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</workbook>
</file>

<file path=xl/calcChain.xml><?xml version="1.0" encoding="utf-8"?>
<calcChain xmlns="http://schemas.openxmlformats.org/spreadsheetml/2006/main">
  <c r="DB30" i="1"/>
  <c r="DB25"/>
  <c r="DB10"/>
  <c r="DB11"/>
  <c r="DB12"/>
  <c r="DB13"/>
  <c r="DB18"/>
  <c r="DB19"/>
  <c r="DB21"/>
  <c r="DB22"/>
  <c r="DB23"/>
  <c r="DB24"/>
  <c r="DB26"/>
  <c r="DB28"/>
  <c r="DB31"/>
  <c r="DB33"/>
  <c r="DB34"/>
  <c r="DB35"/>
  <c r="DB36"/>
  <c r="DB37"/>
  <c r="DB38"/>
  <c r="DB39"/>
  <c r="DB40"/>
  <c r="EQ53"/>
  <c r="EQ51"/>
  <c r="EQ50"/>
  <c r="DT42"/>
  <c r="DT43" s="1"/>
  <c r="DL42"/>
  <c r="AT41"/>
  <c r="AS41"/>
  <c r="FH43"/>
  <c r="FG43"/>
  <c r="EZ43"/>
  <c r="EY43"/>
  <c r="ER43"/>
  <c r="EQ43"/>
  <c r="EJ43"/>
  <c r="EI43"/>
  <c r="DL43"/>
  <c r="DK43"/>
  <c r="DS43"/>
  <c r="EA43"/>
  <c r="DX37"/>
  <c r="DV122"/>
  <c r="DU10"/>
  <c r="EA42"/>
  <c r="EQ42"/>
  <c r="GB43"/>
  <c r="DD43" l="1"/>
  <c r="DE55"/>
  <c r="DE54"/>
  <c r="DE53"/>
  <c r="DD53"/>
  <c r="FX43"/>
  <c r="CS16"/>
  <c r="FT43"/>
  <c r="FP43"/>
  <c r="GA36"/>
  <c r="GA16"/>
  <c r="FY10"/>
  <c r="FU10"/>
  <c r="GD11"/>
  <c r="GD12"/>
  <c r="GD13"/>
  <c r="GD14"/>
  <c r="GD15"/>
  <c r="GD16"/>
  <c r="GD17"/>
  <c r="GD18"/>
  <c r="GD19"/>
  <c r="GD20"/>
  <c r="GD21"/>
  <c r="GD22"/>
  <c r="GD23"/>
  <c r="GD24"/>
  <c r="GD25"/>
  <c r="GD26"/>
  <c r="GD27"/>
  <c r="GD28"/>
  <c r="GD29"/>
  <c r="GD30"/>
  <c r="GD31"/>
  <c r="GD32"/>
  <c r="GD33"/>
  <c r="GD34"/>
  <c r="GD35"/>
  <c r="GD36"/>
  <c r="GD37"/>
  <c r="GD38"/>
  <c r="GD39"/>
  <c r="GD40"/>
  <c r="GD10"/>
  <c r="GF10" s="1"/>
  <c r="GC11" s="1"/>
  <c r="GF11" s="1"/>
  <c r="GC12" s="1"/>
  <c r="GF12" s="1"/>
  <c r="GC13" s="1"/>
  <c r="GF13" s="1"/>
  <c r="GC14" s="1"/>
  <c r="GF14" s="1"/>
  <c r="GC15" s="1"/>
  <c r="GF15" s="1"/>
  <c r="GC16" s="1"/>
  <c r="GF16" s="1"/>
  <c r="GC17" s="1"/>
  <c r="GF17" s="1"/>
  <c r="GC18" s="1"/>
  <c r="GF18" s="1"/>
  <c r="GC19" s="1"/>
  <c r="GF19" s="1"/>
  <c r="GC20" s="1"/>
  <c r="GF20" s="1"/>
  <c r="GC21" s="1"/>
  <c r="GF21" s="1"/>
  <c r="GC22" s="1"/>
  <c r="GF22" s="1"/>
  <c r="GC23" s="1"/>
  <c r="GF23" s="1"/>
  <c r="GC24" s="1"/>
  <c r="GF24" s="1"/>
  <c r="GC25" s="1"/>
  <c r="GF25" s="1"/>
  <c r="GC26" s="1"/>
  <c r="GF26" s="1"/>
  <c r="GC27" s="1"/>
  <c r="GF27" s="1"/>
  <c r="GC28" s="1"/>
  <c r="GF28" s="1"/>
  <c r="GC29" s="1"/>
  <c r="GF29" s="1"/>
  <c r="GC30" s="1"/>
  <c r="GF30" s="1"/>
  <c r="GC31" s="1"/>
  <c r="GF31" s="1"/>
  <c r="GC32" s="1"/>
  <c r="GF32" s="1"/>
  <c r="GC33" s="1"/>
  <c r="GF33" s="1"/>
  <c r="GC34" s="1"/>
  <c r="GF34" s="1"/>
  <c r="GC35" s="1"/>
  <c r="GF35" s="1"/>
  <c r="GC36" s="1"/>
  <c r="GF36" s="1"/>
  <c r="GC37" s="1"/>
  <c r="GF37" s="1"/>
  <c r="GC38" s="1"/>
  <c r="GF38" s="1"/>
  <c r="GC39" s="1"/>
  <c r="GF39" s="1"/>
  <c r="GC40" s="1"/>
  <c r="GF40" s="1"/>
  <c r="FZ11"/>
  <c r="FZ12"/>
  <c r="FZ13"/>
  <c r="FZ14"/>
  <c r="FZ15"/>
  <c r="FZ16"/>
  <c r="FZ17"/>
  <c r="FZ18"/>
  <c r="FZ19"/>
  <c r="FZ20"/>
  <c r="FZ21"/>
  <c r="FZ22"/>
  <c r="FZ23"/>
  <c r="FZ24"/>
  <c r="FZ25"/>
  <c r="FZ26"/>
  <c r="FZ27"/>
  <c r="FZ28"/>
  <c r="FZ29"/>
  <c r="FZ30"/>
  <c r="FZ31"/>
  <c r="FZ32"/>
  <c r="FZ33"/>
  <c r="FZ34"/>
  <c r="FZ35"/>
  <c r="FZ36"/>
  <c r="FZ37"/>
  <c r="FZ38"/>
  <c r="FZ39"/>
  <c r="FZ40"/>
  <c r="FZ10"/>
  <c r="FV11"/>
  <c r="FV12"/>
  <c r="FV13"/>
  <c r="FV14"/>
  <c r="FV15"/>
  <c r="FV17"/>
  <c r="FV18"/>
  <c r="FV19"/>
  <c r="FV20"/>
  <c r="FV21"/>
  <c r="FV22"/>
  <c r="FV23"/>
  <c r="FV24"/>
  <c r="FV25"/>
  <c r="FV26"/>
  <c r="FV27"/>
  <c r="FV28"/>
  <c r="FV29"/>
  <c r="FV30"/>
  <c r="FV31"/>
  <c r="FV32"/>
  <c r="FV33"/>
  <c r="FV34"/>
  <c r="FV35"/>
  <c r="FV36"/>
  <c r="FV37"/>
  <c r="FV38"/>
  <c r="FV39"/>
  <c r="FV40"/>
  <c r="FV10"/>
  <c r="FX10" s="1"/>
  <c r="FU11" s="1"/>
  <c r="FX11" s="1"/>
  <c r="FU12" s="1"/>
  <c r="FX12" s="1"/>
  <c r="FU13" s="1"/>
  <c r="FX13" s="1"/>
  <c r="FU14" s="1"/>
  <c r="FX14" s="1"/>
  <c r="FU15" s="1"/>
  <c r="FX15" s="1"/>
  <c r="FU16" s="1"/>
  <c r="FQ10"/>
  <c r="BP28" l="1"/>
  <c r="BP22"/>
  <c r="BQ21"/>
  <c r="BQ41" s="1"/>
  <c r="BN21"/>
  <c r="FV16"/>
  <c r="FX16" s="1"/>
  <c r="FU17" s="1"/>
  <c r="FX17" s="1"/>
  <c r="FU18" s="1"/>
  <c r="FX18" s="1"/>
  <c r="FU19" s="1"/>
  <c r="FX19" s="1"/>
  <c r="FU20" s="1"/>
  <c r="FX20" s="1"/>
  <c r="FU21" s="1"/>
  <c r="FX21" s="1"/>
  <c r="FU22" s="1"/>
  <c r="FX22" s="1"/>
  <c r="FU23" s="1"/>
  <c r="FX23" s="1"/>
  <c r="FU24" s="1"/>
  <c r="FX24" s="1"/>
  <c r="FU25" s="1"/>
  <c r="FX25" s="1"/>
  <c r="FU26" s="1"/>
  <c r="FX26" s="1"/>
  <c r="FU27" s="1"/>
  <c r="FX27" s="1"/>
  <c r="FU28" s="1"/>
  <c r="FX28" s="1"/>
  <c r="FU29" s="1"/>
  <c r="FX29" s="1"/>
  <c r="FU30" s="1"/>
  <c r="FX30" s="1"/>
  <c r="FU31" s="1"/>
  <c r="FX31" s="1"/>
  <c r="FU32" s="1"/>
  <c r="FX32" s="1"/>
  <c r="FU33" s="1"/>
  <c r="FX33" s="1"/>
  <c r="FU34" s="1"/>
  <c r="FX34" s="1"/>
  <c r="FU35" s="1"/>
  <c r="FX35" s="1"/>
  <c r="FU36" s="1"/>
  <c r="FX36" s="1"/>
  <c r="FU37" s="1"/>
  <c r="FX37" s="1"/>
  <c r="FU38" s="1"/>
  <c r="FX38" s="1"/>
  <c r="FU39" s="1"/>
  <c r="FX39" s="1"/>
  <c r="FU40" s="1"/>
  <c r="FX40" s="1"/>
  <c r="CR16"/>
  <c r="DA40"/>
  <c r="DA39"/>
  <c r="DC38"/>
  <c r="DA38"/>
  <c r="DA37"/>
  <c r="DC36"/>
  <c r="DA36"/>
  <c r="DC35"/>
  <c r="DA35"/>
  <c r="DA34"/>
  <c r="DC33"/>
  <c r="DA33"/>
  <c r="DA32"/>
  <c r="DA31"/>
  <c r="DA30"/>
  <c r="DC30" s="1"/>
  <c r="DA29"/>
  <c r="DC28"/>
  <c r="DA28"/>
  <c r="DB27"/>
  <c r="DA27"/>
  <c r="DA26"/>
  <c r="DA25"/>
  <c r="DC25" s="1"/>
  <c r="DA24"/>
  <c r="DC23"/>
  <c r="DA23"/>
  <c r="DC22"/>
  <c r="DA22"/>
  <c r="DA21"/>
  <c r="DA20"/>
  <c r="DC20" s="1"/>
  <c r="DA19"/>
  <c r="DC19" s="1"/>
  <c r="DA18"/>
  <c r="DA17"/>
  <c r="DC17" s="1"/>
  <c r="DA15"/>
  <c r="DA14"/>
  <c r="DC14" s="1"/>
  <c r="DA13"/>
  <c r="DC12"/>
  <c r="DA12"/>
  <c r="Q16"/>
  <c r="DC18"/>
  <c r="DC24"/>
  <c r="DC32"/>
  <c r="DC34"/>
  <c r="DC37"/>
  <c r="DC39"/>
  <c r="DA10"/>
  <c r="DB41"/>
  <c r="DA11"/>
  <c r="DC13"/>
  <c r="DC15"/>
  <c r="DC21"/>
  <c r="DC27"/>
  <c r="DC29"/>
  <c r="DC31"/>
  <c r="DC40"/>
  <c r="F10"/>
  <c r="H10" s="1"/>
  <c r="B11" s="1"/>
  <c r="M10"/>
  <c r="O10" s="1"/>
  <c r="I11" s="1"/>
  <c r="T10"/>
  <c r="V10" s="1"/>
  <c r="P11" s="1"/>
  <c r="AA10"/>
  <c r="AC10" s="1"/>
  <c r="W11" s="1"/>
  <c r="AH10"/>
  <c r="AJ10" s="1"/>
  <c r="AD11" s="1"/>
  <c r="AO10"/>
  <c r="AQ10" s="1"/>
  <c r="AK11" s="1"/>
  <c r="AV10"/>
  <c r="AX10" s="1"/>
  <c r="AR11" s="1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10"/>
  <c r="AZ41" s="1"/>
  <c r="AV40"/>
  <c r="AV39"/>
  <c r="AV38"/>
  <c r="AV37"/>
  <c r="AV36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5"/>
  <c r="AV14"/>
  <c r="AV13"/>
  <c r="AV12"/>
  <c r="AV11"/>
  <c r="DG15"/>
  <c r="DH15"/>
  <c r="DO15"/>
  <c r="DP15"/>
  <c r="DW15"/>
  <c r="DX15"/>
  <c r="EE15"/>
  <c r="EF15"/>
  <c r="EM15"/>
  <c r="EN15"/>
  <c r="DG16"/>
  <c r="DH16"/>
  <c r="DO16"/>
  <c r="DP16"/>
  <c r="DX16"/>
  <c r="EE16"/>
  <c r="EF16"/>
  <c r="EM16"/>
  <c r="EN16"/>
  <c r="DG17"/>
  <c r="DH17"/>
  <c r="DO17"/>
  <c r="DP17"/>
  <c r="DW17"/>
  <c r="DX17"/>
  <c r="EE17"/>
  <c r="EF17"/>
  <c r="EM17"/>
  <c r="EN17"/>
  <c r="DG18"/>
  <c r="DH18"/>
  <c r="DO18"/>
  <c r="DP18"/>
  <c r="DW18"/>
  <c r="DX18"/>
  <c r="EE18"/>
  <c r="EF18"/>
  <c r="EM18"/>
  <c r="EN18"/>
  <c r="DG19"/>
  <c r="DH19"/>
  <c r="DO19"/>
  <c r="DP19"/>
  <c r="DW19"/>
  <c r="DX19"/>
  <c r="EE19"/>
  <c r="EF19"/>
  <c r="EM19"/>
  <c r="EN19"/>
  <c r="DG20"/>
  <c r="DH20"/>
  <c r="DO20"/>
  <c r="DP20"/>
  <c r="DW20"/>
  <c r="DX20"/>
  <c r="EE20"/>
  <c r="EF20"/>
  <c r="EM20"/>
  <c r="EN20"/>
  <c r="DG21"/>
  <c r="DH21"/>
  <c r="DO21"/>
  <c r="DP21"/>
  <c r="DW21"/>
  <c r="DX21"/>
  <c r="EE21"/>
  <c r="EF21"/>
  <c r="EM21"/>
  <c r="EN21"/>
  <c r="DG22"/>
  <c r="DH22"/>
  <c r="DO22"/>
  <c r="DP22"/>
  <c r="DW22"/>
  <c r="DX22"/>
  <c r="EE22"/>
  <c r="EF22"/>
  <c r="EM22"/>
  <c r="EN22"/>
  <c r="DG23"/>
  <c r="DH23"/>
  <c r="DO23"/>
  <c r="DP23"/>
  <c r="DW23"/>
  <c r="DX23"/>
  <c r="EE23"/>
  <c r="EF23"/>
  <c r="EM23"/>
  <c r="EN23"/>
  <c r="DG24"/>
  <c r="DH24"/>
  <c r="DO24"/>
  <c r="DP24"/>
  <c r="DW24"/>
  <c r="DX24"/>
  <c r="EE24"/>
  <c r="EF24"/>
  <c r="EM24"/>
  <c r="EN24"/>
  <c r="DG25"/>
  <c r="DH25"/>
  <c r="DO25"/>
  <c r="DP25"/>
  <c r="DW25"/>
  <c r="DX25"/>
  <c r="EE25"/>
  <c r="EF25"/>
  <c r="EM25"/>
  <c r="EN25"/>
  <c r="DG26"/>
  <c r="DH26"/>
  <c r="DO26"/>
  <c r="DP26"/>
  <c r="DW26"/>
  <c r="DX26"/>
  <c r="EE26"/>
  <c r="EF26"/>
  <c r="EM26"/>
  <c r="EN26"/>
  <c r="DG27"/>
  <c r="DH27"/>
  <c r="DO27"/>
  <c r="DP27"/>
  <c r="DW27"/>
  <c r="DX27"/>
  <c r="EE27"/>
  <c r="EF27"/>
  <c r="EM27"/>
  <c r="EN27"/>
  <c r="DG28"/>
  <c r="DH28"/>
  <c r="DO28"/>
  <c r="DP28"/>
  <c r="DW28"/>
  <c r="DX28"/>
  <c r="EE28"/>
  <c r="EF28"/>
  <c r="EM28"/>
  <c r="EN28"/>
  <c r="DG29"/>
  <c r="DH29"/>
  <c r="DO29"/>
  <c r="DP29"/>
  <c r="DW29"/>
  <c r="DX29"/>
  <c r="EE29"/>
  <c r="EF29"/>
  <c r="EM29"/>
  <c r="EN29"/>
  <c r="DG30"/>
  <c r="DH30"/>
  <c r="DO30"/>
  <c r="DP30"/>
  <c r="DW30"/>
  <c r="DX30"/>
  <c r="EE30"/>
  <c r="EF30"/>
  <c r="EM30"/>
  <c r="EN30"/>
  <c r="DG31"/>
  <c r="DH31"/>
  <c r="DO31"/>
  <c r="DP31"/>
  <c r="DW31"/>
  <c r="DX31"/>
  <c r="EE31"/>
  <c r="EF31"/>
  <c r="EM31"/>
  <c r="EN31"/>
  <c r="DG32"/>
  <c r="DH32"/>
  <c r="DO32"/>
  <c r="DP32"/>
  <c r="DW32"/>
  <c r="DX32"/>
  <c r="EE32"/>
  <c r="EF32"/>
  <c r="EM32"/>
  <c r="EN32"/>
  <c r="DG33"/>
  <c r="DH33"/>
  <c r="DO33"/>
  <c r="DP33"/>
  <c r="DW33"/>
  <c r="DX33"/>
  <c r="EE33"/>
  <c r="EF33"/>
  <c r="EM33"/>
  <c r="EN33"/>
  <c r="DG34"/>
  <c r="DH34"/>
  <c r="DO34"/>
  <c r="DP34"/>
  <c r="DW34"/>
  <c r="DX34"/>
  <c r="EE34"/>
  <c r="EF34"/>
  <c r="EM34"/>
  <c r="EN34"/>
  <c r="DG35"/>
  <c r="DH35"/>
  <c r="DO35"/>
  <c r="DP35"/>
  <c r="DW35"/>
  <c r="DX35"/>
  <c r="EE35"/>
  <c r="EF35"/>
  <c r="EM35"/>
  <c r="EN35"/>
  <c r="DG36"/>
  <c r="DH36"/>
  <c r="DO36"/>
  <c r="DP36"/>
  <c r="DW36"/>
  <c r="DX36"/>
  <c r="EE36"/>
  <c r="EF36"/>
  <c r="EM36"/>
  <c r="EN36"/>
  <c r="DG37"/>
  <c r="DH37"/>
  <c r="DO37"/>
  <c r="DP37"/>
  <c r="DW37"/>
  <c r="EE37"/>
  <c r="EF37"/>
  <c r="EM37"/>
  <c r="EN37"/>
  <c r="DG38"/>
  <c r="DH38"/>
  <c r="DO38"/>
  <c r="DP38"/>
  <c r="DW38"/>
  <c r="DX38"/>
  <c r="EE38"/>
  <c r="EF38"/>
  <c r="EM38"/>
  <c r="EN38"/>
  <c r="DG39"/>
  <c r="DH39"/>
  <c r="DO39"/>
  <c r="DP39"/>
  <c r="DW39"/>
  <c r="DX39"/>
  <c r="EE39"/>
  <c r="EF39"/>
  <c r="EM39"/>
  <c r="EN39"/>
  <c r="DG40"/>
  <c r="DH40"/>
  <c r="DO40"/>
  <c r="DP40"/>
  <c r="DW40"/>
  <c r="DX40"/>
  <c r="EE40"/>
  <c r="EF40"/>
  <c r="EM40"/>
  <c r="EN40"/>
  <c r="CY41"/>
  <c r="CW41"/>
  <c r="CU41"/>
  <c r="CS41"/>
  <c r="CO41"/>
  <c r="CM41"/>
  <c r="CJ41"/>
  <c r="CH41"/>
  <c r="CE41"/>
  <c r="CC41"/>
  <c r="BZ41"/>
  <c r="BX41"/>
  <c r="BU41"/>
  <c r="BS41"/>
  <c r="BK41"/>
  <c r="BI41"/>
  <c r="BF41"/>
  <c r="BD41"/>
  <c r="F27"/>
  <c r="F28"/>
  <c r="CK41"/>
  <c r="CF41"/>
  <c r="CA41"/>
  <c r="BV41"/>
  <c r="BL41"/>
  <c r="BG41"/>
  <c r="AM41"/>
  <c r="AL41"/>
  <c r="AF41"/>
  <c r="AE41"/>
  <c r="Y41"/>
  <c r="X41"/>
  <c r="Q41"/>
  <c r="K41"/>
  <c r="J41"/>
  <c r="D41"/>
  <c r="C41"/>
  <c r="CZ41"/>
  <c r="R41"/>
  <c r="CB61"/>
  <c r="CB60"/>
  <c r="BV64"/>
  <c r="BV63"/>
  <c r="BV62"/>
  <c r="CQ41"/>
  <c r="BP41"/>
  <c r="BA41"/>
  <c r="BN41"/>
  <c r="GB10"/>
  <c r="FY11" s="1"/>
  <c r="GB11" s="1"/>
  <c r="FY12" s="1"/>
  <c r="GB12" s="1"/>
  <c r="FY13" s="1"/>
  <c r="GB13" s="1"/>
  <c r="FY14" s="1"/>
  <c r="GB14" s="1"/>
  <c r="FY15" s="1"/>
  <c r="GB15" s="1"/>
  <c r="FY16" s="1"/>
  <c r="GB16" s="1"/>
  <c r="FY17" s="1"/>
  <c r="GB17" s="1"/>
  <c r="FY18" s="1"/>
  <c r="GB18" s="1"/>
  <c r="FY19" s="1"/>
  <c r="GB19" s="1"/>
  <c r="FY20" s="1"/>
  <c r="GB20" s="1"/>
  <c r="FY21" s="1"/>
  <c r="GB21" s="1"/>
  <c r="FY22" s="1"/>
  <c r="GB22" s="1"/>
  <c r="FY23" s="1"/>
  <c r="GB23" s="1"/>
  <c r="FY24" s="1"/>
  <c r="GB24" s="1"/>
  <c r="FY25" s="1"/>
  <c r="GB25" s="1"/>
  <c r="FY26" s="1"/>
  <c r="GB26" s="1"/>
  <c r="FY27" s="1"/>
  <c r="GB27" s="1"/>
  <c r="FY28" s="1"/>
  <c r="GB28" s="1"/>
  <c r="FY29" s="1"/>
  <c r="GB29" s="1"/>
  <c r="FY30" s="1"/>
  <c r="GB30" s="1"/>
  <c r="FY31" s="1"/>
  <c r="GB31" s="1"/>
  <c r="FY32" s="1"/>
  <c r="GB32" s="1"/>
  <c r="FY33" s="1"/>
  <c r="GB33" s="1"/>
  <c r="FY34" s="1"/>
  <c r="GB34" s="1"/>
  <c r="FY35" s="1"/>
  <c r="GB35" s="1"/>
  <c r="FY36" s="1"/>
  <c r="GB36" s="1"/>
  <c r="FY37" s="1"/>
  <c r="GB37" s="1"/>
  <c r="FY38" s="1"/>
  <c r="GB38" s="1"/>
  <c r="FY39" s="1"/>
  <c r="GB39" s="1"/>
  <c r="FY40" s="1"/>
  <c r="GB40" s="1"/>
  <c r="FR10"/>
  <c r="FT10" s="1"/>
  <c r="FQ11" s="1"/>
  <c r="FT11" s="1"/>
  <c r="FQ12" s="1"/>
  <c r="FR11"/>
  <c r="FR12"/>
  <c r="FR13"/>
  <c r="FR14"/>
  <c r="FR15"/>
  <c r="FR16"/>
  <c r="FR17"/>
  <c r="FR18"/>
  <c r="FR19"/>
  <c r="FR20"/>
  <c r="FR21"/>
  <c r="FR22"/>
  <c r="FR23"/>
  <c r="FR24"/>
  <c r="FR25"/>
  <c r="FR26"/>
  <c r="FR27"/>
  <c r="FR28"/>
  <c r="FR29"/>
  <c r="FR30"/>
  <c r="FR31"/>
  <c r="FR32"/>
  <c r="FR33"/>
  <c r="FR34"/>
  <c r="FR35"/>
  <c r="FR36"/>
  <c r="FR37"/>
  <c r="FR38"/>
  <c r="FR39"/>
  <c r="FR40"/>
  <c r="FN10"/>
  <c r="FP10" s="1"/>
  <c r="FM11" s="1"/>
  <c r="FP11" s="1"/>
  <c r="FM12" s="1"/>
  <c r="FN11"/>
  <c r="FN12"/>
  <c r="FN13"/>
  <c r="FN14"/>
  <c r="FN15"/>
  <c r="FN16"/>
  <c r="FN17"/>
  <c r="FN18"/>
  <c r="FN19"/>
  <c r="FN20"/>
  <c r="FN21"/>
  <c r="FN22"/>
  <c r="FN23"/>
  <c r="FN24"/>
  <c r="FN25"/>
  <c r="FN26"/>
  <c r="FN27"/>
  <c r="FN28"/>
  <c r="FN29"/>
  <c r="FN30"/>
  <c r="FN31"/>
  <c r="FN32"/>
  <c r="FN33"/>
  <c r="FN34"/>
  <c r="FN35"/>
  <c r="FN36"/>
  <c r="FN37"/>
  <c r="FN38"/>
  <c r="FN39"/>
  <c r="FN40"/>
  <c r="FJ10"/>
  <c r="FL10" s="1"/>
  <c r="FI11" s="1"/>
  <c r="FL11" s="1"/>
  <c r="FI12" s="1"/>
  <c r="FJ11"/>
  <c r="FJ12"/>
  <c r="FJ13"/>
  <c r="FJ14"/>
  <c r="FJ15"/>
  <c r="FJ16"/>
  <c r="FJ17"/>
  <c r="FJ18"/>
  <c r="FJ19"/>
  <c r="FJ20"/>
  <c r="FJ21"/>
  <c r="FJ22"/>
  <c r="FJ23"/>
  <c r="FJ24"/>
  <c r="FJ25"/>
  <c r="FJ26"/>
  <c r="FJ27"/>
  <c r="FJ28"/>
  <c r="FJ29"/>
  <c r="FJ30"/>
  <c r="FJ31"/>
  <c r="FJ32"/>
  <c r="FJ33"/>
  <c r="FJ34"/>
  <c r="FJ35"/>
  <c r="FJ36"/>
  <c r="FJ37"/>
  <c r="FJ38"/>
  <c r="FJ39"/>
  <c r="FJ40"/>
  <c r="FD10"/>
  <c r="FH10" s="1"/>
  <c r="FB11" s="1"/>
  <c r="FH11" s="1"/>
  <c r="FB12" s="1"/>
  <c r="FD11"/>
  <c r="FD12"/>
  <c r="FD13"/>
  <c r="FD14"/>
  <c r="FD15"/>
  <c r="FD16"/>
  <c r="FD17"/>
  <c r="FD18"/>
  <c r="FD19"/>
  <c r="FD20"/>
  <c r="FD21"/>
  <c r="FD22"/>
  <c r="FD23"/>
  <c r="FD24"/>
  <c r="FD25"/>
  <c r="FD26"/>
  <c r="FD27"/>
  <c r="FD28"/>
  <c r="FD29"/>
  <c r="FD30"/>
  <c r="FD31"/>
  <c r="FD32"/>
  <c r="FD33"/>
  <c r="FD34"/>
  <c r="FD35"/>
  <c r="FD36"/>
  <c r="FD37"/>
  <c r="FD38"/>
  <c r="FD39"/>
  <c r="FD40"/>
  <c r="FC10"/>
  <c r="FG10" s="1"/>
  <c r="FA11" s="1"/>
  <c r="FG11" s="1"/>
  <c r="FA12" s="1"/>
  <c r="FC11"/>
  <c r="FC12"/>
  <c r="FC13"/>
  <c r="FC14"/>
  <c r="FC15"/>
  <c r="FC16"/>
  <c r="FC17"/>
  <c r="FC18"/>
  <c r="FC19"/>
  <c r="FC20"/>
  <c r="FC21"/>
  <c r="FC22"/>
  <c r="FC23"/>
  <c r="FC24"/>
  <c r="FC25"/>
  <c r="FC26"/>
  <c r="FC27"/>
  <c r="FC28"/>
  <c r="FC29"/>
  <c r="FC30"/>
  <c r="FC31"/>
  <c r="FC32"/>
  <c r="FC33"/>
  <c r="FC34"/>
  <c r="FC35"/>
  <c r="FC36"/>
  <c r="FC37"/>
  <c r="FC38"/>
  <c r="FC39"/>
  <c r="FC40"/>
  <c r="EV10"/>
  <c r="EZ10" s="1"/>
  <c r="ET11" s="1"/>
  <c r="EZ11" s="1"/>
  <c r="ET12" s="1"/>
  <c r="EV11"/>
  <c r="EV12"/>
  <c r="EV13"/>
  <c r="EV14"/>
  <c r="EV15"/>
  <c r="EV16"/>
  <c r="EV17"/>
  <c r="EV18"/>
  <c r="EV19"/>
  <c r="EV20"/>
  <c r="EV21"/>
  <c r="EV22"/>
  <c r="EV23"/>
  <c r="EV24"/>
  <c r="EV25"/>
  <c r="EV26"/>
  <c r="EV27"/>
  <c r="EV28"/>
  <c r="EV29"/>
  <c r="EV30"/>
  <c r="EV31"/>
  <c r="EV32"/>
  <c r="EV33"/>
  <c r="EV34"/>
  <c r="EV35"/>
  <c r="EV36"/>
  <c r="EV37"/>
  <c r="EV38"/>
  <c r="EV39"/>
  <c r="EV40"/>
  <c r="EU10"/>
  <c r="EY10" s="1"/>
  <c r="ES11" s="1"/>
  <c r="EY11" s="1"/>
  <c r="ES12" s="1"/>
  <c r="EU11"/>
  <c r="EU12"/>
  <c r="EU13"/>
  <c r="EU14"/>
  <c r="EU15"/>
  <c r="EU16"/>
  <c r="EU17"/>
  <c r="EU18"/>
  <c r="EU19"/>
  <c r="EU20"/>
  <c r="EU21"/>
  <c r="EU22"/>
  <c r="EU23"/>
  <c r="EU24"/>
  <c r="EU25"/>
  <c r="EU26"/>
  <c r="EU27"/>
  <c r="EU28"/>
  <c r="EU29"/>
  <c r="EU30"/>
  <c r="EU31"/>
  <c r="EU32"/>
  <c r="EU33"/>
  <c r="EU34"/>
  <c r="EU35"/>
  <c r="EU36"/>
  <c r="EU37"/>
  <c r="EU38"/>
  <c r="EU39"/>
  <c r="EU40"/>
  <c r="EN10"/>
  <c r="ER10" s="1"/>
  <c r="EL11" s="1"/>
  <c r="ER11" s="1"/>
  <c r="EL12" s="1"/>
  <c r="EN11"/>
  <c r="EN12"/>
  <c r="EN13"/>
  <c r="EN14"/>
  <c r="EM10"/>
  <c r="EQ10" s="1"/>
  <c r="EK11" s="1"/>
  <c r="EQ11" s="1"/>
  <c r="EK12" s="1"/>
  <c r="EM11"/>
  <c r="EM12"/>
  <c r="EM13"/>
  <c r="EM14"/>
  <c r="EF10"/>
  <c r="EJ10" s="1"/>
  <c r="ED11" s="1"/>
  <c r="EJ11" s="1"/>
  <c r="ED12" s="1"/>
  <c r="EF11"/>
  <c r="EF12"/>
  <c r="EF13"/>
  <c r="EF14"/>
  <c r="EE10"/>
  <c r="EI10" s="1"/>
  <c r="EC11" s="1"/>
  <c r="EI11" s="1"/>
  <c r="EC12" s="1"/>
  <c r="EE11"/>
  <c r="EE12"/>
  <c r="EE13"/>
  <c r="EE14"/>
  <c r="DX10"/>
  <c r="EB10" s="1"/>
  <c r="DV11" s="1"/>
  <c r="EB11" s="1"/>
  <c r="DV12" s="1"/>
  <c r="DX11"/>
  <c r="DX12"/>
  <c r="DX13"/>
  <c r="DX14"/>
  <c r="DW10"/>
  <c r="EA10" s="1"/>
  <c r="DU11" s="1"/>
  <c r="EA11" s="1"/>
  <c r="DU12" s="1"/>
  <c r="DW11"/>
  <c r="DW12"/>
  <c r="DW13"/>
  <c r="DW14"/>
  <c r="DW16"/>
  <c r="DP10"/>
  <c r="DT10" s="1"/>
  <c r="DN11" s="1"/>
  <c r="DP11"/>
  <c r="DP12"/>
  <c r="DP13"/>
  <c r="DP14"/>
  <c r="DO10"/>
  <c r="DS10" s="1"/>
  <c r="DM11" s="1"/>
  <c r="DO11"/>
  <c r="DO12"/>
  <c r="DO13"/>
  <c r="DO14"/>
  <c r="DH10"/>
  <c r="DL10" s="1"/>
  <c r="DF11" s="1"/>
  <c r="DH11"/>
  <c r="DH12"/>
  <c r="DH13"/>
  <c r="DH14"/>
  <c r="DG10"/>
  <c r="DK10" s="1"/>
  <c r="DE11" s="1"/>
  <c r="DG11"/>
  <c r="DG12"/>
  <c r="DG13"/>
  <c r="DG14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F11"/>
  <c r="F12"/>
  <c r="F13"/>
  <c r="F14"/>
  <c r="F15"/>
  <c r="F16"/>
  <c r="F17"/>
  <c r="F18"/>
  <c r="F19"/>
  <c r="F20"/>
  <c r="F21"/>
  <c r="F22"/>
  <c r="F23"/>
  <c r="F24"/>
  <c r="F25"/>
  <c r="F26"/>
  <c r="F29"/>
  <c r="F30"/>
  <c r="F31"/>
  <c r="F32"/>
  <c r="F33"/>
  <c r="F34"/>
  <c r="F35"/>
  <c r="F36"/>
  <c r="F37"/>
  <c r="F38"/>
  <c r="F39"/>
  <c r="F40"/>
  <c r="O11" l="1"/>
  <c r="I12" s="1"/>
  <c r="O12" s="1"/>
  <c r="I13" s="1"/>
  <c r="AC11"/>
  <c r="W12" s="1"/>
  <c r="AC12" s="1"/>
  <c r="W13" s="1"/>
  <c r="AQ11"/>
  <c r="AK12" s="1"/>
  <c r="AQ12" s="1"/>
  <c r="AK13" s="1"/>
  <c r="BB10"/>
  <c r="DL11"/>
  <c r="DF12" s="1"/>
  <c r="DT11"/>
  <c r="DN12" s="1"/>
  <c r="DA16"/>
  <c r="DC16" s="1"/>
  <c r="DC10"/>
  <c r="O13"/>
  <c r="I14" s="1"/>
  <c r="O14" s="1"/>
  <c r="I15" s="1"/>
  <c r="O15" s="1"/>
  <c r="I16" s="1"/>
  <c r="O16" s="1"/>
  <c r="I17" s="1"/>
  <c r="O17" s="1"/>
  <c r="I18" s="1"/>
  <c r="O18" s="1"/>
  <c r="I19" s="1"/>
  <c r="O19" s="1"/>
  <c r="I20" s="1"/>
  <c r="O20" s="1"/>
  <c r="I21" s="1"/>
  <c r="O21" s="1"/>
  <c r="I22" s="1"/>
  <c r="O22" s="1"/>
  <c r="I23" s="1"/>
  <c r="O23" s="1"/>
  <c r="I24" s="1"/>
  <c r="O24" s="1"/>
  <c r="I25" s="1"/>
  <c r="O25" s="1"/>
  <c r="I26" s="1"/>
  <c r="O26" s="1"/>
  <c r="I27" s="1"/>
  <c r="O27" s="1"/>
  <c r="I28" s="1"/>
  <c r="O28" s="1"/>
  <c r="I29" s="1"/>
  <c r="O29" s="1"/>
  <c r="I30" s="1"/>
  <c r="O30" s="1"/>
  <c r="I31" s="1"/>
  <c r="O31" s="1"/>
  <c r="I32" s="1"/>
  <c r="O32" s="1"/>
  <c r="I33" s="1"/>
  <c r="O33" s="1"/>
  <c r="I34" s="1"/>
  <c r="O34" s="1"/>
  <c r="I35" s="1"/>
  <c r="O35" s="1"/>
  <c r="I36" s="1"/>
  <c r="O36" s="1"/>
  <c r="I37" s="1"/>
  <c r="O37" s="1"/>
  <c r="I38" s="1"/>
  <c r="O38" s="1"/>
  <c r="I39" s="1"/>
  <c r="O39" s="1"/>
  <c r="I40" s="1"/>
  <c r="O40" s="1"/>
  <c r="AC13"/>
  <c r="W14" s="1"/>
  <c r="AC14" s="1"/>
  <c r="W15" s="1"/>
  <c r="AC15" s="1"/>
  <c r="W16" s="1"/>
  <c r="AC16" s="1"/>
  <c r="W17" s="1"/>
  <c r="AC17" s="1"/>
  <c r="W18" s="1"/>
  <c r="AC18" s="1"/>
  <c r="W19" s="1"/>
  <c r="AC19" s="1"/>
  <c r="W20" s="1"/>
  <c r="AC20" s="1"/>
  <c r="W21" s="1"/>
  <c r="AC21" s="1"/>
  <c r="W22" s="1"/>
  <c r="AC22" s="1"/>
  <c r="W23" s="1"/>
  <c r="AC23" s="1"/>
  <c r="W24" s="1"/>
  <c r="AC24" s="1"/>
  <c r="W25" s="1"/>
  <c r="AC25" s="1"/>
  <c r="W26" s="1"/>
  <c r="AC26" s="1"/>
  <c r="W27" s="1"/>
  <c r="AC27" s="1"/>
  <c r="W28" s="1"/>
  <c r="AC28" s="1"/>
  <c r="W29" s="1"/>
  <c r="AC29" s="1"/>
  <c r="W30" s="1"/>
  <c r="AC30" s="1"/>
  <c r="W31" s="1"/>
  <c r="AC31" s="1"/>
  <c r="W32" s="1"/>
  <c r="AC32" s="1"/>
  <c r="W33" s="1"/>
  <c r="AC33" s="1"/>
  <c r="W34" s="1"/>
  <c r="AC34" s="1"/>
  <c r="W35" s="1"/>
  <c r="AC35" s="1"/>
  <c r="W36" s="1"/>
  <c r="AC36" s="1"/>
  <c r="W37" s="1"/>
  <c r="AC37" s="1"/>
  <c r="W38" s="1"/>
  <c r="AC38" s="1"/>
  <c r="W39" s="1"/>
  <c r="AC39" s="1"/>
  <c r="W40" s="1"/>
  <c r="AC40" s="1"/>
  <c r="AQ13"/>
  <c r="AK14" s="1"/>
  <c r="AQ14" s="1"/>
  <c r="AK15" s="1"/>
  <c r="AQ15" s="1"/>
  <c r="AK16" s="1"/>
  <c r="AQ16" s="1"/>
  <c r="AK17" s="1"/>
  <c r="AQ17" s="1"/>
  <c r="AK18" s="1"/>
  <c r="AQ18" s="1"/>
  <c r="AK19" s="1"/>
  <c r="AQ19" s="1"/>
  <c r="AK20" s="1"/>
  <c r="AQ20" s="1"/>
  <c r="AK21" s="1"/>
  <c r="AQ21" s="1"/>
  <c r="AK22" s="1"/>
  <c r="AQ22" s="1"/>
  <c r="AK23" s="1"/>
  <c r="AQ23" s="1"/>
  <c r="AK24" s="1"/>
  <c r="AQ24" s="1"/>
  <c r="AK25" s="1"/>
  <c r="AQ25" s="1"/>
  <c r="AK26" s="1"/>
  <c r="AQ26" s="1"/>
  <c r="AK27" s="1"/>
  <c r="AQ27" s="1"/>
  <c r="AK28" s="1"/>
  <c r="AQ28" s="1"/>
  <c r="AK29" s="1"/>
  <c r="AQ29" s="1"/>
  <c r="AK30" s="1"/>
  <c r="AQ30" s="1"/>
  <c r="AK31" s="1"/>
  <c r="AQ31" s="1"/>
  <c r="AK32" s="1"/>
  <c r="AQ32" s="1"/>
  <c r="AK33" s="1"/>
  <c r="AQ33" s="1"/>
  <c r="AK34" s="1"/>
  <c r="AQ34" s="1"/>
  <c r="AK35" s="1"/>
  <c r="AQ35" s="1"/>
  <c r="AK36" s="1"/>
  <c r="AQ36" s="1"/>
  <c r="AK37" s="1"/>
  <c r="AQ37" s="1"/>
  <c r="AK38" s="1"/>
  <c r="AQ38" s="1"/>
  <c r="AK39" s="1"/>
  <c r="AQ39" s="1"/>
  <c r="AK40" s="1"/>
  <c r="AQ40" s="1"/>
  <c r="DD10"/>
  <c r="AY11" s="1"/>
  <c r="BB11" s="1"/>
  <c r="DL12"/>
  <c r="DF13" s="1"/>
  <c r="DL13" s="1"/>
  <c r="DF14" s="1"/>
  <c r="DL14" s="1"/>
  <c r="DF15" s="1"/>
  <c r="DL15" s="1"/>
  <c r="DF16" s="1"/>
  <c r="DL16" s="1"/>
  <c r="DF17" s="1"/>
  <c r="DL17" s="1"/>
  <c r="DF18" s="1"/>
  <c r="DL18" s="1"/>
  <c r="DF19" s="1"/>
  <c r="DL19" s="1"/>
  <c r="DF20" s="1"/>
  <c r="DL20" s="1"/>
  <c r="DF21" s="1"/>
  <c r="DL21" s="1"/>
  <c r="DF22" s="1"/>
  <c r="DL22" s="1"/>
  <c r="DF23" s="1"/>
  <c r="DL23" s="1"/>
  <c r="DF24" s="1"/>
  <c r="DL24" s="1"/>
  <c r="DF25" s="1"/>
  <c r="DL25" s="1"/>
  <c r="DF26" s="1"/>
  <c r="DL26" s="1"/>
  <c r="DF27" s="1"/>
  <c r="DL27" s="1"/>
  <c r="DF28" s="1"/>
  <c r="DL28" s="1"/>
  <c r="DF29" s="1"/>
  <c r="DL29" s="1"/>
  <c r="DF30" s="1"/>
  <c r="DL30" s="1"/>
  <c r="DF31" s="1"/>
  <c r="DL31" s="1"/>
  <c r="DF32" s="1"/>
  <c r="DL32" s="1"/>
  <c r="DF33" s="1"/>
  <c r="DL33" s="1"/>
  <c r="DF34" s="1"/>
  <c r="DL34" s="1"/>
  <c r="DF35" s="1"/>
  <c r="DL35" s="1"/>
  <c r="DF36" s="1"/>
  <c r="DL36" s="1"/>
  <c r="DF37" s="1"/>
  <c r="DL37" s="1"/>
  <c r="DF38" s="1"/>
  <c r="DL38" s="1"/>
  <c r="DF39" s="1"/>
  <c r="DL39" s="1"/>
  <c r="DF40" s="1"/>
  <c r="DL40" s="1"/>
  <c r="DT12"/>
  <c r="DN13" s="1"/>
  <c r="DT13" s="1"/>
  <c r="DN14" s="1"/>
  <c r="DT14" s="1"/>
  <c r="DN15" s="1"/>
  <c r="DT15" s="1"/>
  <c r="DN16" s="1"/>
  <c r="DT16" s="1"/>
  <c r="DN17" s="1"/>
  <c r="DT17" s="1"/>
  <c r="DN18" s="1"/>
  <c r="DT18" s="1"/>
  <c r="DN19" s="1"/>
  <c r="DT19" s="1"/>
  <c r="DN20" s="1"/>
  <c r="DT20" s="1"/>
  <c r="DN21" s="1"/>
  <c r="DT21" s="1"/>
  <c r="DN22" s="1"/>
  <c r="DT22" s="1"/>
  <c r="DN23" s="1"/>
  <c r="DT23" s="1"/>
  <c r="DN24" s="1"/>
  <c r="DT24" s="1"/>
  <c r="DN25" s="1"/>
  <c r="DT25" s="1"/>
  <c r="DN26" s="1"/>
  <c r="DT26" s="1"/>
  <c r="DN27" s="1"/>
  <c r="DT27" s="1"/>
  <c r="DN28" s="1"/>
  <c r="DT28" s="1"/>
  <c r="DN29" s="1"/>
  <c r="DT29" s="1"/>
  <c r="DN30" s="1"/>
  <c r="DT30" s="1"/>
  <c r="DN31" s="1"/>
  <c r="DT31" s="1"/>
  <c r="DN32" s="1"/>
  <c r="DT32" s="1"/>
  <c r="DN33" s="1"/>
  <c r="DT33" s="1"/>
  <c r="DN34" s="1"/>
  <c r="DT34" s="1"/>
  <c r="DN35" s="1"/>
  <c r="DT35" s="1"/>
  <c r="DN36" s="1"/>
  <c r="DT36" s="1"/>
  <c r="DN37" s="1"/>
  <c r="DT37" s="1"/>
  <c r="DN38" s="1"/>
  <c r="DT38" s="1"/>
  <c r="DN39" s="1"/>
  <c r="DT39" s="1"/>
  <c r="DN40" s="1"/>
  <c r="DT40" s="1"/>
  <c r="AX11"/>
  <c r="AR12" s="1"/>
  <c r="AX12" s="1"/>
  <c r="AR13" s="1"/>
  <c r="AX13" s="1"/>
  <c r="AR14" s="1"/>
  <c r="AX14" s="1"/>
  <c r="AR15" s="1"/>
  <c r="AX15" s="1"/>
  <c r="AR16" s="1"/>
  <c r="AX16" s="1"/>
  <c r="AR17" s="1"/>
  <c r="AX17" s="1"/>
  <c r="AR18" s="1"/>
  <c r="AX18" s="1"/>
  <c r="AR19" s="1"/>
  <c r="AX19" s="1"/>
  <c r="AR20" s="1"/>
  <c r="AX20" s="1"/>
  <c r="AR21" s="1"/>
  <c r="AX21" s="1"/>
  <c r="AR22" s="1"/>
  <c r="AX22" s="1"/>
  <c r="AR23" s="1"/>
  <c r="AX23" s="1"/>
  <c r="AR24" s="1"/>
  <c r="AX24" s="1"/>
  <c r="AR25" s="1"/>
  <c r="AX25" s="1"/>
  <c r="AR26" s="1"/>
  <c r="AX26" s="1"/>
  <c r="AR27" s="1"/>
  <c r="AX27" s="1"/>
  <c r="AR28" s="1"/>
  <c r="AX28" s="1"/>
  <c r="AR29" s="1"/>
  <c r="AX29" s="1"/>
  <c r="AR30" s="1"/>
  <c r="AX30" s="1"/>
  <c r="AR31" s="1"/>
  <c r="AX31" s="1"/>
  <c r="AR32" s="1"/>
  <c r="AX32" s="1"/>
  <c r="AR33" s="1"/>
  <c r="AX33" s="1"/>
  <c r="AR34" s="1"/>
  <c r="AX34" s="1"/>
  <c r="AR35" s="1"/>
  <c r="AX35" s="1"/>
  <c r="AR36" s="1"/>
  <c r="AX36" s="1"/>
  <c r="AR37" s="1"/>
  <c r="AX37" s="1"/>
  <c r="AR38" s="1"/>
  <c r="AX38" s="1"/>
  <c r="AR39" s="1"/>
  <c r="AX39" s="1"/>
  <c r="AR40" s="1"/>
  <c r="AX40" s="1"/>
  <c r="H11"/>
  <c r="B12" s="1"/>
  <c r="H12" s="1"/>
  <c r="B13" s="1"/>
  <c r="H13" s="1"/>
  <c r="B14" s="1"/>
  <c r="H14" s="1"/>
  <c r="B15" s="1"/>
  <c r="H15" s="1"/>
  <c r="B16" s="1"/>
  <c r="H16" s="1"/>
  <c r="B17" s="1"/>
  <c r="H17" s="1"/>
  <c r="B18" s="1"/>
  <c r="H18" s="1"/>
  <c r="B19" s="1"/>
  <c r="H19" s="1"/>
  <c r="B20" s="1"/>
  <c r="H20" s="1"/>
  <c r="B21" s="1"/>
  <c r="H21" s="1"/>
  <c r="B22" s="1"/>
  <c r="H22" s="1"/>
  <c r="B23" s="1"/>
  <c r="H23" s="1"/>
  <c r="B24" s="1"/>
  <c r="H24" s="1"/>
  <c r="B25" s="1"/>
  <c r="H25" s="1"/>
  <c r="B26" s="1"/>
  <c r="H26" s="1"/>
  <c r="B27" s="1"/>
  <c r="H27" s="1"/>
  <c r="B28" s="1"/>
  <c r="H28" s="1"/>
  <c r="B29" s="1"/>
  <c r="H29" s="1"/>
  <c r="B30" s="1"/>
  <c r="H30" s="1"/>
  <c r="B31" s="1"/>
  <c r="H31" s="1"/>
  <c r="B32" s="1"/>
  <c r="H32" s="1"/>
  <c r="B33" s="1"/>
  <c r="H33" s="1"/>
  <c r="B34" s="1"/>
  <c r="H34" s="1"/>
  <c r="B35" s="1"/>
  <c r="H35" s="1"/>
  <c r="B36" s="1"/>
  <c r="H36" s="1"/>
  <c r="B37" s="1"/>
  <c r="H37" s="1"/>
  <c r="B38" s="1"/>
  <c r="H38" s="1"/>
  <c r="B39" s="1"/>
  <c r="H39" s="1"/>
  <c r="B40" s="1"/>
  <c r="H40" s="1"/>
  <c r="V11"/>
  <c r="P12" s="1"/>
  <c r="V12" s="1"/>
  <c r="P13" s="1"/>
  <c r="V13" s="1"/>
  <c r="P14" s="1"/>
  <c r="V14" s="1"/>
  <c r="P15" s="1"/>
  <c r="V15" s="1"/>
  <c r="P16" s="1"/>
  <c r="V16" s="1"/>
  <c r="P17" s="1"/>
  <c r="V17" s="1"/>
  <c r="P18" s="1"/>
  <c r="V18" s="1"/>
  <c r="P19" s="1"/>
  <c r="V19" s="1"/>
  <c r="P20" s="1"/>
  <c r="V20" s="1"/>
  <c r="P21" s="1"/>
  <c r="V21" s="1"/>
  <c r="P22" s="1"/>
  <c r="V22" s="1"/>
  <c r="P23" s="1"/>
  <c r="V23" s="1"/>
  <c r="P24" s="1"/>
  <c r="V24" s="1"/>
  <c r="P25" s="1"/>
  <c r="V25" s="1"/>
  <c r="P26" s="1"/>
  <c r="V26" s="1"/>
  <c r="P27" s="1"/>
  <c r="V27" s="1"/>
  <c r="P28" s="1"/>
  <c r="V28" s="1"/>
  <c r="P29" s="1"/>
  <c r="V29" s="1"/>
  <c r="P30" s="1"/>
  <c r="V30" s="1"/>
  <c r="P31" s="1"/>
  <c r="V31" s="1"/>
  <c r="P32" s="1"/>
  <c r="V32" s="1"/>
  <c r="P33" s="1"/>
  <c r="V33" s="1"/>
  <c r="P34" s="1"/>
  <c r="V34" s="1"/>
  <c r="P35" s="1"/>
  <c r="V35" s="1"/>
  <c r="P36" s="1"/>
  <c r="V36" s="1"/>
  <c r="P37" s="1"/>
  <c r="V37" s="1"/>
  <c r="P38" s="1"/>
  <c r="V38" s="1"/>
  <c r="P39" s="1"/>
  <c r="V39" s="1"/>
  <c r="P40" s="1"/>
  <c r="V40" s="1"/>
  <c r="AJ11"/>
  <c r="AD12" s="1"/>
  <c r="AJ12" s="1"/>
  <c r="AD13" s="1"/>
  <c r="AJ13" s="1"/>
  <c r="AD14" s="1"/>
  <c r="AJ14" s="1"/>
  <c r="AD15" s="1"/>
  <c r="AJ15" s="1"/>
  <c r="AD16" s="1"/>
  <c r="AJ16" s="1"/>
  <c r="AD17" s="1"/>
  <c r="AJ17" s="1"/>
  <c r="AD18" s="1"/>
  <c r="AJ18" s="1"/>
  <c r="AD19" s="1"/>
  <c r="AJ19" s="1"/>
  <c r="AD20" s="1"/>
  <c r="AJ20" s="1"/>
  <c r="AD21" s="1"/>
  <c r="AJ21" s="1"/>
  <c r="AD22" s="1"/>
  <c r="AJ22" s="1"/>
  <c r="AD23" s="1"/>
  <c r="AJ23" s="1"/>
  <c r="AD24" s="1"/>
  <c r="AJ24" s="1"/>
  <c r="AD25" s="1"/>
  <c r="AJ25" s="1"/>
  <c r="AD26" s="1"/>
  <c r="AJ26" s="1"/>
  <c r="AD27" s="1"/>
  <c r="AJ27" s="1"/>
  <c r="AD28" s="1"/>
  <c r="AJ28" s="1"/>
  <c r="AD29" s="1"/>
  <c r="AJ29" s="1"/>
  <c r="AD30" s="1"/>
  <c r="AJ30" s="1"/>
  <c r="AD31" s="1"/>
  <c r="AJ31" s="1"/>
  <c r="AD32" s="1"/>
  <c r="AJ32" s="1"/>
  <c r="AD33" s="1"/>
  <c r="AJ33" s="1"/>
  <c r="AD34" s="1"/>
  <c r="AJ34" s="1"/>
  <c r="AD35" s="1"/>
  <c r="AJ35" s="1"/>
  <c r="AD36" s="1"/>
  <c r="AJ36" s="1"/>
  <c r="AD37" s="1"/>
  <c r="AJ37" s="1"/>
  <c r="AD38" s="1"/>
  <c r="AJ38" s="1"/>
  <c r="AD39" s="1"/>
  <c r="AJ39" s="1"/>
  <c r="AD40" s="1"/>
  <c r="AJ40" s="1"/>
  <c r="DK11"/>
  <c r="DE12" s="1"/>
  <c r="DK12" s="1"/>
  <c r="DE13" s="1"/>
  <c r="DK13" s="1"/>
  <c r="DE14" s="1"/>
  <c r="DK14" s="1"/>
  <c r="DE15" s="1"/>
  <c r="DK15" s="1"/>
  <c r="DE16" s="1"/>
  <c r="DK16" s="1"/>
  <c r="DE17" s="1"/>
  <c r="DK17" s="1"/>
  <c r="DE18" s="1"/>
  <c r="DK18" s="1"/>
  <c r="DE19" s="1"/>
  <c r="DK19" s="1"/>
  <c r="DE20" s="1"/>
  <c r="DK20" s="1"/>
  <c r="DE21" s="1"/>
  <c r="DK21" s="1"/>
  <c r="DE22" s="1"/>
  <c r="DK22" s="1"/>
  <c r="DE23" s="1"/>
  <c r="DK23" s="1"/>
  <c r="DE24" s="1"/>
  <c r="DK24" s="1"/>
  <c r="DE25" s="1"/>
  <c r="DK25" s="1"/>
  <c r="DE26" s="1"/>
  <c r="DK26" s="1"/>
  <c r="DE27" s="1"/>
  <c r="DK27" s="1"/>
  <c r="DE28" s="1"/>
  <c r="DK28" s="1"/>
  <c r="DE29" s="1"/>
  <c r="DK29" s="1"/>
  <c r="DE30" s="1"/>
  <c r="DK30" s="1"/>
  <c r="DE31" s="1"/>
  <c r="DK31" s="1"/>
  <c r="DE32" s="1"/>
  <c r="DK32" s="1"/>
  <c r="DE33" s="1"/>
  <c r="DK33" s="1"/>
  <c r="DE34" s="1"/>
  <c r="DK34" s="1"/>
  <c r="DE35" s="1"/>
  <c r="DK35" s="1"/>
  <c r="DE36" s="1"/>
  <c r="DK36" s="1"/>
  <c r="DE37" s="1"/>
  <c r="DK37" s="1"/>
  <c r="DE38" s="1"/>
  <c r="DK38" s="1"/>
  <c r="DE39" s="1"/>
  <c r="DK39" s="1"/>
  <c r="DE40" s="1"/>
  <c r="DK40" s="1"/>
  <c r="DS11"/>
  <c r="DM12" s="1"/>
  <c r="DS12" s="1"/>
  <c r="DM13" s="1"/>
  <c r="DS13" s="1"/>
  <c r="DM14" s="1"/>
  <c r="DS14" s="1"/>
  <c r="DM15" s="1"/>
  <c r="DS15" s="1"/>
  <c r="DM16" s="1"/>
  <c r="DS16" s="1"/>
  <c r="DM17" s="1"/>
  <c r="DS17" s="1"/>
  <c r="DM18" s="1"/>
  <c r="DS18" s="1"/>
  <c r="DM19" s="1"/>
  <c r="DS19" s="1"/>
  <c r="DM20" s="1"/>
  <c r="DS20" s="1"/>
  <c r="DM21" s="1"/>
  <c r="DS21" s="1"/>
  <c r="DM22" s="1"/>
  <c r="DS22" s="1"/>
  <c r="DM23" s="1"/>
  <c r="DS23" s="1"/>
  <c r="DM24" s="1"/>
  <c r="DS24" s="1"/>
  <c r="DM25" s="1"/>
  <c r="DS25" s="1"/>
  <c r="DM26" s="1"/>
  <c r="DS26" s="1"/>
  <c r="DM27" s="1"/>
  <c r="DS27" s="1"/>
  <c r="DM28" s="1"/>
  <c r="DS28" s="1"/>
  <c r="DM29" s="1"/>
  <c r="DS29" s="1"/>
  <c r="DM30" s="1"/>
  <c r="DS30" s="1"/>
  <c r="DM31" s="1"/>
  <c r="DS31" s="1"/>
  <c r="DM32" s="1"/>
  <c r="DS32" s="1"/>
  <c r="DM33" s="1"/>
  <c r="DS33" s="1"/>
  <c r="DM34" s="1"/>
  <c r="DS34" s="1"/>
  <c r="DM35" s="1"/>
  <c r="DS35" s="1"/>
  <c r="DM36" s="1"/>
  <c r="DS36" s="1"/>
  <c r="DM37" s="1"/>
  <c r="DS37" s="1"/>
  <c r="DM38" s="1"/>
  <c r="DS38" s="1"/>
  <c r="DM39" s="1"/>
  <c r="DS39" s="1"/>
  <c r="DM40" s="1"/>
  <c r="DS40" s="1"/>
  <c r="DC11"/>
  <c r="DC26"/>
  <c r="EA12"/>
  <c r="DU13" s="1"/>
  <c r="EA13" s="1"/>
  <c r="DU14" s="1"/>
  <c r="EA14" s="1"/>
  <c r="DU15" s="1"/>
  <c r="EA15" s="1"/>
  <c r="DU16" s="1"/>
  <c r="EA16" s="1"/>
  <c r="DU17" s="1"/>
  <c r="EA17" s="1"/>
  <c r="DU18" s="1"/>
  <c r="EA18" s="1"/>
  <c r="DU19" s="1"/>
  <c r="EA19" s="1"/>
  <c r="DU20" s="1"/>
  <c r="EA20" s="1"/>
  <c r="DU21" s="1"/>
  <c r="EA21" s="1"/>
  <c r="DU22" s="1"/>
  <c r="EA22" s="1"/>
  <c r="DU23" s="1"/>
  <c r="EA23" s="1"/>
  <c r="DU24" s="1"/>
  <c r="EA24" s="1"/>
  <c r="DU25" s="1"/>
  <c r="EA25" s="1"/>
  <c r="DU26" s="1"/>
  <c r="EA26" s="1"/>
  <c r="DU27" s="1"/>
  <c r="EA27" s="1"/>
  <c r="DU28" s="1"/>
  <c r="EA28" s="1"/>
  <c r="DU29" s="1"/>
  <c r="EA29" s="1"/>
  <c r="DU30" s="1"/>
  <c r="EA30" s="1"/>
  <c r="DU31" s="1"/>
  <c r="EA31" s="1"/>
  <c r="DU32" s="1"/>
  <c r="EA32" s="1"/>
  <c r="DU33" s="1"/>
  <c r="EA33" s="1"/>
  <c r="DU34" s="1"/>
  <c r="EA34" s="1"/>
  <c r="DU35" s="1"/>
  <c r="EA35" s="1"/>
  <c r="DU36" s="1"/>
  <c r="EA36" s="1"/>
  <c r="DU37" s="1"/>
  <c r="EA37" s="1"/>
  <c r="DU38" s="1"/>
  <c r="EA38" s="1"/>
  <c r="DU39" s="1"/>
  <c r="EA39" s="1"/>
  <c r="DU40" s="1"/>
  <c r="EA40" s="1"/>
  <c r="EB12"/>
  <c r="DV13" s="1"/>
  <c r="EB13" s="1"/>
  <c r="DV14" s="1"/>
  <c r="EB14" s="1"/>
  <c r="DV15" s="1"/>
  <c r="EB15" s="1"/>
  <c r="DV16" s="1"/>
  <c r="EB16" s="1"/>
  <c r="DV17" s="1"/>
  <c r="EB17" s="1"/>
  <c r="DV18" s="1"/>
  <c r="EB18" s="1"/>
  <c r="DV19" s="1"/>
  <c r="EB19" s="1"/>
  <c r="DV20" s="1"/>
  <c r="EB20" s="1"/>
  <c r="DV21" s="1"/>
  <c r="EB21" s="1"/>
  <c r="DV22" s="1"/>
  <c r="EB22" s="1"/>
  <c r="DV23" s="1"/>
  <c r="EB23" s="1"/>
  <c r="DV24" s="1"/>
  <c r="EB24" s="1"/>
  <c r="DV25" s="1"/>
  <c r="EB25" s="1"/>
  <c r="DV26" s="1"/>
  <c r="EB26" s="1"/>
  <c r="DV27" s="1"/>
  <c r="EB27" s="1"/>
  <c r="DV28" s="1"/>
  <c r="EB28" s="1"/>
  <c r="DV29" s="1"/>
  <c r="EB29" s="1"/>
  <c r="DV30" s="1"/>
  <c r="EB30" s="1"/>
  <c r="DV31" s="1"/>
  <c r="EB31" s="1"/>
  <c r="DV32" s="1"/>
  <c r="EB32" s="1"/>
  <c r="DV33" s="1"/>
  <c r="EB33" s="1"/>
  <c r="DV34" s="1"/>
  <c r="EB34" s="1"/>
  <c r="DV35" s="1"/>
  <c r="EB35" s="1"/>
  <c r="DV36" s="1"/>
  <c r="EB36" s="1"/>
  <c r="DV37" s="1"/>
  <c r="EB37" s="1"/>
  <c r="DV38" s="1"/>
  <c r="EB38" s="1"/>
  <c r="DV39" s="1"/>
  <c r="EB39" s="1"/>
  <c r="DV40" s="1"/>
  <c r="EB40" s="1"/>
  <c r="EB43" s="1"/>
  <c r="EI12"/>
  <c r="EC13" s="1"/>
  <c r="EI13" s="1"/>
  <c r="EC14" s="1"/>
  <c r="EI14" s="1"/>
  <c r="EC15" s="1"/>
  <c r="EI15" s="1"/>
  <c r="EC16" s="1"/>
  <c r="EI16" s="1"/>
  <c r="EC17" s="1"/>
  <c r="EI17" s="1"/>
  <c r="EC18" s="1"/>
  <c r="EI18" s="1"/>
  <c r="EC19" s="1"/>
  <c r="EI19" s="1"/>
  <c r="EC20" s="1"/>
  <c r="EI20" s="1"/>
  <c r="EC21" s="1"/>
  <c r="EI21" s="1"/>
  <c r="EC22" s="1"/>
  <c r="EI22" s="1"/>
  <c r="EC23" s="1"/>
  <c r="EI23" s="1"/>
  <c r="EC24" s="1"/>
  <c r="EI24" s="1"/>
  <c r="EC25" s="1"/>
  <c r="EI25" s="1"/>
  <c r="EC26" s="1"/>
  <c r="EI26" s="1"/>
  <c r="EC27" s="1"/>
  <c r="EI27" s="1"/>
  <c r="EC28" s="1"/>
  <c r="EI28" s="1"/>
  <c r="EC29" s="1"/>
  <c r="EI29" s="1"/>
  <c r="EC30" s="1"/>
  <c r="EI30" s="1"/>
  <c r="EC31" s="1"/>
  <c r="EI31" s="1"/>
  <c r="EC32" s="1"/>
  <c r="EI32" s="1"/>
  <c r="EC33" s="1"/>
  <c r="EI33" s="1"/>
  <c r="EC34" s="1"/>
  <c r="EI34" s="1"/>
  <c r="EC35" s="1"/>
  <c r="EI35" s="1"/>
  <c r="EC36" s="1"/>
  <c r="EI36" s="1"/>
  <c r="EC37" s="1"/>
  <c r="EI37" s="1"/>
  <c r="EC38" s="1"/>
  <c r="EI38" s="1"/>
  <c r="EC39" s="1"/>
  <c r="EI39" s="1"/>
  <c r="EC40" s="1"/>
  <c r="EI40" s="1"/>
  <c r="EJ12"/>
  <c r="ED13" s="1"/>
  <c r="EJ13" s="1"/>
  <c r="ED14" s="1"/>
  <c r="EJ14" s="1"/>
  <c r="ED15" s="1"/>
  <c r="EJ15" s="1"/>
  <c r="ED16" s="1"/>
  <c r="EJ16" s="1"/>
  <c r="ED17" s="1"/>
  <c r="EJ17" s="1"/>
  <c r="ED18" s="1"/>
  <c r="EJ18" s="1"/>
  <c r="ED19" s="1"/>
  <c r="EJ19" s="1"/>
  <c r="ED20" s="1"/>
  <c r="EJ20" s="1"/>
  <c r="ED21" s="1"/>
  <c r="EJ21" s="1"/>
  <c r="ED22" s="1"/>
  <c r="EJ22" s="1"/>
  <c r="ED23" s="1"/>
  <c r="EJ23" s="1"/>
  <c r="ED24" s="1"/>
  <c r="EJ24" s="1"/>
  <c r="ED25" s="1"/>
  <c r="EJ25" s="1"/>
  <c r="ED26" s="1"/>
  <c r="EJ26" s="1"/>
  <c r="ED27" s="1"/>
  <c r="EJ27" s="1"/>
  <c r="ED28" s="1"/>
  <c r="EJ28" s="1"/>
  <c r="ED29" s="1"/>
  <c r="EJ29" s="1"/>
  <c r="ED30" s="1"/>
  <c r="EJ30" s="1"/>
  <c r="ED31" s="1"/>
  <c r="EJ31" s="1"/>
  <c r="ED32" s="1"/>
  <c r="EJ32" s="1"/>
  <c r="ED33" s="1"/>
  <c r="EJ33" s="1"/>
  <c r="ED34" s="1"/>
  <c r="EJ34" s="1"/>
  <c r="ED35" s="1"/>
  <c r="EJ35" s="1"/>
  <c r="ED36" s="1"/>
  <c r="EJ36" s="1"/>
  <c r="ED37" s="1"/>
  <c r="EJ37" s="1"/>
  <c r="ED38" s="1"/>
  <c r="EJ38" s="1"/>
  <c r="ED39" s="1"/>
  <c r="EJ39" s="1"/>
  <c r="ED40" s="1"/>
  <c r="EJ40" s="1"/>
  <c r="EQ12"/>
  <c r="EK13" s="1"/>
  <c r="EQ13" s="1"/>
  <c r="EK14" s="1"/>
  <c r="EQ14" s="1"/>
  <c r="EK15" s="1"/>
  <c r="EQ15" s="1"/>
  <c r="EK16" s="1"/>
  <c r="EQ16" s="1"/>
  <c r="EK17" s="1"/>
  <c r="EQ17" s="1"/>
  <c r="EK18" s="1"/>
  <c r="EQ18" s="1"/>
  <c r="EK19" s="1"/>
  <c r="EQ19" s="1"/>
  <c r="EK20" s="1"/>
  <c r="EQ20" s="1"/>
  <c r="EK21" s="1"/>
  <c r="EQ21" s="1"/>
  <c r="EK22" s="1"/>
  <c r="EQ22" s="1"/>
  <c r="EK23" s="1"/>
  <c r="EQ23" s="1"/>
  <c r="EK24" s="1"/>
  <c r="EQ24" s="1"/>
  <c r="EK25" s="1"/>
  <c r="EQ25" s="1"/>
  <c r="EK26" s="1"/>
  <c r="EQ26" s="1"/>
  <c r="EK27" s="1"/>
  <c r="EQ27" s="1"/>
  <c r="EK28" s="1"/>
  <c r="EQ28" s="1"/>
  <c r="EK29" s="1"/>
  <c r="EQ29" s="1"/>
  <c r="EK30" s="1"/>
  <c r="EQ30" s="1"/>
  <c r="EK31" s="1"/>
  <c r="EQ31" s="1"/>
  <c r="EK32" s="1"/>
  <c r="EQ32" s="1"/>
  <c r="EK33" s="1"/>
  <c r="EQ33" s="1"/>
  <c r="EK34" s="1"/>
  <c r="EQ34" s="1"/>
  <c r="EK35" s="1"/>
  <c r="EQ35" s="1"/>
  <c r="EK36" s="1"/>
  <c r="EQ36" s="1"/>
  <c r="EK37" s="1"/>
  <c r="EQ37" s="1"/>
  <c r="EK38" s="1"/>
  <c r="EQ38" s="1"/>
  <c r="EK39" s="1"/>
  <c r="EQ39" s="1"/>
  <c r="EK40" s="1"/>
  <c r="EQ40" s="1"/>
  <c r="ER12"/>
  <c r="EL13" s="1"/>
  <c r="ER13" s="1"/>
  <c r="EL14" s="1"/>
  <c r="ER14" s="1"/>
  <c r="EL15" s="1"/>
  <c r="ER15" s="1"/>
  <c r="EL16" s="1"/>
  <c r="ER16" s="1"/>
  <c r="EL17" s="1"/>
  <c r="ER17" s="1"/>
  <c r="EL18" s="1"/>
  <c r="ER18" s="1"/>
  <c r="EL19" s="1"/>
  <c r="ER19" s="1"/>
  <c r="EL20" s="1"/>
  <c r="ER20" s="1"/>
  <c r="EL21" s="1"/>
  <c r="ER21" s="1"/>
  <c r="EL22" s="1"/>
  <c r="ER22" s="1"/>
  <c r="EL23" s="1"/>
  <c r="ER23" s="1"/>
  <c r="EL24" s="1"/>
  <c r="ER24" s="1"/>
  <c r="EL25" s="1"/>
  <c r="ER25" s="1"/>
  <c r="EL26" s="1"/>
  <c r="ER26" s="1"/>
  <c r="EL27" s="1"/>
  <c r="ER27" s="1"/>
  <c r="EL28" s="1"/>
  <c r="ER28" s="1"/>
  <c r="EL29" s="1"/>
  <c r="ER29" s="1"/>
  <c r="EL30" s="1"/>
  <c r="ER30" s="1"/>
  <c r="EL31" s="1"/>
  <c r="ER31" s="1"/>
  <c r="EL32" s="1"/>
  <c r="ER32" s="1"/>
  <c r="EL33" s="1"/>
  <c r="ER33" s="1"/>
  <c r="EL34" s="1"/>
  <c r="ER34" s="1"/>
  <c r="EL35" s="1"/>
  <c r="ER35" s="1"/>
  <c r="EL36" s="1"/>
  <c r="ER36" s="1"/>
  <c r="EL37" s="1"/>
  <c r="ER37" s="1"/>
  <c r="EL38" s="1"/>
  <c r="ER38" s="1"/>
  <c r="EL39" s="1"/>
  <c r="ER39" s="1"/>
  <c r="EL40" s="1"/>
  <c r="ER40" s="1"/>
  <c r="EY12"/>
  <c r="ES13" s="1"/>
  <c r="EY13" s="1"/>
  <c r="ES14" s="1"/>
  <c r="EY14" s="1"/>
  <c r="ES15" s="1"/>
  <c r="EY15" s="1"/>
  <c r="ES16" s="1"/>
  <c r="EY16" s="1"/>
  <c r="ES17" s="1"/>
  <c r="EY17" s="1"/>
  <c r="ES18" s="1"/>
  <c r="EY18" s="1"/>
  <c r="ES19" s="1"/>
  <c r="EY19" s="1"/>
  <c r="ES20" s="1"/>
  <c r="EY20" s="1"/>
  <c r="ES21" s="1"/>
  <c r="EY21" s="1"/>
  <c r="ES22" s="1"/>
  <c r="EY22" s="1"/>
  <c r="ES23" s="1"/>
  <c r="EY23" s="1"/>
  <c r="ES24" s="1"/>
  <c r="EY24" s="1"/>
  <c r="ES25" s="1"/>
  <c r="EY25" s="1"/>
  <c r="ES26" s="1"/>
  <c r="EY26" s="1"/>
  <c r="ES27" s="1"/>
  <c r="EY27" s="1"/>
  <c r="ES28" s="1"/>
  <c r="EY28" s="1"/>
  <c r="ES29" s="1"/>
  <c r="EY29" s="1"/>
  <c r="ES30" s="1"/>
  <c r="EY30" s="1"/>
  <c r="ES31" s="1"/>
  <c r="EY31" s="1"/>
  <c r="ES32" s="1"/>
  <c r="EY32" s="1"/>
  <c r="ES33" s="1"/>
  <c r="EY33" s="1"/>
  <c r="ES34" s="1"/>
  <c r="EY34" s="1"/>
  <c r="ES35" s="1"/>
  <c r="EY35" s="1"/>
  <c r="ES36" s="1"/>
  <c r="EY36" s="1"/>
  <c r="ES37" s="1"/>
  <c r="EY37" s="1"/>
  <c r="ES38" s="1"/>
  <c r="EY38" s="1"/>
  <c r="ES39" s="1"/>
  <c r="EY39" s="1"/>
  <c r="ES40" s="1"/>
  <c r="EY40" s="1"/>
  <c r="EZ12"/>
  <c r="ET13" s="1"/>
  <c r="EZ13" s="1"/>
  <c r="ET14" s="1"/>
  <c r="EZ14" s="1"/>
  <c r="ET15" s="1"/>
  <c r="EZ15" s="1"/>
  <c r="ET16" s="1"/>
  <c r="EZ16" s="1"/>
  <c r="ET17" s="1"/>
  <c r="EZ17" s="1"/>
  <c r="ET18" s="1"/>
  <c r="EZ18" s="1"/>
  <c r="ET19" s="1"/>
  <c r="EZ19" s="1"/>
  <c r="ET20" s="1"/>
  <c r="EZ20" s="1"/>
  <c r="ET21" s="1"/>
  <c r="EZ21" s="1"/>
  <c r="ET22" s="1"/>
  <c r="EZ22" s="1"/>
  <c r="ET23" s="1"/>
  <c r="EZ23" s="1"/>
  <c r="ET24" s="1"/>
  <c r="EZ24" s="1"/>
  <c r="ET25" s="1"/>
  <c r="EZ25" s="1"/>
  <c r="ET26" s="1"/>
  <c r="EZ26" s="1"/>
  <c r="ET27" s="1"/>
  <c r="EZ27" s="1"/>
  <c r="ET28" s="1"/>
  <c r="EZ28" s="1"/>
  <c r="ET29" s="1"/>
  <c r="EZ29" s="1"/>
  <c r="ET30" s="1"/>
  <c r="EZ30" s="1"/>
  <c r="ET31" s="1"/>
  <c r="EZ31" s="1"/>
  <c r="ET32" s="1"/>
  <c r="EZ32" s="1"/>
  <c r="ET33" s="1"/>
  <c r="EZ33" s="1"/>
  <c r="ET34" s="1"/>
  <c r="EZ34" s="1"/>
  <c r="ET35" s="1"/>
  <c r="EZ35" s="1"/>
  <c r="ET36" s="1"/>
  <c r="EZ36" s="1"/>
  <c r="ET37" s="1"/>
  <c r="EZ37" s="1"/>
  <c r="ET38" s="1"/>
  <c r="EZ38" s="1"/>
  <c r="ET39" s="1"/>
  <c r="EZ39" s="1"/>
  <c r="ET40" s="1"/>
  <c r="EZ40" s="1"/>
  <c r="FG12"/>
  <c r="FA13" s="1"/>
  <c r="FG13" s="1"/>
  <c r="FA14" s="1"/>
  <c r="FG14" s="1"/>
  <c r="FA15" s="1"/>
  <c r="FG15" s="1"/>
  <c r="FA16" s="1"/>
  <c r="FG16" s="1"/>
  <c r="FA17" s="1"/>
  <c r="FG17" s="1"/>
  <c r="FA18" s="1"/>
  <c r="FG18" s="1"/>
  <c r="FA19" s="1"/>
  <c r="FG19" s="1"/>
  <c r="FA20" s="1"/>
  <c r="FG20" s="1"/>
  <c r="FA21" s="1"/>
  <c r="FG21" s="1"/>
  <c r="FA22" s="1"/>
  <c r="FG22" s="1"/>
  <c r="FA23" s="1"/>
  <c r="FG23" s="1"/>
  <c r="FA24" s="1"/>
  <c r="FG24" s="1"/>
  <c r="FA25" s="1"/>
  <c r="FG25" s="1"/>
  <c r="FA26" s="1"/>
  <c r="FG26" s="1"/>
  <c r="FA27" s="1"/>
  <c r="FG27" s="1"/>
  <c r="FA28" s="1"/>
  <c r="FG28" s="1"/>
  <c r="FA29" s="1"/>
  <c r="FG29" s="1"/>
  <c r="FA30" s="1"/>
  <c r="FG30" s="1"/>
  <c r="FA31" s="1"/>
  <c r="FG31" s="1"/>
  <c r="FA32" s="1"/>
  <c r="FG32" s="1"/>
  <c r="FA33" s="1"/>
  <c r="FG33" s="1"/>
  <c r="FA34" s="1"/>
  <c r="FG34" s="1"/>
  <c r="FA35" s="1"/>
  <c r="FG35" s="1"/>
  <c r="FA36" s="1"/>
  <c r="FG36" s="1"/>
  <c r="FA37" s="1"/>
  <c r="FG37" s="1"/>
  <c r="FA38" s="1"/>
  <c r="FG38" s="1"/>
  <c r="FA39" s="1"/>
  <c r="FG39" s="1"/>
  <c r="FA40" s="1"/>
  <c r="FG40" s="1"/>
  <c r="FH12"/>
  <c r="FB13" s="1"/>
  <c r="FH13" s="1"/>
  <c r="FB14" s="1"/>
  <c r="FH14" s="1"/>
  <c r="FB15" s="1"/>
  <c r="FH15" s="1"/>
  <c r="FB16" s="1"/>
  <c r="FH16" s="1"/>
  <c r="FB17" s="1"/>
  <c r="FH17" s="1"/>
  <c r="FB18" s="1"/>
  <c r="FH18" s="1"/>
  <c r="FB19" s="1"/>
  <c r="FH19" s="1"/>
  <c r="FB20" s="1"/>
  <c r="FH20" s="1"/>
  <c r="FB21" s="1"/>
  <c r="FH21" s="1"/>
  <c r="FB22" s="1"/>
  <c r="FH22" s="1"/>
  <c r="FB23" s="1"/>
  <c r="FH23" s="1"/>
  <c r="FB24" s="1"/>
  <c r="FH24" s="1"/>
  <c r="FB25" s="1"/>
  <c r="FH25" s="1"/>
  <c r="FB26" s="1"/>
  <c r="FH26" s="1"/>
  <c r="FB27" s="1"/>
  <c r="FH27" s="1"/>
  <c r="FB28" s="1"/>
  <c r="FH28" s="1"/>
  <c r="FB29" s="1"/>
  <c r="FH29" s="1"/>
  <c r="FB30" s="1"/>
  <c r="FH30" s="1"/>
  <c r="FB31" s="1"/>
  <c r="FH31" s="1"/>
  <c r="FB32" s="1"/>
  <c r="FH32" s="1"/>
  <c r="FB33" s="1"/>
  <c r="FH33" s="1"/>
  <c r="FB34" s="1"/>
  <c r="FH34" s="1"/>
  <c r="FB35" s="1"/>
  <c r="FH35" s="1"/>
  <c r="FB36" s="1"/>
  <c r="FH36" s="1"/>
  <c r="FB37" s="1"/>
  <c r="FH37" s="1"/>
  <c r="FB38" s="1"/>
  <c r="FH38" s="1"/>
  <c r="FB39" s="1"/>
  <c r="FH39" s="1"/>
  <c r="FB40" s="1"/>
  <c r="FH40" s="1"/>
  <c r="FL12"/>
  <c r="FI13" s="1"/>
  <c r="FL13" s="1"/>
  <c r="FI14" s="1"/>
  <c r="FL14" s="1"/>
  <c r="FI15" s="1"/>
  <c r="FL15" s="1"/>
  <c r="FI16" s="1"/>
  <c r="FL16" s="1"/>
  <c r="FI17" s="1"/>
  <c r="FL17" s="1"/>
  <c r="FI18" s="1"/>
  <c r="FL18" s="1"/>
  <c r="FI19" s="1"/>
  <c r="FL19" s="1"/>
  <c r="FI20" s="1"/>
  <c r="FL20" s="1"/>
  <c r="FI21" s="1"/>
  <c r="FL21" s="1"/>
  <c r="FI22" s="1"/>
  <c r="FL22" s="1"/>
  <c r="FI23" s="1"/>
  <c r="FL23" s="1"/>
  <c r="FI24" s="1"/>
  <c r="FL24" s="1"/>
  <c r="FI25" s="1"/>
  <c r="FL25" s="1"/>
  <c r="FI26" s="1"/>
  <c r="FL26" s="1"/>
  <c r="FI27" s="1"/>
  <c r="FL27" s="1"/>
  <c r="FI28" s="1"/>
  <c r="FL28" s="1"/>
  <c r="FI29" s="1"/>
  <c r="FL29" s="1"/>
  <c r="FI30" s="1"/>
  <c r="FL30" s="1"/>
  <c r="FI31" s="1"/>
  <c r="FL31" s="1"/>
  <c r="FI32" s="1"/>
  <c r="FL32" s="1"/>
  <c r="FI33" s="1"/>
  <c r="FL33" s="1"/>
  <c r="FI34" s="1"/>
  <c r="FL34" s="1"/>
  <c r="FI35" s="1"/>
  <c r="FL35" s="1"/>
  <c r="FI36" s="1"/>
  <c r="FL36" s="1"/>
  <c r="FI37" s="1"/>
  <c r="FL37" s="1"/>
  <c r="FI38" s="1"/>
  <c r="FL38" s="1"/>
  <c r="FI39" s="1"/>
  <c r="FL39" s="1"/>
  <c r="FI40" s="1"/>
  <c r="FL40" s="1"/>
  <c r="FP12"/>
  <c r="FM13" s="1"/>
  <c r="FP13" s="1"/>
  <c r="FM14" s="1"/>
  <c r="FP14" s="1"/>
  <c r="FM15" s="1"/>
  <c r="FP15" s="1"/>
  <c r="FM16" s="1"/>
  <c r="FP16" s="1"/>
  <c r="FM17" s="1"/>
  <c r="FP17" s="1"/>
  <c r="FM18" s="1"/>
  <c r="FP18" s="1"/>
  <c r="FM19" s="1"/>
  <c r="FP19" s="1"/>
  <c r="FM20" s="1"/>
  <c r="FP20" s="1"/>
  <c r="FM21" s="1"/>
  <c r="FP21" s="1"/>
  <c r="FM22" s="1"/>
  <c r="FP22" s="1"/>
  <c r="FM23" s="1"/>
  <c r="FP23" s="1"/>
  <c r="FM24" s="1"/>
  <c r="FP24" s="1"/>
  <c r="FM25" s="1"/>
  <c r="FP25" s="1"/>
  <c r="FM26" s="1"/>
  <c r="FP26" s="1"/>
  <c r="FM27" s="1"/>
  <c r="FP27" s="1"/>
  <c r="FM28" s="1"/>
  <c r="FP28" s="1"/>
  <c r="FM29" s="1"/>
  <c r="FP29" s="1"/>
  <c r="FM30" s="1"/>
  <c r="FP30" s="1"/>
  <c r="FM31" s="1"/>
  <c r="FP31" s="1"/>
  <c r="FM32" s="1"/>
  <c r="FP32" s="1"/>
  <c r="FM33" s="1"/>
  <c r="FP33" s="1"/>
  <c r="FM34" s="1"/>
  <c r="FP34" s="1"/>
  <c r="FM35" s="1"/>
  <c r="FP35" s="1"/>
  <c r="FM36" s="1"/>
  <c r="FP36" s="1"/>
  <c r="FM37" s="1"/>
  <c r="FP37" s="1"/>
  <c r="FM38" s="1"/>
  <c r="FP38" s="1"/>
  <c r="FM39" s="1"/>
  <c r="FP39" s="1"/>
  <c r="FM40" s="1"/>
  <c r="FP40" s="1"/>
  <c r="FT12"/>
  <c r="FQ13" s="1"/>
  <c r="FT13" s="1"/>
  <c r="FQ14" s="1"/>
  <c r="FT14" s="1"/>
  <c r="FQ15" s="1"/>
  <c r="FT15" s="1"/>
  <c r="FQ16" s="1"/>
  <c r="FT16" s="1"/>
  <c r="FQ17" s="1"/>
  <c r="FT17" s="1"/>
  <c r="FQ18" s="1"/>
  <c r="FT18" s="1"/>
  <c r="FQ19" s="1"/>
  <c r="FT19" s="1"/>
  <c r="FQ20" s="1"/>
  <c r="FT20" s="1"/>
  <c r="FQ21" s="1"/>
  <c r="FT21" s="1"/>
  <c r="FQ22" s="1"/>
  <c r="FT22" s="1"/>
  <c r="FQ23" s="1"/>
  <c r="FT23" s="1"/>
  <c r="FQ24" s="1"/>
  <c r="FT24" s="1"/>
  <c r="FQ25" s="1"/>
  <c r="FT25" s="1"/>
  <c r="FQ26" s="1"/>
  <c r="FT26" s="1"/>
  <c r="FQ27" s="1"/>
  <c r="FT27" s="1"/>
  <c r="FQ28" s="1"/>
  <c r="FT28" s="1"/>
  <c r="FQ29" s="1"/>
  <c r="FT29" s="1"/>
  <c r="FQ30" s="1"/>
  <c r="FT30" s="1"/>
  <c r="FQ31" s="1"/>
  <c r="FT31" s="1"/>
  <c r="FQ32" s="1"/>
  <c r="FT32" s="1"/>
  <c r="FQ33" s="1"/>
  <c r="FT33" s="1"/>
  <c r="FQ34" s="1"/>
  <c r="FT34" s="1"/>
  <c r="FQ35" s="1"/>
  <c r="FT35" s="1"/>
  <c r="FQ36" s="1"/>
  <c r="FT36" s="1"/>
  <c r="FQ37" s="1"/>
  <c r="FT37" s="1"/>
  <c r="FQ38" s="1"/>
  <c r="FT38" s="1"/>
  <c r="FQ39" s="1"/>
  <c r="FT39" s="1"/>
  <c r="FQ40" s="1"/>
  <c r="FT40" s="1"/>
  <c r="DA41"/>
  <c r="DC41" l="1"/>
  <c r="DD11"/>
  <c r="AY12" s="1"/>
  <c r="BB12" s="1"/>
  <c r="DD12" s="1"/>
  <c r="AY13" s="1"/>
  <c r="BB13" s="1"/>
  <c r="DD13" s="1"/>
  <c r="AY14" s="1"/>
  <c r="BB14" s="1"/>
  <c r="DD14" s="1"/>
  <c r="AY15" s="1"/>
  <c r="BB15" s="1"/>
  <c r="DD15" s="1"/>
  <c r="AY16" s="1"/>
  <c r="BB16" s="1"/>
  <c r="DD16" s="1"/>
  <c r="AY17" s="1"/>
  <c r="BB17" s="1"/>
  <c r="DD17" s="1"/>
  <c r="AY18" s="1"/>
  <c r="BB18" s="1"/>
  <c r="DD18" s="1"/>
  <c r="AY19" s="1"/>
  <c r="BB19" s="1"/>
  <c r="DD19" s="1"/>
  <c r="AY20" s="1"/>
  <c r="BB20" s="1"/>
  <c r="DD20" s="1"/>
  <c r="AY21" s="1"/>
  <c r="BB21" s="1"/>
  <c r="DD21" s="1"/>
  <c r="AY22" s="1"/>
  <c r="BB22" s="1"/>
  <c r="DD22" s="1"/>
  <c r="AY23" s="1"/>
  <c r="BB23" s="1"/>
  <c r="DD23" s="1"/>
  <c r="AY24" s="1"/>
  <c r="BB24" s="1"/>
  <c r="DD24" s="1"/>
  <c r="AY25" s="1"/>
  <c r="BB25" s="1"/>
  <c r="DD25" s="1"/>
  <c r="AY26" s="1"/>
  <c r="BB26" s="1"/>
  <c r="DD26" s="1"/>
  <c r="AY27" s="1"/>
  <c r="BB27" s="1"/>
  <c r="DD27" s="1"/>
  <c r="AY28" s="1"/>
  <c r="BB28" s="1"/>
  <c r="DD28" s="1"/>
  <c r="AY29" s="1"/>
  <c r="BB29" s="1"/>
  <c r="DD29" s="1"/>
  <c r="AY30" s="1"/>
  <c r="BB30" s="1"/>
  <c r="DD30" s="1"/>
  <c r="AY31" s="1"/>
  <c r="BB31" s="1"/>
  <c r="DD31" s="1"/>
  <c r="AY32" s="1"/>
  <c r="BB32" s="1"/>
  <c r="DD32" s="1"/>
  <c r="AY33" s="1"/>
  <c r="BB33" s="1"/>
  <c r="DD33" s="1"/>
  <c r="AY34" s="1"/>
  <c r="BB34" s="1"/>
  <c r="DD34" s="1"/>
  <c r="AY35" s="1"/>
  <c r="BB35" s="1"/>
  <c r="DD35" s="1"/>
  <c r="AY36" s="1"/>
  <c r="BB36" s="1"/>
  <c r="DD36" s="1"/>
  <c r="AY37" s="1"/>
  <c r="BB37" s="1"/>
  <c r="DD37" s="1"/>
  <c r="AY38" s="1"/>
  <c r="BB38" s="1"/>
  <c r="DD38" s="1"/>
  <c r="AY39" s="1"/>
  <c r="BB39" s="1"/>
  <c r="DD39" s="1"/>
  <c r="AY40" s="1"/>
  <c r="BB40" s="1"/>
  <c r="DD40" s="1"/>
  <c r="DD45" s="1"/>
</calcChain>
</file>

<file path=xl/comments1.xml><?xml version="1.0" encoding="utf-8"?>
<comments xmlns="http://schemas.openxmlformats.org/spreadsheetml/2006/main">
  <authors>
    <author>Author</author>
  </authors>
  <commentList>
    <comment ref="FW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twillium
</t>
        </r>
      </text>
    </comment>
    <comment ref="GA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kasapreko</t>
        </r>
      </text>
    </comment>
    <comment ref="CU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kasapreko 445*60</t>
        </r>
      </text>
    </comment>
    <comment ref="GA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kasapreko</t>
        </r>
      </text>
    </comment>
    <comment ref="CU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kasapreko 420*60</t>
        </r>
      </text>
    </comment>
    <comment ref="GA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coca cola</t>
        </r>
      </text>
    </comment>
    <comment ref="CS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bel aqua 355*55 1097.5+twellium 340*55 4806.64
</t>
        </r>
      </text>
    </comment>
    <comment ref="FW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bel aqua</t>
        </r>
      </text>
    </comment>
    <comment ref="GA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kasapreko</t>
        </r>
      </text>
    </comment>
    <comment ref="GA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kasapreko</t>
        </r>
      </text>
    </comment>
    <comment ref="CO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aqua fresh</t>
        </r>
      </text>
    </comment>
    <comment ref="FW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twillium</t>
        </r>
      </text>
    </comment>
    <comment ref="GE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Ice</t>
        </r>
      </text>
    </comment>
    <comment ref="FW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twillium</t>
        </r>
      </text>
    </comment>
    <comment ref="GA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coca cola</t>
        </r>
      </text>
    </comment>
    <comment ref="CS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twellium</t>
        </r>
      </text>
    </comment>
    <comment ref="FW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twillium</t>
        </r>
      </text>
    </comment>
    <comment ref="CS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bel aqua355*55</t>
        </r>
      </text>
    </comment>
    <comment ref="CS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twellium 3 rolls hold n wt.84.82
</t>
        </r>
      </text>
    </comment>
    <comment ref="FW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bel aqua</t>
        </r>
      </text>
    </comment>
    <comment ref="CU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kasapreko 445*60</t>
        </r>
      </text>
    </comment>
    <comment ref="CU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665*60 coca cola</t>
        </r>
      </text>
    </comment>
    <comment ref="J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Floor received</t>
        </r>
      </text>
    </comment>
    <comment ref="GA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coca cola &amp; kasapreko</t>
        </r>
      </text>
    </comment>
    <comment ref="FW3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twillium</t>
        </r>
      </text>
    </comment>
    <comment ref="GA3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kasapreko</t>
        </r>
      </text>
    </comment>
  </commentList>
</comments>
</file>

<file path=xl/sharedStrings.xml><?xml version="1.0" encoding="utf-8"?>
<sst xmlns="http://schemas.openxmlformats.org/spreadsheetml/2006/main" count="328" uniqueCount="67">
  <si>
    <t>Date</t>
  </si>
  <si>
    <t>Opening Stock Bags</t>
  </si>
  <si>
    <t xml:space="preserve">Damaged / Sweeping  </t>
  </si>
  <si>
    <t>Closing Stock Bags</t>
  </si>
  <si>
    <t>Import/ Local Receipts Bags</t>
  </si>
  <si>
    <t>WAREHOUSE STOCK - HDPE HTA 108</t>
  </si>
  <si>
    <t>WAREHOUSE STOCK - LDPE - LD150AC</t>
  </si>
  <si>
    <t>WAREHOUSE STOCK -  LDPE-LD165BW1</t>
  </si>
  <si>
    <t>WAREHOUSE STOCK - ENABLE 3505HH</t>
  </si>
  <si>
    <t>WAREHOUSE STOCK - ENABLE 4002 MC</t>
  </si>
  <si>
    <t>Issue Bags To HDPE water pouch</t>
  </si>
  <si>
    <t>other issue</t>
  </si>
  <si>
    <t>Total Issue bags</t>
  </si>
  <si>
    <t>Raw material Floor Stock</t>
  </si>
  <si>
    <t>Opening stock</t>
  </si>
  <si>
    <t>Warehouse Receipt</t>
  </si>
  <si>
    <t>Total Stock</t>
  </si>
  <si>
    <t>Total Consumption</t>
  </si>
  <si>
    <t xml:space="preserve">Raw material Closing Stock </t>
  </si>
  <si>
    <t>No. of Rolls Produce</t>
  </si>
  <si>
    <t>Net Weight</t>
  </si>
  <si>
    <t>Other receipt</t>
  </si>
  <si>
    <t>MACCHI MULTI LAYER  - PRODUCTION</t>
  </si>
  <si>
    <t>680 mm</t>
  </si>
  <si>
    <t>1010 mm</t>
  </si>
  <si>
    <t>waste</t>
  </si>
  <si>
    <t>HDPE Water pouch 35 mic</t>
  </si>
  <si>
    <t>LLDPE Water pouch 35 mic</t>
  </si>
  <si>
    <t>LLDPE Water pouch 50 mic</t>
  </si>
  <si>
    <t>Total production Net weight</t>
  </si>
  <si>
    <t>Total waste weight</t>
  </si>
  <si>
    <t>Receipt from Multilayer</t>
  </si>
  <si>
    <t>Closing stock</t>
  </si>
  <si>
    <t xml:space="preserve">Issue  </t>
  </si>
  <si>
    <t>Shrink film</t>
  </si>
  <si>
    <t>60 mic</t>
  </si>
  <si>
    <t>HDPE Water pouch 40 mic</t>
  </si>
  <si>
    <t>45 mic</t>
  </si>
  <si>
    <t>50 mic</t>
  </si>
  <si>
    <t>HDPE Water pouch 45 mic</t>
  </si>
  <si>
    <t>HDPE Water pouch 32 mic</t>
  </si>
  <si>
    <t>HDPE Water pouch 28 / 30 mic</t>
  </si>
  <si>
    <t xml:space="preserve">Issue </t>
  </si>
  <si>
    <t>Shrink Film  45 MIC</t>
  </si>
  <si>
    <t>Shrink Film  50 MIC</t>
  </si>
  <si>
    <t>Shrink Film  60 MIC</t>
  </si>
  <si>
    <t xml:space="preserve">Opening </t>
  </si>
  <si>
    <t>Receit</t>
  </si>
  <si>
    <t>Supply</t>
  </si>
  <si>
    <t>closing</t>
  </si>
  <si>
    <t>Stock in macchi</t>
  </si>
  <si>
    <t>Actual Stock</t>
  </si>
  <si>
    <t>40 mic</t>
  </si>
  <si>
    <t>Shrink Film  40 MIC</t>
  </si>
  <si>
    <t>WAREHOUSE STOCK - EXCEED 1327 KD</t>
  </si>
  <si>
    <t>WAREHOUSE STOCK - ENABLE 2703 H</t>
  </si>
  <si>
    <t>55 mic</t>
  </si>
  <si>
    <t xml:space="preserve"> 65 mic</t>
  </si>
  <si>
    <t xml:space="preserve"> 100 mic</t>
  </si>
  <si>
    <t>Shrink Film  55 MIC</t>
  </si>
  <si>
    <t>Shrink Film  65 MIC</t>
  </si>
  <si>
    <t>Difference</t>
  </si>
  <si>
    <t>Shrink film samples</t>
  </si>
  <si>
    <t>1010 X 45 to 60 mic</t>
  </si>
  <si>
    <t>1025 X 45 mic</t>
  </si>
  <si>
    <t>1130 X 60 mic</t>
  </si>
  <si>
    <t>1025 X 60 mic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</si>
</sst>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0.000"/>
  </numFmts>
  <fonts count="20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rgb="FFC00000"/>
      <name val="Arial"/>
      <family val="2"/>
    </font>
    <font>
      <b/>
      <sz val="10"/>
      <color rgb="FF3366FF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Arial"/>
      <family val="2"/>
    </font>
    <font>
      <b/>
      <sz val="9"/>
      <color rgb="FFC00000"/>
      <name val="Arial"/>
      <family val="2"/>
    </font>
    <font>
      <b/>
      <sz val="11"/>
      <color rgb="FF3366FF"/>
      <name val="Arial"/>
      <family val="2"/>
    </font>
    <font>
      <b/>
      <sz val="12"/>
      <color rgb="FF1119AF"/>
      <name val="Arial"/>
      <family val="2"/>
    </font>
    <font>
      <b/>
      <sz val="12"/>
      <color rgb="FFC00000"/>
      <name val="Arial"/>
      <family val="2"/>
    </font>
    <font>
      <b/>
      <sz val="12"/>
      <color rgb="FF3366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rgb="FF5745D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2" fontId="10" fillId="9" borderId="1" xfId="0" applyNumberFormat="1" applyFont="1" applyFill="1" applyBorder="1" applyAlignment="1">
      <alignment horizontal="center" vertical="center"/>
    </xf>
    <xf numFmtId="2" fontId="10" fillId="9" borderId="4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2" fontId="10" fillId="9" borderId="6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/>
    <xf numFmtId="0" fontId="11" fillId="0" borderId="0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7" fillId="0" borderId="0" xfId="0" applyFont="1"/>
    <xf numFmtId="0" fontId="1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0" borderId="0" xfId="0" applyFill="1" applyBorder="1"/>
    <xf numFmtId="165" fontId="0" fillId="0" borderId="0" xfId="0" applyNumberFormat="1" applyFill="1" applyBorder="1"/>
    <xf numFmtId="0" fontId="17" fillId="0" borderId="0" xfId="0" applyFont="1" applyFill="1" applyBorder="1"/>
    <xf numFmtId="2" fontId="17" fillId="0" borderId="0" xfId="0" applyNumberFormat="1" applyFont="1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11" fillId="1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0" fillId="0" borderId="1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4" fillId="11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2" fillId="8" borderId="7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745DF"/>
      <color rgb="FF292C97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K122"/>
  <sheetViews>
    <sheetView tabSelected="1" topLeftCell="A5" zoomScale="90" zoomScaleNormal="90" workbookViewId="0">
      <pane xSplit="1" ySplit="5" topLeftCell="B10" activePane="bottomRight" state="frozen"/>
      <selection activeCell="A5" sqref="A5"/>
      <selection pane="topRight" activeCell="B5" sqref="B5"/>
      <selection pane="bottomLeft" activeCell="A9" sqref="A9"/>
      <selection pane="bottomRight" activeCell="A10" sqref="A10:A40"/>
    </sheetView>
  </sheetViews>
  <sheetFormatPr defaultRowHeight="15"/>
  <cols>
    <col min="1" max="1" width="11" customWidth="1"/>
    <col min="7" max="7" width="10.42578125" customWidth="1"/>
    <col min="14" max="14" width="10.42578125" customWidth="1"/>
    <col min="21" max="21" width="10.42578125" customWidth="1"/>
    <col min="28" max="28" width="10.42578125" customWidth="1"/>
    <col min="35" max="35" width="10.42578125" customWidth="1"/>
    <col min="42" max="42" width="10.42578125" customWidth="1"/>
    <col min="51" max="51" width="13.5703125" customWidth="1"/>
    <col min="65" max="65" width="12.7109375" customWidth="1"/>
    <col min="66" max="106" width="12.140625" customWidth="1"/>
    <col min="107" max="107" width="14.140625" customWidth="1"/>
    <col min="108" max="108" width="13.28515625" customWidth="1"/>
  </cols>
  <sheetData>
    <row r="4" spans="1:193" ht="15.75" thickBot="1"/>
    <row r="5" spans="1:193" ht="15" customHeight="1">
      <c r="A5" s="129" t="s">
        <v>0</v>
      </c>
      <c r="B5" s="130" t="s">
        <v>5</v>
      </c>
      <c r="C5" s="130"/>
      <c r="D5" s="130"/>
      <c r="E5" s="130"/>
      <c r="F5" s="130"/>
      <c r="G5" s="130"/>
      <c r="H5" s="130"/>
      <c r="I5" s="131" t="s">
        <v>6</v>
      </c>
      <c r="J5" s="131"/>
      <c r="K5" s="131"/>
      <c r="L5" s="131"/>
      <c r="M5" s="131"/>
      <c r="N5" s="131"/>
      <c r="O5" s="131"/>
      <c r="P5" s="133" t="s">
        <v>7</v>
      </c>
      <c r="Q5" s="133"/>
      <c r="R5" s="133"/>
      <c r="S5" s="133"/>
      <c r="T5" s="133"/>
      <c r="U5" s="133"/>
      <c r="V5" s="133"/>
      <c r="W5" s="134" t="s">
        <v>54</v>
      </c>
      <c r="X5" s="134"/>
      <c r="Y5" s="134"/>
      <c r="Z5" s="134"/>
      <c r="AA5" s="134"/>
      <c r="AB5" s="134"/>
      <c r="AC5" s="134"/>
      <c r="AD5" s="132" t="s">
        <v>8</v>
      </c>
      <c r="AE5" s="132"/>
      <c r="AF5" s="132"/>
      <c r="AG5" s="132"/>
      <c r="AH5" s="132"/>
      <c r="AI5" s="132"/>
      <c r="AJ5" s="132"/>
      <c r="AK5" s="121" t="s">
        <v>9</v>
      </c>
      <c r="AL5" s="121"/>
      <c r="AM5" s="121"/>
      <c r="AN5" s="121"/>
      <c r="AO5" s="121"/>
      <c r="AP5" s="121"/>
      <c r="AQ5" s="121"/>
      <c r="AR5" s="121" t="s">
        <v>55</v>
      </c>
      <c r="AS5" s="121"/>
      <c r="AT5" s="121"/>
      <c r="AU5" s="121"/>
      <c r="AV5" s="121"/>
      <c r="AW5" s="121"/>
      <c r="AX5" s="121"/>
      <c r="AY5" s="121" t="s">
        <v>13</v>
      </c>
      <c r="AZ5" s="121"/>
      <c r="BA5" s="121"/>
      <c r="BB5" s="121"/>
      <c r="BC5" s="125" t="s">
        <v>22</v>
      </c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26"/>
      <c r="CB5" s="126"/>
      <c r="CC5" s="126"/>
      <c r="CD5" s="126"/>
      <c r="CE5" s="126"/>
      <c r="CF5" s="126"/>
      <c r="CG5" s="126"/>
      <c r="CH5" s="126"/>
      <c r="CI5" s="126"/>
      <c r="CJ5" s="126"/>
      <c r="CK5" s="126"/>
      <c r="CL5" s="126"/>
      <c r="CM5" s="126"/>
      <c r="CN5" s="126"/>
      <c r="CO5" s="126"/>
      <c r="CP5" s="126"/>
      <c r="CQ5" s="126"/>
      <c r="CR5" s="126"/>
      <c r="CS5" s="126"/>
      <c r="CT5" s="126"/>
      <c r="CU5" s="126"/>
      <c r="CV5" s="126"/>
      <c r="CW5" s="126"/>
      <c r="CX5" s="126"/>
      <c r="CY5" s="126"/>
      <c r="CZ5" s="126"/>
      <c r="DA5" s="126"/>
      <c r="DB5" s="126"/>
      <c r="DC5" s="126"/>
      <c r="DD5" s="126"/>
      <c r="DE5" s="106" t="s">
        <v>41</v>
      </c>
      <c r="DF5" s="107"/>
      <c r="DG5" s="107"/>
      <c r="DH5" s="107"/>
      <c r="DI5" s="107"/>
      <c r="DJ5" s="107"/>
      <c r="DK5" s="107"/>
      <c r="DL5" s="108"/>
      <c r="DM5" s="106" t="s">
        <v>40</v>
      </c>
      <c r="DN5" s="107"/>
      <c r="DO5" s="107"/>
      <c r="DP5" s="107"/>
      <c r="DQ5" s="107"/>
      <c r="DR5" s="107"/>
      <c r="DS5" s="107"/>
      <c r="DT5" s="108"/>
      <c r="DU5" s="106" t="s">
        <v>26</v>
      </c>
      <c r="DV5" s="107"/>
      <c r="DW5" s="107"/>
      <c r="DX5" s="107"/>
      <c r="DY5" s="107"/>
      <c r="DZ5" s="107"/>
      <c r="EA5" s="107"/>
      <c r="EB5" s="108"/>
      <c r="EC5" s="106" t="s">
        <v>36</v>
      </c>
      <c r="ED5" s="107"/>
      <c r="EE5" s="107"/>
      <c r="EF5" s="107"/>
      <c r="EG5" s="107"/>
      <c r="EH5" s="107"/>
      <c r="EI5" s="107"/>
      <c r="EJ5" s="108"/>
      <c r="EK5" s="106" t="s">
        <v>39</v>
      </c>
      <c r="EL5" s="107"/>
      <c r="EM5" s="107"/>
      <c r="EN5" s="107"/>
      <c r="EO5" s="107"/>
      <c r="EP5" s="107"/>
      <c r="EQ5" s="107"/>
      <c r="ER5" s="108"/>
      <c r="ES5" s="149" t="s">
        <v>27</v>
      </c>
      <c r="ET5" s="117"/>
      <c r="EU5" s="117"/>
      <c r="EV5" s="117"/>
      <c r="EW5" s="117"/>
      <c r="EX5" s="117"/>
      <c r="EY5" s="117"/>
      <c r="EZ5" s="117"/>
      <c r="FA5" s="117" t="s">
        <v>28</v>
      </c>
      <c r="FB5" s="117"/>
      <c r="FC5" s="117"/>
      <c r="FD5" s="117"/>
      <c r="FE5" s="117"/>
      <c r="FF5" s="117"/>
      <c r="FG5" s="117"/>
      <c r="FH5" s="117"/>
      <c r="FI5" s="91" t="s">
        <v>53</v>
      </c>
      <c r="FJ5" s="91"/>
      <c r="FK5" s="91"/>
      <c r="FL5" s="91"/>
      <c r="FM5" s="91" t="s">
        <v>43</v>
      </c>
      <c r="FN5" s="91"/>
      <c r="FO5" s="91"/>
      <c r="FP5" s="91"/>
      <c r="FQ5" s="91" t="s">
        <v>44</v>
      </c>
      <c r="FR5" s="91"/>
      <c r="FS5" s="91"/>
      <c r="FT5" s="91"/>
      <c r="FU5" s="91" t="s">
        <v>59</v>
      </c>
      <c r="FV5" s="91"/>
      <c r="FW5" s="91"/>
      <c r="FX5" s="91"/>
      <c r="FY5" s="91" t="s">
        <v>45</v>
      </c>
      <c r="FZ5" s="91"/>
      <c r="GA5" s="91"/>
      <c r="GB5" s="91"/>
      <c r="GC5" s="98" t="s">
        <v>60</v>
      </c>
      <c r="GD5" s="99"/>
      <c r="GE5" s="99"/>
      <c r="GF5" s="100"/>
    </row>
    <row r="6" spans="1:193" ht="15" customHeight="1">
      <c r="A6" s="129"/>
      <c r="B6" s="130"/>
      <c r="C6" s="130"/>
      <c r="D6" s="130"/>
      <c r="E6" s="130"/>
      <c r="F6" s="130"/>
      <c r="G6" s="130"/>
      <c r="H6" s="130"/>
      <c r="I6" s="131"/>
      <c r="J6" s="131"/>
      <c r="K6" s="131"/>
      <c r="L6" s="131"/>
      <c r="M6" s="131"/>
      <c r="N6" s="131"/>
      <c r="O6" s="131"/>
      <c r="P6" s="133"/>
      <c r="Q6" s="133"/>
      <c r="R6" s="133"/>
      <c r="S6" s="133"/>
      <c r="T6" s="133"/>
      <c r="U6" s="133"/>
      <c r="V6" s="133"/>
      <c r="W6" s="134"/>
      <c r="X6" s="134"/>
      <c r="Y6" s="134"/>
      <c r="Z6" s="134"/>
      <c r="AA6" s="134"/>
      <c r="AB6" s="134"/>
      <c r="AC6" s="134"/>
      <c r="AD6" s="132"/>
      <c r="AE6" s="132"/>
      <c r="AF6" s="132"/>
      <c r="AG6" s="132"/>
      <c r="AH6" s="132"/>
      <c r="AI6" s="132"/>
      <c r="AJ6" s="132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7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  <c r="CS6" s="128"/>
      <c r="CT6" s="128"/>
      <c r="CU6" s="128"/>
      <c r="CV6" s="128"/>
      <c r="CW6" s="128"/>
      <c r="CX6" s="128"/>
      <c r="CY6" s="128"/>
      <c r="CZ6" s="128"/>
      <c r="DA6" s="128"/>
      <c r="DB6" s="128"/>
      <c r="DC6" s="128"/>
      <c r="DD6" s="128"/>
      <c r="DE6" s="109"/>
      <c r="DF6" s="110"/>
      <c r="DG6" s="110"/>
      <c r="DH6" s="110"/>
      <c r="DI6" s="110"/>
      <c r="DJ6" s="110"/>
      <c r="DK6" s="110"/>
      <c r="DL6" s="111"/>
      <c r="DM6" s="109"/>
      <c r="DN6" s="110"/>
      <c r="DO6" s="110"/>
      <c r="DP6" s="110"/>
      <c r="DQ6" s="110"/>
      <c r="DR6" s="110"/>
      <c r="DS6" s="110"/>
      <c r="DT6" s="111"/>
      <c r="DU6" s="109"/>
      <c r="DV6" s="110"/>
      <c r="DW6" s="110"/>
      <c r="DX6" s="110"/>
      <c r="DY6" s="110"/>
      <c r="DZ6" s="110"/>
      <c r="EA6" s="110"/>
      <c r="EB6" s="111"/>
      <c r="EC6" s="109"/>
      <c r="ED6" s="110"/>
      <c r="EE6" s="110"/>
      <c r="EF6" s="110"/>
      <c r="EG6" s="110"/>
      <c r="EH6" s="110"/>
      <c r="EI6" s="110"/>
      <c r="EJ6" s="111"/>
      <c r="EK6" s="109"/>
      <c r="EL6" s="110"/>
      <c r="EM6" s="110"/>
      <c r="EN6" s="110"/>
      <c r="EO6" s="110"/>
      <c r="EP6" s="110"/>
      <c r="EQ6" s="110"/>
      <c r="ER6" s="111"/>
      <c r="ES6" s="149"/>
      <c r="ET6" s="117"/>
      <c r="EU6" s="117"/>
      <c r="EV6" s="117"/>
      <c r="EW6" s="117"/>
      <c r="EX6" s="117"/>
      <c r="EY6" s="117"/>
      <c r="EZ6" s="117"/>
      <c r="FA6" s="117"/>
      <c r="FB6" s="117"/>
      <c r="FC6" s="117"/>
      <c r="FD6" s="117"/>
      <c r="FE6" s="117"/>
      <c r="FF6" s="117"/>
      <c r="FG6" s="117"/>
      <c r="FH6" s="117"/>
      <c r="FI6" s="91"/>
      <c r="FJ6" s="91"/>
      <c r="FK6" s="91"/>
      <c r="FL6" s="91"/>
      <c r="FM6" s="91"/>
      <c r="FN6" s="91"/>
      <c r="FO6" s="91"/>
      <c r="FP6" s="91"/>
      <c r="FQ6" s="91"/>
      <c r="FR6" s="91"/>
      <c r="FS6" s="91"/>
      <c r="FT6" s="91"/>
      <c r="FU6" s="91"/>
      <c r="FV6" s="91"/>
      <c r="FW6" s="91"/>
      <c r="FX6" s="91"/>
      <c r="FY6" s="91"/>
      <c r="FZ6" s="91"/>
      <c r="GA6" s="91"/>
      <c r="GB6" s="91"/>
      <c r="GC6" s="101"/>
      <c r="GD6" s="102"/>
      <c r="GE6" s="102"/>
      <c r="GF6" s="103"/>
    </row>
    <row r="7" spans="1:193" ht="21" customHeight="1">
      <c r="A7" s="129"/>
      <c r="B7" s="130"/>
      <c r="C7" s="130"/>
      <c r="D7" s="130"/>
      <c r="E7" s="130"/>
      <c r="F7" s="130"/>
      <c r="G7" s="130"/>
      <c r="H7" s="130"/>
      <c r="I7" s="131"/>
      <c r="J7" s="131"/>
      <c r="K7" s="131"/>
      <c r="L7" s="131"/>
      <c r="M7" s="131"/>
      <c r="N7" s="131"/>
      <c r="O7" s="131"/>
      <c r="P7" s="133"/>
      <c r="Q7" s="133"/>
      <c r="R7" s="133"/>
      <c r="S7" s="133"/>
      <c r="T7" s="133"/>
      <c r="U7" s="133"/>
      <c r="V7" s="133"/>
      <c r="W7" s="134"/>
      <c r="X7" s="134"/>
      <c r="Y7" s="134"/>
      <c r="Z7" s="134"/>
      <c r="AA7" s="134"/>
      <c r="AB7" s="134"/>
      <c r="AC7" s="134"/>
      <c r="AD7" s="132"/>
      <c r="AE7" s="132"/>
      <c r="AF7" s="132"/>
      <c r="AG7" s="132"/>
      <c r="AH7" s="132"/>
      <c r="AI7" s="132"/>
      <c r="AJ7" s="132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35" t="s">
        <v>14</v>
      </c>
      <c r="AZ7" s="136" t="s">
        <v>15</v>
      </c>
      <c r="BA7" s="139" t="s">
        <v>21</v>
      </c>
      <c r="BB7" s="136" t="s">
        <v>16</v>
      </c>
      <c r="BC7" s="104" t="s">
        <v>41</v>
      </c>
      <c r="BD7" s="120"/>
      <c r="BE7" s="120"/>
      <c r="BF7" s="120"/>
      <c r="BG7" s="105"/>
      <c r="BH7" s="104" t="s">
        <v>40</v>
      </c>
      <c r="BI7" s="120"/>
      <c r="BJ7" s="120"/>
      <c r="BK7" s="120"/>
      <c r="BL7" s="105"/>
      <c r="BM7" s="104" t="s">
        <v>26</v>
      </c>
      <c r="BN7" s="120"/>
      <c r="BO7" s="120"/>
      <c r="BP7" s="120"/>
      <c r="BQ7" s="105"/>
      <c r="BR7" s="104" t="s">
        <v>36</v>
      </c>
      <c r="BS7" s="120"/>
      <c r="BT7" s="120"/>
      <c r="BU7" s="120"/>
      <c r="BV7" s="105"/>
      <c r="BW7" s="104" t="s">
        <v>39</v>
      </c>
      <c r="BX7" s="120"/>
      <c r="BY7" s="120"/>
      <c r="BZ7" s="120"/>
      <c r="CA7" s="105"/>
      <c r="CB7" s="104" t="s">
        <v>27</v>
      </c>
      <c r="CC7" s="120"/>
      <c r="CD7" s="120"/>
      <c r="CE7" s="120"/>
      <c r="CF7" s="105"/>
      <c r="CG7" s="104" t="s">
        <v>28</v>
      </c>
      <c r="CH7" s="120"/>
      <c r="CI7" s="120"/>
      <c r="CJ7" s="120"/>
      <c r="CK7" s="105"/>
      <c r="CL7" s="72"/>
      <c r="CM7" s="72"/>
      <c r="CN7" s="104" t="s">
        <v>34</v>
      </c>
      <c r="CO7" s="120"/>
      <c r="CP7" s="120"/>
      <c r="CQ7" s="120"/>
      <c r="CR7" s="120"/>
      <c r="CS7" s="120"/>
      <c r="CT7" s="120"/>
      <c r="CU7" s="120"/>
      <c r="CV7" s="120"/>
      <c r="CW7" s="120"/>
      <c r="CX7" s="120"/>
      <c r="CY7" s="120"/>
      <c r="CZ7" s="105"/>
      <c r="DA7" s="122" t="s">
        <v>29</v>
      </c>
      <c r="DB7" s="122" t="s">
        <v>30</v>
      </c>
      <c r="DC7" s="135" t="s">
        <v>17</v>
      </c>
      <c r="DD7" s="150" t="s">
        <v>18</v>
      </c>
      <c r="DE7" s="112" t="s">
        <v>14</v>
      </c>
      <c r="DF7" s="113"/>
      <c r="DG7" s="114" t="s">
        <v>31</v>
      </c>
      <c r="DH7" s="114"/>
      <c r="DI7" s="115" t="s">
        <v>42</v>
      </c>
      <c r="DJ7" s="113"/>
      <c r="DK7" s="115" t="s">
        <v>32</v>
      </c>
      <c r="DL7" s="116"/>
      <c r="DM7" s="112" t="s">
        <v>14</v>
      </c>
      <c r="DN7" s="113"/>
      <c r="DO7" s="114" t="s">
        <v>31</v>
      </c>
      <c r="DP7" s="114"/>
      <c r="DQ7" s="115" t="s">
        <v>42</v>
      </c>
      <c r="DR7" s="113"/>
      <c r="DS7" s="115" t="s">
        <v>32</v>
      </c>
      <c r="DT7" s="116"/>
      <c r="DU7" s="112" t="s">
        <v>14</v>
      </c>
      <c r="DV7" s="113"/>
      <c r="DW7" s="114" t="s">
        <v>31</v>
      </c>
      <c r="DX7" s="114"/>
      <c r="DY7" s="115" t="s">
        <v>42</v>
      </c>
      <c r="DZ7" s="113"/>
      <c r="EA7" s="115" t="s">
        <v>32</v>
      </c>
      <c r="EB7" s="116"/>
      <c r="EC7" s="112" t="s">
        <v>14</v>
      </c>
      <c r="ED7" s="113"/>
      <c r="EE7" s="114" t="s">
        <v>31</v>
      </c>
      <c r="EF7" s="114"/>
      <c r="EG7" s="115" t="s">
        <v>42</v>
      </c>
      <c r="EH7" s="113"/>
      <c r="EI7" s="115" t="s">
        <v>32</v>
      </c>
      <c r="EJ7" s="116"/>
      <c r="EK7" s="112" t="s">
        <v>14</v>
      </c>
      <c r="EL7" s="113"/>
      <c r="EM7" s="114" t="s">
        <v>31</v>
      </c>
      <c r="EN7" s="114"/>
      <c r="EO7" s="115" t="s">
        <v>42</v>
      </c>
      <c r="EP7" s="113"/>
      <c r="EQ7" s="115" t="s">
        <v>32</v>
      </c>
      <c r="ER7" s="116"/>
      <c r="ES7" s="142" t="s">
        <v>14</v>
      </c>
      <c r="ET7" s="143"/>
      <c r="EU7" s="144" t="s">
        <v>31</v>
      </c>
      <c r="EV7" s="144"/>
      <c r="EW7" s="145" t="s">
        <v>33</v>
      </c>
      <c r="EX7" s="142"/>
      <c r="EY7" s="146" t="s">
        <v>32</v>
      </c>
      <c r="EZ7" s="143"/>
      <c r="FA7" s="146" t="s">
        <v>14</v>
      </c>
      <c r="FB7" s="143"/>
      <c r="FC7" s="144" t="s">
        <v>31</v>
      </c>
      <c r="FD7" s="144"/>
      <c r="FE7" s="145" t="s">
        <v>33</v>
      </c>
      <c r="FF7" s="142"/>
      <c r="FG7" s="146" t="s">
        <v>32</v>
      </c>
      <c r="FH7" s="143"/>
      <c r="FI7" s="92" t="s">
        <v>46</v>
      </c>
      <c r="FJ7" s="94" t="s">
        <v>47</v>
      </c>
      <c r="FK7" s="92" t="s">
        <v>48</v>
      </c>
      <c r="FL7" s="92" t="s">
        <v>49</v>
      </c>
      <c r="FM7" s="92" t="s">
        <v>46</v>
      </c>
      <c r="FN7" s="94" t="s">
        <v>47</v>
      </c>
      <c r="FO7" s="92" t="s">
        <v>48</v>
      </c>
      <c r="FP7" s="92" t="s">
        <v>49</v>
      </c>
      <c r="FQ7" s="92" t="s">
        <v>46</v>
      </c>
      <c r="FR7" s="94" t="s">
        <v>47</v>
      </c>
      <c r="FS7" s="92" t="s">
        <v>48</v>
      </c>
      <c r="FT7" s="92" t="s">
        <v>49</v>
      </c>
      <c r="FU7" s="92" t="s">
        <v>46</v>
      </c>
      <c r="FV7" s="94" t="s">
        <v>47</v>
      </c>
      <c r="FW7" s="92" t="s">
        <v>48</v>
      </c>
      <c r="FX7" s="92" t="s">
        <v>49</v>
      </c>
      <c r="FY7" s="92" t="s">
        <v>46</v>
      </c>
      <c r="FZ7" s="94" t="s">
        <v>47</v>
      </c>
      <c r="GA7" s="92" t="s">
        <v>48</v>
      </c>
      <c r="GB7" s="92" t="s">
        <v>49</v>
      </c>
      <c r="GC7" s="92" t="s">
        <v>46</v>
      </c>
      <c r="GD7" s="94" t="s">
        <v>47</v>
      </c>
      <c r="GE7" s="92" t="s">
        <v>48</v>
      </c>
      <c r="GF7" s="92" t="s">
        <v>49</v>
      </c>
    </row>
    <row r="8" spans="1:193" ht="21" customHeight="1">
      <c r="A8" s="129"/>
      <c r="B8" s="3"/>
      <c r="C8" s="3"/>
      <c r="D8" s="3"/>
      <c r="E8" s="3"/>
      <c r="F8" s="3"/>
      <c r="G8" s="3"/>
      <c r="H8" s="3"/>
      <c r="I8" s="40"/>
      <c r="J8" s="40"/>
      <c r="K8" s="40"/>
      <c r="L8" s="40"/>
      <c r="M8" s="40"/>
      <c r="N8" s="40"/>
      <c r="O8" s="40"/>
      <c r="P8" s="41"/>
      <c r="Q8" s="41"/>
      <c r="R8" s="41"/>
      <c r="S8" s="41"/>
      <c r="T8" s="41"/>
      <c r="U8" s="41"/>
      <c r="V8" s="41"/>
      <c r="W8" s="42"/>
      <c r="X8" s="42"/>
      <c r="Y8" s="42"/>
      <c r="Z8" s="42"/>
      <c r="AA8" s="42"/>
      <c r="AB8" s="42"/>
      <c r="AC8" s="42"/>
      <c r="AD8" s="43"/>
      <c r="AE8" s="43"/>
      <c r="AF8" s="43"/>
      <c r="AG8" s="43"/>
      <c r="AH8" s="43"/>
      <c r="AI8" s="43"/>
      <c r="AJ8" s="43"/>
      <c r="AK8" s="39"/>
      <c r="AL8" s="39"/>
      <c r="AM8" s="39"/>
      <c r="AN8" s="39"/>
      <c r="AO8" s="39"/>
      <c r="AP8" s="39"/>
      <c r="AQ8" s="39"/>
      <c r="AR8" s="75"/>
      <c r="AS8" s="75"/>
      <c r="AT8" s="75"/>
      <c r="AU8" s="75"/>
      <c r="AV8" s="75"/>
      <c r="AW8" s="75"/>
      <c r="AX8" s="75"/>
      <c r="AY8" s="135"/>
      <c r="AZ8" s="137"/>
      <c r="BA8" s="140"/>
      <c r="BB8" s="137"/>
      <c r="BC8" s="104" t="s">
        <v>23</v>
      </c>
      <c r="BD8" s="105"/>
      <c r="BE8" s="104" t="s">
        <v>24</v>
      </c>
      <c r="BF8" s="105"/>
      <c r="BG8" s="118" t="s">
        <v>25</v>
      </c>
      <c r="BH8" s="104" t="s">
        <v>23</v>
      </c>
      <c r="BI8" s="105"/>
      <c r="BJ8" s="104" t="s">
        <v>24</v>
      </c>
      <c r="BK8" s="105"/>
      <c r="BL8" s="118" t="s">
        <v>25</v>
      </c>
      <c r="BM8" s="104" t="s">
        <v>23</v>
      </c>
      <c r="BN8" s="105"/>
      <c r="BO8" s="104" t="s">
        <v>24</v>
      </c>
      <c r="BP8" s="105"/>
      <c r="BQ8" s="118" t="s">
        <v>25</v>
      </c>
      <c r="BR8" s="104" t="s">
        <v>23</v>
      </c>
      <c r="BS8" s="105"/>
      <c r="BT8" s="104" t="s">
        <v>24</v>
      </c>
      <c r="BU8" s="105"/>
      <c r="BV8" s="118" t="s">
        <v>25</v>
      </c>
      <c r="BW8" s="104" t="s">
        <v>23</v>
      </c>
      <c r="BX8" s="105"/>
      <c r="BY8" s="104" t="s">
        <v>24</v>
      </c>
      <c r="BZ8" s="105"/>
      <c r="CA8" s="118" t="s">
        <v>25</v>
      </c>
      <c r="CB8" s="104" t="s">
        <v>23</v>
      </c>
      <c r="CC8" s="105"/>
      <c r="CD8" s="104" t="s">
        <v>24</v>
      </c>
      <c r="CE8" s="105"/>
      <c r="CF8" s="118" t="s">
        <v>25</v>
      </c>
      <c r="CG8" s="104" t="s">
        <v>23</v>
      </c>
      <c r="CH8" s="105"/>
      <c r="CI8" s="104" t="s">
        <v>24</v>
      </c>
      <c r="CJ8" s="105"/>
      <c r="CK8" s="118" t="s">
        <v>25</v>
      </c>
      <c r="CL8" s="104" t="s">
        <v>52</v>
      </c>
      <c r="CM8" s="105"/>
      <c r="CN8" s="104" t="s">
        <v>37</v>
      </c>
      <c r="CO8" s="105"/>
      <c r="CP8" s="104" t="s">
        <v>38</v>
      </c>
      <c r="CQ8" s="105"/>
      <c r="CR8" s="104" t="s">
        <v>56</v>
      </c>
      <c r="CS8" s="105"/>
      <c r="CT8" s="104" t="s">
        <v>35</v>
      </c>
      <c r="CU8" s="105"/>
      <c r="CV8" s="104" t="s">
        <v>57</v>
      </c>
      <c r="CW8" s="105"/>
      <c r="CX8" s="104" t="s">
        <v>58</v>
      </c>
      <c r="CY8" s="105"/>
      <c r="CZ8" s="118" t="s">
        <v>25</v>
      </c>
      <c r="DA8" s="123"/>
      <c r="DB8" s="123"/>
      <c r="DC8" s="135"/>
      <c r="DD8" s="150"/>
      <c r="DE8" s="51">
        <v>680</v>
      </c>
      <c r="DF8" s="64">
        <v>1010</v>
      </c>
      <c r="DG8" s="64">
        <v>680</v>
      </c>
      <c r="DH8" s="64">
        <v>1010</v>
      </c>
      <c r="DI8" s="64">
        <v>680</v>
      </c>
      <c r="DJ8" s="64">
        <v>1010</v>
      </c>
      <c r="DK8" s="64">
        <v>680</v>
      </c>
      <c r="DL8" s="63">
        <v>1010</v>
      </c>
      <c r="DM8" s="51">
        <v>680</v>
      </c>
      <c r="DN8" s="64">
        <v>1010</v>
      </c>
      <c r="DO8" s="64">
        <v>680</v>
      </c>
      <c r="DP8" s="64">
        <v>1010</v>
      </c>
      <c r="DQ8" s="64">
        <v>680</v>
      </c>
      <c r="DR8" s="64">
        <v>1010</v>
      </c>
      <c r="DS8" s="64">
        <v>680</v>
      </c>
      <c r="DT8" s="63">
        <v>1010</v>
      </c>
      <c r="DU8" s="51">
        <v>680</v>
      </c>
      <c r="DV8" s="64">
        <v>1010</v>
      </c>
      <c r="DW8" s="64">
        <v>680</v>
      </c>
      <c r="DX8" s="64">
        <v>1010</v>
      </c>
      <c r="DY8" s="64">
        <v>680</v>
      </c>
      <c r="DZ8" s="64">
        <v>1010</v>
      </c>
      <c r="EA8" s="64">
        <v>680</v>
      </c>
      <c r="EB8" s="63">
        <v>1010</v>
      </c>
      <c r="EC8" s="51">
        <v>680</v>
      </c>
      <c r="ED8" s="64">
        <v>1010</v>
      </c>
      <c r="EE8" s="64">
        <v>680</v>
      </c>
      <c r="EF8" s="64">
        <v>1010</v>
      </c>
      <c r="EG8" s="64">
        <v>680</v>
      </c>
      <c r="EH8" s="64">
        <v>1010</v>
      </c>
      <c r="EI8" s="64">
        <v>680</v>
      </c>
      <c r="EJ8" s="63">
        <v>1010</v>
      </c>
      <c r="EK8" s="51">
        <v>680</v>
      </c>
      <c r="EL8" s="64">
        <v>1010</v>
      </c>
      <c r="EM8" s="64">
        <v>680</v>
      </c>
      <c r="EN8" s="64">
        <v>1010</v>
      </c>
      <c r="EO8" s="64">
        <v>680</v>
      </c>
      <c r="EP8" s="64">
        <v>1010</v>
      </c>
      <c r="EQ8" s="64">
        <v>680</v>
      </c>
      <c r="ER8" s="63">
        <v>1010</v>
      </c>
      <c r="ES8" s="60">
        <v>680</v>
      </c>
      <c r="ET8" s="65">
        <v>1010</v>
      </c>
      <c r="EU8" s="65">
        <v>680</v>
      </c>
      <c r="EV8" s="65">
        <v>1010</v>
      </c>
      <c r="EW8" s="65">
        <v>680</v>
      </c>
      <c r="EX8" s="65">
        <v>1010</v>
      </c>
      <c r="EY8" s="65">
        <v>680</v>
      </c>
      <c r="EZ8" s="65">
        <v>1010</v>
      </c>
      <c r="FA8" s="65">
        <v>680</v>
      </c>
      <c r="FB8" s="65">
        <v>1010</v>
      </c>
      <c r="FC8" s="65">
        <v>680</v>
      </c>
      <c r="FD8" s="65">
        <v>1010</v>
      </c>
      <c r="FE8" s="65">
        <v>680</v>
      </c>
      <c r="FF8" s="65">
        <v>1010</v>
      </c>
      <c r="FG8" s="65">
        <v>680</v>
      </c>
      <c r="FH8" s="65">
        <v>1010</v>
      </c>
      <c r="FI8" s="93"/>
      <c r="FJ8" s="95"/>
      <c r="FK8" s="93"/>
      <c r="FL8" s="93"/>
      <c r="FM8" s="93"/>
      <c r="FN8" s="95"/>
      <c r="FO8" s="93"/>
      <c r="FP8" s="93"/>
      <c r="FQ8" s="93"/>
      <c r="FR8" s="95"/>
      <c r="FS8" s="93"/>
      <c r="FT8" s="93"/>
      <c r="FU8" s="93"/>
      <c r="FV8" s="95"/>
      <c r="FW8" s="93"/>
      <c r="FX8" s="93"/>
      <c r="FY8" s="93"/>
      <c r="FZ8" s="95"/>
      <c r="GA8" s="93"/>
      <c r="GB8" s="93"/>
      <c r="GC8" s="93"/>
      <c r="GD8" s="95"/>
      <c r="GE8" s="93"/>
      <c r="GF8" s="93"/>
    </row>
    <row r="9" spans="1:193" ht="63.75">
      <c r="A9" s="129"/>
      <c r="B9" s="4" t="s">
        <v>1</v>
      </c>
      <c r="C9" s="2" t="s">
        <v>4</v>
      </c>
      <c r="D9" s="2" t="s">
        <v>10</v>
      </c>
      <c r="E9" s="2" t="s">
        <v>11</v>
      </c>
      <c r="F9" s="1" t="s">
        <v>12</v>
      </c>
      <c r="G9" s="2" t="s">
        <v>2</v>
      </c>
      <c r="H9" s="1" t="s">
        <v>3</v>
      </c>
      <c r="I9" s="11" t="s">
        <v>1</v>
      </c>
      <c r="J9" s="12" t="s">
        <v>4</v>
      </c>
      <c r="K9" s="13" t="s">
        <v>10</v>
      </c>
      <c r="L9" s="13" t="s">
        <v>11</v>
      </c>
      <c r="M9" s="13" t="s">
        <v>12</v>
      </c>
      <c r="N9" s="13" t="s">
        <v>2</v>
      </c>
      <c r="O9" s="12" t="s">
        <v>3</v>
      </c>
      <c r="P9" s="8" t="s">
        <v>1</v>
      </c>
      <c r="Q9" s="9" t="s">
        <v>4</v>
      </c>
      <c r="R9" s="10" t="s">
        <v>10</v>
      </c>
      <c r="S9" s="10" t="s">
        <v>11</v>
      </c>
      <c r="T9" s="10" t="s">
        <v>12</v>
      </c>
      <c r="U9" s="10" t="s">
        <v>2</v>
      </c>
      <c r="V9" s="9" t="s">
        <v>3</v>
      </c>
      <c r="W9" s="14" t="s">
        <v>1</v>
      </c>
      <c r="X9" s="15" t="s">
        <v>4</v>
      </c>
      <c r="Y9" s="16" t="s">
        <v>10</v>
      </c>
      <c r="Z9" s="16" t="s">
        <v>11</v>
      </c>
      <c r="AA9" s="16" t="s">
        <v>12</v>
      </c>
      <c r="AB9" s="16" t="s">
        <v>2</v>
      </c>
      <c r="AC9" s="15" t="s">
        <v>3</v>
      </c>
      <c r="AD9" s="5" t="s">
        <v>1</v>
      </c>
      <c r="AE9" s="6" t="s">
        <v>4</v>
      </c>
      <c r="AF9" s="7" t="s">
        <v>10</v>
      </c>
      <c r="AG9" s="7" t="s">
        <v>11</v>
      </c>
      <c r="AH9" s="7" t="s">
        <v>12</v>
      </c>
      <c r="AI9" s="7" t="s">
        <v>2</v>
      </c>
      <c r="AJ9" s="6" t="s">
        <v>3</v>
      </c>
      <c r="AK9" s="17" t="s">
        <v>1</v>
      </c>
      <c r="AL9" s="18" t="s">
        <v>4</v>
      </c>
      <c r="AM9" s="19" t="s">
        <v>10</v>
      </c>
      <c r="AN9" s="19" t="s">
        <v>11</v>
      </c>
      <c r="AO9" s="19" t="s">
        <v>12</v>
      </c>
      <c r="AP9" s="19" t="s">
        <v>2</v>
      </c>
      <c r="AQ9" s="18" t="s">
        <v>3</v>
      </c>
      <c r="AR9" s="17" t="s">
        <v>1</v>
      </c>
      <c r="AS9" s="18" t="s">
        <v>4</v>
      </c>
      <c r="AT9" s="19" t="s">
        <v>10</v>
      </c>
      <c r="AU9" s="19" t="s">
        <v>11</v>
      </c>
      <c r="AV9" s="19" t="s">
        <v>12</v>
      </c>
      <c r="AW9" s="19" t="s">
        <v>2</v>
      </c>
      <c r="AX9" s="18" t="s">
        <v>3</v>
      </c>
      <c r="AY9" s="135"/>
      <c r="AZ9" s="138"/>
      <c r="BA9" s="141"/>
      <c r="BB9" s="138"/>
      <c r="BC9" s="33" t="s">
        <v>19</v>
      </c>
      <c r="BD9" s="33" t="s">
        <v>20</v>
      </c>
      <c r="BE9" s="33" t="s">
        <v>19</v>
      </c>
      <c r="BF9" s="33" t="s">
        <v>20</v>
      </c>
      <c r="BG9" s="119"/>
      <c r="BH9" s="33" t="s">
        <v>19</v>
      </c>
      <c r="BI9" s="33" t="s">
        <v>20</v>
      </c>
      <c r="BJ9" s="33" t="s">
        <v>19</v>
      </c>
      <c r="BK9" s="33" t="s">
        <v>20</v>
      </c>
      <c r="BL9" s="119"/>
      <c r="BM9" s="33" t="s">
        <v>19</v>
      </c>
      <c r="BN9" s="33" t="s">
        <v>20</v>
      </c>
      <c r="BO9" s="33" t="s">
        <v>19</v>
      </c>
      <c r="BP9" s="33" t="s">
        <v>20</v>
      </c>
      <c r="BQ9" s="119"/>
      <c r="BR9" s="33" t="s">
        <v>19</v>
      </c>
      <c r="BS9" s="33" t="s">
        <v>20</v>
      </c>
      <c r="BT9" s="33" t="s">
        <v>19</v>
      </c>
      <c r="BU9" s="33" t="s">
        <v>20</v>
      </c>
      <c r="BV9" s="119"/>
      <c r="BW9" s="33" t="s">
        <v>19</v>
      </c>
      <c r="BX9" s="33" t="s">
        <v>20</v>
      </c>
      <c r="BY9" s="33" t="s">
        <v>19</v>
      </c>
      <c r="BZ9" s="33" t="s">
        <v>20</v>
      </c>
      <c r="CA9" s="119"/>
      <c r="CB9" s="33" t="s">
        <v>19</v>
      </c>
      <c r="CC9" s="33" t="s">
        <v>20</v>
      </c>
      <c r="CD9" s="33" t="s">
        <v>19</v>
      </c>
      <c r="CE9" s="33" t="s">
        <v>20</v>
      </c>
      <c r="CF9" s="119"/>
      <c r="CG9" s="33" t="s">
        <v>19</v>
      </c>
      <c r="CH9" s="33" t="s">
        <v>20</v>
      </c>
      <c r="CI9" s="33" t="s">
        <v>19</v>
      </c>
      <c r="CJ9" s="33" t="s">
        <v>20</v>
      </c>
      <c r="CK9" s="119"/>
      <c r="CL9" s="33" t="s">
        <v>19</v>
      </c>
      <c r="CM9" s="33" t="s">
        <v>20</v>
      </c>
      <c r="CN9" s="33" t="s">
        <v>19</v>
      </c>
      <c r="CO9" s="33" t="s">
        <v>20</v>
      </c>
      <c r="CP9" s="33" t="s">
        <v>19</v>
      </c>
      <c r="CQ9" s="33" t="s">
        <v>20</v>
      </c>
      <c r="CR9" s="33" t="s">
        <v>19</v>
      </c>
      <c r="CS9" s="33" t="s">
        <v>20</v>
      </c>
      <c r="CT9" s="33" t="s">
        <v>19</v>
      </c>
      <c r="CU9" s="33" t="s">
        <v>20</v>
      </c>
      <c r="CV9" s="33" t="s">
        <v>19</v>
      </c>
      <c r="CW9" s="33" t="s">
        <v>20</v>
      </c>
      <c r="CX9" s="33" t="s">
        <v>19</v>
      </c>
      <c r="CY9" s="33" t="s">
        <v>20</v>
      </c>
      <c r="CZ9" s="119"/>
      <c r="DA9" s="124"/>
      <c r="DB9" s="124"/>
      <c r="DC9" s="135"/>
      <c r="DD9" s="150"/>
      <c r="DE9" s="52" t="s">
        <v>20</v>
      </c>
      <c r="DF9" s="44" t="s">
        <v>20</v>
      </c>
      <c r="DG9" s="44" t="s">
        <v>20</v>
      </c>
      <c r="DH9" s="44" t="s">
        <v>20</v>
      </c>
      <c r="DI9" s="44" t="s">
        <v>20</v>
      </c>
      <c r="DJ9" s="44" t="s">
        <v>20</v>
      </c>
      <c r="DK9" s="44" t="s">
        <v>20</v>
      </c>
      <c r="DL9" s="53" t="s">
        <v>20</v>
      </c>
      <c r="DM9" s="52" t="s">
        <v>20</v>
      </c>
      <c r="DN9" s="44" t="s">
        <v>20</v>
      </c>
      <c r="DO9" s="44" t="s">
        <v>20</v>
      </c>
      <c r="DP9" s="44" t="s">
        <v>20</v>
      </c>
      <c r="DQ9" s="44" t="s">
        <v>20</v>
      </c>
      <c r="DR9" s="44" t="s">
        <v>20</v>
      </c>
      <c r="DS9" s="44" t="s">
        <v>20</v>
      </c>
      <c r="DT9" s="53" t="s">
        <v>20</v>
      </c>
      <c r="DU9" s="52" t="s">
        <v>20</v>
      </c>
      <c r="DV9" s="44" t="s">
        <v>20</v>
      </c>
      <c r="DW9" s="44" t="s">
        <v>20</v>
      </c>
      <c r="DX9" s="44" t="s">
        <v>20</v>
      </c>
      <c r="DY9" s="44" t="s">
        <v>20</v>
      </c>
      <c r="DZ9" s="44" t="s">
        <v>20</v>
      </c>
      <c r="EA9" s="44" t="s">
        <v>20</v>
      </c>
      <c r="EB9" s="53" t="s">
        <v>20</v>
      </c>
      <c r="EC9" s="52" t="s">
        <v>20</v>
      </c>
      <c r="ED9" s="44" t="s">
        <v>20</v>
      </c>
      <c r="EE9" s="44" t="s">
        <v>20</v>
      </c>
      <c r="EF9" s="44" t="s">
        <v>20</v>
      </c>
      <c r="EG9" s="44" t="s">
        <v>20</v>
      </c>
      <c r="EH9" s="44" t="s">
        <v>20</v>
      </c>
      <c r="EI9" s="44" t="s">
        <v>20</v>
      </c>
      <c r="EJ9" s="53" t="s">
        <v>20</v>
      </c>
      <c r="EK9" s="52" t="s">
        <v>20</v>
      </c>
      <c r="EL9" s="44" t="s">
        <v>20</v>
      </c>
      <c r="EM9" s="44" t="s">
        <v>20</v>
      </c>
      <c r="EN9" s="44" t="s">
        <v>20</v>
      </c>
      <c r="EO9" s="44" t="s">
        <v>20</v>
      </c>
      <c r="EP9" s="44" t="s">
        <v>20</v>
      </c>
      <c r="EQ9" s="44" t="s">
        <v>20</v>
      </c>
      <c r="ER9" s="53" t="s">
        <v>20</v>
      </c>
      <c r="ES9" s="61" t="s">
        <v>20</v>
      </c>
      <c r="ET9" s="45" t="s">
        <v>20</v>
      </c>
      <c r="EU9" s="45" t="s">
        <v>20</v>
      </c>
      <c r="EV9" s="45" t="s">
        <v>20</v>
      </c>
      <c r="EW9" s="45" t="s">
        <v>20</v>
      </c>
      <c r="EX9" s="45" t="s">
        <v>20</v>
      </c>
      <c r="EY9" s="45" t="s">
        <v>20</v>
      </c>
      <c r="EZ9" s="45" t="s">
        <v>20</v>
      </c>
      <c r="FA9" s="45" t="s">
        <v>20</v>
      </c>
      <c r="FB9" s="45" t="s">
        <v>20</v>
      </c>
      <c r="FC9" s="45" t="s">
        <v>20</v>
      </c>
      <c r="FD9" s="45" t="s">
        <v>20</v>
      </c>
      <c r="FE9" s="45" t="s">
        <v>20</v>
      </c>
      <c r="FF9" s="45" t="s">
        <v>20</v>
      </c>
      <c r="FG9" s="45" t="s">
        <v>20</v>
      </c>
      <c r="FH9" s="45" t="s">
        <v>20</v>
      </c>
      <c r="FI9" s="46" t="s">
        <v>20</v>
      </c>
      <c r="FJ9" s="46" t="s">
        <v>20</v>
      </c>
      <c r="FK9" s="46" t="s">
        <v>20</v>
      </c>
      <c r="FL9" s="46" t="s">
        <v>20</v>
      </c>
      <c r="FM9" s="46" t="s">
        <v>20</v>
      </c>
      <c r="FN9" s="46" t="s">
        <v>20</v>
      </c>
      <c r="FO9" s="46" t="s">
        <v>20</v>
      </c>
      <c r="FP9" s="46" t="s">
        <v>20</v>
      </c>
      <c r="FQ9" s="46" t="s">
        <v>20</v>
      </c>
      <c r="FR9" s="46" t="s">
        <v>20</v>
      </c>
      <c r="FS9" s="46" t="s">
        <v>20</v>
      </c>
      <c r="FT9" s="46" t="s">
        <v>20</v>
      </c>
      <c r="FU9" s="46" t="s">
        <v>20</v>
      </c>
      <c r="FV9" s="46" t="s">
        <v>20</v>
      </c>
      <c r="FW9" s="46" t="s">
        <v>20</v>
      </c>
      <c r="FX9" s="46" t="s">
        <v>20</v>
      </c>
      <c r="FY9" s="46" t="s">
        <v>20</v>
      </c>
      <c r="FZ9" s="46" t="s">
        <v>20</v>
      </c>
      <c r="GA9" s="46" t="s">
        <v>20</v>
      </c>
      <c r="GB9" s="46" t="s">
        <v>20</v>
      </c>
      <c r="GC9" s="46" t="s">
        <v>20</v>
      </c>
      <c r="GD9" s="46" t="s">
        <v>20</v>
      </c>
      <c r="GE9" s="46" t="s">
        <v>20</v>
      </c>
      <c r="GF9" s="46" t="s">
        <v>20</v>
      </c>
    </row>
    <row r="10" spans="1:193" ht="15.75">
      <c r="A10" s="20">
        <v>43070</v>
      </c>
      <c r="B10" s="22">
        <v>2079</v>
      </c>
      <c r="C10" s="22">
        <v>0</v>
      </c>
      <c r="D10" s="22">
        <v>10</v>
      </c>
      <c r="E10" s="22">
        <v>0</v>
      </c>
      <c r="F10" s="21">
        <f>SUM(D10:E10)</f>
        <v>10</v>
      </c>
      <c r="G10" s="22">
        <v>0</v>
      </c>
      <c r="H10" s="21">
        <f t="shared" ref="H10:H40" si="0">SUM(B10+C10-F10)</f>
        <v>2069</v>
      </c>
      <c r="I10" s="23">
        <v>565</v>
      </c>
      <c r="J10" s="23">
        <v>0</v>
      </c>
      <c r="K10" s="23">
        <v>0</v>
      </c>
      <c r="L10" s="23">
        <v>0</v>
      </c>
      <c r="M10" s="24">
        <f t="shared" ref="M10:M40" si="1">SUM(K10:L10)</f>
        <v>0</v>
      </c>
      <c r="N10" s="23">
        <v>0</v>
      </c>
      <c r="O10" s="24">
        <f t="shared" ref="O10:O40" si="2">SUM(I10+J10-M10)</f>
        <v>565</v>
      </c>
      <c r="P10" s="25">
        <v>2455</v>
      </c>
      <c r="Q10" s="25">
        <v>0</v>
      </c>
      <c r="R10" s="25">
        <v>25</v>
      </c>
      <c r="S10" s="25">
        <v>0</v>
      </c>
      <c r="T10" s="26">
        <f t="shared" ref="T10:T40" si="3">SUM(R10:S10)</f>
        <v>25</v>
      </c>
      <c r="U10" s="25">
        <v>0</v>
      </c>
      <c r="V10" s="26">
        <f t="shared" ref="V10:V40" si="4">SUM(P10+Q10-T10)</f>
        <v>2430</v>
      </c>
      <c r="W10" s="27">
        <v>975</v>
      </c>
      <c r="X10" s="27">
        <v>0</v>
      </c>
      <c r="Y10" s="27">
        <v>0</v>
      </c>
      <c r="Z10" s="27">
        <v>0</v>
      </c>
      <c r="AA10" s="28">
        <f t="shared" ref="AA10:AA40" si="5">SUM(Y10:Z10)</f>
        <v>0</v>
      </c>
      <c r="AB10" s="27">
        <v>0</v>
      </c>
      <c r="AC10" s="28">
        <f t="shared" ref="AC10:AC40" si="6">SUM(W10+X10-AA10)</f>
        <v>975</v>
      </c>
      <c r="AD10" s="29">
        <v>5330</v>
      </c>
      <c r="AE10" s="29">
        <v>0</v>
      </c>
      <c r="AF10" s="29">
        <v>35</v>
      </c>
      <c r="AG10" s="29">
        <v>0</v>
      </c>
      <c r="AH10" s="30">
        <f t="shared" ref="AH10:AH40" si="7">SUM(AF10:AG10)</f>
        <v>35</v>
      </c>
      <c r="AI10" s="29">
        <v>0</v>
      </c>
      <c r="AJ10" s="30">
        <f t="shared" ref="AJ10:AJ40" si="8">SUM(AD10+AE10-AH10)</f>
        <v>5295</v>
      </c>
      <c r="AK10" s="31">
        <v>11803</v>
      </c>
      <c r="AL10" s="31">
        <v>0</v>
      </c>
      <c r="AM10" s="31">
        <v>50</v>
      </c>
      <c r="AN10" s="31">
        <v>0</v>
      </c>
      <c r="AO10" s="32">
        <f t="shared" ref="AO10:AO40" si="9">SUM(AM10:AN10)</f>
        <v>50</v>
      </c>
      <c r="AP10" s="31">
        <v>0</v>
      </c>
      <c r="AQ10" s="32">
        <f t="shared" ref="AQ10:AQ40" si="10">SUM(AK10+AL10-AO10)</f>
        <v>11753</v>
      </c>
      <c r="AR10" s="31">
        <v>0</v>
      </c>
      <c r="AS10" s="31">
        <v>1980</v>
      </c>
      <c r="AT10" s="31">
        <v>10</v>
      </c>
      <c r="AU10" s="31">
        <v>0</v>
      </c>
      <c r="AV10" s="32">
        <f t="shared" ref="AV10:AV40" si="11">SUM(AT10:AU10)</f>
        <v>10</v>
      </c>
      <c r="AW10" s="31">
        <v>0</v>
      </c>
      <c r="AX10" s="32">
        <f t="shared" ref="AX10:AX40" si="12">SUM(AR10+AS10-AV10)</f>
        <v>1970</v>
      </c>
      <c r="AY10" s="34">
        <v>12972.97</v>
      </c>
      <c r="AZ10" s="35">
        <f>(D10+K10+R10+Y10+AF10+AM10+AT10)*25</f>
        <v>3250</v>
      </c>
      <c r="BA10" s="35">
        <v>0</v>
      </c>
      <c r="BB10" s="35">
        <f>AY10+AZ10+BA10</f>
        <v>16222.97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0</v>
      </c>
      <c r="BK10" s="36">
        <v>0</v>
      </c>
      <c r="BL10" s="36">
        <v>0</v>
      </c>
      <c r="BM10" s="36">
        <v>0</v>
      </c>
      <c r="BN10" s="36">
        <v>0</v>
      </c>
      <c r="BO10" s="36">
        <v>0</v>
      </c>
      <c r="BP10" s="36">
        <v>0</v>
      </c>
      <c r="BQ10" s="36">
        <v>0</v>
      </c>
      <c r="BR10" s="36">
        <v>0</v>
      </c>
      <c r="BS10" s="36">
        <v>0</v>
      </c>
      <c r="BT10" s="36">
        <v>0</v>
      </c>
      <c r="BU10" s="36">
        <v>0</v>
      </c>
      <c r="BV10" s="36">
        <v>0</v>
      </c>
      <c r="BW10" s="36">
        <v>0</v>
      </c>
      <c r="BX10" s="36">
        <v>0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6">
        <v>0</v>
      </c>
      <c r="CL10" s="36">
        <v>0</v>
      </c>
      <c r="CM10" s="36">
        <v>0</v>
      </c>
      <c r="CN10" s="36">
        <v>0</v>
      </c>
      <c r="CO10" s="36">
        <v>0</v>
      </c>
      <c r="CP10" s="36">
        <v>0</v>
      </c>
      <c r="CQ10" s="36">
        <v>0</v>
      </c>
      <c r="CR10" s="36">
        <v>0</v>
      </c>
      <c r="CS10" s="36">
        <v>0</v>
      </c>
      <c r="CT10" s="36">
        <v>0</v>
      </c>
      <c r="CU10" s="36">
        <v>0</v>
      </c>
      <c r="CV10" s="36">
        <v>0</v>
      </c>
      <c r="CW10" s="36">
        <v>0</v>
      </c>
      <c r="CX10" s="36">
        <v>0</v>
      </c>
      <c r="CY10" s="36">
        <v>0</v>
      </c>
      <c r="CZ10" s="36">
        <v>0</v>
      </c>
      <c r="DA10" s="36">
        <f>BD10+BF10+BI10+BK10+BN10+BP10+BS10+BU10+BX10+BZ10+CC10+CE10+CH10+CJ10+CM10+CO10+CQ10+CS10+CU10+CW10+CY10</f>
        <v>0</v>
      </c>
      <c r="DB10" s="36">
        <f>BG10+BL10+BQ10+BV10+CA10+CF10+CK10+CZ10</f>
        <v>0</v>
      </c>
      <c r="DC10" s="37">
        <f>DA10+DB10</f>
        <v>0</v>
      </c>
      <c r="DD10" s="50">
        <f t="shared" ref="DD10:DD40" si="13">+BB10-DC10</f>
        <v>16222.97</v>
      </c>
      <c r="DE10" s="54">
        <v>0</v>
      </c>
      <c r="DF10" s="48">
        <v>80</v>
      </c>
      <c r="DG10" s="49">
        <f>BD10</f>
        <v>0</v>
      </c>
      <c r="DH10" s="49">
        <f>BF10</f>
        <v>0</v>
      </c>
      <c r="DI10" s="47">
        <v>0</v>
      </c>
      <c r="DJ10" s="47">
        <v>0</v>
      </c>
      <c r="DK10" s="49">
        <f>(DE10+DG10)-DI10</f>
        <v>0</v>
      </c>
      <c r="DL10" s="55">
        <f>(DF10+DH10)-DJ10</f>
        <v>80</v>
      </c>
      <c r="DM10" s="54">
        <v>0</v>
      </c>
      <c r="DN10" s="48">
        <v>80.599999999999994</v>
      </c>
      <c r="DO10" s="49">
        <f>BI10</f>
        <v>0</v>
      </c>
      <c r="DP10" s="49">
        <f>BK10</f>
        <v>0</v>
      </c>
      <c r="DQ10" s="47">
        <v>0</v>
      </c>
      <c r="DR10" s="47">
        <v>0</v>
      </c>
      <c r="DS10" s="49">
        <f>(DM10+DO10)-DQ10</f>
        <v>0</v>
      </c>
      <c r="DT10" s="55">
        <f>(DN10+DP10)-DR10</f>
        <v>80.599999999999994</v>
      </c>
      <c r="DU10" s="54">
        <f>175.6+153.2+55.7+175.6+175.4+152+185+180.5+184+182+182.2+134.6+77.3+76.6+76.6+77.5+76.2+76.8</f>
        <v>2396.7999999999997</v>
      </c>
      <c r="DV10" s="48">
        <v>14908</v>
      </c>
      <c r="DW10" s="49">
        <f>BN10</f>
        <v>0</v>
      </c>
      <c r="DX10" s="49">
        <f>BP10</f>
        <v>0</v>
      </c>
      <c r="DY10" s="47">
        <v>0</v>
      </c>
      <c r="DZ10" s="47">
        <v>0</v>
      </c>
      <c r="EA10" s="49">
        <f>(DU10+DW10)-DY10</f>
        <v>2396.7999999999997</v>
      </c>
      <c r="EB10" s="55">
        <f>(DV10+DX10)-DZ10</f>
        <v>14908</v>
      </c>
      <c r="EC10" s="54">
        <v>0</v>
      </c>
      <c r="ED10" s="48">
        <v>363</v>
      </c>
      <c r="EE10" s="49">
        <f>BS10</f>
        <v>0</v>
      </c>
      <c r="EF10" s="49">
        <f>BU10</f>
        <v>0</v>
      </c>
      <c r="EG10" s="47">
        <v>0</v>
      </c>
      <c r="EH10" s="47">
        <v>0</v>
      </c>
      <c r="EI10" s="49">
        <f>(EC10+EE10)-EG10</f>
        <v>0</v>
      </c>
      <c r="EJ10" s="55">
        <f>(ED10+EF10)-EH10</f>
        <v>363</v>
      </c>
      <c r="EK10" s="54">
        <v>536.79999999999995</v>
      </c>
      <c r="EL10" s="48">
        <v>0</v>
      </c>
      <c r="EM10" s="49">
        <f>BX10</f>
        <v>0</v>
      </c>
      <c r="EN10" s="49">
        <f>BZ10</f>
        <v>0</v>
      </c>
      <c r="EO10" s="47">
        <v>0</v>
      </c>
      <c r="EP10" s="47">
        <v>0</v>
      </c>
      <c r="EQ10" s="49">
        <f>(EK10+EM10)-EO10</f>
        <v>536.79999999999995</v>
      </c>
      <c r="ER10" s="55">
        <f>(EL10+EN10)-EP10</f>
        <v>0</v>
      </c>
      <c r="ES10" s="54">
        <v>0</v>
      </c>
      <c r="ET10" s="48">
        <v>0</v>
      </c>
      <c r="EU10" s="49">
        <f>CC10</f>
        <v>0</v>
      </c>
      <c r="EV10" s="49">
        <f>CE10</f>
        <v>0</v>
      </c>
      <c r="EW10" s="47">
        <v>0</v>
      </c>
      <c r="EX10" s="47">
        <v>0</v>
      </c>
      <c r="EY10" s="49">
        <f>(ES10+EU10)-EW10</f>
        <v>0</v>
      </c>
      <c r="EZ10" s="55">
        <f>(ET10+EV10)-EX10</f>
        <v>0</v>
      </c>
      <c r="FA10" s="54">
        <v>0</v>
      </c>
      <c r="FB10" s="48">
        <v>0</v>
      </c>
      <c r="FC10" s="49">
        <f>CH10</f>
        <v>0</v>
      </c>
      <c r="FD10" s="49">
        <f>CJ10</f>
        <v>0</v>
      </c>
      <c r="FE10" s="47">
        <v>0</v>
      </c>
      <c r="FF10" s="47">
        <v>0</v>
      </c>
      <c r="FG10" s="49">
        <f>(FA10+FC10)-FE10</f>
        <v>0</v>
      </c>
      <c r="FH10" s="55">
        <f>(FB10+FD10)-FF10</f>
        <v>0</v>
      </c>
      <c r="FI10" s="67">
        <v>0</v>
      </c>
      <c r="FJ10" s="67">
        <f>CM10</f>
        <v>0</v>
      </c>
      <c r="FK10" s="67">
        <v>0</v>
      </c>
      <c r="FL10" s="67">
        <f>SUM(FI10+FJ10)-FK10</f>
        <v>0</v>
      </c>
      <c r="FM10" s="67">
        <v>212.95</v>
      </c>
      <c r="FN10" s="67">
        <f>CO10</f>
        <v>0</v>
      </c>
      <c r="FO10" s="67">
        <v>0</v>
      </c>
      <c r="FP10" s="67">
        <f>SUM(FM10+FN10)-FO10</f>
        <v>212.95</v>
      </c>
      <c r="FQ10" s="67">
        <f>213.29+502.62</f>
        <v>715.91</v>
      </c>
      <c r="FR10" s="67">
        <f>CQ10</f>
        <v>0</v>
      </c>
      <c r="FS10" s="67">
        <v>0</v>
      </c>
      <c r="FT10" s="67">
        <f>SUM(FQ10+FR10)-FS10</f>
        <v>715.91</v>
      </c>
      <c r="FU10" s="67">
        <f>5381.73+10296.25</f>
        <v>15677.98</v>
      </c>
      <c r="FV10" s="67">
        <f>CS10</f>
        <v>0</v>
      </c>
      <c r="FW10" s="67">
        <v>0</v>
      </c>
      <c r="FX10" s="67">
        <f>SUM(FU10+FV10)-FW10</f>
        <v>15677.98</v>
      </c>
      <c r="FY10" s="67">
        <f>993.87+3061.82+4030.84+4101.62+2947.63+5155.44</f>
        <v>20291.22</v>
      </c>
      <c r="FZ10" s="67">
        <f>CU10</f>
        <v>0</v>
      </c>
      <c r="GA10" s="67">
        <v>0</v>
      </c>
      <c r="GB10" s="67">
        <f>SUM(FY10+FZ10)-GA10</f>
        <v>20291.22</v>
      </c>
      <c r="GC10" s="67">
        <v>12167.47</v>
      </c>
      <c r="GD10" s="67">
        <f>CW10</f>
        <v>0</v>
      </c>
      <c r="GE10" s="67">
        <v>0</v>
      </c>
      <c r="GF10" s="67">
        <f>SUM(GC10+GD10)-GE10</f>
        <v>12167.47</v>
      </c>
    </row>
    <row r="11" spans="1:193" ht="15.75">
      <c r="A11" s="20">
        <v>43071</v>
      </c>
      <c r="B11" s="21">
        <f>H10</f>
        <v>2069</v>
      </c>
      <c r="C11" s="22">
        <v>0</v>
      </c>
      <c r="D11" s="22">
        <v>0</v>
      </c>
      <c r="E11" s="22">
        <v>0</v>
      </c>
      <c r="F11" s="21">
        <f t="shared" ref="F11:F40" si="14">SUM(D11:E11)</f>
        <v>0</v>
      </c>
      <c r="G11" s="22">
        <v>0</v>
      </c>
      <c r="H11" s="21">
        <f t="shared" si="0"/>
        <v>2069</v>
      </c>
      <c r="I11" s="24">
        <f t="shared" ref="I11:I40" si="15">O10</f>
        <v>565</v>
      </c>
      <c r="J11" s="23">
        <v>0</v>
      </c>
      <c r="K11" s="23">
        <v>0</v>
      </c>
      <c r="L11" s="23">
        <v>0</v>
      </c>
      <c r="M11" s="24">
        <f t="shared" si="1"/>
        <v>0</v>
      </c>
      <c r="N11" s="23">
        <v>0</v>
      </c>
      <c r="O11" s="24">
        <f t="shared" si="2"/>
        <v>565</v>
      </c>
      <c r="P11" s="26">
        <f t="shared" ref="P11:P40" si="16">V10</f>
        <v>2430</v>
      </c>
      <c r="Q11" s="25">
        <v>0</v>
      </c>
      <c r="R11" s="25">
        <v>0</v>
      </c>
      <c r="S11" s="25">
        <v>0</v>
      </c>
      <c r="T11" s="26">
        <f t="shared" si="3"/>
        <v>0</v>
      </c>
      <c r="U11" s="25">
        <v>0</v>
      </c>
      <c r="V11" s="26">
        <f t="shared" si="4"/>
        <v>2430</v>
      </c>
      <c r="W11" s="28">
        <f t="shared" ref="W11:W40" si="17">AC10</f>
        <v>975</v>
      </c>
      <c r="X11" s="27">
        <v>0</v>
      </c>
      <c r="Y11" s="27">
        <v>0</v>
      </c>
      <c r="Z11" s="27">
        <v>0</v>
      </c>
      <c r="AA11" s="28">
        <f t="shared" si="5"/>
        <v>0</v>
      </c>
      <c r="AB11" s="27">
        <v>0</v>
      </c>
      <c r="AC11" s="28">
        <f t="shared" si="6"/>
        <v>975</v>
      </c>
      <c r="AD11" s="30">
        <f t="shared" ref="AD11:AD40" si="18">AJ10</f>
        <v>5295</v>
      </c>
      <c r="AE11" s="29">
        <v>0</v>
      </c>
      <c r="AF11" s="29">
        <v>0</v>
      </c>
      <c r="AG11" s="29">
        <v>0</v>
      </c>
      <c r="AH11" s="30">
        <f t="shared" si="7"/>
        <v>0</v>
      </c>
      <c r="AI11" s="29">
        <v>0</v>
      </c>
      <c r="AJ11" s="30">
        <f t="shared" si="8"/>
        <v>5295</v>
      </c>
      <c r="AK11" s="32">
        <f t="shared" ref="AK11:AK40" si="19">AQ10</f>
        <v>11753</v>
      </c>
      <c r="AL11" s="31">
        <v>0</v>
      </c>
      <c r="AM11" s="31">
        <v>0</v>
      </c>
      <c r="AN11" s="31">
        <v>0</v>
      </c>
      <c r="AO11" s="32">
        <f t="shared" si="9"/>
        <v>0</v>
      </c>
      <c r="AP11" s="31">
        <v>0</v>
      </c>
      <c r="AQ11" s="32">
        <f t="shared" si="10"/>
        <v>11753</v>
      </c>
      <c r="AR11" s="32">
        <f t="shared" ref="AR11:AR40" si="20">AX10</f>
        <v>1970</v>
      </c>
      <c r="AS11" s="31">
        <v>0</v>
      </c>
      <c r="AT11" s="31">
        <v>0</v>
      </c>
      <c r="AU11" s="31">
        <v>0</v>
      </c>
      <c r="AV11" s="32">
        <f t="shared" si="11"/>
        <v>0</v>
      </c>
      <c r="AW11" s="31">
        <v>0</v>
      </c>
      <c r="AX11" s="32">
        <f t="shared" si="12"/>
        <v>1970</v>
      </c>
      <c r="AY11" s="38">
        <f>+DD10</f>
        <v>16222.97</v>
      </c>
      <c r="AZ11" s="35">
        <f t="shared" ref="AZ11:AZ40" si="21">(D11+K11+R11+Y11+AF11+AM11+AT11)*25</f>
        <v>0</v>
      </c>
      <c r="BA11" s="35">
        <v>0</v>
      </c>
      <c r="BB11" s="35">
        <f t="shared" ref="BB11:BB40" si="22">AY11+AZ11+BA11</f>
        <v>16222.97</v>
      </c>
      <c r="BC11" s="36">
        <v>0</v>
      </c>
      <c r="BD11" s="36">
        <v>0</v>
      </c>
      <c r="BE11" s="36">
        <v>0</v>
      </c>
      <c r="BF11" s="36">
        <v>0</v>
      </c>
      <c r="BG11" s="36">
        <v>0</v>
      </c>
      <c r="BH11" s="36">
        <v>0</v>
      </c>
      <c r="BI11" s="36">
        <v>0</v>
      </c>
      <c r="BJ11" s="36">
        <v>0</v>
      </c>
      <c r="BK11" s="36">
        <v>0</v>
      </c>
      <c r="BL11" s="36">
        <v>0</v>
      </c>
      <c r="BM11" s="36">
        <v>0</v>
      </c>
      <c r="BN11" s="36">
        <v>0</v>
      </c>
      <c r="BO11" s="36">
        <v>0</v>
      </c>
      <c r="BP11" s="36">
        <v>0</v>
      </c>
      <c r="BQ11" s="36">
        <v>0</v>
      </c>
      <c r="BR11" s="36">
        <v>0</v>
      </c>
      <c r="BS11" s="36">
        <v>0</v>
      </c>
      <c r="BT11" s="36">
        <v>0</v>
      </c>
      <c r="BU11" s="36">
        <v>0</v>
      </c>
      <c r="BV11" s="36">
        <v>0</v>
      </c>
      <c r="BW11" s="36">
        <v>0</v>
      </c>
      <c r="BX11" s="36">
        <v>0</v>
      </c>
      <c r="BY11" s="36">
        <v>0</v>
      </c>
      <c r="BZ11" s="36">
        <v>0</v>
      </c>
      <c r="CA11" s="36">
        <v>0</v>
      </c>
      <c r="CB11" s="36">
        <v>0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6">
        <v>0</v>
      </c>
      <c r="CL11" s="36">
        <v>0</v>
      </c>
      <c r="CM11" s="36">
        <v>0</v>
      </c>
      <c r="CN11" s="36">
        <v>0</v>
      </c>
      <c r="CO11" s="36">
        <v>0</v>
      </c>
      <c r="CP11" s="36">
        <v>0</v>
      </c>
      <c r="CQ11" s="36">
        <v>0</v>
      </c>
      <c r="CR11" s="36">
        <v>0</v>
      </c>
      <c r="CS11" s="36">
        <v>0</v>
      </c>
      <c r="CT11" s="36">
        <v>0</v>
      </c>
      <c r="CU11" s="36">
        <v>0</v>
      </c>
      <c r="CV11" s="36">
        <v>0</v>
      </c>
      <c r="CW11" s="36">
        <v>0</v>
      </c>
      <c r="CX11" s="36">
        <v>0</v>
      </c>
      <c r="CY11" s="36">
        <v>0</v>
      </c>
      <c r="CZ11" s="36">
        <v>0</v>
      </c>
      <c r="DA11" s="36">
        <f t="shared" ref="DA11" si="23">BD11+BF11+BI11+BK11+BN11+BP11+BS11+BU11+BX11+BZ11+CC11+CE11+CH11+CJ11+CM11+CO11+CQ11+CS11+CU11+CW11+CY11</f>
        <v>0</v>
      </c>
      <c r="DB11" s="36">
        <f t="shared" ref="DB11" si="24">BG11+BL11+BQ11+BV11+CA11+CF11+CK11+CZ11</f>
        <v>0</v>
      </c>
      <c r="DC11" s="37">
        <f t="shared" ref="DC11:DC40" si="25">DA11+DB11</f>
        <v>0</v>
      </c>
      <c r="DD11" s="50">
        <f t="shared" si="13"/>
        <v>16222.97</v>
      </c>
      <c r="DE11" s="56">
        <f>DK10</f>
        <v>0</v>
      </c>
      <c r="DF11" s="49">
        <f>DL10</f>
        <v>80</v>
      </c>
      <c r="DG11" s="49">
        <f t="shared" ref="DG11:DG40" si="26">BD11</f>
        <v>0</v>
      </c>
      <c r="DH11" s="49">
        <f t="shared" ref="DH11:DH40" si="27">BF11</f>
        <v>0</v>
      </c>
      <c r="DI11" s="47">
        <v>0</v>
      </c>
      <c r="DJ11" s="47">
        <v>0</v>
      </c>
      <c r="DK11" s="49">
        <f t="shared" ref="DK11:DL40" si="28">(DE11+DG11)-DI11</f>
        <v>0</v>
      </c>
      <c r="DL11" s="55">
        <f t="shared" si="28"/>
        <v>80</v>
      </c>
      <c r="DM11" s="56">
        <f>DS10</f>
        <v>0</v>
      </c>
      <c r="DN11" s="49">
        <f>DT10</f>
        <v>80.599999999999994</v>
      </c>
      <c r="DO11" s="49">
        <f t="shared" ref="DO11:DO40" si="29">BI11</f>
        <v>0</v>
      </c>
      <c r="DP11" s="49">
        <f t="shared" ref="DP11:DP40" si="30">BK11</f>
        <v>0</v>
      </c>
      <c r="DQ11" s="47">
        <v>0</v>
      </c>
      <c r="DR11" s="47">
        <v>0</v>
      </c>
      <c r="DS11" s="49">
        <f t="shared" ref="DS11:DT40" si="31">(DM11+DO11)-DQ11</f>
        <v>0</v>
      </c>
      <c r="DT11" s="55">
        <f t="shared" si="31"/>
        <v>80.599999999999994</v>
      </c>
      <c r="DU11" s="56">
        <f>EA10</f>
        <v>2396.7999999999997</v>
      </c>
      <c r="DV11" s="49">
        <f>EB10</f>
        <v>14908</v>
      </c>
      <c r="DW11" s="49">
        <f t="shared" ref="DW11:DW40" si="32">BN11</f>
        <v>0</v>
      </c>
      <c r="DX11" s="49">
        <f t="shared" ref="DX11:DX40" si="33">BP11</f>
        <v>0</v>
      </c>
      <c r="DY11" s="47">
        <v>0</v>
      </c>
      <c r="DZ11" s="47">
        <v>0</v>
      </c>
      <c r="EA11" s="49">
        <f t="shared" ref="EA11:EB40" si="34">(DU11+DW11)-DY11</f>
        <v>2396.7999999999997</v>
      </c>
      <c r="EB11" s="55">
        <f t="shared" si="34"/>
        <v>14908</v>
      </c>
      <c r="EC11" s="56">
        <f>EI10</f>
        <v>0</v>
      </c>
      <c r="ED11" s="49">
        <f>EJ10</f>
        <v>363</v>
      </c>
      <c r="EE11" s="49">
        <f t="shared" ref="EE11:EE40" si="35">BS11</f>
        <v>0</v>
      </c>
      <c r="EF11" s="49">
        <f t="shared" ref="EF11:EF40" si="36">BU11</f>
        <v>0</v>
      </c>
      <c r="EG11" s="47">
        <v>0</v>
      </c>
      <c r="EH11" s="47">
        <v>0</v>
      </c>
      <c r="EI11" s="49">
        <f t="shared" ref="EI11:EJ40" si="37">(EC11+EE11)-EG11</f>
        <v>0</v>
      </c>
      <c r="EJ11" s="55">
        <f t="shared" si="37"/>
        <v>363</v>
      </c>
      <c r="EK11" s="56">
        <f>EQ10</f>
        <v>536.79999999999995</v>
      </c>
      <c r="EL11" s="49">
        <f>ER10</f>
        <v>0</v>
      </c>
      <c r="EM11" s="49">
        <f t="shared" ref="EM11:EM40" si="38">BX11</f>
        <v>0</v>
      </c>
      <c r="EN11" s="49">
        <f t="shared" ref="EN11:EN40" si="39">BZ11</f>
        <v>0</v>
      </c>
      <c r="EO11" s="47">
        <v>0</v>
      </c>
      <c r="EP11" s="47">
        <v>0</v>
      </c>
      <c r="EQ11" s="49">
        <f t="shared" ref="EQ11:ER40" si="40">(EK11+EM11)-EO11</f>
        <v>536.79999999999995</v>
      </c>
      <c r="ER11" s="55">
        <f t="shared" si="40"/>
        <v>0</v>
      </c>
      <c r="ES11" s="56">
        <f>EY10</f>
        <v>0</v>
      </c>
      <c r="ET11" s="49">
        <f>EZ10</f>
        <v>0</v>
      </c>
      <c r="EU11" s="49">
        <f t="shared" ref="EU11:EU40" si="41">CC11</f>
        <v>0</v>
      </c>
      <c r="EV11" s="49">
        <f t="shared" ref="EV11:EV40" si="42">CE11</f>
        <v>0</v>
      </c>
      <c r="EW11" s="47">
        <v>0</v>
      </c>
      <c r="EX11" s="47">
        <v>0</v>
      </c>
      <c r="EY11" s="49">
        <f t="shared" ref="EY11:EZ40" si="43">(ES11+EU11)-EW11</f>
        <v>0</v>
      </c>
      <c r="EZ11" s="55">
        <f t="shared" si="43"/>
        <v>0</v>
      </c>
      <c r="FA11" s="56">
        <f>FG10</f>
        <v>0</v>
      </c>
      <c r="FB11" s="49">
        <f>FH10</f>
        <v>0</v>
      </c>
      <c r="FC11" s="49">
        <f t="shared" ref="FC11:FC40" si="44">CH11</f>
        <v>0</v>
      </c>
      <c r="FD11" s="49">
        <f t="shared" ref="FD11:FD40" si="45">CJ11</f>
        <v>0</v>
      </c>
      <c r="FE11" s="47">
        <v>0</v>
      </c>
      <c r="FF11" s="47">
        <v>0</v>
      </c>
      <c r="FG11" s="49">
        <f t="shared" ref="FG11:FH40" si="46">(FA11+FC11)-FE11</f>
        <v>0</v>
      </c>
      <c r="FH11" s="55">
        <f t="shared" si="46"/>
        <v>0</v>
      </c>
      <c r="FI11" s="67">
        <f>FL10</f>
        <v>0</v>
      </c>
      <c r="FJ11" s="67">
        <f t="shared" ref="FJ11:FJ40" si="47">CM11</f>
        <v>0</v>
      </c>
      <c r="FK11" s="67">
        <v>0</v>
      </c>
      <c r="FL11" s="67">
        <f t="shared" ref="FL11:FL40" si="48">SUM(FI11+FJ11)-FK11</f>
        <v>0</v>
      </c>
      <c r="FM11" s="67">
        <f>FP10</f>
        <v>212.95</v>
      </c>
      <c r="FN11" s="67">
        <f t="shared" ref="FN11:FN40" si="49">CO11</f>
        <v>0</v>
      </c>
      <c r="FO11" s="67">
        <v>0</v>
      </c>
      <c r="FP11" s="67">
        <f t="shared" ref="FP11:FP40" si="50">SUM(FM11+FN11)-FO11</f>
        <v>212.95</v>
      </c>
      <c r="FQ11" s="67">
        <f>FT10</f>
        <v>715.91</v>
      </c>
      <c r="FR11" s="67">
        <f t="shared" ref="FR11:FR40" si="51">CQ11</f>
        <v>0</v>
      </c>
      <c r="FS11" s="67">
        <v>0</v>
      </c>
      <c r="FT11" s="67">
        <f t="shared" ref="FT11:FT40" si="52">SUM(FQ11+FR11)-FS11</f>
        <v>715.91</v>
      </c>
      <c r="FU11" s="67">
        <f>FX10</f>
        <v>15677.98</v>
      </c>
      <c r="FV11" s="67">
        <f t="shared" ref="FV11:FV40" si="53">CS11</f>
        <v>0</v>
      </c>
      <c r="FW11" s="67">
        <v>0</v>
      </c>
      <c r="FX11" s="67">
        <f t="shared" ref="FX11:FX40" si="54">SUM(FU11+FV11)-FW11</f>
        <v>15677.98</v>
      </c>
      <c r="FY11" s="67">
        <f>GB10</f>
        <v>20291.22</v>
      </c>
      <c r="FZ11" s="67">
        <f t="shared" ref="FZ11:FZ40" si="55">CU11</f>
        <v>0</v>
      </c>
      <c r="GA11" s="67">
        <v>0</v>
      </c>
      <c r="GB11" s="67">
        <f t="shared" ref="GB11:GB40" si="56">SUM(FY11+FZ11)-GA11</f>
        <v>20291.22</v>
      </c>
      <c r="GC11" s="67">
        <f>GF10</f>
        <v>12167.47</v>
      </c>
      <c r="GD11" s="67">
        <f t="shared" ref="GD11:GD40" si="57">CW11</f>
        <v>0</v>
      </c>
      <c r="GE11" s="67">
        <v>0</v>
      </c>
      <c r="GF11" s="67">
        <f t="shared" ref="GF11:GF40" si="58">SUM(GC11+GD11)-GE11</f>
        <v>12167.47</v>
      </c>
    </row>
    <row r="12" spans="1:193" ht="15.75">
      <c r="A12" s="20">
        <v>43072</v>
      </c>
      <c r="B12" s="21">
        <f t="shared" ref="B12:B40" si="59">H11</f>
        <v>2069</v>
      </c>
      <c r="C12" s="22">
        <v>0</v>
      </c>
      <c r="D12" s="22">
        <v>0</v>
      </c>
      <c r="E12" s="22">
        <v>0</v>
      </c>
      <c r="F12" s="21">
        <f t="shared" si="14"/>
        <v>0</v>
      </c>
      <c r="G12" s="22">
        <v>0</v>
      </c>
      <c r="H12" s="21">
        <f t="shared" si="0"/>
        <v>2069</v>
      </c>
      <c r="I12" s="24">
        <f t="shared" si="15"/>
        <v>565</v>
      </c>
      <c r="J12" s="23">
        <v>0</v>
      </c>
      <c r="K12" s="23">
        <v>0</v>
      </c>
      <c r="L12" s="23">
        <v>0</v>
      </c>
      <c r="M12" s="24">
        <f t="shared" si="1"/>
        <v>0</v>
      </c>
      <c r="N12" s="23">
        <v>0</v>
      </c>
      <c r="O12" s="24">
        <f t="shared" si="2"/>
        <v>565</v>
      </c>
      <c r="P12" s="26">
        <f t="shared" si="16"/>
        <v>2430</v>
      </c>
      <c r="Q12" s="25">
        <v>0</v>
      </c>
      <c r="R12" s="25">
        <v>0</v>
      </c>
      <c r="S12" s="25">
        <v>0</v>
      </c>
      <c r="T12" s="26">
        <f t="shared" si="3"/>
        <v>0</v>
      </c>
      <c r="U12" s="25">
        <v>0</v>
      </c>
      <c r="V12" s="26">
        <f t="shared" si="4"/>
        <v>2430</v>
      </c>
      <c r="W12" s="28">
        <f t="shared" si="17"/>
        <v>975</v>
      </c>
      <c r="X12" s="27">
        <v>0</v>
      </c>
      <c r="Y12" s="27">
        <v>0</v>
      </c>
      <c r="Z12" s="27">
        <v>0</v>
      </c>
      <c r="AA12" s="28">
        <f t="shared" si="5"/>
        <v>0</v>
      </c>
      <c r="AB12" s="27">
        <v>0</v>
      </c>
      <c r="AC12" s="28">
        <f t="shared" si="6"/>
        <v>975</v>
      </c>
      <c r="AD12" s="30">
        <f t="shared" si="18"/>
        <v>5295</v>
      </c>
      <c r="AE12" s="29">
        <v>0</v>
      </c>
      <c r="AF12" s="29">
        <v>0</v>
      </c>
      <c r="AG12" s="29">
        <v>0</v>
      </c>
      <c r="AH12" s="30">
        <f t="shared" si="7"/>
        <v>0</v>
      </c>
      <c r="AI12" s="29">
        <v>0</v>
      </c>
      <c r="AJ12" s="30">
        <f t="shared" si="8"/>
        <v>5295</v>
      </c>
      <c r="AK12" s="32">
        <f t="shared" si="19"/>
        <v>11753</v>
      </c>
      <c r="AL12" s="31">
        <v>0</v>
      </c>
      <c r="AM12" s="31">
        <v>0</v>
      </c>
      <c r="AN12" s="31">
        <v>0</v>
      </c>
      <c r="AO12" s="32">
        <f t="shared" si="9"/>
        <v>0</v>
      </c>
      <c r="AP12" s="31">
        <v>0</v>
      </c>
      <c r="AQ12" s="32">
        <f t="shared" si="10"/>
        <v>11753</v>
      </c>
      <c r="AR12" s="32">
        <f t="shared" si="20"/>
        <v>1970</v>
      </c>
      <c r="AS12" s="31">
        <v>0</v>
      </c>
      <c r="AT12" s="31">
        <v>0</v>
      </c>
      <c r="AU12" s="31">
        <v>0</v>
      </c>
      <c r="AV12" s="32">
        <f t="shared" si="11"/>
        <v>0</v>
      </c>
      <c r="AW12" s="31">
        <v>0</v>
      </c>
      <c r="AX12" s="32">
        <f t="shared" si="12"/>
        <v>1970</v>
      </c>
      <c r="AY12" s="38">
        <f t="shared" ref="AY12:AY40" si="60">+DD11</f>
        <v>16222.97</v>
      </c>
      <c r="AZ12" s="35">
        <f t="shared" si="21"/>
        <v>0</v>
      </c>
      <c r="BA12" s="35">
        <v>0</v>
      </c>
      <c r="BB12" s="35">
        <f t="shared" si="22"/>
        <v>16222.97</v>
      </c>
      <c r="BC12" s="36">
        <v>0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0</v>
      </c>
      <c r="BM12" s="36">
        <v>0</v>
      </c>
      <c r="BN12" s="36">
        <v>0</v>
      </c>
      <c r="BO12" s="36">
        <v>0</v>
      </c>
      <c r="BP12" s="36">
        <v>0</v>
      </c>
      <c r="BQ12" s="36">
        <v>0</v>
      </c>
      <c r="BR12" s="36">
        <v>0</v>
      </c>
      <c r="BS12" s="36">
        <v>0</v>
      </c>
      <c r="BT12" s="36">
        <v>0</v>
      </c>
      <c r="BU12" s="36">
        <v>0</v>
      </c>
      <c r="BV12" s="36">
        <v>0</v>
      </c>
      <c r="BW12" s="36">
        <v>0</v>
      </c>
      <c r="BX12" s="36">
        <v>0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6">
        <v>0</v>
      </c>
      <c r="CL12" s="36">
        <v>0</v>
      </c>
      <c r="CM12" s="36">
        <v>0</v>
      </c>
      <c r="CN12" s="36">
        <v>0</v>
      </c>
      <c r="CO12" s="36">
        <v>0</v>
      </c>
      <c r="CP12" s="36">
        <v>0</v>
      </c>
      <c r="CQ12" s="36">
        <v>0</v>
      </c>
      <c r="CR12" s="36">
        <v>0</v>
      </c>
      <c r="CS12" s="36">
        <v>0</v>
      </c>
      <c r="CT12" s="36">
        <v>0</v>
      </c>
      <c r="CU12" s="36">
        <v>0</v>
      </c>
      <c r="CV12" s="36">
        <v>0</v>
      </c>
      <c r="CW12" s="36">
        <v>0</v>
      </c>
      <c r="CX12" s="36">
        <v>0</v>
      </c>
      <c r="CY12" s="36">
        <v>0</v>
      </c>
      <c r="CZ12" s="36">
        <v>0</v>
      </c>
      <c r="DA12" s="36">
        <f t="shared" ref="DA12:DA40" si="61">BD12+BF12+BI12+BK12+BN12+BP12+BS12+BU12+BX12+BZ12+CC12+CE12+CH12+CJ12+CM12+CO12+CQ12+CS12+CU12+CW12+CY12</f>
        <v>0</v>
      </c>
      <c r="DB12" s="36">
        <f t="shared" ref="DB12:DB40" si="62">BG12+BL12+BQ12+BV12+CA12+CF12+CK12+CZ12</f>
        <v>0</v>
      </c>
      <c r="DC12" s="37">
        <f t="shared" si="25"/>
        <v>0</v>
      </c>
      <c r="DD12" s="50">
        <f t="shared" si="13"/>
        <v>16222.97</v>
      </c>
      <c r="DE12" s="56">
        <f t="shared" ref="DE12:DF40" si="63">DK11</f>
        <v>0</v>
      </c>
      <c r="DF12" s="49">
        <f t="shared" si="63"/>
        <v>80</v>
      </c>
      <c r="DG12" s="49">
        <f t="shared" si="26"/>
        <v>0</v>
      </c>
      <c r="DH12" s="49">
        <f t="shared" si="27"/>
        <v>0</v>
      </c>
      <c r="DI12" s="47">
        <v>0</v>
      </c>
      <c r="DJ12" s="47">
        <v>0</v>
      </c>
      <c r="DK12" s="49">
        <f t="shared" si="28"/>
        <v>0</v>
      </c>
      <c r="DL12" s="55">
        <f t="shared" si="28"/>
        <v>80</v>
      </c>
      <c r="DM12" s="56">
        <f t="shared" ref="DM12:DN40" si="64">DS11</f>
        <v>0</v>
      </c>
      <c r="DN12" s="49">
        <f t="shared" si="64"/>
        <v>80.599999999999994</v>
      </c>
      <c r="DO12" s="49">
        <f t="shared" si="29"/>
        <v>0</v>
      </c>
      <c r="DP12" s="49">
        <f t="shared" si="30"/>
        <v>0</v>
      </c>
      <c r="DQ12" s="47">
        <v>0</v>
      </c>
      <c r="DR12" s="47">
        <v>0</v>
      </c>
      <c r="DS12" s="49">
        <f t="shared" si="31"/>
        <v>0</v>
      </c>
      <c r="DT12" s="55">
        <f t="shared" si="31"/>
        <v>80.599999999999994</v>
      </c>
      <c r="DU12" s="56">
        <f t="shared" ref="DU12:DV40" si="65">EA11</f>
        <v>2396.7999999999997</v>
      </c>
      <c r="DV12" s="49">
        <f t="shared" si="65"/>
        <v>14908</v>
      </c>
      <c r="DW12" s="49">
        <f t="shared" si="32"/>
        <v>0</v>
      </c>
      <c r="DX12" s="49">
        <f t="shared" si="33"/>
        <v>0</v>
      </c>
      <c r="DY12" s="47">
        <v>0</v>
      </c>
      <c r="DZ12" s="47">
        <v>0</v>
      </c>
      <c r="EA12" s="49">
        <f t="shared" si="34"/>
        <v>2396.7999999999997</v>
      </c>
      <c r="EB12" s="55">
        <f t="shared" si="34"/>
        <v>14908</v>
      </c>
      <c r="EC12" s="56">
        <f t="shared" ref="EC12:ED40" si="66">EI11</f>
        <v>0</v>
      </c>
      <c r="ED12" s="49">
        <f t="shared" si="66"/>
        <v>363</v>
      </c>
      <c r="EE12" s="49">
        <f t="shared" si="35"/>
        <v>0</v>
      </c>
      <c r="EF12" s="49">
        <f t="shared" si="36"/>
        <v>0</v>
      </c>
      <c r="EG12" s="47">
        <v>0</v>
      </c>
      <c r="EH12" s="47">
        <v>0</v>
      </c>
      <c r="EI12" s="49">
        <f t="shared" si="37"/>
        <v>0</v>
      </c>
      <c r="EJ12" s="55">
        <f t="shared" si="37"/>
        <v>363</v>
      </c>
      <c r="EK12" s="56">
        <f t="shared" ref="EK12:EL40" si="67">EQ11</f>
        <v>536.79999999999995</v>
      </c>
      <c r="EL12" s="49">
        <f t="shared" si="67"/>
        <v>0</v>
      </c>
      <c r="EM12" s="49">
        <f t="shared" si="38"/>
        <v>0</v>
      </c>
      <c r="EN12" s="49">
        <f t="shared" si="39"/>
        <v>0</v>
      </c>
      <c r="EO12" s="47">
        <v>0</v>
      </c>
      <c r="EP12" s="47">
        <v>0</v>
      </c>
      <c r="EQ12" s="49">
        <f t="shared" si="40"/>
        <v>536.79999999999995</v>
      </c>
      <c r="ER12" s="55">
        <f t="shared" si="40"/>
        <v>0</v>
      </c>
      <c r="ES12" s="56">
        <f t="shared" ref="ES12:ET40" si="68">EY11</f>
        <v>0</v>
      </c>
      <c r="ET12" s="49">
        <f t="shared" si="68"/>
        <v>0</v>
      </c>
      <c r="EU12" s="49">
        <f t="shared" si="41"/>
        <v>0</v>
      </c>
      <c r="EV12" s="49">
        <f t="shared" si="42"/>
        <v>0</v>
      </c>
      <c r="EW12" s="47">
        <v>0</v>
      </c>
      <c r="EX12" s="47">
        <v>0</v>
      </c>
      <c r="EY12" s="49">
        <f t="shared" si="43"/>
        <v>0</v>
      </c>
      <c r="EZ12" s="55">
        <f t="shared" si="43"/>
        <v>0</v>
      </c>
      <c r="FA12" s="56">
        <f t="shared" ref="FA12:FB40" si="69">FG11</f>
        <v>0</v>
      </c>
      <c r="FB12" s="49">
        <f t="shared" si="69"/>
        <v>0</v>
      </c>
      <c r="FC12" s="49">
        <f t="shared" si="44"/>
        <v>0</v>
      </c>
      <c r="FD12" s="49">
        <f t="shared" si="45"/>
        <v>0</v>
      </c>
      <c r="FE12" s="47">
        <v>0</v>
      </c>
      <c r="FF12" s="47">
        <v>0</v>
      </c>
      <c r="FG12" s="49">
        <f t="shared" si="46"/>
        <v>0</v>
      </c>
      <c r="FH12" s="55">
        <f t="shared" si="46"/>
        <v>0</v>
      </c>
      <c r="FI12" s="67">
        <f t="shared" ref="FI12:FI40" si="70">FL11</f>
        <v>0</v>
      </c>
      <c r="FJ12" s="67">
        <f t="shared" si="47"/>
        <v>0</v>
      </c>
      <c r="FK12" s="67">
        <v>0</v>
      </c>
      <c r="FL12" s="67">
        <f t="shared" si="48"/>
        <v>0</v>
      </c>
      <c r="FM12" s="67">
        <f t="shared" ref="FM12:FM40" si="71">FP11</f>
        <v>212.95</v>
      </c>
      <c r="FN12" s="67">
        <f t="shared" si="49"/>
        <v>0</v>
      </c>
      <c r="FO12" s="67">
        <v>0</v>
      </c>
      <c r="FP12" s="67">
        <f t="shared" si="50"/>
        <v>212.95</v>
      </c>
      <c r="FQ12" s="67">
        <f t="shared" ref="FQ12:FQ40" si="72">FT11</f>
        <v>715.91</v>
      </c>
      <c r="FR12" s="67">
        <f t="shared" si="51"/>
        <v>0</v>
      </c>
      <c r="FS12" s="67">
        <v>0</v>
      </c>
      <c r="FT12" s="67">
        <f t="shared" si="52"/>
        <v>715.91</v>
      </c>
      <c r="FU12" s="67">
        <f t="shared" ref="FU12:FU40" si="73">FX11</f>
        <v>15677.98</v>
      </c>
      <c r="FV12" s="67">
        <f t="shared" si="53"/>
        <v>0</v>
      </c>
      <c r="FW12" s="67">
        <v>0</v>
      </c>
      <c r="FX12" s="67">
        <f t="shared" si="54"/>
        <v>15677.98</v>
      </c>
      <c r="FY12" s="67">
        <f t="shared" ref="FY12:FY40" si="74">GB11</f>
        <v>20291.22</v>
      </c>
      <c r="FZ12" s="67">
        <f t="shared" si="55"/>
        <v>0</v>
      </c>
      <c r="GA12" s="67">
        <v>0</v>
      </c>
      <c r="GB12" s="67">
        <f t="shared" si="56"/>
        <v>20291.22</v>
      </c>
      <c r="GC12" s="67">
        <f t="shared" ref="GC12:GC40" si="75">GF11</f>
        <v>12167.47</v>
      </c>
      <c r="GD12" s="67">
        <f t="shared" si="57"/>
        <v>0</v>
      </c>
      <c r="GE12" s="67">
        <v>0</v>
      </c>
      <c r="GF12" s="67">
        <f t="shared" si="58"/>
        <v>12167.47</v>
      </c>
    </row>
    <row r="13" spans="1:193" ht="15.75">
      <c r="A13" s="20">
        <v>43073</v>
      </c>
      <c r="B13" s="21">
        <f t="shared" si="59"/>
        <v>2069</v>
      </c>
      <c r="C13" s="22">
        <v>0</v>
      </c>
      <c r="D13" s="22">
        <v>0</v>
      </c>
      <c r="E13" s="22">
        <v>0</v>
      </c>
      <c r="F13" s="21">
        <f t="shared" si="14"/>
        <v>0</v>
      </c>
      <c r="G13" s="22">
        <v>0</v>
      </c>
      <c r="H13" s="21">
        <f t="shared" si="0"/>
        <v>2069</v>
      </c>
      <c r="I13" s="24">
        <f t="shared" si="15"/>
        <v>565</v>
      </c>
      <c r="J13" s="23">
        <v>0</v>
      </c>
      <c r="K13" s="23">
        <v>0</v>
      </c>
      <c r="L13" s="23">
        <v>0</v>
      </c>
      <c r="M13" s="24">
        <f t="shared" si="1"/>
        <v>0</v>
      </c>
      <c r="N13" s="23">
        <v>0</v>
      </c>
      <c r="O13" s="24">
        <f t="shared" si="2"/>
        <v>565</v>
      </c>
      <c r="P13" s="26">
        <f t="shared" si="16"/>
        <v>2430</v>
      </c>
      <c r="Q13" s="25">
        <v>0</v>
      </c>
      <c r="R13" s="25">
        <v>0</v>
      </c>
      <c r="S13" s="25">
        <v>0</v>
      </c>
      <c r="T13" s="26">
        <f t="shared" si="3"/>
        <v>0</v>
      </c>
      <c r="U13" s="25">
        <v>0</v>
      </c>
      <c r="V13" s="26">
        <f t="shared" si="4"/>
        <v>2430</v>
      </c>
      <c r="W13" s="28">
        <f t="shared" si="17"/>
        <v>975</v>
      </c>
      <c r="X13" s="27">
        <v>0</v>
      </c>
      <c r="Y13" s="27">
        <v>0</v>
      </c>
      <c r="Z13" s="27">
        <v>0</v>
      </c>
      <c r="AA13" s="28">
        <f t="shared" si="5"/>
        <v>0</v>
      </c>
      <c r="AB13" s="27">
        <v>0</v>
      </c>
      <c r="AC13" s="28">
        <f t="shared" si="6"/>
        <v>975</v>
      </c>
      <c r="AD13" s="30">
        <f t="shared" si="18"/>
        <v>5295</v>
      </c>
      <c r="AE13" s="29">
        <v>0</v>
      </c>
      <c r="AF13" s="29">
        <v>0</v>
      </c>
      <c r="AG13" s="29">
        <v>0</v>
      </c>
      <c r="AH13" s="30">
        <f t="shared" si="7"/>
        <v>0</v>
      </c>
      <c r="AI13" s="29">
        <v>0</v>
      </c>
      <c r="AJ13" s="30">
        <f t="shared" si="8"/>
        <v>5295</v>
      </c>
      <c r="AK13" s="32">
        <f t="shared" si="19"/>
        <v>11753</v>
      </c>
      <c r="AL13" s="31">
        <v>0</v>
      </c>
      <c r="AM13" s="31">
        <v>0</v>
      </c>
      <c r="AN13" s="31">
        <v>0</v>
      </c>
      <c r="AO13" s="32">
        <f t="shared" si="9"/>
        <v>0</v>
      </c>
      <c r="AP13" s="31">
        <v>0</v>
      </c>
      <c r="AQ13" s="32">
        <f t="shared" si="10"/>
        <v>11753</v>
      </c>
      <c r="AR13" s="32">
        <f t="shared" si="20"/>
        <v>1970</v>
      </c>
      <c r="AS13" s="31">
        <v>0</v>
      </c>
      <c r="AT13" s="31">
        <v>0</v>
      </c>
      <c r="AU13" s="31">
        <v>0</v>
      </c>
      <c r="AV13" s="32">
        <f t="shared" si="11"/>
        <v>0</v>
      </c>
      <c r="AW13" s="31">
        <v>0</v>
      </c>
      <c r="AX13" s="32">
        <f t="shared" si="12"/>
        <v>1970</v>
      </c>
      <c r="AY13" s="38">
        <f t="shared" si="60"/>
        <v>16222.97</v>
      </c>
      <c r="AZ13" s="35">
        <f t="shared" si="21"/>
        <v>0</v>
      </c>
      <c r="BA13" s="35">
        <v>0</v>
      </c>
      <c r="BB13" s="35">
        <f t="shared" si="22"/>
        <v>16222.97</v>
      </c>
      <c r="BC13" s="36">
        <v>0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0</v>
      </c>
      <c r="BK13" s="36">
        <v>0</v>
      </c>
      <c r="BL13" s="36">
        <v>0</v>
      </c>
      <c r="BM13" s="36">
        <v>0</v>
      </c>
      <c r="BN13" s="36">
        <v>0</v>
      </c>
      <c r="BO13" s="36">
        <v>0</v>
      </c>
      <c r="BP13" s="36">
        <v>0</v>
      </c>
      <c r="BQ13" s="36">
        <v>0</v>
      </c>
      <c r="BR13" s="36">
        <v>0</v>
      </c>
      <c r="BS13" s="36">
        <v>0</v>
      </c>
      <c r="BT13" s="36">
        <v>0</v>
      </c>
      <c r="BU13" s="36">
        <v>0</v>
      </c>
      <c r="BV13" s="36">
        <v>0</v>
      </c>
      <c r="BW13" s="36">
        <v>0</v>
      </c>
      <c r="BX13" s="36">
        <v>0</v>
      </c>
      <c r="BY13" s="36">
        <v>0</v>
      </c>
      <c r="BZ13" s="36">
        <v>0</v>
      </c>
      <c r="CA13" s="36">
        <v>0</v>
      </c>
      <c r="CB13" s="36">
        <v>0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6">
        <v>0</v>
      </c>
      <c r="CL13" s="36">
        <v>0</v>
      </c>
      <c r="CM13" s="36">
        <v>0</v>
      </c>
      <c r="CN13" s="36">
        <v>0</v>
      </c>
      <c r="CO13" s="36">
        <v>0</v>
      </c>
      <c r="CP13" s="36">
        <v>0</v>
      </c>
      <c r="CQ13" s="36">
        <v>0</v>
      </c>
      <c r="CR13" s="36">
        <v>0</v>
      </c>
      <c r="CS13" s="36">
        <v>0</v>
      </c>
      <c r="CT13" s="36">
        <v>0</v>
      </c>
      <c r="CU13" s="36">
        <v>0</v>
      </c>
      <c r="CV13" s="36">
        <v>0</v>
      </c>
      <c r="CW13" s="36">
        <v>0</v>
      </c>
      <c r="CX13" s="36">
        <v>0</v>
      </c>
      <c r="CY13" s="36">
        <v>0</v>
      </c>
      <c r="CZ13" s="36">
        <v>0</v>
      </c>
      <c r="DA13" s="36">
        <f t="shared" si="61"/>
        <v>0</v>
      </c>
      <c r="DB13" s="36">
        <f t="shared" si="62"/>
        <v>0</v>
      </c>
      <c r="DC13" s="37">
        <f t="shared" si="25"/>
        <v>0</v>
      </c>
      <c r="DD13" s="50">
        <f t="shared" si="13"/>
        <v>16222.97</v>
      </c>
      <c r="DE13" s="56">
        <f t="shared" si="63"/>
        <v>0</v>
      </c>
      <c r="DF13" s="49">
        <f t="shared" si="63"/>
        <v>80</v>
      </c>
      <c r="DG13" s="49">
        <f t="shared" si="26"/>
        <v>0</v>
      </c>
      <c r="DH13" s="49">
        <f t="shared" si="27"/>
        <v>0</v>
      </c>
      <c r="DI13" s="47">
        <v>0</v>
      </c>
      <c r="DJ13" s="47">
        <v>0</v>
      </c>
      <c r="DK13" s="49">
        <f t="shared" si="28"/>
        <v>0</v>
      </c>
      <c r="DL13" s="55">
        <f t="shared" si="28"/>
        <v>80</v>
      </c>
      <c r="DM13" s="56">
        <f t="shared" si="64"/>
        <v>0</v>
      </c>
      <c r="DN13" s="49">
        <f t="shared" si="64"/>
        <v>80.599999999999994</v>
      </c>
      <c r="DO13" s="49">
        <f t="shared" si="29"/>
        <v>0</v>
      </c>
      <c r="DP13" s="49">
        <f t="shared" si="30"/>
        <v>0</v>
      </c>
      <c r="DQ13" s="47">
        <v>0</v>
      </c>
      <c r="DR13" s="47">
        <v>0</v>
      </c>
      <c r="DS13" s="49">
        <f t="shared" si="31"/>
        <v>0</v>
      </c>
      <c r="DT13" s="55">
        <f t="shared" si="31"/>
        <v>80.599999999999994</v>
      </c>
      <c r="DU13" s="56">
        <f t="shared" si="65"/>
        <v>2396.7999999999997</v>
      </c>
      <c r="DV13" s="49">
        <f t="shared" si="65"/>
        <v>14908</v>
      </c>
      <c r="DW13" s="49">
        <f t="shared" si="32"/>
        <v>0</v>
      </c>
      <c r="DX13" s="49">
        <f t="shared" si="33"/>
        <v>0</v>
      </c>
      <c r="DY13" s="47">
        <v>0</v>
      </c>
      <c r="DZ13" s="47">
        <v>0</v>
      </c>
      <c r="EA13" s="49">
        <f t="shared" si="34"/>
        <v>2396.7999999999997</v>
      </c>
      <c r="EB13" s="55">
        <f t="shared" si="34"/>
        <v>14908</v>
      </c>
      <c r="EC13" s="56">
        <f t="shared" si="66"/>
        <v>0</v>
      </c>
      <c r="ED13" s="49">
        <f t="shared" si="66"/>
        <v>363</v>
      </c>
      <c r="EE13" s="49">
        <f t="shared" si="35"/>
        <v>0</v>
      </c>
      <c r="EF13" s="49">
        <f t="shared" si="36"/>
        <v>0</v>
      </c>
      <c r="EG13" s="47">
        <v>0</v>
      </c>
      <c r="EH13" s="47">
        <v>0</v>
      </c>
      <c r="EI13" s="49">
        <f t="shared" si="37"/>
        <v>0</v>
      </c>
      <c r="EJ13" s="55">
        <f t="shared" si="37"/>
        <v>363</v>
      </c>
      <c r="EK13" s="56">
        <f t="shared" si="67"/>
        <v>536.79999999999995</v>
      </c>
      <c r="EL13" s="49">
        <f t="shared" si="67"/>
        <v>0</v>
      </c>
      <c r="EM13" s="49">
        <f t="shared" si="38"/>
        <v>0</v>
      </c>
      <c r="EN13" s="49">
        <f t="shared" si="39"/>
        <v>0</v>
      </c>
      <c r="EO13" s="47">
        <v>0</v>
      </c>
      <c r="EP13" s="47">
        <v>0</v>
      </c>
      <c r="EQ13" s="49">
        <f t="shared" si="40"/>
        <v>536.79999999999995</v>
      </c>
      <c r="ER13" s="55">
        <f t="shared" si="40"/>
        <v>0</v>
      </c>
      <c r="ES13" s="56">
        <f t="shared" si="68"/>
        <v>0</v>
      </c>
      <c r="ET13" s="49">
        <f t="shared" si="68"/>
        <v>0</v>
      </c>
      <c r="EU13" s="49">
        <f t="shared" si="41"/>
        <v>0</v>
      </c>
      <c r="EV13" s="49">
        <f t="shared" si="42"/>
        <v>0</v>
      </c>
      <c r="EW13" s="47">
        <v>0</v>
      </c>
      <c r="EX13" s="47">
        <v>0</v>
      </c>
      <c r="EY13" s="49">
        <f t="shared" si="43"/>
        <v>0</v>
      </c>
      <c r="EZ13" s="55">
        <f t="shared" si="43"/>
        <v>0</v>
      </c>
      <c r="FA13" s="56">
        <f t="shared" si="69"/>
        <v>0</v>
      </c>
      <c r="FB13" s="49">
        <f t="shared" si="69"/>
        <v>0</v>
      </c>
      <c r="FC13" s="49">
        <f t="shared" si="44"/>
        <v>0</v>
      </c>
      <c r="FD13" s="49">
        <f t="shared" si="45"/>
        <v>0</v>
      </c>
      <c r="FE13" s="47">
        <v>0</v>
      </c>
      <c r="FF13" s="47">
        <v>0</v>
      </c>
      <c r="FG13" s="49">
        <f t="shared" si="46"/>
        <v>0</v>
      </c>
      <c r="FH13" s="55">
        <f t="shared" si="46"/>
        <v>0</v>
      </c>
      <c r="FI13" s="67">
        <f t="shared" si="70"/>
        <v>0</v>
      </c>
      <c r="FJ13" s="67">
        <f t="shared" si="47"/>
        <v>0</v>
      </c>
      <c r="FK13" s="67">
        <v>0</v>
      </c>
      <c r="FL13" s="67">
        <f t="shared" si="48"/>
        <v>0</v>
      </c>
      <c r="FM13" s="67">
        <f t="shared" si="71"/>
        <v>212.95</v>
      </c>
      <c r="FN13" s="67">
        <f t="shared" si="49"/>
        <v>0</v>
      </c>
      <c r="FO13" s="67">
        <v>0</v>
      </c>
      <c r="FP13" s="67">
        <f t="shared" si="50"/>
        <v>212.95</v>
      </c>
      <c r="FQ13" s="67">
        <f t="shared" si="72"/>
        <v>715.91</v>
      </c>
      <c r="FR13" s="67">
        <f t="shared" si="51"/>
        <v>0</v>
      </c>
      <c r="FS13" s="67">
        <v>0</v>
      </c>
      <c r="FT13" s="67">
        <f t="shared" si="52"/>
        <v>715.91</v>
      </c>
      <c r="FU13" s="67">
        <f t="shared" si="73"/>
        <v>15677.98</v>
      </c>
      <c r="FV13" s="67">
        <f t="shared" si="53"/>
        <v>0</v>
      </c>
      <c r="FW13" s="67">
        <v>5124.59</v>
      </c>
      <c r="FX13" s="67">
        <f t="shared" si="54"/>
        <v>10553.39</v>
      </c>
      <c r="FY13" s="67">
        <f t="shared" si="74"/>
        <v>20291.22</v>
      </c>
      <c r="FZ13" s="67">
        <f t="shared" si="55"/>
        <v>0</v>
      </c>
      <c r="GA13" s="67">
        <v>5155.4399999999996</v>
      </c>
      <c r="GB13" s="67">
        <f t="shared" si="56"/>
        <v>15135.780000000002</v>
      </c>
      <c r="GC13" s="67">
        <f t="shared" si="75"/>
        <v>12167.47</v>
      </c>
      <c r="GD13" s="67">
        <f t="shared" si="57"/>
        <v>0</v>
      </c>
      <c r="GE13" s="67">
        <v>0</v>
      </c>
      <c r="GF13" s="67">
        <f t="shared" si="58"/>
        <v>12167.47</v>
      </c>
    </row>
    <row r="14" spans="1:193" ht="15.75">
      <c r="A14" s="20">
        <v>43074</v>
      </c>
      <c r="B14" s="21">
        <f t="shared" si="59"/>
        <v>2069</v>
      </c>
      <c r="C14" s="22">
        <v>0</v>
      </c>
      <c r="D14" s="22">
        <v>20</v>
      </c>
      <c r="E14" s="22">
        <v>0</v>
      </c>
      <c r="F14" s="21">
        <f t="shared" si="14"/>
        <v>20</v>
      </c>
      <c r="G14" s="22">
        <v>0</v>
      </c>
      <c r="H14" s="21">
        <f t="shared" si="0"/>
        <v>2049</v>
      </c>
      <c r="I14" s="24">
        <f t="shared" si="15"/>
        <v>565</v>
      </c>
      <c r="J14" s="23">
        <v>0</v>
      </c>
      <c r="K14" s="23">
        <v>0</v>
      </c>
      <c r="L14" s="23">
        <v>0</v>
      </c>
      <c r="M14" s="24">
        <f t="shared" si="1"/>
        <v>0</v>
      </c>
      <c r="N14" s="23">
        <v>0</v>
      </c>
      <c r="O14" s="24">
        <f t="shared" si="2"/>
        <v>565</v>
      </c>
      <c r="P14" s="26">
        <f t="shared" si="16"/>
        <v>2430</v>
      </c>
      <c r="Q14" s="25">
        <v>0</v>
      </c>
      <c r="R14" s="25">
        <v>95</v>
      </c>
      <c r="S14" s="25">
        <v>0</v>
      </c>
      <c r="T14" s="26">
        <f t="shared" si="3"/>
        <v>95</v>
      </c>
      <c r="U14" s="25">
        <v>0</v>
      </c>
      <c r="V14" s="26">
        <f t="shared" si="4"/>
        <v>2335</v>
      </c>
      <c r="W14" s="28">
        <f t="shared" si="17"/>
        <v>975</v>
      </c>
      <c r="X14" s="27">
        <v>0</v>
      </c>
      <c r="Y14" s="27">
        <v>0</v>
      </c>
      <c r="Z14" s="27">
        <v>0</v>
      </c>
      <c r="AA14" s="28">
        <f t="shared" si="5"/>
        <v>0</v>
      </c>
      <c r="AB14" s="27">
        <v>0</v>
      </c>
      <c r="AC14" s="28">
        <f t="shared" si="6"/>
        <v>975</v>
      </c>
      <c r="AD14" s="30">
        <f t="shared" si="18"/>
        <v>5295</v>
      </c>
      <c r="AE14" s="29">
        <v>0</v>
      </c>
      <c r="AF14" s="29">
        <v>65</v>
      </c>
      <c r="AG14" s="29">
        <v>0</v>
      </c>
      <c r="AH14" s="30">
        <f t="shared" si="7"/>
        <v>65</v>
      </c>
      <c r="AI14" s="29">
        <v>0</v>
      </c>
      <c r="AJ14" s="30">
        <f t="shared" si="8"/>
        <v>5230</v>
      </c>
      <c r="AK14" s="32">
        <f t="shared" si="19"/>
        <v>11753</v>
      </c>
      <c r="AL14" s="31">
        <v>0</v>
      </c>
      <c r="AM14" s="31">
        <v>200</v>
      </c>
      <c r="AN14" s="31">
        <v>0</v>
      </c>
      <c r="AO14" s="32">
        <f t="shared" si="9"/>
        <v>200</v>
      </c>
      <c r="AP14" s="31">
        <v>0</v>
      </c>
      <c r="AQ14" s="32">
        <f t="shared" si="10"/>
        <v>11553</v>
      </c>
      <c r="AR14" s="32">
        <f t="shared" si="20"/>
        <v>1970</v>
      </c>
      <c r="AS14" s="31">
        <v>0</v>
      </c>
      <c r="AT14" s="31">
        <v>0</v>
      </c>
      <c r="AU14" s="31">
        <v>0</v>
      </c>
      <c r="AV14" s="32">
        <f t="shared" si="11"/>
        <v>0</v>
      </c>
      <c r="AW14" s="31">
        <v>0</v>
      </c>
      <c r="AX14" s="32">
        <f t="shared" si="12"/>
        <v>1970</v>
      </c>
      <c r="AY14" s="38">
        <f t="shared" si="60"/>
        <v>16222.97</v>
      </c>
      <c r="AZ14" s="35">
        <f t="shared" si="21"/>
        <v>9500</v>
      </c>
      <c r="BA14" s="35">
        <v>500</v>
      </c>
      <c r="BB14" s="35">
        <f t="shared" si="22"/>
        <v>26222.97</v>
      </c>
      <c r="BC14" s="36">
        <v>0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36">
        <v>0</v>
      </c>
      <c r="BM14" s="36">
        <v>0</v>
      </c>
      <c r="BN14" s="36">
        <v>0</v>
      </c>
      <c r="BO14" s="36">
        <v>0</v>
      </c>
      <c r="BP14" s="36">
        <v>0</v>
      </c>
      <c r="BQ14" s="36">
        <v>0</v>
      </c>
      <c r="BR14" s="36">
        <v>0</v>
      </c>
      <c r="BS14" s="36">
        <v>0</v>
      </c>
      <c r="BT14" s="36">
        <v>0</v>
      </c>
      <c r="BU14" s="36">
        <v>0</v>
      </c>
      <c r="BV14" s="36">
        <v>0</v>
      </c>
      <c r="BW14" s="36">
        <v>0</v>
      </c>
      <c r="BX14" s="3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6">
        <v>0</v>
      </c>
      <c r="CL14" s="36">
        <v>0</v>
      </c>
      <c r="CM14" s="36">
        <v>0</v>
      </c>
      <c r="CN14" s="36">
        <v>0</v>
      </c>
      <c r="CO14" s="36">
        <v>0</v>
      </c>
      <c r="CP14" s="36">
        <v>0</v>
      </c>
      <c r="CQ14" s="36">
        <v>0</v>
      </c>
      <c r="CR14" s="36">
        <v>0</v>
      </c>
      <c r="CS14" s="36">
        <v>0</v>
      </c>
      <c r="CT14" s="83">
        <v>320</v>
      </c>
      <c r="CU14" s="83">
        <v>9876.82</v>
      </c>
      <c r="CV14" s="36">
        <v>0</v>
      </c>
      <c r="CW14" s="36">
        <v>0</v>
      </c>
      <c r="CX14" s="36">
        <v>0</v>
      </c>
      <c r="CY14" s="36">
        <v>0</v>
      </c>
      <c r="CZ14" s="36">
        <v>0</v>
      </c>
      <c r="DA14" s="36">
        <f t="shared" si="61"/>
        <v>9876.82</v>
      </c>
      <c r="DB14" s="36">
        <v>227.17</v>
      </c>
      <c r="DC14" s="37">
        <f t="shared" si="25"/>
        <v>10103.99</v>
      </c>
      <c r="DD14" s="50">
        <f t="shared" si="13"/>
        <v>16118.980000000001</v>
      </c>
      <c r="DE14" s="56">
        <f t="shared" si="63"/>
        <v>0</v>
      </c>
      <c r="DF14" s="49">
        <f t="shared" si="63"/>
        <v>80</v>
      </c>
      <c r="DG14" s="49">
        <f t="shared" si="26"/>
        <v>0</v>
      </c>
      <c r="DH14" s="49">
        <f t="shared" si="27"/>
        <v>0</v>
      </c>
      <c r="DI14" s="47">
        <v>0</v>
      </c>
      <c r="DJ14" s="47">
        <v>0</v>
      </c>
      <c r="DK14" s="49">
        <f t="shared" si="28"/>
        <v>0</v>
      </c>
      <c r="DL14" s="55">
        <f t="shared" si="28"/>
        <v>80</v>
      </c>
      <c r="DM14" s="56">
        <f t="shared" si="64"/>
        <v>0</v>
      </c>
      <c r="DN14" s="49">
        <f t="shared" si="64"/>
        <v>80.599999999999994</v>
      </c>
      <c r="DO14" s="49">
        <f t="shared" si="29"/>
        <v>0</v>
      </c>
      <c r="DP14" s="49">
        <f t="shared" si="30"/>
        <v>0</v>
      </c>
      <c r="DQ14" s="47">
        <v>0</v>
      </c>
      <c r="DR14" s="47">
        <v>0</v>
      </c>
      <c r="DS14" s="49">
        <f t="shared" si="31"/>
        <v>0</v>
      </c>
      <c r="DT14" s="55">
        <f t="shared" si="31"/>
        <v>80.599999999999994</v>
      </c>
      <c r="DU14" s="56">
        <f t="shared" si="65"/>
        <v>2396.7999999999997</v>
      </c>
      <c r="DV14" s="49">
        <f t="shared" si="65"/>
        <v>14908</v>
      </c>
      <c r="DW14" s="49">
        <f t="shared" si="32"/>
        <v>0</v>
      </c>
      <c r="DX14" s="49">
        <f t="shared" si="33"/>
        <v>0</v>
      </c>
      <c r="DY14" s="47">
        <v>0</v>
      </c>
      <c r="DZ14" s="47">
        <v>0</v>
      </c>
      <c r="EA14" s="49">
        <f t="shared" si="34"/>
        <v>2396.7999999999997</v>
      </c>
      <c r="EB14" s="55">
        <f t="shared" si="34"/>
        <v>14908</v>
      </c>
      <c r="EC14" s="56">
        <f t="shared" si="66"/>
        <v>0</v>
      </c>
      <c r="ED14" s="49">
        <f t="shared" si="66"/>
        <v>363</v>
      </c>
      <c r="EE14" s="49">
        <f t="shared" si="35"/>
        <v>0</v>
      </c>
      <c r="EF14" s="49">
        <f t="shared" si="36"/>
        <v>0</v>
      </c>
      <c r="EG14" s="47">
        <v>0</v>
      </c>
      <c r="EH14" s="47">
        <v>0</v>
      </c>
      <c r="EI14" s="49">
        <f t="shared" si="37"/>
        <v>0</v>
      </c>
      <c r="EJ14" s="55">
        <f t="shared" si="37"/>
        <v>363</v>
      </c>
      <c r="EK14" s="56">
        <f t="shared" si="67"/>
        <v>536.79999999999995</v>
      </c>
      <c r="EL14" s="49">
        <f t="shared" si="67"/>
        <v>0</v>
      </c>
      <c r="EM14" s="49">
        <f t="shared" si="38"/>
        <v>0</v>
      </c>
      <c r="EN14" s="49">
        <f t="shared" si="39"/>
        <v>0</v>
      </c>
      <c r="EO14" s="47">
        <v>0</v>
      </c>
      <c r="EP14" s="47">
        <v>0</v>
      </c>
      <c r="EQ14" s="49">
        <f t="shared" si="40"/>
        <v>536.79999999999995</v>
      </c>
      <c r="ER14" s="55">
        <f t="shared" si="40"/>
        <v>0</v>
      </c>
      <c r="ES14" s="56">
        <f t="shared" si="68"/>
        <v>0</v>
      </c>
      <c r="ET14" s="49">
        <f t="shared" si="68"/>
        <v>0</v>
      </c>
      <c r="EU14" s="49">
        <f t="shared" si="41"/>
        <v>0</v>
      </c>
      <c r="EV14" s="49">
        <f t="shared" si="42"/>
        <v>0</v>
      </c>
      <c r="EW14" s="47">
        <v>0</v>
      </c>
      <c r="EX14" s="47">
        <v>0</v>
      </c>
      <c r="EY14" s="49">
        <f t="shared" si="43"/>
        <v>0</v>
      </c>
      <c r="EZ14" s="55">
        <f t="shared" si="43"/>
        <v>0</v>
      </c>
      <c r="FA14" s="56">
        <f t="shared" si="69"/>
        <v>0</v>
      </c>
      <c r="FB14" s="49">
        <f t="shared" si="69"/>
        <v>0</v>
      </c>
      <c r="FC14" s="49">
        <f t="shared" si="44"/>
        <v>0</v>
      </c>
      <c r="FD14" s="49">
        <f t="shared" si="45"/>
        <v>0</v>
      </c>
      <c r="FE14" s="47">
        <v>0</v>
      </c>
      <c r="FF14" s="47">
        <v>0</v>
      </c>
      <c r="FG14" s="49">
        <f t="shared" si="46"/>
        <v>0</v>
      </c>
      <c r="FH14" s="55">
        <f t="shared" si="46"/>
        <v>0</v>
      </c>
      <c r="FI14" s="67">
        <f t="shared" si="70"/>
        <v>0</v>
      </c>
      <c r="FJ14" s="67">
        <f t="shared" si="47"/>
        <v>0</v>
      </c>
      <c r="FK14" s="67">
        <v>0</v>
      </c>
      <c r="FL14" s="67">
        <f t="shared" si="48"/>
        <v>0</v>
      </c>
      <c r="FM14" s="67">
        <f t="shared" si="71"/>
        <v>212.95</v>
      </c>
      <c r="FN14" s="67">
        <f t="shared" si="49"/>
        <v>0</v>
      </c>
      <c r="FO14" s="67">
        <v>0</v>
      </c>
      <c r="FP14" s="67">
        <f t="shared" si="50"/>
        <v>212.95</v>
      </c>
      <c r="FQ14" s="67">
        <f t="shared" si="72"/>
        <v>715.91</v>
      </c>
      <c r="FR14" s="67">
        <f t="shared" si="51"/>
        <v>0</v>
      </c>
      <c r="FS14" s="67">
        <v>0</v>
      </c>
      <c r="FT14" s="67">
        <f t="shared" si="52"/>
        <v>715.91</v>
      </c>
      <c r="FU14" s="67">
        <f t="shared" si="73"/>
        <v>10553.39</v>
      </c>
      <c r="FV14" s="67">
        <f t="shared" si="53"/>
        <v>0</v>
      </c>
      <c r="FW14" s="67">
        <v>0</v>
      </c>
      <c r="FX14" s="67">
        <f t="shared" si="54"/>
        <v>10553.39</v>
      </c>
      <c r="FY14" s="67">
        <f t="shared" si="74"/>
        <v>15135.780000000002</v>
      </c>
      <c r="FZ14" s="67">
        <f t="shared" si="55"/>
        <v>9876.82</v>
      </c>
      <c r="GA14" s="67">
        <v>622.16</v>
      </c>
      <c r="GB14" s="67">
        <f t="shared" si="56"/>
        <v>24390.440000000002</v>
      </c>
      <c r="GC14" s="67">
        <f t="shared" si="75"/>
        <v>12167.47</v>
      </c>
      <c r="GD14" s="67">
        <f t="shared" si="57"/>
        <v>0</v>
      </c>
      <c r="GE14" s="67">
        <v>0</v>
      </c>
      <c r="GF14" s="67">
        <f t="shared" si="58"/>
        <v>12167.47</v>
      </c>
      <c r="GK14">
        <v>5155.4399999999996</v>
      </c>
    </row>
    <row r="15" spans="1:193" ht="15.75">
      <c r="A15" s="20">
        <v>43075</v>
      </c>
      <c r="B15" s="21">
        <f t="shared" si="59"/>
        <v>2049</v>
      </c>
      <c r="C15" s="22">
        <v>0</v>
      </c>
      <c r="D15" s="22">
        <v>25</v>
      </c>
      <c r="E15" s="22">
        <v>0</v>
      </c>
      <c r="F15" s="21">
        <f>SUM(D15:E15)</f>
        <v>25</v>
      </c>
      <c r="G15" s="22">
        <v>0</v>
      </c>
      <c r="H15" s="21">
        <f t="shared" si="0"/>
        <v>2024</v>
      </c>
      <c r="I15" s="24">
        <f t="shared" si="15"/>
        <v>565</v>
      </c>
      <c r="J15" s="23">
        <v>0</v>
      </c>
      <c r="K15" s="23">
        <v>0</v>
      </c>
      <c r="L15" s="23">
        <v>0</v>
      </c>
      <c r="M15" s="24">
        <f t="shared" si="1"/>
        <v>0</v>
      </c>
      <c r="N15" s="23">
        <v>0</v>
      </c>
      <c r="O15" s="24">
        <f t="shared" si="2"/>
        <v>565</v>
      </c>
      <c r="P15" s="26">
        <f t="shared" si="16"/>
        <v>2335</v>
      </c>
      <c r="Q15" s="25">
        <v>0</v>
      </c>
      <c r="R15" s="25">
        <v>100</v>
      </c>
      <c r="S15" s="25">
        <v>0</v>
      </c>
      <c r="T15" s="26">
        <f t="shared" si="3"/>
        <v>100</v>
      </c>
      <c r="U15" s="25">
        <v>0</v>
      </c>
      <c r="V15" s="26">
        <f t="shared" si="4"/>
        <v>2235</v>
      </c>
      <c r="W15" s="28">
        <f t="shared" si="17"/>
        <v>975</v>
      </c>
      <c r="X15" s="27">
        <v>0</v>
      </c>
      <c r="Y15" s="27">
        <v>0</v>
      </c>
      <c r="Z15" s="27">
        <v>0</v>
      </c>
      <c r="AA15" s="28">
        <f t="shared" si="5"/>
        <v>0</v>
      </c>
      <c r="AB15" s="27">
        <v>0</v>
      </c>
      <c r="AC15" s="28">
        <f t="shared" si="6"/>
        <v>975</v>
      </c>
      <c r="AD15" s="30">
        <f t="shared" si="18"/>
        <v>5230</v>
      </c>
      <c r="AE15" s="29">
        <v>0</v>
      </c>
      <c r="AF15" s="29">
        <v>75</v>
      </c>
      <c r="AG15" s="29">
        <v>0</v>
      </c>
      <c r="AH15" s="30">
        <f t="shared" si="7"/>
        <v>75</v>
      </c>
      <c r="AI15" s="29">
        <v>0</v>
      </c>
      <c r="AJ15" s="30">
        <f t="shared" si="8"/>
        <v>5155</v>
      </c>
      <c r="AK15" s="32">
        <f t="shared" si="19"/>
        <v>11553</v>
      </c>
      <c r="AL15" s="31">
        <v>0</v>
      </c>
      <c r="AM15" s="31">
        <v>225</v>
      </c>
      <c r="AN15" s="31">
        <v>0</v>
      </c>
      <c r="AO15" s="32">
        <f t="shared" si="9"/>
        <v>225</v>
      </c>
      <c r="AP15" s="31">
        <v>0</v>
      </c>
      <c r="AQ15" s="32">
        <f t="shared" si="10"/>
        <v>11328</v>
      </c>
      <c r="AR15" s="32">
        <f t="shared" si="20"/>
        <v>1970</v>
      </c>
      <c r="AS15" s="31">
        <v>0</v>
      </c>
      <c r="AT15" s="31">
        <v>0</v>
      </c>
      <c r="AU15" s="31">
        <v>0</v>
      </c>
      <c r="AV15" s="32">
        <f t="shared" si="11"/>
        <v>0</v>
      </c>
      <c r="AW15" s="31">
        <v>0</v>
      </c>
      <c r="AX15" s="32">
        <f t="shared" si="12"/>
        <v>1970</v>
      </c>
      <c r="AY15" s="38">
        <f t="shared" si="60"/>
        <v>16118.980000000001</v>
      </c>
      <c r="AZ15" s="35">
        <f t="shared" si="21"/>
        <v>10625</v>
      </c>
      <c r="BA15" s="35">
        <v>0</v>
      </c>
      <c r="BB15" s="35">
        <f t="shared" si="22"/>
        <v>26743.980000000003</v>
      </c>
      <c r="BC15" s="36">
        <v>0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36">
        <v>0</v>
      </c>
      <c r="BL15" s="36">
        <v>0</v>
      </c>
      <c r="BM15" s="36">
        <v>0</v>
      </c>
      <c r="BN15" s="36">
        <v>0</v>
      </c>
      <c r="BO15" s="36">
        <v>0</v>
      </c>
      <c r="BP15" s="36">
        <v>0</v>
      </c>
      <c r="BQ15" s="36">
        <v>0</v>
      </c>
      <c r="BR15" s="36">
        <v>0</v>
      </c>
      <c r="BS15" s="36">
        <v>0</v>
      </c>
      <c r="BT15" s="36">
        <v>0</v>
      </c>
      <c r="BU15" s="36">
        <v>0</v>
      </c>
      <c r="BV15" s="36">
        <v>0</v>
      </c>
      <c r="BW15" s="36">
        <v>0</v>
      </c>
      <c r="BX15" s="36">
        <v>0</v>
      </c>
      <c r="BY15" s="36">
        <v>0</v>
      </c>
      <c r="BZ15" s="36">
        <v>0</v>
      </c>
      <c r="CA15" s="36">
        <v>0</v>
      </c>
      <c r="CB15" s="36">
        <v>0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6">
        <v>0</v>
      </c>
      <c r="CL15" s="36">
        <v>0</v>
      </c>
      <c r="CM15" s="36">
        <v>0</v>
      </c>
      <c r="CN15" s="36">
        <v>0</v>
      </c>
      <c r="CO15" s="36">
        <v>0</v>
      </c>
      <c r="CP15" s="36">
        <v>0</v>
      </c>
      <c r="CQ15" s="36">
        <v>0</v>
      </c>
      <c r="CR15" s="36">
        <v>0</v>
      </c>
      <c r="CS15" s="36">
        <v>0</v>
      </c>
      <c r="CT15" s="83">
        <v>160</v>
      </c>
      <c r="CU15" s="83">
        <v>4987.99</v>
      </c>
      <c r="CV15" s="36">
        <v>0</v>
      </c>
      <c r="CW15" s="36">
        <v>0</v>
      </c>
      <c r="CX15" s="36">
        <v>0</v>
      </c>
      <c r="CY15" s="36">
        <v>0</v>
      </c>
      <c r="CZ15" s="36">
        <v>0</v>
      </c>
      <c r="DA15" s="36">
        <f t="shared" si="61"/>
        <v>4987.99</v>
      </c>
      <c r="DB15" s="36">
        <v>158.30000000000001</v>
      </c>
      <c r="DC15" s="37">
        <f t="shared" si="25"/>
        <v>5146.29</v>
      </c>
      <c r="DD15" s="50">
        <f t="shared" si="13"/>
        <v>21597.690000000002</v>
      </c>
      <c r="DE15" s="56">
        <f t="shared" si="63"/>
        <v>0</v>
      </c>
      <c r="DF15" s="49">
        <f t="shared" si="63"/>
        <v>80</v>
      </c>
      <c r="DG15" s="49">
        <f t="shared" si="26"/>
        <v>0</v>
      </c>
      <c r="DH15" s="49">
        <f t="shared" si="27"/>
        <v>0</v>
      </c>
      <c r="DI15" s="47">
        <v>0</v>
      </c>
      <c r="DJ15" s="47">
        <v>0</v>
      </c>
      <c r="DK15" s="49">
        <f t="shared" si="28"/>
        <v>0</v>
      </c>
      <c r="DL15" s="55">
        <f t="shared" si="28"/>
        <v>80</v>
      </c>
      <c r="DM15" s="56">
        <f t="shared" si="64"/>
        <v>0</v>
      </c>
      <c r="DN15" s="49">
        <f t="shared" si="64"/>
        <v>80.599999999999994</v>
      </c>
      <c r="DO15" s="49">
        <f t="shared" si="29"/>
        <v>0</v>
      </c>
      <c r="DP15" s="49">
        <f t="shared" si="30"/>
        <v>0</v>
      </c>
      <c r="DQ15" s="47">
        <v>0</v>
      </c>
      <c r="DR15" s="47">
        <v>0</v>
      </c>
      <c r="DS15" s="49">
        <f t="shared" si="31"/>
        <v>0</v>
      </c>
      <c r="DT15" s="55">
        <f t="shared" si="31"/>
        <v>80.599999999999994</v>
      </c>
      <c r="DU15" s="56">
        <f t="shared" si="65"/>
        <v>2396.7999999999997</v>
      </c>
      <c r="DV15" s="49">
        <f t="shared" si="65"/>
        <v>14908</v>
      </c>
      <c r="DW15" s="49">
        <f t="shared" si="32"/>
        <v>0</v>
      </c>
      <c r="DX15" s="49">
        <f t="shared" si="33"/>
        <v>0</v>
      </c>
      <c r="DY15" s="47">
        <v>0</v>
      </c>
      <c r="DZ15" s="47">
        <v>2335</v>
      </c>
      <c r="EA15" s="49">
        <f t="shared" si="34"/>
        <v>2396.7999999999997</v>
      </c>
      <c r="EB15" s="55">
        <f t="shared" si="34"/>
        <v>12573</v>
      </c>
      <c r="EC15" s="56">
        <f t="shared" si="66"/>
        <v>0</v>
      </c>
      <c r="ED15" s="49">
        <f t="shared" si="66"/>
        <v>363</v>
      </c>
      <c r="EE15" s="49">
        <f t="shared" si="35"/>
        <v>0</v>
      </c>
      <c r="EF15" s="49">
        <f t="shared" si="36"/>
        <v>0</v>
      </c>
      <c r="EG15" s="47">
        <v>0</v>
      </c>
      <c r="EH15" s="47">
        <v>0</v>
      </c>
      <c r="EI15" s="49">
        <f t="shared" si="37"/>
        <v>0</v>
      </c>
      <c r="EJ15" s="55">
        <f t="shared" si="37"/>
        <v>363</v>
      </c>
      <c r="EK15" s="56">
        <f t="shared" si="67"/>
        <v>536.79999999999995</v>
      </c>
      <c r="EL15" s="49">
        <f t="shared" si="67"/>
        <v>0</v>
      </c>
      <c r="EM15" s="49">
        <f t="shared" si="38"/>
        <v>0</v>
      </c>
      <c r="EN15" s="49">
        <f t="shared" si="39"/>
        <v>0</v>
      </c>
      <c r="EO15" s="47">
        <v>0</v>
      </c>
      <c r="EP15" s="47">
        <v>0</v>
      </c>
      <c r="EQ15" s="49">
        <f t="shared" si="40"/>
        <v>536.79999999999995</v>
      </c>
      <c r="ER15" s="55">
        <f t="shared" si="40"/>
        <v>0</v>
      </c>
      <c r="ES15" s="56">
        <f t="shared" si="68"/>
        <v>0</v>
      </c>
      <c r="ET15" s="49">
        <f t="shared" si="68"/>
        <v>0</v>
      </c>
      <c r="EU15" s="49">
        <f t="shared" si="41"/>
        <v>0</v>
      </c>
      <c r="EV15" s="49">
        <f t="shared" si="42"/>
        <v>0</v>
      </c>
      <c r="EW15" s="47">
        <v>0</v>
      </c>
      <c r="EX15" s="47">
        <v>0</v>
      </c>
      <c r="EY15" s="49">
        <f t="shared" si="43"/>
        <v>0</v>
      </c>
      <c r="EZ15" s="55">
        <f t="shared" si="43"/>
        <v>0</v>
      </c>
      <c r="FA15" s="56">
        <f t="shared" si="69"/>
        <v>0</v>
      </c>
      <c r="FB15" s="49">
        <f t="shared" si="69"/>
        <v>0</v>
      </c>
      <c r="FC15" s="49">
        <f t="shared" si="44"/>
        <v>0</v>
      </c>
      <c r="FD15" s="49">
        <f t="shared" si="45"/>
        <v>0</v>
      </c>
      <c r="FE15" s="47">
        <v>0</v>
      </c>
      <c r="FF15" s="47">
        <v>0</v>
      </c>
      <c r="FG15" s="49">
        <f t="shared" si="46"/>
        <v>0</v>
      </c>
      <c r="FH15" s="55">
        <f t="shared" si="46"/>
        <v>0</v>
      </c>
      <c r="FI15" s="67">
        <f t="shared" si="70"/>
        <v>0</v>
      </c>
      <c r="FJ15" s="67">
        <f t="shared" si="47"/>
        <v>0</v>
      </c>
      <c r="FK15" s="67">
        <v>0</v>
      </c>
      <c r="FL15" s="67">
        <f t="shared" si="48"/>
        <v>0</v>
      </c>
      <c r="FM15" s="67">
        <f t="shared" si="71"/>
        <v>212.95</v>
      </c>
      <c r="FN15" s="67">
        <f t="shared" si="49"/>
        <v>0</v>
      </c>
      <c r="FO15" s="67">
        <v>0</v>
      </c>
      <c r="FP15" s="67">
        <f t="shared" si="50"/>
        <v>212.95</v>
      </c>
      <c r="FQ15" s="67">
        <f t="shared" si="72"/>
        <v>715.91</v>
      </c>
      <c r="FR15" s="67">
        <f t="shared" si="51"/>
        <v>0</v>
      </c>
      <c r="FS15" s="67">
        <v>0</v>
      </c>
      <c r="FT15" s="67">
        <f t="shared" si="52"/>
        <v>715.91</v>
      </c>
      <c r="FU15" s="67">
        <f t="shared" si="73"/>
        <v>10553.39</v>
      </c>
      <c r="FV15" s="67">
        <f t="shared" si="53"/>
        <v>0</v>
      </c>
      <c r="FW15" s="67">
        <v>0</v>
      </c>
      <c r="FX15" s="67">
        <f t="shared" si="54"/>
        <v>10553.39</v>
      </c>
      <c r="FY15" s="67">
        <f t="shared" si="74"/>
        <v>24390.440000000002</v>
      </c>
      <c r="FZ15" s="67">
        <f t="shared" si="55"/>
        <v>4987.99</v>
      </c>
      <c r="GA15" s="67">
        <v>2947.63</v>
      </c>
      <c r="GB15" s="67">
        <f t="shared" si="56"/>
        <v>26430.799999999999</v>
      </c>
      <c r="GC15" s="67">
        <f t="shared" si="75"/>
        <v>12167.47</v>
      </c>
      <c r="GD15" s="67">
        <f t="shared" si="57"/>
        <v>0</v>
      </c>
      <c r="GE15" s="67">
        <v>0</v>
      </c>
      <c r="GF15" s="67">
        <f t="shared" si="58"/>
        <v>12167.47</v>
      </c>
      <c r="GK15">
        <v>622.16</v>
      </c>
    </row>
    <row r="16" spans="1:193" ht="15.75">
      <c r="A16" s="20">
        <v>43076</v>
      </c>
      <c r="B16" s="21">
        <f t="shared" si="59"/>
        <v>2024</v>
      </c>
      <c r="C16" s="22">
        <v>0</v>
      </c>
      <c r="D16" s="22">
        <v>10</v>
      </c>
      <c r="E16" s="22">
        <v>0</v>
      </c>
      <c r="F16" s="21">
        <f t="shared" si="14"/>
        <v>10</v>
      </c>
      <c r="G16" s="22">
        <v>0</v>
      </c>
      <c r="H16" s="21">
        <f t="shared" si="0"/>
        <v>2014</v>
      </c>
      <c r="I16" s="24">
        <f t="shared" si="15"/>
        <v>565</v>
      </c>
      <c r="J16" s="23">
        <v>0</v>
      </c>
      <c r="K16" s="23">
        <v>0</v>
      </c>
      <c r="L16" s="23">
        <v>0</v>
      </c>
      <c r="M16" s="24">
        <f t="shared" si="1"/>
        <v>0</v>
      </c>
      <c r="N16" s="23">
        <v>0</v>
      </c>
      <c r="O16" s="24">
        <f t="shared" si="2"/>
        <v>565</v>
      </c>
      <c r="P16" s="26">
        <f t="shared" si="16"/>
        <v>2235</v>
      </c>
      <c r="Q16" s="25">
        <f>630*4</f>
        <v>2520</v>
      </c>
      <c r="R16" s="25">
        <v>20</v>
      </c>
      <c r="S16" s="25">
        <v>0</v>
      </c>
      <c r="T16" s="26">
        <f t="shared" si="3"/>
        <v>20</v>
      </c>
      <c r="U16" s="25">
        <v>0</v>
      </c>
      <c r="V16" s="26">
        <f t="shared" si="4"/>
        <v>4735</v>
      </c>
      <c r="W16" s="28">
        <f t="shared" si="17"/>
        <v>975</v>
      </c>
      <c r="X16" s="27">
        <v>0</v>
      </c>
      <c r="Y16" s="27">
        <v>0</v>
      </c>
      <c r="Z16" s="27">
        <v>0</v>
      </c>
      <c r="AA16" s="28">
        <f t="shared" si="5"/>
        <v>0</v>
      </c>
      <c r="AB16" s="27">
        <v>0</v>
      </c>
      <c r="AC16" s="28">
        <f t="shared" si="6"/>
        <v>975</v>
      </c>
      <c r="AD16" s="30">
        <f t="shared" si="18"/>
        <v>5155</v>
      </c>
      <c r="AE16" s="29">
        <v>0</v>
      </c>
      <c r="AF16" s="29">
        <v>25</v>
      </c>
      <c r="AG16" s="29">
        <v>0</v>
      </c>
      <c r="AH16" s="30">
        <f t="shared" si="7"/>
        <v>25</v>
      </c>
      <c r="AI16" s="29">
        <v>0</v>
      </c>
      <c r="AJ16" s="30">
        <f t="shared" si="8"/>
        <v>5130</v>
      </c>
      <c r="AK16" s="32">
        <f t="shared" si="19"/>
        <v>11328</v>
      </c>
      <c r="AL16" s="31">
        <v>0</v>
      </c>
      <c r="AM16" s="31">
        <v>50</v>
      </c>
      <c r="AN16" s="31">
        <v>0</v>
      </c>
      <c r="AO16" s="32">
        <f t="shared" si="9"/>
        <v>50</v>
      </c>
      <c r="AP16" s="31">
        <v>0</v>
      </c>
      <c r="AQ16" s="32">
        <f t="shared" si="10"/>
        <v>11278</v>
      </c>
      <c r="AR16" s="32">
        <f t="shared" si="20"/>
        <v>1970</v>
      </c>
      <c r="AS16" s="31">
        <v>0</v>
      </c>
      <c r="AT16" s="31">
        <v>0</v>
      </c>
      <c r="AU16" s="31">
        <v>0</v>
      </c>
      <c r="AV16" s="32">
        <f t="shared" si="11"/>
        <v>0</v>
      </c>
      <c r="AW16" s="31">
        <v>0</v>
      </c>
      <c r="AX16" s="32">
        <f t="shared" si="12"/>
        <v>1970</v>
      </c>
      <c r="AY16" s="38">
        <f t="shared" si="60"/>
        <v>21597.690000000002</v>
      </c>
      <c r="AZ16" s="35">
        <f t="shared" si="21"/>
        <v>2625</v>
      </c>
      <c r="BA16" s="35">
        <v>5125</v>
      </c>
      <c r="BB16" s="35">
        <f t="shared" si="22"/>
        <v>29347.690000000002</v>
      </c>
      <c r="BC16" s="36">
        <v>0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  <c r="BL16" s="36">
        <v>0</v>
      </c>
      <c r="BM16" s="36">
        <v>0</v>
      </c>
      <c r="BN16" s="36">
        <v>0</v>
      </c>
      <c r="BO16" s="36">
        <v>0</v>
      </c>
      <c r="BP16" s="36">
        <v>0</v>
      </c>
      <c r="BQ16" s="36">
        <v>0</v>
      </c>
      <c r="BR16" s="36">
        <v>0</v>
      </c>
      <c r="BS16" s="36">
        <v>0</v>
      </c>
      <c r="BT16" s="36">
        <v>0</v>
      </c>
      <c r="BU16" s="36">
        <v>0</v>
      </c>
      <c r="BV16" s="36">
        <v>0</v>
      </c>
      <c r="BW16" s="36">
        <v>0</v>
      </c>
      <c r="BX16" s="36">
        <v>0</v>
      </c>
      <c r="BY16" s="36">
        <v>0</v>
      </c>
      <c r="BZ16" s="36">
        <v>0</v>
      </c>
      <c r="CA16" s="36">
        <v>0</v>
      </c>
      <c r="CB16" s="36">
        <v>0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6">
        <v>0</v>
      </c>
      <c r="CL16" s="36">
        <v>0</v>
      </c>
      <c r="CM16" s="36">
        <v>0</v>
      </c>
      <c r="CN16" s="36">
        <v>0</v>
      </c>
      <c r="CO16" s="36">
        <v>0</v>
      </c>
      <c r="CP16" s="36">
        <v>0</v>
      </c>
      <c r="CQ16" s="36">
        <v>0</v>
      </c>
      <c r="CR16" s="83">
        <f>156+36</f>
        <v>192</v>
      </c>
      <c r="CS16" s="83">
        <f>1115.5+4865.06</f>
        <v>5980.56</v>
      </c>
      <c r="CT16" s="36">
        <v>0</v>
      </c>
      <c r="CU16" s="36">
        <v>0</v>
      </c>
      <c r="CV16" s="36">
        <v>0</v>
      </c>
      <c r="CW16" s="36">
        <v>0</v>
      </c>
      <c r="CX16" s="36">
        <v>0</v>
      </c>
      <c r="CY16" s="36">
        <v>0</v>
      </c>
      <c r="CZ16" s="36">
        <v>0</v>
      </c>
      <c r="DA16" s="36">
        <f t="shared" si="61"/>
        <v>5980.56</v>
      </c>
      <c r="DB16" s="36">
        <v>245.6</v>
      </c>
      <c r="DC16" s="37">
        <f t="shared" si="25"/>
        <v>6226.1600000000008</v>
      </c>
      <c r="DD16" s="50">
        <f t="shared" si="13"/>
        <v>23121.530000000002</v>
      </c>
      <c r="DE16" s="56">
        <f t="shared" si="63"/>
        <v>0</v>
      </c>
      <c r="DF16" s="49">
        <f t="shared" si="63"/>
        <v>80</v>
      </c>
      <c r="DG16" s="49">
        <f t="shared" si="26"/>
        <v>0</v>
      </c>
      <c r="DH16" s="49">
        <f t="shared" si="27"/>
        <v>0</v>
      </c>
      <c r="DI16" s="47">
        <v>0</v>
      </c>
      <c r="DJ16" s="47">
        <v>0</v>
      </c>
      <c r="DK16" s="49">
        <f t="shared" si="28"/>
        <v>0</v>
      </c>
      <c r="DL16" s="55">
        <f t="shared" si="28"/>
        <v>80</v>
      </c>
      <c r="DM16" s="56">
        <f t="shared" si="64"/>
        <v>0</v>
      </c>
      <c r="DN16" s="49">
        <f t="shared" si="64"/>
        <v>80.599999999999994</v>
      </c>
      <c r="DO16" s="49">
        <f t="shared" si="29"/>
        <v>0</v>
      </c>
      <c r="DP16" s="49">
        <f t="shared" si="30"/>
        <v>0</v>
      </c>
      <c r="DQ16" s="47">
        <v>0</v>
      </c>
      <c r="DR16" s="47">
        <v>0</v>
      </c>
      <c r="DS16" s="49">
        <f t="shared" si="31"/>
        <v>0</v>
      </c>
      <c r="DT16" s="55">
        <f t="shared" si="31"/>
        <v>80.599999999999994</v>
      </c>
      <c r="DU16" s="56">
        <f t="shared" si="65"/>
        <v>2396.7999999999997</v>
      </c>
      <c r="DV16" s="49">
        <f t="shared" si="65"/>
        <v>12573</v>
      </c>
      <c r="DW16" s="49">
        <f t="shared" si="32"/>
        <v>0</v>
      </c>
      <c r="DX16" s="49">
        <f t="shared" si="33"/>
        <v>0</v>
      </c>
      <c r="DY16" s="47">
        <v>0</v>
      </c>
      <c r="DZ16" s="47">
        <v>5226.2000000000007</v>
      </c>
      <c r="EA16" s="49">
        <f t="shared" si="34"/>
        <v>2396.7999999999997</v>
      </c>
      <c r="EB16" s="55">
        <f t="shared" si="34"/>
        <v>7346.7999999999993</v>
      </c>
      <c r="EC16" s="56">
        <f t="shared" si="66"/>
        <v>0</v>
      </c>
      <c r="ED16" s="49">
        <f t="shared" si="66"/>
        <v>363</v>
      </c>
      <c r="EE16" s="49">
        <f t="shared" si="35"/>
        <v>0</v>
      </c>
      <c r="EF16" s="49">
        <f t="shared" si="36"/>
        <v>0</v>
      </c>
      <c r="EG16" s="47">
        <v>0</v>
      </c>
      <c r="EH16" s="47">
        <v>0</v>
      </c>
      <c r="EI16" s="49">
        <f t="shared" si="37"/>
        <v>0</v>
      </c>
      <c r="EJ16" s="55">
        <f t="shared" si="37"/>
        <v>363</v>
      </c>
      <c r="EK16" s="56">
        <f t="shared" si="67"/>
        <v>536.79999999999995</v>
      </c>
      <c r="EL16" s="49">
        <f t="shared" si="67"/>
        <v>0</v>
      </c>
      <c r="EM16" s="49">
        <f t="shared" si="38"/>
        <v>0</v>
      </c>
      <c r="EN16" s="49">
        <f t="shared" si="39"/>
        <v>0</v>
      </c>
      <c r="EO16" s="47">
        <v>0</v>
      </c>
      <c r="EP16" s="47">
        <v>0</v>
      </c>
      <c r="EQ16" s="49">
        <f t="shared" si="40"/>
        <v>536.79999999999995</v>
      </c>
      <c r="ER16" s="55">
        <f t="shared" si="40"/>
        <v>0</v>
      </c>
      <c r="ES16" s="56">
        <f t="shared" si="68"/>
        <v>0</v>
      </c>
      <c r="ET16" s="49">
        <f t="shared" si="68"/>
        <v>0</v>
      </c>
      <c r="EU16" s="49">
        <f t="shared" si="41"/>
        <v>0</v>
      </c>
      <c r="EV16" s="49">
        <f t="shared" si="42"/>
        <v>0</v>
      </c>
      <c r="EW16" s="47">
        <v>0</v>
      </c>
      <c r="EX16" s="47">
        <v>0</v>
      </c>
      <c r="EY16" s="49">
        <f t="shared" si="43"/>
        <v>0</v>
      </c>
      <c r="EZ16" s="55">
        <f t="shared" si="43"/>
        <v>0</v>
      </c>
      <c r="FA16" s="56">
        <f t="shared" si="69"/>
        <v>0</v>
      </c>
      <c r="FB16" s="49">
        <f t="shared" si="69"/>
        <v>0</v>
      </c>
      <c r="FC16" s="49">
        <f t="shared" si="44"/>
        <v>0</v>
      </c>
      <c r="FD16" s="49">
        <f t="shared" si="45"/>
        <v>0</v>
      </c>
      <c r="FE16" s="47">
        <v>0</v>
      </c>
      <c r="FF16" s="47">
        <v>0</v>
      </c>
      <c r="FG16" s="49">
        <f t="shared" si="46"/>
        <v>0</v>
      </c>
      <c r="FH16" s="55">
        <f t="shared" si="46"/>
        <v>0</v>
      </c>
      <c r="FI16" s="67">
        <f t="shared" si="70"/>
        <v>0</v>
      </c>
      <c r="FJ16" s="67">
        <f t="shared" si="47"/>
        <v>0</v>
      </c>
      <c r="FK16" s="67">
        <v>0</v>
      </c>
      <c r="FL16" s="67">
        <f t="shared" si="48"/>
        <v>0</v>
      </c>
      <c r="FM16" s="67">
        <f t="shared" si="71"/>
        <v>212.95</v>
      </c>
      <c r="FN16" s="67">
        <f t="shared" si="49"/>
        <v>0</v>
      </c>
      <c r="FO16" s="67">
        <v>0</v>
      </c>
      <c r="FP16" s="67">
        <f t="shared" si="50"/>
        <v>212.95</v>
      </c>
      <c r="FQ16" s="67">
        <f t="shared" si="72"/>
        <v>715.91</v>
      </c>
      <c r="FR16" s="67">
        <f t="shared" si="51"/>
        <v>0</v>
      </c>
      <c r="FS16" s="67">
        <v>0</v>
      </c>
      <c r="FT16" s="67">
        <f t="shared" si="52"/>
        <v>715.91</v>
      </c>
      <c r="FU16" s="67">
        <f t="shared" si="73"/>
        <v>10553.39</v>
      </c>
      <c r="FV16" s="67">
        <f t="shared" si="53"/>
        <v>5980.56</v>
      </c>
      <c r="FW16" s="67">
        <v>1025.76</v>
      </c>
      <c r="FX16" s="67">
        <f t="shared" si="54"/>
        <v>15508.19</v>
      </c>
      <c r="FY16" s="67">
        <f t="shared" si="74"/>
        <v>26430.799999999999</v>
      </c>
      <c r="FZ16" s="67">
        <f t="shared" si="55"/>
        <v>0</v>
      </c>
      <c r="GA16" s="67">
        <f>9100.71+2510.23</f>
        <v>11610.939999999999</v>
      </c>
      <c r="GB16" s="67">
        <f t="shared" si="56"/>
        <v>14819.86</v>
      </c>
      <c r="GC16" s="67">
        <f t="shared" si="75"/>
        <v>12167.47</v>
      </c>
      <c r="GD16" s="67">
        <f t="shared" si="57"/>
        <v>0</v>
      </c>
      <c r="GE16" s="67">
        <v>0</v>
      </c>
      <c r="GF16" s="67">
        <f t="shared" si="58"/>
        <v>12167.47</v>
      </c>
      <c r="GK16">
        <v>11610.09</v>
      </c>
    </row>
    <row r="17" spans="1:193" ht="15.75">
      <c r="A17" s="20">
        <v>43077</v>
      </c>
      <c r="B17" s="21">
        <f t="shared" si="59"/>
        <v>2014</v>
      </c>
      <c r="C17" s="22">
        <v>0</v>
      </c>
      <c r="D17" s="22">
        <v>0</v>
      </c>
      <c r="E17" s="22">
        <v>0</v>
      </c>
      <c r="F17" s="21">
        <f t="shared" si="14"/>
        <v>0</v>
      </c>
      <c r="G17" s="22">
        <v>0</v>
      </c>
      <c r="H17" s="21">
        <f t="shared" si="0"/>
        <v>2014</v>
      </c>
      <c r="I17" s="24">
        <f t="shared" si="15"/>
        <v>565</v>
      </c>
      <c r="J17" s="23">
        <v>0</v>
      </c>
      <c r="K17" s="23">
        <v>0</v>
      </c>
      <c r="L17" s="23">
        <v>0</v>
      </c>
      <c r="M17" s="24">
        <f t="shared" si="1"/>
        <v>0</v>
      </c>
      <c r="N17" s="23">
        <v>0</v>
      </c>
      <c r="O17" s="24">
        <f t="shared" si="2"/>
        <v>565</v>
      </c>
      <c r="P17" s="26">
        <f t="shared" si="16"/>
        <v>4735</v>
      </c>
      <c r="Q17" s="25">
        <v>0</v>
      </c>
      <c r="R17" s="25">
        <v>0</v>
      </c>
      <c r="S17" s="25">
        <v>0</v>
      </c>
      <c r="T17" s="26">
        <f t="shared" si="3"/>
        <v>0</v>
      </c>
      <c r="U17" s="25">
        <v>0</v>
      </c>
      <c r="V17" s="26">
        <f t="shared" si="4"/>
        <v>4735</v>
      </c>
      <c r="W17" s="28">
        <f t="shared" si="17"/>
        <v>975</v>
      </c>
      <c r="X17" s="27">
        <v>0</v>
      </c>
      <c r="Y17" s="27">
        <v>0</v>
      </c>
      <c r="Z17" s="27">
        <v>0</v>
      </c>
      <c r="AA17" s="28">
        <f t="shared" si="5"/>
        <v>0</v>
      </c>
      <c r="AB17" s="27">
        <v>0</v>
      </c>
      <c r="AC17" s="28">
        <f t="shared" si="6"/>
        <v>975</v>
      </c>
      <c r="AD17" s="30">
        <f t="shared" si="18"/>
        <v>5130</v>
      </c>
      <c r="AE17" s="29">
        <v>0</v>
      </c>
      <c r="AF17" s="29">
        <v>0</v>
      </c>
      <c r="AG17" s="29">
        <v>0</v>
      </c>
      <c r="AH17" s="30">
        <f t="shared" si="7"/>
        <v>0</v>
      </c>
      <c r="AI17" s="29">
        <v>0</v>
      </c>
      <c r="AJ17" s="30">
        <f t="shared" si="8"/>
        <v>5130</v>
      </c>
      <c r="AK17" s="32">
        <f t="shared" si="19"/>
        <v>11278</v>
      </c>
      <c r="AL17" s="31">
        <v>0</v>
      </c>
      <c r="AM17" s="31">
        <v>0</v>
      </c>
      <c r="AN17" s="31">
        <v>0</v>
      </c>
      <c r="AO17" s="32">
        <f t="shared" si="9"/>
        <v>0</v>
      </c>
      <c r="AP17" s="31">
        <v>0</v>
      </c>
      <c r="AQ17" s="32">
        <f t="shared" si="10"/>
        <v>11278</v>
      </c>
      <c r="AR17" s="32">
        <f t="shared" si="20"/>
        <v>1970</v>
      </c>
      <c r="AS17" s="31">
        <v>0</v>
      </c>
      <c r="AT17" s="31">
        <v>0</v>
      </c>
      <c r="AU17" s="31">
        <v>0</v>
      </c>
      <c r="AV17" s="32">
        <f t="shared" si="11"/>
        <v>0</v>
      </c>
      <c r="AW17" s="31">
        <v>0</v>
      </c>
      <c r="AX17" s="32">
        <f t="shared" si="12"/>
        <v>1970</v>
      </c>
      <c r="AY17" s="38">
        <f t="shared" si="60"/>
        <v>23121.530000000002</v>
      </c>
      <c r="AZ17" s="35">
        <f t="shared" si="21"/>
        <v>0</v>
      </c>
      <c r="BA17" s="35">
        <v>0</v>
      </c>
      <c r="BB17" s="35">
        <f t="shared" si="22"/>
        <v>23121.530000000002</v>
      </c>
      <c r="BC17" s="36">
        <v>0</v>
      </c>
      <c r="BD17" s="36">
        <v>0</v>
      </c>
      <c r="BE17" s="36">
        <v>0</v>
      </c>
      <c r="BF17" s="36">
        <v>0</v>
      </c>
      <c r="BG17" s="36">
        <v>0</v>
      </c>
      <c r="BH17" s="36">
        <v>0</v>
      </c>
      <c r="BI17" s="36">
        <v>0</v>
      </c>
      <c r="BJ17" s="36">
        <v>0</v>
      </c>
      <c r="BK17" s="36">
        <v>0</v>
      </c>
      <c r="BL17" s="36">
        <v>0</v>
      </c>
      <c r="BM17" s="36">
        <v>0</v>
      </c>
      <c r="BN17" s="36">
        <v>0</v>
      </c>
      <c r="BO17" s="36">
        <v>0</v>
      </c>
      <c r="BP17" s="36">
        <v>0</v>
      </c>
      <c r="BQ17" s="36">
        <v>0</v>
      </c>
      <c r="BR17" s="36">
        <v>0</v>
      </c>
      <c r="BS17" s="36">
        <v>0</v>
      </c>
      <c r="BT17" s="36">
        <v>0</v>
      </c>
      <c r="BU17" s="36">
        <v>0</v>
      </c>
      <c r="BV17" s="36">
        <v>0</v>
      </c>
      <c r="BW17" s="36">
        <v>0</v>
      </c>
      <c r="BX17" s="36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0</v>
      </c>
      <c r="CH17" s="36">
        <v>0</v>
      </c>
      <c r="CI17" s="36">
        <v>0</v>
      </c>
      <c r="CJ17" s="36">
        <v>0</v>
      </c>
      <c r="CK17" s="36">
        <v>0</v>
      </c>
      <c r="CL17" s="36">
        <v>0</v>
      </c>
      <c r="CM17" s="36">
        <v>0</v>
      </c>
      <c r="CN17" s="36">
        <v>0</v>
      </c>
      <c r="CO17" s="36">
        <v>0</v>
      </c>
      <c r="CP17" s="36">
        <v>0</v>
      </c>
      <c r="CQ17" s="36">
        <v>0</v>
      </c>
      <c r="CR17" s="36">
        <v>0</v>
      </c>
      <c r="CS17" s="36">
        <v>0</v>
      </c>
      <c r="CT17" s="36">
        <v>0</v>
      </c>
      <c r="CU17" s="36">
        <v>0</v>
      </c>
      <c r="CV17" s="36">
        <v>0</v>
      </c>
      <c r="CW17" s="36">
        <v>0</v>
      </c>
      <c r="CX17" s="36">
        <v>0</v>
      </c>
      <c r="CY17" s="36">
        <v>0</v>
      </c>
      <c r="CZ17" s="36">
        <v>0</v>
      </c>
      <c r="DA17" s="36">
        <f t="shared" si="61"/>
        <v>0</v>
      </c>
      <c r="DB17" s="36">
        <v>0</v>
      </c>
      <c r="DC17" s="37">
        <f t="shared" si="25"/>
        <v>0</v>
      </c>
      <c r="DD17" s="50">
        <f t="shared" si="13"/>
        <v>23121.530000000002</v>
      </c>
      <c r="DE17" s="56">
        <f t="shared" si="63"/>
        <v>0</v>
      </c>
      <c r="DF17" s="49">
        <f t="shared" si="63"/>
        <v>80</v>
      </c>
      <c r="DG17" s="49">
        <f t="shared" si="26"/>
        <v>0</v>
      </c>
      <c r="DH17" s="49">
        <f t="shared" si="27"/>
        <v>0</v>
      </c>
      <c r="DI17" s="47">
        <v>0</v>
      </c>
      <c r="DJ17" s="47">
        <v>0</v>
      </c>
      <c r="DK17" s="49">
        <f t="shared" si="28"/>
        <v>0</v>
      </c>
      <c r="DL17" s="55">
        <f t="shared" si="28"/>
        <v>80</v>
      </c>
      <c r="DM17" s="56">
        <f t="shared" si="64"/>
        <v>0</v>
      </c>
      <c r="DN17" s="49">
        <f t="shared" si="64"/>
        <v>80.599999999999994</v>
      </c>
      <c r="DO17" s="49">
        <f t="shared" si="29"/>
        <v>0</v>
      </c>
      <c r="DP17" s="49">
        <f t="shared" si="30"/>
        <v>0</v>
      </c>
      <c r="DQ17" s="47">
        <v>0</v>
      </c>
      <c r="DR17" s="47">
        <v>0</v>
      </c>
      <c r="DS17" s="49">
        <f t="shared" si="31"/>
        <v>0</v>
      </c>
      <c r="DT17" s="55">
        <f t="shared" si="31"/>
        <v>80.599999999999994</v>
      </c>
      <c r="DU17" s="56">
        <f t="shared" si="65"/>
        <v>2396.7999999999997</v>
      </c>
      <c r="DV17" s="49">
        <f t="shared" si="65"/>
        <v>7346.7999999999993</v>
      </c>
      <c r="DW17" s="49">
        <f t="shared" si="32"/>
        <v>0</v>
      </c>
      <c r="DX17" s="49">
        <f t="shared" si="33"/>
        <v>0</v>
      </c>
      <c r="DY17" s="47">
        <v>0</v>
      </c>
      <c r="DZ17" s="47">
        <v>4455</v>
      </c>
      <c r="EA17" s="49">
        <f t="shared" si="34"/>
        <v>2396.7999999999997</v>
      </c>
      <c r="EB17" s="55">
        <f t="shared" si="34"/>
        <v>2891.7999999999993</v>
      </c>
      <c r="EC17" s="56">
        <f t="shared" si="66"/>
        <v>0</v>
      </c>
      <c r="ED17" s="49">
        <f t="shared" si="66"/>
        <v>363</v>
      </c>
      <c r="EE17" s="49">
        <f t="shared" si="35"/>
        <v>0</v>
      </c>
      <c r="EF17" s="49">
        <f t="shared" si="36"/>
        <v>0</v>
      </c>
      <c r="EG17" s="47">
        <v>0</v>
      </c>
      <c r="EH17" s="47">
        <v>0</v>
      </c>
      <c r="EI17" s="49">
        <f t="shared" si="37"/>
        <v>0</v>
      </c>
      <c r="EJ17" s="55">
        <f t="shared" si="37"/>
        <v>363</v>
      </c>
      <c r="EK17" s="56">
        <f t="shared" si="67"/>
        <v>536.79999999999995</v>
      </c>
      <c r="EL17" s="49">
        <f t="shared" si="67"/>
        <v>0</v>
      </c>
      <c r="EM17" s="49">
        <f t="shared" si="38"/>
        <v>0</v>
      </c>
      <c r="EN17" s="49">
        <f t="shared" si="39"/>
        <v>0</v>
      </c>
      <c r="EO17" s="47">
        <v>0</v>
      </c>
      <c r="EP17" s="47">
        <v>0</v>
      </c>
      <c r="EQ17" s="49">
        <f t="shared" si="40"/>
        <v>536.79999999999995</v>
      </c>
      <c r="ER17" s="55">
        <f t="shared" si="40"/>
        <v>0</v>
      </c>
      <c r="ES17" s="56">
        <f t="shared" si="68"/>
        <v>0</v>
      </c>
      <c r="ET17" s="49">
        <f t="shared" si="68"/>
        <v>0</v>
      </c>
      <c r="EU17" s="49">
        <f t="shared" si="41"/>
        <v>0</v>
      </c>
      <c r="EV17" s="49">
        <f t="shared" si="42"/>
        <v>0</v>
      </c>
      <c r="EW17" s="47">
        <v>0</v>
      </c>
      <c r="EX17" s="47">
        <v>0</v>
      </c>
      <c r="EY17" s="49">
        <f t="shared" si="43"/>
        <v>0</v>
      </c>
      <c r="EZ17" s="55">
        <f t="shared" si="43"/>
        <v>0</v>
      </c>
      <c r="FA17" s="56">
        <f t="shared" si="69"/>
        <v>0</v>
      </c>
      <c r="FB17" s="49">
        <f t="shared" si="69"/>
        <v>0</v>
      </c>
      <c r="FC17" s="49">
        <f t="shared" si="44"/>
        <v>0</v>
      </c>
      <c r="FD17" s="49">
        <f t="shared" si="45"/>
        <v>0</v>
      </c>
      <c r="FE17" s="47">
        <v>0</v>
      </c>
      <c r="FF17" s="47">
        <v>0</v>
      </c>
      <c r="FG17" s="49">
        <f t="shared" si="46"/>
        <v>0</v>
      </c>
      <c r="FH17" s="55">
        <f t="shared" si="46"/>
        <v>0</v>
      </c>
      <c r="FI17" s="67">
        <f t="shared" si="70"/>
        <v>0</v>
      </c>
      <c r="FJ17" s="67">
        <f t="shared" si="47"/>
        <v>0</v>
      </c>
      <c r="FK17" s="67">
        <v>0</v>
      </c>
      <c r="FL17" s="67">
        <f t="shared" si="48"/>
        <v>0</v>
      </c>
      <c r="FM17" s="67">
        <f t="shared" si="71"/>
        <v>212.95</v>
      </c>
      <c r="FN17" s="67">
        <f t="shared" si="49"/>
        <v>0</v>
      </c>
      <c r="FO17" s="67">
        <v>0</v>
      </c>
      <c r="FP17" s="67">
        <f t="shared" si="50"/>
        <v>212.95</v>
      </c>
      <c r="FQ17" s="67">
        <f t="shared" si="72"/>
        <v>715.91</v>
      </c>
      <c r="FR17" s="67">
        <f t="shared" si="51"/>
        <v>0</v>
      </c>
      <c r="FS17" s="67">
        <v>0</v>
      </c>
      <c r="FT17" s="67">
        <f t="shared" si="52"/>
        <v>715.91</v>
      </c>
      <c r="FU17" s="67">
        <f t="shared" si="73"/>
        <v>15508.19</v>
      </c>
      <c r="FV17" s="67">
        <f t="shared" si="53"/>
        <v>0</v>
      </c>
      <c r="FW17" s="67">
        <v>0</v>
      </c>
      <c r="FX17" s="67">
        <f t="shared" si="54"/>
        <v>15508.19</v>
      </c>
      <c r="FY17" s="67">
        <f t="shared" si="74"/>
        <v>14819.86</v>
      </c>
      <c r="FZ17" s="67">
        <f t="shared" si="55"/>
        <v>0</v>
      </c>
      <c r="GA17" s="67">
        <v>2477.34</v>
      </c>
      <c r="GB17" s="67">
        <f t="shared" si="56"/>
        <v>12342.52</v>
      </c>
      <c r="GC17" s="67">
        <f t="shared" si="75"/>
        <v>12167.47</v>
      </c>
      <c r="GD17" s="67">
        <f t="shared" si="57"/>
        <v>0</v>
      </c>
      <c r="GE17" s="67">
        <v>0</v>
      </c>
      <c r="GF17" s="67">
        <f t="shared" si="58"/>
        <v>12167.47</v>
      </c>
      <c r="GK17">
        <v>2477.34</v>
      </c>
    </row>
    <row r="18" spans="1:193" ht="15.75">
      <c r="A18" s="20">
        <v>43078</v>
      </c>
      <c r="B18" s="21">
        <f t="shared" si="59"/>
        <v>2014</v>
      </c>
      <c r="C18" s="22">
        <v>680</v>
      </c>
      <c r="D18" s="22">
        <v>0</v>
      </c>
      <c r="E18" s="22">
        <v>0</v>
      </c>
      <c r="F18" s="21">
        <f t="shared" si="14"/>
        <v>0</v>
      </c>
      <c r="G18" s="22">
        <v>0</v>
      </c>
      <c r="H18" s="21">
        <f t="shared" si="0"/>
        <v>2694</v>
      </c>
      <c r="I18" s="24">
        <f t="shared" si="15"/>
        <v>565</v>
      </c>
      <c r="J18" s="23">
        <v>0</v>
      </c>
      <c r="K18" s="23">
        <v>0</v>
      </c>
      <c r="L18" s="23">
        <v>5</v>
      </c>
      <c r="M18" s="24">
        <f t="shared" si="1"/>
        <v>5</v>
      </c>
      <c r="N18" s="23">
        <v>0</v>
      </c>
      <c r="O18" s="24">
        <f t="shared" si="2"/>
        <v>560</v>
      </c>
      <c r="P18" s="26">
        <f t="shared" si="16"/>
        <v>4735</v>
      </c>
      <c r="Q18" s="25">
        <v>0</v>
      </c>
      <c r="R18" s="25">
        <v>0</v>
      </c>
      <c r="S18" s="25">
        <v>0</v>
      </c>
      <c r="T18" s="26">
        <f t="shared" si="3"/>
        <v>0</v>
      </c>
      <c r="U18" s="25">
        <v>0</v>
      </c>
      <c r="V18" s="26">
        <f t="shared" si="4"/>
        <v>4735</v>
      </c>
      <c r="W18" s="28">
        <f t="shared" si="17"/>
        <v>975</v>
      </c>
      <c r="X18" s="27">
        <v>0</v>
      </c>
      <c r="Y18" s="27">
        <v>0</v>
      </c>
      <c r="Z18" s="27">
        <v>0</v>
      </c>
      <c r="AA18" s="28">
        <f t="shared" si="5"/>
        <v>0</v>
      </c>
      <c r="AB18" s="27">
        <v>0</v>
      </c>
      <c r="AC18" s="28">
        <f t="shared" si="6"/>
        <v>975</v>
      </c>
      <c r="AD18" s="30">
        <f t="shared" si="18"/>
        <v>5130</v>
      </c>
      <c r="AE18" s="29">
        <v>0</v>
      </c>
      <c r="AF18" s="29">
        <v>0</v>
      </c>
      <c r="AG18" s="29">
        <v>0</v>
      </c>
      <c r="AH18" s="30">
        <f t="shared" si="7"/>
        <v>0</v>
      </c>
      <c r="AI18" s="29">
        <v>0</v>
      </c>
      <c r="AJ18" s="30">
        <f t="shared" si="8"/>
        <v>5130</v>
      </c>
      <c r="AK18" s="32">
        <f t="shared" si="19"/>
        <v>11278</v>
      </c>
      <c r="AL18" s="31">
        <v>0</v>
      </c>
      <c r="AM18" s="31">
        <v>0</v>
      </c>
      <c r="AN18" s="31">
        <v>0</v>
      </c>
      <c r="AO18" s="32">
        <f t="shared" si="9"/>
        <v>0</v>
      </c>
      <c r="AP18" s="31">
        <v>0</v>
      </c>
      <c r="AQ18" s="32">
        <f t="shared" si="10"/>
        <v>11278</v>
      </c>
      <c r="AR18" s="32">
        <f t="shared" si="20"/>
        <v>1970</v>
      </c>
      <c r="AS18" s="31">
        <v>0</v>
      </c>
      <c r="AT18" s="31">
        <v>0</v>
      </c>
      <c r="AU18" s="31">
        <v>0</v>
      </c>
      <c r="AV18" s="32">
        <f t="shared" si="11"/>
        <v>0</v>
      </c>
      <c r="AW18" s="31">
        <v>0</v>
      </c>
      <c r="AX18" s="32">
        <f t="shared" si="12"/>
        <v>1970</v>
      </c>
      <c r="AY18" s="38">
        <f t="shared" si="60"/>
        <v>23121.530000000002</v>
      </c>
      <c r="AZ18" s="35">
        <f t="shared" si="21"/>
        <v>0</v>
      </c>
      <c r="BA18" s="35">
        <v>0</v>
      </c>
      <c r="BB18" s="35">
        <f t="shared" si="22"/>
        <v>23121.530000000002</v>
      </c>
      <c r="BC18" s="36">
        <v>0</v>
      </c>
      <c r="BD18" s="36">
        <v>0</v>
      </c>
      <c r="BE18" s="36">
        <v>0</v>
      </c>
      <c r="BF18" s="36">
        <v>0</v>
      </c>
      <c r="BG18" s="36">
        <v>0</v>
      </c>
      <c r="BH18" s="36">
        <v>0</v>
      </c>
      <c r="BI18" s="36">
        <v>0</v>
      </c>
      <c r="BJ18" s="36">
        <v>0</v>
      </c>
      <c r="BK18" s="36">
        <v>0</v>
      </c>
      <c r="BL18" s="36">
        <v>0</v>
      </c>
      <c r="BM18" s="36">
        <v>0</v>
      </c>
      <c r="BN18" s="36">
        <v>0</v>
      </c>
      <c r="BO18" s="36">
        <v>0</v>
      </c>
      <c r="BP18" s="36">
        <v>0</v>
      </c>
      <c r="BQ18" s="36">
        <v>0</v>
      </c>
      <c r="BR18" s="36">
        <v>0</v>
      </c>
      <c r="BS18" s="36">
        <v>0</v>
      </c>
      <c r="BT18" s="36">
        <v>0</v>
      </c>
      <c r="BU18" s="36">
        <v>0</v>
      </c>
      <c r="BV18" s="36">
        <v>0</v>
      </c>
      <c r="BW18" s="36">
        <v>0</v>
      </c>
      <c r="BX18" s="36">
        <v>0</v>
      </c>
      <c r="BY18" s="36">
        <v>0</v>
      </c>
      <c r="BZ18" s="36">
        <v>0</v>
      </c>
      <c r="CA18" s="36">
        <v>0</v>
      </c>
      <c r="CB18" s="36">
        <v>0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6">
        <v>0</v>
      </c>
      <c r="CL18" s="36">
        <v>0</v>
      </c>
      <c r="CM18" s="36">
        <v>0</v>
      </c>
      <c r="CN18" s="36">
        <v>0</v>
      </c>
      <c r="CO18" s="36">
        <v>0</v>
      </c>
      <c r="CP18" s="36">
        <v>0</v>
      </c>
      <c r="CQ18" s="36">
        <v>0</v>
      </c>
      <c r="CR18" s="36">
        <v>0</v>
      </c>
      <c r="CS18" s="36">
        <v>0</v>
      </c>
      <c r="CT18" s="36">
        <v>0</v>
      </c>
      <c r="CU18" s="36">
        <v>0</v>
      </c>
      <c r="CV18" s="36">
        <v>0</v>
      </c>
      <c r="CW18" s="36">
        <v>0</v>
      </c>
      <c r="CX18" s="36">
        <v>0</v>
      </c>
      <c r="CY18" s="36">
        <v>0</v>
      </c>
      <c r="CZ18" s="36">
        <v>0</v>
      </c>
      <c r="DA18" s="36">
        <f t="shared" si="61"/>
        <v>0</v>
      </c>
      <c r="DB18" s="36">
        <f t="shared" si="62"/>
        <v>0</v>
      </c>
      <c r="DC18" s="37">
        <f t="shared" si="25"/>
        <v>0</v>
      </c>
      <c r="DD18" s="50">
        <f t="shared" si="13"/>
        <v>23121.530000000002</v>
      </c>
      <c r="DE18" s="56">
        <f t="shared" si="63"/>
        <v>0</v>
      </c>
      <c r="DF18" s="49">
        <f t="shared" si="63"/>
        <v>80</v>
      </c>
      <c r="DG18" s="49">
        <f t="shared" si="26"/>
        <v>0</v>
      </c>
      <c r="DH18" s="49">
        <f t="shared" si="27"/>
        <v>0</v>
      </c>
      <c r="DI18" s="47">
        <v>0</v>
      </c>
      <c r="DJ18" s="47">
        <v>0</v>
      </c>
      <c r="DK18" s="49">
        <f t="shared" si="28"/>
        <v>0</v>
      </c>
      <c r="DL18" s="55">
        <f t="shared" si="28"/>
        <v>80</v>
      </c>
      <c r="DM18" s="56">
        <f t="shared" si="64"/>
        <v>0</v>
      </c>
      <c r="DN18" s="49">
        <f t="shared" si="64"/>
        <v>80.599999999999994</v>
      </c>
      <c r="DO18" s="49">
        <f t="shared" si="29"/>
        <v>0</v>
      </c>
      <c r="DP18" s="49">
        <f t="shared" si="30"/>
        <v>0</v>
      </c>
      <c r="DQ18" s="47">
        <v>0</v>
      </c>
      <c r="DR18" s="47">
        <v>0</v>
      </c>
      <c r="DS18" s="49">
        <f t="shared" si="31"/>
        <v>0</v>
      </c>
      <c r="DT18" s="55">
        <f t="shared" si="31"/>
        <v>80.599999999999994</v>
      </c>
      <c r="DU18" s="56">
        <f t="shared" si="65"/>
        <v>2396.7999999999997</v>
      </c>
      <c r="DV18" s="49">
        <f t="shared" si="65"/>
        <v>2891.7999999999993</v>
      </c>
      <c r="DW18" s="49">
        <f t="shared" si="32"/>
        <v>0</v>
      </c>
      <c r="DX18" s="49">
        <f t="shared" si="33"/>
        <v>0</v>
      </c>
      <c r="DY18" s="47">
        <v>0</v>
      </c>
      <c r="DZ18" s="47">
        <v>2867.7</v>
      </c>
      <c r="EA18" s="49">
        <f t="shared" si="34"/>
        <v>2396.7999999999997</v>
      </c>
      <c r="EB18" s="55">
        <f t="shared" si="34"/>
        <v>24.099999999999454</v>
      </c>
      <c r="EC18" s="56">
        <f t="shared" si="66"/>
        <v>0</v>
      </c>
      <c r="ED18" s="49">
        <f t="shared" si="66"/>
        <v>363</v>
      </c>
      <c r="EE18" s="49">
        <f t="shared" si="35"/>
        <v>0</v>
      </c>
      <c r="EF18" s="49">
        <f t="shared" si="36"/>
        <v>0</v>
      </c>
      <c r="EG18" s="47">
        <v>0</v>
      </c>
      <c r="EH18" s="47">
        <v>0</v>
      </c>
      <c r="EI18" s="49">
        <f t="shared" si="37"/>
        <v>0</v>
      </c>
      <c r="EJ18" s="55">
        <f t="shared" si="37"/>
        <v>363</v>
      </c>
      <c r="EK18" s="56">
        <f t="shared" si="67"/>
        <v>536.79999999999995</v>
      </c>
      <c r="EL18" s="49">
        <f t="shared" si="67"/>
        <v>0</v>
      </c>
      <c r="EM18" s="49">
        <f t="shared" si="38"/>
        <v>0</v>
      </c>
      <c r="EN18" s="49">
        <f t="shared" si="39"/>
        <v>0</v>
      </c>
      <c r="EO18" s="47">
        <v>0</v>
      </c>
      <c r="EP18" s="47">
        <v>0</v>
      </c>
      <c r="EQ18" s="49">
        <f t="shared" si="40"/>
        <v>536.79999999999995</v>
      </c>
      <c r="ER18" s="55">
        <f t="shared" si="40"/>
        <v>0</v>
      </c>
      <c r="ES18" s="56">
        <f t="shared" si="68"/>
        <v>0</v>
      </c>
      <c r="ET18" s="49">
        <f t="shared" si="68"/>
        <v>0</v>
      </c>
      <c r="EU18" s="49">
        <f t="shared" si="41"/>
        <v>0</v>
      </c>
      <c r="EV18" s="49">
        <f t="shared" si="42"/>
        <v>0</v>
      </c>
      <c r="EW18" s="47">
        <v>0</v>
      </c>
      <c r="EX18" s="47">
        <v>0</v>
      </c>
      <c r="EY18" s="49">
        <f t="shared" si="43"/>
        <v>0</v>
      </c>
      <c r="EZ18" s="55">
        <f t="shared" si="43"/>
        <v>0</v>
      </c>
      <c r="FA18" s="56">
        <f t="shared" si="69"/>
        <v>0</v>
      </c>
      <c r="FB18" s="49">
        <f t="shared" si="69"/>
        <v>0</v>
      </c>
      <c r="FC18" s="49">
        <f t="shared" si="44"/>
        <v>0</v>
      </c>
      <c r="FD18" s="49">
        <f t="shared" si="45"/>
        <v>0</v>
      </c>
      <c r="FE18" s="47">
        <v>0</v>
      </c>
      <c r="FF18" s="47">
        <v>0</v>
      </c>
      <c r="FG18" s="49">
        <f t="shared" si="46"/>
        <v>0</v>
      </c>
      <c r="FH18" s="55">
        <f t="shared" si="46"/>
        <v>0</v>
      </c>
      <c r="FI18" s="67">
        <f t="shared" si="70"/>
        <v>0</v>
      </c>
      <c r="FJ18" s="67">
        <f t="shared" si="47"/>
        <v>0</v>
      </c>
      <c r="FK18" s="67">
        <v>0</v>
      </c>
      <c r="FL18" s="67">
        <f t="shared" si="48"/>
        <v>0</v>
      </c>
      <c r="FM18" s="67">
        <f t="shared" si="71"/>
        <v>212.95</v>
      </c>
      <c r="FN18" s="67">
        <f t="shared" si="49"/>
        <v>0</v>
      </c>
      <c r="FO18" s="67">
        <v>0</v>
      </c>
      <c r="FP18" s="67">
        <f t="shared" si="50"/>
        <v>212.95</v>
      </c>
      <c r="FQ18" s="67">
        <f t="shared" si="72"/>
        <v>715.91</v>
      </c>
      <c r="FR18" s="67">
        <f t="shared" si="51"/>
        <v>0</v>
      </c>
      <c r="FS18" s="67">
        <v>0</v>
      </c>
      <c r="FT18" s="67">
        <f t="shared" si="52"/>
        <v>715.91</v>
      </c>
      <c r="FU18" s="67">
        <f t="shared" si="73"/>
        <v>15508.19</v>
      </c>
      <c r="FV18" s="67">
        <f t="shared" si="53"/>
        <v>0</v>
      </c>
      <c r="FW18" s="67">
        <v>0</v>
      </c>
      <c r="FX18" s="67">
        <f t="shared" si="54"/>
        <v>15508.19</v>
      </c>
      <c r="FY18" s="67">
        <f t="shared" si="74"/>
        <v>12342.52</v>
      </c>
      <c r="FZ18" s="67">
        <f t="shared" si="55"/>
        <v>0</v>
      </c>
      <c r="GA18" s="67">
        <v>0</v>
      </c>
      <c r="GB18" s="67">
        <f t="shared" si="56"/>
        <v>12342.52</v>
      </c>
      <c r="GC18" s="67">
        <f t="shared" si="75"/>
        <v>12167.47</v>
      </c>
      <c r="GD18" s="67">
        <f t="shared" si="57"/>
        <v>0</v>
      </c>
      <c r="GE18" s="67">
        <v>0</v>
      </c>
      <c r="GF18" s="67">
        <f t="shared" si="58"/>
        <v>12167.47</v>
      </c>
      <c r="GK18">
        <v>4196</v>
      </c>
    </row>
    <row r="19" spans="1:193" ht="15.75">
      <c r="A19" s="20">
        <v>43079</v>
      </c>
      <c r="B19" s="21">
        <f t="shared" si="59"/>
        <v>2694</v>
      </c>
      <c r="C19" s="22">
        <v>0</v>
      </c>
      <c r="D19" s="22">
        <v>0</v>
      </c>
      <c r="E19" s="22">
        <v>0</v>
      </c>
      <c r="F19" s="21">
        <f t="shared" si="14"/>
        <v>0</v>
      </c>
      <c r="G19" s="22">
        <v>0</v>
      </c>
      <c r="H19" s="21">
        <f t="shared" si="0"/>
        <v>2694</v>
      </c>
      <c r="I19" s="24">
        <f t="shared" si="15"/>
        <v>560</v>
      </c>
      <c r="J19" s="23">
        <v>0</v>
      </c>
      <c r="K19" s="23">
        <v>0</v>
      </c>
      <c r="L19" s="23">
        <v>0</v>
      </c>
      <c r="M19" s="24">
        <f t="shared" si="1"/>
        <v>0</v>
      </c>
      <c r="N19" s="23">
        <v>0</v>
      </c>
      <c r="O19" s="24">
        <f t="shared" si="2"/>
        <v>560</v>
      </c>
      <c r="P19" s="26">
        <f t="shared" si="16"/>
        <v>4735</v>
      </c>
      <c r="Q19" s="25">
        <v>0</v>
      </c>
      <c r="R19" s="25">
        <v>0</v>
      </c>
      <c r="S19" s="25">
        <v>0</v>
      </c>
      <c r="T19" s="26">
        <f t="shared" si="3"/>
        <v>0</v>
      </c>
      <c r="U19" s="25">
        <v>0</v>
      </c>
      <c r="V19" s="26">
        <f t="shared" si="4"/>
        <v>4735</v>
      </c>
      <c r="W19" s="28">
        <f t="shared" si="17"/>
        <v>975</v>
      </c>
      <c r="X19" s="27">
        <v>0</v>
      </c>
      <c r="Y19" s="27">
        <v>0</v>
      </c>
      <c r="Z19" s="27">
        <v>0</v>
      </c>
      <c r="AA19" s="28">
        <f t="shared" si="5"/>
        <v>0</v>
      </c>
      <c r="AB19" s="27">
        <v>0</v>
      </c>
      <c r="AC19" s="28">
        <f t="shared" si="6"/>
        <v>975</v>
      </c>
      <c r="AD19" s="30">
        <f t="shared" si="18"/>
        <v>5130</v>
      </c>
      <c r="AE19" s="29">
        <v>0</v>
      </c>
      <c r="AF19" s="29">
        <v>0</v>
      </c>
      <c r="AG19" s="29">
        <v>0</v>
      </c>
      <c r="AH19" s="30">
        <f t="shared" si="7"/>
        <v>0</v>
      </c>
      <c r="AI19" s="29">
        <v>0</v>
      </c>
      <c r="AJ19" s="30">
        <f t="shared" si="8"/>
        <v>5130</v>
      </c>
      <c r="AK19" s="32">
        <f t="shared" si="19"/>
        <v>11278</v>
      </c>
      <c r="AL19" s="31">
        <v>0</v>
      </c>
      <c r="AM19" s="31">
        <v>0</v>
      </c>
      <c r="AN19" s="31">
        <v>0</v>
      </c>
      <c r="AO19" s="32">
        <f t="shared" si="9"/>
        <v>0</v>
      </c>
      <c r="AP19" s="31">
        <v>0</v>
      </c>
      <c r="AQ19" s="32">
        <f t="shared" si="10"/>
        <v>11278</v>
      </c>
      <c r="AR19" s="32">
        <f t="shared" si="20"/>
        <v>1970</v>
      </c>
      <c r="AS19" s="31">
        <v>0</v>
      </c>
      <c r="AT19" s="31">
        <v>0</v>
      </c>
      <c r="AU19" s="31">
        <v>0</v>
      </c>
      <c r="AV19" s="32">
        <f t="shared" si="11"/>
        <v>0</v>
      </c>
      <c r="AW19" s="31">
        <v>0</v>
      </c>
      <c r="AX19" s="32">
        <f t="shared" si="12"/>
        <v>1970</v>
      </c>
      <c r="AY19" s="38">
        <f t="shared" si="60"/>
        <v>23121.530000000002</v>
      </c>
      <c r="AZ19" s="35">
        <f t="shared" si="21"/>
        <v>0</v>
      </c>
      <c r="BA19" s="35">
        <v>0</v>
      </c>
      <c r="BB19" s="35">
        <f t="shared" si="22"/>
        <v>23121.530000000002</v>
      </c>
      <c r="BC19" s="36">
        <v>0</v>
      </c>
      <c r="BD19" s="36">
        <v>0</v>
      </c>
      <c r="BE19" s="36">
        <v>0</v>
      </c>
      <c r="BF19" s="36">
        <v>0</v>
      </c>
      <c r="BG19" s="36">
        <v>0</v>
      </c>
      <c r="BH19" s="36">
        <v>0</v>
      </c>
      <c r="BI19" s="36">
        <v>0</v>
      </c>
      <c r="BJ19" s="36">
        <v>0</v>
      </c>
      <c r="BK19" s="36">
        <v>0</v>
      </c>
      <c r="BL19" s="36">
        <v>0</v>
      </c>
      <c r="BM19" s="36">
        <v>0</v>
      </c>
      <c r="BN19" s="36">
        <v>0</v>
      </c>
      <c r="BO19" s="36">
        <v>0</v>
      </c>
      <c r="BP19" s="36">
        <v>0</v>
      </c>
      <c r="BQ19" s="36">
        <v>0</v>
      </c>
      <c r="BR19" s="36">
        <v>0</v>
      </c>
      <c r="BS19" s="36">
        <v>0</v>
      </c>
      <c r="BT19" s="36">
        <v>0</v>
      </c>
      <c r="BU19" s="36">
        <v>0</v>
      </c>
      <c r="BV19" s="36">
        <v>0</v>
      </c>
      <c r="BW19" s="36">
        <v>0</v>
      </c>
      <c r="BX19" s="36">
        <v>0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6">
        <v>0</v>
      </c>
      <c r="CL19" s="36">
        <v>0</v>
      </c>
      <c r="CM19" s="36">
        <v>0</v>
      </c>
      <c r="CN19" s="36">
        <v>0</v>
      </c>
      <c r="CO19" s="36">
        <v>0</v>
      </c>
      <c r="CP19" s="36">
        <v>0</v>
      </c>
      <c r="CQ19" s="36">
        <v>0</v>
      </c>
      <c r="CR19" s="36">
        <v>0</v>
      </c>
      <c r="CS19" s="36">
        <v>0</v>
      </c>
      <c r="CT19" s="36">
        <v>0</v>
      </c>
      <c r="CU19" s="36">
        <v>0</v>
      </c>
      <c r="CV19" s="36">
        <v>0</v>
      </c>
      <c r="CW19" s="36">
        <v>0</v>
      </c>
      <c r="CX19" s="36">
        <v>0</v>
      </c>
      <c r="CY19" s="36">
        <v>0</v>
      </c>
      <c r="CZ19" s="36">
        <v>0</v>
      </c>
      <c r="DA19" s="36">
        <f t="shared" si="61"/>
        <v>0</v>
      </c>
      <c r="DB19" s="36">
        <f t="shared" si="62"/>
        <v>0</v>
      </c>
      <c r="DC19" s="37">
        <f t="shared" si="25"/>
        <v>0</v>
      </c>
      <c r="DD19" s="50">
        <f t="shared" si="13"/>
        <v>23121.530000000002</v>
      </c>
      <c r="DE19" s="56">
        <f t="shared" si="63"/>
        <v>0</v>
      </c>
      <c r="DF19" s="49">
        <f t="shared" si="63"/>
        <v>80</v>
      </c>
      <c r="DG19" s="49">
        <f t="shared" si="26"/>
        <v>0</v>
      </c>
      <c r="DH19" s="49">
        <f t="shared" si="27"/>
        <v>0</v>
      </c>
      <c r="DI19" s="47">
        <v>0</v>
      </c>
      <c r="DJ19" s="47">
        <v>0</v>
      </c>
      <c r="DK19" s="49">
        <f t="shared" si="28"/>
        <v>0</v>
      </c>
      <c r="DL19" s="55">
        <f t="shared" si="28"/>
        <v>80</v>
      </c>
      <c r="DM19" s="56">
        <f t="shared" si="64"/>
        <v>0</v>
      </c>
      <c r="DN19" s="49">
        <f t="shared" si="64"/>
        <v>80.599999999999994</v>
      </c>
      <c r="DO19" s="49">
        <f t="shared" si="29"/>
        <v>0</v>
      </c>
      <c r="DP19" s="49">
        <f t="shared" si="30"/>
        <v>0</v>
      </c>
      <c r="DQ19" s="47">
        <v>0</v>
      </c>
      <c r="DR19" s="47">
        <v>0</v>
      </c>
      <c r="DS19" s="49">
        <f t="shared" si="31"/>
        <v>0</v>
      </c>
      <c r="DT19" s="55">
        <f t="shared" si="31"/>
        <v>80.599999999999994</v>
      </c>
      <c r="DU19" s="56">
        <f t="shared" si="65"/>
        <v>2396.7999999999997</v>
      </c>
      <c r="DV19" s="49">
        <f t="shared" si="65"/>
        <v>24.099999999999454</v>
      </c>
      <c r="DW19" s="49">
        <f t="shared" si="32"/>
        <v>0</v>
      </c>
      <c r="DX19" s="49">
        <f t="shared" si="33"/>
        <v>0</v>
      </c>
      <c r="DY19" s="47">
        <v>0</v>
      </c>
      <c r="DZ19" s="47">
        <v>0</v>
      </c>
      <c r="EA19" s="49">
        <f t="shared" si="34"/>
        <v>2396.7999999999997</v>
      </c>
      <c r="EB19" s="55">
        <f t="shared" si="34"/>
        <v>24.099999999999454</v>
      </c>
      <c r="EC19" s="56">
        <f t="shared" si="66"/>
        <v>0</v>
      </c>
      <c r="ED19" s="49">
        <f t="shared" si="66"/>
        <v>363</v>
      </c>
      <c r="EE19" s="49">
        <f t="shared" si="35"/>
        <v>0</v>
      </c>
      <c r="EF19" s="49">
        <f t="shared" si="36"/>
        <v>0</v>
      </c>
      <c r="EG19" s="47">
        <v>0</v>
      </c>
      <c r="EH19" s="47">
        <v>0</v>
      </c>
      <c r="EI19" s="49">
        <f t="shared" si="37"/>
        <v>0</v>
      </c>
      <c r="EJ19" s="55">
        <f t="shared" si="37"/>
        <v>363</v>
      </c>
      <c r="EK19" s="56">
        <f t="shared" si="67"/>
        <v>536.79999999999995</v>
      </c>
      <c r="EL19" s="49">
        <f t="shared" si="67"/>
        <v>0</v>
      </c>
      <c r="EM19" s="49">
        <f t="shared" si="38"/>
        <v>0</v>
      </c>
      <c r="EN19" s="49">
        <f t="shared" si="39"/>
        <v>0</v>
      </c>
      <c r="EO19" s="47">
        <v>0</v>
      </c>
      <c r="EP19" s="47">
        <v>0</v>
      </c>
      <c r="EQ19" s="49">
        <f t="shared" si="40"/>
        <v>536.79999999999995</v>
      </c>
      <c r="ER19" s="55">
        <f t="shared" si="40"/>
        <v>0</v>
      </c>
      <c r="ES19" s="56">
        <f t="shared" si="68"/>
        <v>0</v>
      </c>
      <c r="ET19" s="49">
        <f t="shared" si="68"/>
        <v>0</v>
      </c>
      <c r="EU19" s="49">
        <f t="shared" si="41"/>
        <v>0</v>
      </c>
      <c r="EV19" s="49">
        <f t="shared" si="42"/>
        <v>0</v>
      </c>
      <c r="EW19" s="47">
        <v>0</v>
      </c>
      <c r="EX19" s="47">
        <v>0</v>
      </c>
      <c r="EY19" s="49">
        <f t="shared" si="43"/>
        <v>0</v>
      </c>
      <c r="EZ19" s="55">
        <f t="shared" si="43"/>
        <v>0</v>
      </c>
      <c r="FA19" s="56">
        <f t="shared" si="69"/>
        <v>0</v>
      </c>
      <c r="FB19" s="49">
        <f t="shared" si="69"/>
        <v>0</v>
      </c>
      <c r="FC19" s="49">
        <f t="shared" si="44"/>
        <v>0</v>
      </c>
      <c r="FD19" s="49">
        <f t="shared" si="45"/>
        <v>0</v>
      </c>
      <c r="FE19" s="47">
        <v>0</v>
      </c>
      <c r="FF19" s="47">
        <v>0</v>
      </c>
      <c r="FG19" s="49">
        <f t="shared" si="46"/>
        <v>0</v>
      </c>
      <c r="FH19" s="55">
        <f t="shared" si="46"/>
        <v>0</v>
      </c>
      <c r="FI19" s="67">
        <f t="shared" si="70"/>
        <v>0</v>
      </c>
      <c r="FJ19" s="67">
        <f t="shared" si="47"/>
        <v>0</v>
      </c>
      <c r="FK19" s="67">
        <v>0</v>
      </c>
      <c r="FL19" s="67">
        <f t="shared" si="48"/>
        <v>0</v>
      </c>
      <c r="FM19" s="67">
        <f t="shared" si="71"/>
        <v>212.95</v>
      </c>
      <c r="FN19" s="67">
        <f t="shared" si="49"/>
        <v>0</v>
      </c>
      <c r="FO19" s="67">
        <v>0</v>
      </c>
      <c r="FP19" s="67">
        <f t="shared" si="50"/>
        <v>212.95</v>
      </c>
      <c r="FQ19" s="67">
        <f t="shared" si="72"/>
        <v>715.91</v>
      </c>
      <c r="FR19" s="67">
        <f t="shared" si="51"/>
        <v>0</v>
      </c>
      <c r="FS19" s="67">
        <v>0</v>
      </c>
      <c r="FT19" s="67">
        <f t="shared" si="52"/>
        <v>715.91</v>
      </c>
      <c r="FU19" s="67">
        <f t="shared" si="73"/>
        <v>15508.19</v>
      </c>
      <c r="FV19" s="67">
        <f t="shared" si="53"/>
        <v>0</v>
      </c>
      <c r="FW19" s="67">
        <v>0</v>
      </c>
      <c r="FX19" s="67">
        <f t="shared" si="54"/>
        <v>15508.19</v>
      </c>
      <c r="FY19" s="67">
        <f t="shared" si="74"/>
        <v>12342.52</v>
      </c>
      <c r="FZ19" s="67">
        <f t="shared" si="55"/>
        <v>0</v>
      </c>
      <c r="GA19" s="67">
        <v>0</v>
      </c>
      <c r="GB19" s="67">
        <f t="shared" si="56"/>
        <v>12342.52</v>
      </c>
      <c r="GC19" s="67">
        <f t="shared" si="75"/>
        <v>12167.47</v>
      </c>
      <c r="GD19" s="67">
        <f t="shared" si="57"/>
        <v>0</v>
      </c>
      <c r="GE19" s="67">
        <v>0</v>
      </c>
      <c r="GF19" s="67">
        <f t="shared" si="58"/>
        <v>12167.47</v>
      </c>
      <c r="GK19">
        <v>6189.79</v>
      </c>
    </row>
    <row r="20" spans="1:193" ht="15.75">
      <c r="A20" s="20">
        <v>43080</v>
      </c>
      <c r="B20" s="21">
        <f t="shared" si="59"/>
        <v>2694</v>
      </c>
      <c r="C20" s="22">
        <v>0</v>
      </c>
      <c r="D20" s="22">
        <v>0</v>
      </c>
      <c r="E20" s="22">
        <v>0</v>
      </c>
      <c r="F20" s="21">
        <f t="shared" si="14"/>
        <v>0</v>
      </c>
      <c r="G20" s="22">
        <v>0</v>
      </c>
      <c r="H20" s="21">
        <f t="shared" si="0"/>
        <v>2694</v>
      </c>
      <c r="I20" s="24">
        <f t="shared" si="15"/>
        <v>560</v>
      </c>
      <c r="J20" s="23">
        <v>0</v>
      </c>
      <c r="K20" s="23">
        <v>0</v>
      </c>
      <c r="L20" s="23">
        <v>0</v>
      </c>
      <c r="M20" s="24">
        <f t="shared" si="1"/>
        <v>0</v>
      </c>
      <c r="N20" s="23">
        <v>0</v>
      </c>
      <c r="O20" s="24">
        <f t="shared" si="2"/>
        <v>560</v>
      </c>
      <c r="P20" s="26">
        <f t="shared" si="16"/>
        <v>4735</v>
      </c>
      <c r="Q20" s="25">
        <v>0</v>
      </c>
      <c r="R20" s="25">
        <v>0</v>
      </c>
      <c r="S20" s="25">
        <v>0</v>
      </c>
      <c r="T20" s="26">
        <f t="shared" si="3"/>
        <v>0</v>
      </c>
      <c r="U20" s="25">
        <v>0</v>
      </c>
      <c r="V20" s="26">
        <f t="shared" si="4"/>
        <v>4735</v>
      </c>
      <c r="W20" s="28">
        <f t="shared" si="17"/>
        <v>975</v>
      </c>
      <c r="X20" s="27">
        <v>0</v>
      </c>
      <c r="Y20" s="27">
        <v>0</v>
      </c>
      <c r="Z20" s="27">
        <v>0</v>
      </c>
      <c r="AA20" s="28">
        <f t="shared" si="5"/>
        <v>0</v>
      </c>
      <c r="AB20" s="27">
        <v>0</v>
      </c>
      <c r="AC20" s="28">
        <f t="shared" si="6"/>
        <v>975</v>
      </c>
      <c r="AD20" s="30">
        <f t="shared" si="18"/>
        <v>5130</v>
      </c>
      <c r="AE20" s="29">
        <v>0</v>
      </c>
      <c r="AF20" s="29">
        <v>0</v>
      </c>
      <c r="AG20" s="29">
        <v>0</v>
      </c>
      <c r="AH20" s="30">
        <f t="shared" si="7"/>
        <v>0</v>
      </c>
      <c r="AI20" s="29">
        <v>0</v>
      </c>
      <c r="AJ20" s="30">
        <f t="shared" si="8"/>
        <v>5130</v>
      </c>
      <c r="AK20" s="32">
        <f t="shared" si="19"/>
        <v>11278</v>
      </c>
      <c r="AL20" s="31">
        <v>0</v>
      </c>
      <c r="AM20" s="31">
        <v>0</v>
      </c>
      <c r="AN20" s="31">
        <v>0</v>
      </c>
      <c r="AO20" s="32">
        <f t="shared" si="9"/>
        <v>0</v>
      </c>
      <c r="AP20" s="31">
        <v>0</v>
      </c>
      <c r="AQ20" s="32">
        <f t="shared" si="10"/>
        <v>11278</v>
      </c>
      <c r="AR20" s="32">
        <f t="shared" si="20"/>
        <v>1970</v>
      </c>
      <c r="AS20" s="31">
        <v>0</v>
      </c>
      <c r="AT20" s="31">
        <v>0</v>
      </c>
      <c r="AU20" s="31">
        <v>0</v>
      </c>
      <c r="AV20" s="32">
        <f t="shared" si="11"/>
        <v>0</v>
      </c>
      <c r="AW20" s="31">
        <v>0</v>
      </c>
      <c r="AX20" s="32">
        <f t="shared" si="12"/>
        <v>1970</v>
      </c>
      <c r="AY20" s="38">
        <f t="shared" si="60"/>
        <v>23121.530000000002</v>
      </c>
      <c r="AZ20" s="35">
        <f t="shared" si="21"/>
        <v>0</v>
      </c>
      <c r="BA20" s="35">
        <v>0</v>
      </c>
      <c r="BB20" s="35">
        <f t="shared" si="22"/>
        <v>23121.530000000002</v>
      </c>
      <c r="BC20" s="36">
        <v>0</v>
      </c>
      <c r="BD20" s="36">
        <v>0</v>
      </c>
      <c r="BE20" s="36">
        <v>0</v>
      </c>
      <c r="BF20" s="36">
        <v>0</v>
      </c>
      <c r="BG20" s="36">
        <v>0</v>
      </c>
      <c r="BH20" s="36">
        <v>0</v>
      </c>
      <c r="BI20" s="36">
        <v>0</v>
      </c>
      <c r="BJ20" s="36">
        <v>0</v>
      </c>
      <c r="BK20" s="36">
        <v>0</v>
      </c>
      <c r="BL20" s="36">
        <v>0</v>
      </c>
      <c r="BM20" s="36">
        <v>0</v>
      </c>
      <c r="BN20" s="36">
        <v>0</v>
      </c>
      <c r="BO20" s="36">
        <v>0</v>
      </c>
      <c r="BP20" s="36">
        <v>0</v>
      </c>
      <c r="BQ20" s="36">
        <v>0</v>
      </c>
      <c r="BR20" s="36">
        <v>0</v>
      </c>
      <c r="BS20" s="36">
        <v>0</v>
      </c>
      <c r="BT20" s="36">
        <v>0</v>
      </c>
      <c r="BU20" s="36">
        <v>0</v>
      </c>
      <c r="BV20" s="36">
        <v>0</v>
      </c>
      <c r="BW20" s="36">
        <v>0</v>
      </c>
      <c r="BX20" s="36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6">
        <v>0</v>
      </c>
      <c r="CL20" s="36">
        <v>0</v>
      </c>
      <c r="CM20" s="36">
        <v>0</v>
      </c>
      <c r="CN20" s="83">
        <v>168</v>
      </c>
      <c r="CO20" s="83">
        <v>5142.3599999999997</v>
      </c>
      <c r="CP20" s="36">
        <v>0</v>
      </c>
      <c r="CQ20" s="36">
        <v>0</v>
      </c>
      <c r="CR20" s="36">
        <v>0</v>
      </c>
      <c r="CS20" s="36">
        <v>0</v>
      </c>
      <c r="CT20" s="36">
        <v>0</v>
      </c>
      <c r="CU20" s="36">
        <v>0</v>
      </c>
      <c r="CV20" s="36">
        <v>0</v>
      </c>
      <c r="CW20" s="36">
        <v>0</v>
      </c>
      <c r="CX20" s="36">
        <v>0</v>
      </c>
      <c r="CY20" s="36">
        <v>0</v>
      </c>
      <c r="CZ20" s="36">
        <v>0</v>
      </c>
      <c r="DA20" s="36">
        <f t="shared" si="61"/>
        <v>5142.3599999999997</v>
      </c>
      <c r="DB20" s="36">
        <v>218.44</v>
      </c>
      <c r="DC20" s="37">
        <f t="shared" si="25"/>
        <v>5360.7999999999993</v>
      </c>
      <c r="DD20" s="50">
        <f t="shared" si="13"/>
        <v>17760.730000000003</v>
      </c>
      <c r="DE20" s="56">
        <f t="shared" si="63"/>
        <v>0</v>
      </c>
      <c r="DF20" s="49">
        <f t="shared" si="63"/>
        <v>80</v>
      </c>
      <c r="DG20" s="49">
        <f t="shared" si="26"/>
        <v>0</v>
      </c>
      <c r="DH20" s="49">
        <f t="shared" si="27"/>
        <v>0</v>
      </c>
      <c r="DI20" s="47">
        <v>0</v>
      </c>
      <c r="DJ20" s="47">
        <v>0</v>
      </c>
      <c r="DK20" s="49">
        <f t="shared" si="28"/>
        <v>0</v>
      </c>
      <c r="DL20" s="55">
        <f t="shared" si="28"/>
        <v>80</v>
      </c>
      <c r="DM20" s="56">
        <f t="shared" si="64"/>
        <v>0</v>
      </c>
      <c r="DN20" s="49">
        <f t="shared" si="64"/>
        <v>80.599999999999994</v>
      </c>
      <c r="DO20" s="49">
        <f t="shared" si="29"/>
        <v>0</v>
      </c>
      <c r="DP20" s="49">
        <f t="shared" si="30"/>
        <v>0</v>
      </c>
      <c r="DQ20" s="47">
        <v>0</v>
      </c>
      <c r="DR20" s="47">
        <v>0</v>
      </c>
      <c r="DS20" s="49">
        <f t="shared" si="31"/>
        <v>0</v>
      </c>
      <c r="DT20" s="55">
        <f t="shared" si="31"/>
        <v>80.599999999999994</v>
      </c>
      <c r="DU20" s="56">
        <f t="shared" si="65"/>
        <v>2396.7999999999997</v>
      </c>
      <c r="DV20" s="49">
        <f t="shared" si="65"/>
        <v>24.099999999999454</v>
      </c>
      <c r="DW20" s="49">
        <f t="shared" si="32"/>
        <v>0</v>
      </c>
      <c r="DX20" s="49">
        <f t="shared" si="33"/>
        <v>0</v>
      </c>
      <c r="DY20" s="47">
        <v>0</v>
      </c>
      <c r="DZ20" s="47">
        <v>0</v>
      </c>
      <c r="EA20" s="49">
        <f t="shared" si="34"/>
        <v>2396.7999999999997</v>
      </c>
      <c r="EB20" s="55">
        <f t="shared" si="34"/>
        <v>24.099999999999454</v>
      </c>
      <c r="EC20" s="56">
        <f t="shared" si="66"/>
        <v>0</v>
      </c>
      <c r="ED20" s="49">
        <f t="shared" si="66"/>
        <v>363</v>
      </c>
      <c r="EE20" s="49">
        <f t="shared" si="35"/>
        <v>0</v>
      </c>
      <c r="EF20" s="49">
        <f t="shared" si="36"/>
        <v>0</v>
      </c>
      <c r="EG20" s="47">
        <v>0</v>
      </c>
      <c r="EH20" s="47">
        <v>0</v>
      </c>
      <c r="EI20" s="49">
        <f t="shared" si="37"/>
        <v>0</v>
      </c>
      <c r="EJ20" s="55">
        <f t="shared" si="37"/>
        <v>363</v>
      </c>
      <c r="EK20" s="56">
        <f t="shared" si="67"/>
        <v>536.79999999999995</v>
      </c>
      <c r="EL20" s="49">
        <f t="shared" si="67"/>
        <v>0</v>
      </c>
      <c r="EM20" s="49">
        <f t="shared" si="38"/>
        <v>0</v>
      </c>
      <c r="EN20" s="49">
        <f t="shared" si="39"/>
        <v>0</v>
      </c>
      <c r="EO20" s="47">
        <v>0</v>
      </c>
      <c r="EP20" s="47">
        <v>0</v>
      </c>
      <c r="EQ20" s="49">
        <f t="shared" si="40"/>
        <v>536.79999999999995</v>
      </c>
      <c r="ER20" s="55">
        <f t="shared" si="40"/>
        <v>0</v>
      </c>
      <c r="ES20" s="56">
        <f t="shared" si="68"/>
        <v>0</v>
      </c>
      <c r="ET20" s="49">
        <f t="shared" si="68"/>
        <v>0</v>
      </c>
      <c r="EU20" s="49">
        <f t="shared" si="41"/>
        <v>0</v>
      </c>
      <c r="EV20" s="49">
        <f t="shared" si="42"/>
        <v>0</v>
      </c>
      <c r="EW20" s="47">
        <v>0</v>
      </c>
      <c r="EX20" s="47">
        <v>0</v>
      </c>
      <c r="EY20" s="49">
        <f t="shared" si="43"/>
        <v>0</v>
      </c>
      <c r="EZ20" s="55">
        <f t="shared" si="43"/>
        <v>0</v>
      </c>
      <c r="FA20" s="56">
        <f t="shared" si="69"/>
        <v>0</v>
      </c>
      <c r="FB20" s="49">
        <f t="shared" si="69"/>
        <v>0</v>
      </c>
      <c r="FC20" s="49">
        <f t="shared" si="44"/>
        <v>0</v>
      </c>
      <c r="FD20" s="49">
        <f t="shared" si="45"/>
        <v>0</v>
      </c>
      <c r="FE20" s="47">
        <v>0</v>
      </c>
      <c r="FF20" s="47">
        <v>0</v>
      </c>
      <c r="FG20" s="49">
        <f t="shared" si="46"/>
        <v>0</v>
      </c>
      <c r="FH20" s="55">
        <f t="shared" si="46"/>
        <v>0</v>
      </c>
      <c r="FI20" s="67">
        <f t="shared" si="70"/>
        <v>0</v>
      </c>
      <c r="FJ20" s="67">
        <f t="shared" si="47"/>
        <v>0</v>
      </c>
      <c r="FK20" s="67">
        <v>0</v>
      </c>
      <c r="FL20" s="67">
        <f t="shared" si="48"/>
        <v>0</v>
      </c>
      <c r="FM20" s="67">
        <f t="shared" si="71"/>
        <v>212.95</v>
      </c>
      <c r="FN20" s="67">
        <f t="shared" si="49"/>
        <v>5142.3599999999997</v>
      </c>
      <c r="FO20" s="67">
        <v>0</v>
      </c>
      <c r="FP20" s="67">
        <f t="shared" si="50"/>
        <v>5355.3099999999995</v>
      </c>
      <c r="FQ20" s="67">
        <f t="shared" si="72"/>
        <v>715.91</v>
      </c>
      <c r="FR20" s="67">
        <f t="shared" si="51"/>
        <v>0</v>
      </c>
      <c r="FS20" s="67">
        <v>0</v>
      </c>
      <c r="FT20" s="67">
        <f t="shared" si="52"/>
        <v>715.91</v>
      </c>
      <c r="FU20" s="67">
        <f t="shared" si="73"/>
        <v>15508.19</v>
      </c>
      <c r="FV20" s="67">
        <f t="shared" si="53"/>
        <v>0</v>
      </c>
      <c r="FW20" s="67">
        <v>6163.9</v>
      </c>
      <c r="FX20" s="67">
        <f t="shared" si="54"/>
        <v>9344.2900000000009</v>
      </c>
      <c r="FY20" s="67">
        <f t="shared" si="74"/>
        <v>12342.52</v>
      </c>
      <c r="FZ20" s="67">
        <f t="shared" si="55"/>
        <v>0</v>
      </c>
      <c r="GA20" s="67">
        <v>0</v>
      </c>
      <c r="GB20" s="67">
        <f t="shared" si="56"/>
        <v>12342.52</v>
      </c>
      <c r="GC20" s="67">
        <f t="shared" si="75"/>
        <v>12167.47</v>
      </c>
      <c r="GD20" s="67">
        <f t="shared" si="57"/>
        <v>0</v>
      </c>
      <c r="GE20" s="67">
        <v>0</v>
      </c>
      <c r="GF20" s="67">
        <f t="shared" si="58"/>
        <v>12167.47</v>
      </c>
    </row>
    <row r="21" spans="1:193" ht="15.75">
      <c r="A21" s="20">
        <v>43081</v>
      </c>
      <c r="B21" s="21">
        <f t="shared" si="59"/>
        <v>2694</v>
      </c>
      <c r="C21" s="22">
        <v>0</v>
      </c>
      <c r="D21" s="22">
        <v>0</v>
      </c>
      <c r="E21" s="22">
        <v>0</v>
      </c>
      <c r="F21" s="21">
        <f t="shared" si="14"/>
        <v>0</v>
      </c>
      <c r="G21" s="22">
        <v>0</v>
      </c>
      <c r="H21" s="21">
        <f t="shared" si="0"/>
        <v>2694</v>
      </c>
      <c r="I21" s="24">
        <f t="shared" si="15"/>
        <v>560</v>
      </c>
      <c r="J21" s="23">
        <v>0</v>
      </c>
      <c r="K21" s="23">
        <v>0</v>
      </c>
      <c r="L21" s="23">
        <v>0</v>
      </c>
      <c r="M21" s="24">
        <f t="shared" si="1"/>
        <v>0</v>
      </c>
      <c r="N21" s="23">
        <v>0</v>
      </c>
      <c r="O21" s="24">
        <f t="shared" si="2"/>
        <v>560</v>
      </c>
      <c r="P21" s="26">
        <f t="shared" si="16"/>
        <v>4735</v>
      </c>
      <c r="Q21" s="25">
        <v>0</v>
      </c>
      <c r="R21" s="25">
        <v>0</v>
      </c>
      <c r="S21" s="25">
        <v>0</v>
      </c>
      <c r="T21" s="26">
        <f t="shared" si="3"/>
        <v>0</v>
      </c>
      <c r="U21" s="25">
        <v>0</v>
      </c>
      <c r="V21" s="26">
        <f t="shared" si="4"/>
        <v>4735</v>
      </c>
      <c r="W21" s="28">
        <f t="shared" si="17"/>
        <v>975</v>
      </c>
      <c r="X21" s="27">
        <v>0</v>
      </c>
      <c r="Y21" s="27">
        <v>0</v>
      </c>
      <c r="Z21" s="27">
        <v>0</v>
      </c>
      <c r="AA21" s="28">
        <f t="shared" si="5"/>
        <v>0</v>
      </c>
      <c r="AB21" s="27">
        <v>0</v>
      </c>
      <c r="AC21" s="28">
        <f t="shared" si="6"/>
        <v>975</v>
      </c>
      <c r="AD21" s="30">
        <f t="shared" si="18"/>
        <v>5130</v>
      </c>
      <c r="AE21" s="29">
        <v>0</v>
      </c>
      <c r="AF21" s="29">
        <v>0</v>
      </c>
      <c r="AG21" s="29">
        <v>0</v>
      </c>
      <c r="AH21" s="30">
        <f t="shared" si="7"/>
        <v>0</v>
      </c>
      <c r="AI21" s="29">
        <v>0</v>
      </c>
      <c r="AJ21" s="30">
        <f t="shared" si="8"/>
        <v>5130</v>
      </c>
      <c r="AK21" s="32">
        <f t="shared" si="19"/>
        <v>11278</v>
      </c>
      <c r="AL21" s="31">
        <v>0</v>
      </c>
      <c r="AM21" s="31">
        <v>0</v>
      </c>
      <c r="AN21" s="31">
        <v>0</v>
      </c>
      <c r="AO21" s="32">
        <f t="shared" si="9"/>
        <v>0</v>
      </c>
      <c r="AP21" s="31">
        <v>0</v>
      </c>
      <c r="AQ21" s="32">
        <f t="shared" si="10"/>
        <v>11278</v>
      </c>
      <c r="AR21" s="32">
        <f t="shared" si="20"/>
        <v>1970</v>
      </c>
      <c r="AS21" s="31">
        <v>0</v>
      </c>
      <c r="AT21" s="31">
        <v>0</v>
      </c>
      <c r="AU21" s="31">
        <v>0</v>
      </c>
      <c r="AV21" s="32">
        <f t="shared" si="11"/>
        <v>0</v>
      </c>
      <c r="AW21" s="31">
        <v>0</v>
      </c>
      <c r="AX21" s="32">
        <f t="shared" si="12"/>
        <v>1970</v>
      </c>
      <c r="AY21" s="38">
        <f t="shared" si="60"/>
        <v>17760.730000000003</v>
      </c>
      <c r="AZ21" s="35">
        <f t="shared" si="21"/>
        <v>0</v>
      </c>
      <c r="BA21" s="35">
        <v>7750</v>
      </c>
      <c r="BB21" s="35">
        <f t="shared" si="22"/>
        <v>25510.730000000003</v>
      </c>
      <c r="BC21" s="36">
        <v>0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0</v>
      </c>
      <c r="BK21" s="36">
        <v>0</v>
      </c>
      <c r="BL21" s="36">
        <v>0</v>
      </c>
      <c r="BM21" s="36">
        <v>30</v>
      </c>
      <c r="BN21" s="36">
        <f>2942.2+2185.8</f>
        <v>5128</v>
      </c>
      <c r="BO21" s="36">
        <v>12</v>
      </c>
      <c r="BP21" s="36">
        <v>2400.1999999999998</v>
      </c>
      <c r="BQ21" s="36">
        <f>114+146.5</f>
        <v>260.5</v>
      </c>
      <c r="BR21" s="36">
        <v>0</v>
      </c>
      <c r="BS21" s="36">
        <v>0</v>
      </c>
      <c r="BT21" s="36">
        <v>0</v>
      </c>
      <c r="BU21" s="36">
        <v>0</v>
      </c>
      <c r="BV21" s="36">
        <v>0</v>
      </c>
      <c r="BW21" s="36">
        <v>0</v>
      </c>
      <c r="BX21" s="36">
        <v>0</v>
      </c>
      <c r="BY21" s="36">
        <v>0</v>
      </c>
      <c r="BZ21" s="36">
        <v>0</v>
      </c>
      <c r="CA21" s="36">
        <v>0</v>
      </c>
      <c r="CB21" s="36">
        <v>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6">
        <v>0</v>
      </c>
      <c r="CL21" s="36">
        <v>0</v>
      </c>
      <c r="CM21" s="36">
        <v>0</v>
      </c>
      <c r="CN21" s="36">
        <v>0</v>
      </c>
      <c r="CO21" s="36">
        <v>0</v>
      </c>
      <c r="CP21" s="36">
        <v>0</v>
      </c>
      <c r="CQ21" s="36">
        <v>0</v>
      </c>
      <c r="CR21" s="36">
        <v>0</v>
      </c>
      <c r="CS21" s="36">
        <v>0</v>
      </c>
      <c r="CT21" s="36">
        <v>0</v>
      </c>
      <c r="CU21" s="36">
        <v>0</v>
      </c>
      <c r="CV21" s="36">
        <v>0</v>
      </c>
      <c r="CW21" s="36">
        <v>0</v>
      </c>
      <c r="CX21" s="36">
        <v>0</v>
      </c>
      <c r="CY21" s="36">
        <v>0</v>
      </c>
      <c r="CZ21" s="36">
        <v>0</v>
      </c>
      <c r="DA21" s="36">
        <f t="shared" si="61"/>
        <v>7528.2</v>
      </c>
      <c r="DB21" s="36">
        <f t="shared" si="62"/>
        <v>260.5</v>
      </c>
      <c r="DC21" s="37">
        <f t="shared" si="25"/>
        <v>7788.7</v>
      </c>
      <c r="DD21" s="50">
        <f t="shared" si="13"/>
        <v>17722.030000000002</v>
      </c>
      <c r="DE21" s="56">
        <f t="shared" si="63"/>
        <v>0</v>
      </c>
      <c r="DF21" s="49">
        <f t="shared" si="63"/>
        <v>80</v>
      </c>
      <c r="DG21" s="49">
        <f t="shared" si="26"/>
        <v>0</v>
      </c>
      <c r="DH21" s="49">
        <f t="shared" si="27"/>
        <v>0</v>
      </c>
      <c r="DI21" s="47">
        <v>0</v>
      </c>
      <c r="DJ21" s="47">
        <v>0</v>
      </c>
      <c r="DK21" s="49">
        <f t="shared" si="28"/>
        <v>0</v>
      </c>
      <c r="DL21" s="55">
        <f t="shared" si="28"/>
        <v>80</v>
      </c>
      <c r="DM21" s="56">
        <f t="shared" si="64"/>
        <v>0</v>
      </c>
      <c r="DN21" s="49">
        <f t="shared" si="64"/>
        <v>80.599999999999994</v>
      </c>
      <c r="DO21" s="49">
        <f t="shared" si="29"/>
        <v>0</v>
      </c>
      <c r="DP21" s="49">
        <f t="shared" si="30"/>
        <v>0</v>
      </c>
      <c r="DQ21" s="47">
        <v>0</v>
      </c>
      <c r="DR21" s="47">
        <v>0</v>
      </c>
      <c r="DS21" s="49">
        <f t="shared" si="31"/>
        <v>0</v>
      </c>
      <c r="DT21" s="55">
        <f t="shared" si="31"/>
        <v>80.599999999999994</v>
      </c>
      <c r="DU21" s="56">
        <f t="shared" si="65"/>
        <v>2396.7999999999997</v>
      </c>
      <c r="DV21" s="49">
        <f t="shared" si="65"/>
        <v>24.099999999999454</v>
      </c>
      <c r="DW21" s="49">
        <f t="shared" si="32"/>
        <v>5128</v>
      </c>
      <c r="DX21" s="49">
        <f t="shared" si="33"/>
        <v>2400.1999999999998</v>
      </c>
      <c r="DY21" s="47">
        <v>1884.8000000000002</v>
      </c>
      <c r="DZ21" s="47">
        <v>0</v>
      </c>
      <c r="EA21" s="49">
        <f t="shared" si="34"/>
        <v>5639.9999999999991</v>
      </c>
      <c r="EB21" s="55">
        <f t="shared" si="34"/>
        <v>2424.2999999999993</v>
      </c>
      <c r="EC21" s="56">
        <f t="shared" si="66"/>
        <v>0</v>
      </c>
      <c r="ED21" s="49">
        <f t="shared" si="66"/>
        <v>363</v>
      </c>
      <c r="EE21" s="49">
        <f t="shared" si="35"/>
        <v>0</v>
      </c>
      <c r="EF21" s="49">
        <f t="shared" si="36"/>
        <v>0</v>
      </c>
      <c r="EG21" s="47">
        <v>0</v>
      </c>
      <c r="EH21" s="47">
        <v>0</v>
      </c>
      <c r="EI21" s="49">
        <f t="shared" si="37"/>
        <v>0</v>
      </c>
      <c r="EJ21" s="55">
        <f t="shared" si="37"/>
        <v>363</v>
      </c>
      <c r="EK21" s="56">
        <f t="shared" si="67"/>
        <v>536.79999999999995</v>
      </c>
      <c r="EL21" s="49">
        <f t="shared" si="67"/>
        <v>0</v>
      </c>
      <c r="EM21" s="49">
        <f t="shared" si="38"/>
        <v>0</v>
      </c>
      <c r="EN21" s="49">
        <f t="shared" si="39"/>
        <v>0</v>
      </c>
      <c r="EO21" s="47">
        <v>0</v>
      </c>
      <c r="EP21" s="47">
        <v>0</v>
      </c>
      <c r="EQ21" s="49">
        <f t="shared" si="40"/>
        <v>536.79999999999995</v>
      </c>
      <c r="ER21" s="55">
        <f t="shared" si="40"/>
        <v>0</v>
      </c>
      <c r="ES21" s="56">
        <f t="shared" si="68"/>
        <v>0</v>
      </c>
      <c r="ET21" s="49">
        <f t="shared" si="68"/>
        <v>0</v>
      </c>
      <c r="EU21" s="49">
        <f t="shared" si="41"/>
        <v>0</v>
      </c>
      <c r="EV21" s="49">
        <f t="shared" si="42"/>
        <v>0</v>
      </c>
      <c r="EW21" s="47">
        <v>0</v>
      </c>
      <c r="EX21" s="47">
        <v>0</v>
      </c>
      <c r="EY21" s="49">
        <f t="shared" si="43"/>
        <v>0</v>
      </c>
      <c r="EZ21" s="55">
        <f t="shared" si="43"/>
        <v>0</v>
      </c>
      <c r="FA21" s="56">
        <f t="shared" si="69"/>
        <v>0</v>
      </c>
      <c r="FB21" s="49">
        <f t="shared" si="69"/>
        <v>0</v>
      </c>
      <c r="FC21" s="49">
        <f t="shared" si="44"/>
        <v>0</v>
      </c>
      <c r="FD21" s="49">
        <f t="shared" si="45"/>
        <v>0</v>
      </c>
      <c r="FE21" s="47">
        <v>0</v>
      </c>
      <c r="FF21" s="47">
        <v>0</v>
      </c>
      <c r="FG21" s="49">
        <f t="shared" si="46"/>
        <v>0</v>
      </c>
      <c r="FH21" s="55">
        <f t="shared" si="46"/>
        <v>0</v>
      </c>
      <c r="FI21" s="67">
        <f t="shared" si="70"/>
        <v>0</v>
      </c>
      <c r="FJ21" s="67">
        <f t="shared" si="47"/>
        <v>0</v>
      </c>
      <c r="FK21" s="67">
        <v>0</v>
      </c>
      <c r="FL21" s="67">
        <f t="shared" si="48"/>
        <v>0</v>
      </c>
      <c r="FM21" s="67">
        <f t="shared" si="71"/>
        <v>5355.3099999999995</v>
      </c>
      <c r="FN21" s="67">
        <f t="shared" si="49"/>
        <v>0</v>
      </c>
      <c r="FO21" s="67">
        <v>0</v>
      </c>
      <c r="FP21" s="67">
        <f t="shared" si="50"/>
        <v>5355.3099999999995</v>
      </c>
      <c r="FQ21" s="67">
        <f t="shared" si="72"/>
        <v>715.91</v>
      </c>
      <c r="FR21" s="67">
        <f t="shared" si="51"/>
        <v>0</v>
      </c>
      <c r="FS21" s="67">
        <v>0</v>
      </c>
      <c r="FT21" s="67">
        <f t="shared" si="52"/>
        <v>715.91</v>
      </c>
      <c r="FU21" s="67">
        <f t="shared" si="73"/>
        <v>9344.2900000000009</v>
      </c>
      <c r="FV21" s="67">
        <f t="shared" si="53"/>
        <v>0</v>
      </c>
      <c r="FW21" s="67">
        <v>0</v>
      </c>
      <c r="FX21" s="67">
        <f t="shared" si="54"/>
        <v>9344.2900000000009</v>
      </c>
      <c r="FY21" s="67">
        <f t="shared" si="74"/>
        <v>12342.52</v>
      </c>
      <c r="FZ21" s="67">
        <f t="shared" si="55"/>
        <v>0</v>
      </c>
      <c r="GA21" s="67">
        <v>0</v>
      </c>
      <c r="GB21" s="67">
        <f t="shared" si="56"/>
        <v>12342.52</v>
      </c>
      <c r="GC21" s="67">
        <f t="shared" si="75"/>
        <v>12167.47</v>
      </c>
      <c r="GD21" s="67">
        <f t="shared" si="57"/>
        <v>0</v>
      </c>
      <c r="GE21" s="67">
        <v>5132</v>
      </c>
      <c r="GF21" s="67">
        <f t="shared" si="58"/>
        <v>7035.4699999999993</v>
      </c>
    </row>
    <row r="22" spans="1:193" ht="15.75">
      <c r="A22" s="20">
        <v>43082</v>
      </c>
      <c r="B22" s="21">
        <f t="shared" si="59"/>
        <v>2694</v>
      </c>
      <c r="C22" s="22">
        <v>0</v>
      </c>
      <c r="D22" s="22">
        <v>0</v>
      </c>
      <c r="E22" s="22">
        <v>0</v>
      </c>
      <c r="F22" s="21">
        <f t="shared" si="14"/>
        <v>0</v>
      </c>
      <c r="G22" s="22">
        <v>0</v>
      </c>
      <c r="H22" s="21">
        <f t="shared" si="0"/>
        <v>2694</v>
      </c>
      <c r="I22" s="24">
        <f t="shared" si="15"/>
        <v>560</v>
      </c>
      <c r="J22" s="23">
        <v>0</v>
      </c>
      <c r="K22" s="23">
        <v>0</v>
      </c>
      <c r="L22" s="23">
        <v>0</v>
      </c>
      <c r="M22" s="24">
        <f t="shared" si="1"/>
        <v>0</v>
      </c>
      <c r="N22" s="23">
        <v>0</v>
      </c>
      <c r="O22" s="24">
        <f t="shared" si="2"/>
        <v>560</v>
      </c>
      <c r="P22" s="26">
        <f t="shared" si="16"/>
        <v>4735</v>
      </c>
      <c r="Q22" s="25">
        <v>0</v>
      </c>
      <c r="R22" s="25">
        <v>0</v>
      </c>
      <c r="S22" s="25">
        <v>0</v>
      </c>
      <c r="T22" s="26">
        <f t="shared" si="3"/>
        <v>0</v>
      </c>
      <c r="U22" s="25">
        <v>0</v>
      </c>
      <c r="V22" s="26">
        <f t="shared" si="4"/>
        <v>4735</v>
      </c>
      <c r="W22" s="28">
        <f t="shared" si="17"/>
        <v>975</v>
      </c>
      <c r="X22" s="27">
        <v>0</v>
      </c>
      <c r="Y22" s="27">
        <v>0</v>
      </c>
      <c r="Z22" s="27">
        <v>0</v>
      </c>
      <c r="AA22" s="28">
        <f t="shared" si="5"/>
        <v>0</v>
      </c>
      <c r="AB22" s="27">
        <v>0</v>
      </c>
      <c r="AC22" s="28">
        <f t="shared" si="6"/>
        <v>975</v>
      </c>
      <c r="AD22" s="30">
        <f t="shared" si="18"/>
        <v>5130</v>
      </c>
      <c r="AE22" s="29">
        <v>0</v>
      </c>
      <c r="AF22" s="29">
        <v>0</v>
      </c>
      <c r="AG22" s="29">
        <v>0</v>
      </c>
      <c r="AH22" s="30">
        <f t="shared" si="7"/>
        <v>0</v>
      </c>
      <c r="AI22" s="29">
        <v>0</v>
      </c>
      <c r="AJ22" s="30">
        <f t="shared" si="8"/>
        <v>5130</v>
      </c>
      <c r="AK22" s="32">
        <f t="shared" si="19"/>
        <v>11278</v>
      </c>
      <c r="AL22" s="31">
        <v>0</v>
      </c>
      <c r="AM22" s="31">
        <v>0</v>
      </c>
      <c r="AN22" s="31">
        <v>0</v>
      </c>
      <c r="AO22" s="32">
        <f t="shared" si="9"/>
        <v>0</v>
      </c>
      <c r="AP22" s="31">
        <v>0</v>
      </c>
      <c r="AQ22" s="32">
        <f t="shared" si="10"/>
        <v>11278</v>
      </c>
      <c r="AR22" s="32">
        <f t="shared" si="20"/>
        <v>1970</v>
      </c>
      <c r="AS22" s="31">
        <v>0</v>
      </c>
      <c r="AT22" s="31">
        <v>0</v>
      </c>
      <c r="AU22" s="31">
        <v>0</v>
      </c>
      <c r="AV22" s="32">
        <f t="shared" si="11"/>
        <v>0</v>
      </c>
      <c r="AW22" s="31">
        <v>0</v>
      </c>
      <c r="AX22" s="32">
        <f t="shared" si="12"/>
        <v>1970</v>
      </c>
      <c r="AY22" s="38">
        <f t="shared" si="60"/>
        <v>17722.030000000002</v>
      </c>
      <c r="AZ22" s="35">
        <f t="shared" si="21"/>
        <v>0</v>
      </c>
      <c r="BA22" s="35">
        <v>6250</v>
      </c>
      <c r="BB22" s="35">
        <f t="shared" si="22"/>
        <v>23972.030000000002</v>
      </c>
      <c r="BC22" s="36">
        <v>0</v>
      </c>
      <c r="BD22" s="36">
        <v>0</v>
      </c>
      <c r="BE22" s="36">
        <v>0</v>
      </c>
      <c r="BF22" s="36">
        <v>0</v>
      </c>
      <c r="BG22" s="36">
        <v>0</v>
      </c>
      <c r="BH22" s="36">
        <v>0</v>
      </c>
      <c r="BI22" s="36">
        <v>0</v>
      </c>
      <c r="BJ22" s="36">
        <v>0</v>
      </c>
      <c r="BK22" s="36">
        <v>0</v>
      </c>
      <c r="BL22" s="36">
        <v>0</v>
      </c>
      <c r="BM22" s="36">
        <v>0</v>
      </c>
      <c r="BN22" s="36">
        <v>0</v>
      </c>
      <c r="BO22" s="36">
        <v>32</v>
      </c>
      <c r="BP22" s="36">
        <f>4216.6+4253.4</f>
        <v>8470</v>
      </c>
      <c r="BQ22" s="36">
        <v>0</v>
      </c>
      <c r="BR22" s="36">
        <v>0</v>
      </c>
      <c r="BS22" s="36">
        <v>0</v>
      </c>
      <c r="BT22" s="36">
        <v>0</v>
      </c>
      <c r="BU22" s="36">
        <v>0</v>
      </c>
      <c r="BV22" s="36">
        <v>0</v>
      </c>
      <c r="BW22" s="36">
        <v>0</v>
      </c>
      <c r="BX22" s="3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6">
        <v>0</v>
      </c>
      <c r="CL22" s="36">
        <v>0</v>
      </c>
      <c r="CM22" s="36">
        <v>0</v>
      </c>
      <c r="CN22" s="36">
        <v>0</v>
      </c>
      <c r="CO22" s="36">
        <v>0</v>
      </c>
      <c r="CP22" s="36">
        <v>0</v>
      </c>
      <c r="CQ22" s="36">
        <v>0</v>
      </c>
      <c r="CR22" s="36">
        <v>0</v>
      </c>
      <c r="CS22" s="36">
        <v>0</v>
      </c>
      <c r="CT22" s="36">
        <v>0</v>
      </c>
      <c r="CU22" s="36">
        <v>0</v>
      </c>
      <c r="CV22" s="36">
        <v>0</v>
      </c>
      <c r="CW22" s="36">
        <v>0</v>
      </c>
      <c r="CX22" s="36">
        <v>0</v>
      </c>
      <c r="CY22" s="36">
        <v>0</v>
      </c>
      <c r="CZ22" s="36">
        <v>0</v>
      </c>
      <c r="DA22" s="36">
        <f t="shared" si="61"/>
        <v>8470</v>
      </c>
      <c r="DB22" s="36">
        <f t="shared" si="62"/>
        <v>0</v>
      </c>
      <c r="DC22" s="37">
        <f t="shared" si="25"/>
        <v>8470</v>
      </c>
      <c r="DD22" s="50">
        <f t="shared" si="13"/>
        <v>15502.030000000002</v>
      </c>
      <c r="DE22" s="56">
        <f t="shared" si="63"/>
        <v>0</v>
      </c>
      <c r="DF22" s="49">
        <f t="shared" si="63"/>
        <v>80</v>
      </c>
      <c r="DG22" s="49">
        <f t="shared" si="26"/>
        <v>0</v>
      </c>
      <c r="DH22" s="49">
        <f t="shared" si="27"/>
        <v>0</v>
      </c>
      <c r="DI22" s="47">
        <v>0</v>
      </c>
      <c r="DJ22" s="47">
        <v>0</v>
      </c>
      <c r="DK22" s="49">
        <f t="shared" si="28"/>
        <v>0</v>
      </c>
      <c r="DL22" s="55">
        <f t="shared" si="28"/>
        <v>80</v>
      </c>
      <c r="DM22" s="56">
        <f t="shared" si="64"/>
        <v>0</v>
      </c>
      <c r="DN22" s="49">
        <f t="shared" si="64"/>
        <v>80.599999999999994</v>
      </c>
      <c r="DO22" s="49">
        <f t="shared" si="29"/>
        <v>0</v>
      </c>
      <c r="DP22" s="49">
        <f t="shared" si="30"/>
        <v>0</v>
      </c>
      <c r="DQ22" s="47">
        <v>0</v>
      </c>
      <c r="DR22" s="47">
        <v>0</v>
      </c>
      <c r="DS22" s="49">
        <f t="shared" si="31"/>
        <v>0</v>
      </c>
      <c r="DT22" s="55">
        <f t="shared" si="31"/>
        <v>80.599999999999994</v>
      </c>
      <c r="DU22" s="56">
        <f t="shared" si="65"/>
        <v>5639.9999999999991</v>
      </c>
      <c r="DV22" s="49">
        <f t="shared" si="65"/>
        <v>2424.2999999999993</v>
      </c>
      <c r="DW22" s="49">
        <f t="shared" si="32"/>
        <v>0</v>
      </c>
      <c r="DX22" s="49">
        <f t="shared" si="33"/>
        <v>8470</v>
      </c>
      <c r="DY22" s="47">
        <v>2570.8000000000002</v>
      </c>
      <c r="DZ22" s="47">
        <v>3776.8</v>
      </c>
      <c r="EA22" s="49">
        <f t="shared" si="34"/>
        <v>3069.1999999999989</v>
      </c>
      <c r="EB22" s="55">
        <f t="shared" si="34"/>
        <v>7117.4999999999991</v>
      </c>
      <c r="EC22" s="56">
        <f t="shared" si="66"/>
        <v>0</v>
      </c>
      <c r="ED22" s="49">
        <f t="shared" si="66"/>
        <v>363</v>
      </c>
      <c r="EE22" s="49">
        <f t="shared" si="35"/>
        <v>0</v>
      </c>
      <c r="EF22" s="49">
        <f t="shared" si="36"/>
        <v>0</v>
      </c>
      <c r="EG22" s="47">
        <v>0</v>
      </c>
      <c r="EH22" s="47">
        <v>0</v>
      </c>
      <c r="EI22" s="49">
        <f t="shared" si="37"/>
        <v>0</v>
      </c>
      <c r="EJ22" s="55">
        <f t="shared" si="37"/>
        <v>363</v>
      </c>
      <c r="EK22" s="56">
        <f t="shared" si="67"/>
        <v>536.79999999999995</v>
      </c>
      <c r="EL22" s="49">
        <f t="shared" si="67"/>
        <v>0</v>
      </c>
      <c r="EM22" s="49">
        <f t="shared" si="38"/>
        <v>0</v>
      </c>
      <c r="EN22" s="49">
        <f t="shared" si="39"/>
        <v>0</v>
      </c>
      <c r="EO22" s="47">
        <v>0</v>
      </c>
      <c r="EP22" s="47">
        <v>0</v>
      </c>
      <c r="EQ22" s="49">
        <f t="shared" si="40"/>
        <v>536.79999999999995</v>
      </c>
      <c r="ER22" s="55">
        <f t="shared" si="40"/>
        <v>0</v>
      </c>
      <c r="ES22" s="56">
        <f t="shared" si="68"/>
        <v>0</v>
      </c>
      <c r="ET22" s="49">
        <f t="shared" si="68"/>
        <v>0</v>
      </c>
      <c r="EU22" s="49">
        <f t="shared" si="41"/>
        <v>0</v>
      </c>
      <c r="EV22" s="49">
        <f t="shared" si="42"/>
        <v>0</v>
      </c>
      <c r="EW22" s="47">
        <v>0</v>
      </c>
      <c r="EX22" s="47">
        <v>0</v>
      </c>
      <c r="EY22" s="49">
        <f t="shared" si="43"/>
        <v>0</v>
      </c>
      <c r="EZ22" s="55">
        <f t="shared" si="43"/>
        <v>0</v>
      </c>
      <c r="FA22" s="56">
        <f t="shared" si="69"/>
        <v>0</v>
      </c>
      <c r="FB22" s="49">
        <f t="shared" si="69"/>
        <v>0</v>
      </c>
      <c r="FC22" s="49">
        <f t="shared" si="44"/>
        <v>0</v>
      </c>
      <c r="FD22" s="49">
        <f t="shared" si="45"/>
        <v>0</v>
      </c>
      <c r="FE22" s="47">
        <v>0</v>
      </c>
      <c r="FF22" s="47">
        <v>0</v>
      </c>
      <c r="FG22" s="49">
        <f t="shared" si="46"/>
        <v>0</v>
      </c>
      <c r="FH22" s="55">
        <f t="shared" si="46"/>
        <v>0</v>
      </c>
      <c r="FI22" s="67">
        <f t="shared" si="70"/>
        <v>0</v>
      </c>
      <c r="FJ22" s="67">
        <f t="shared" si="47"/>
        <v>0</v>
      </c>
      <c r="FK22" s="67">
        <v>0</v>
      </c>
      <c r="FL22" s="67">
        <f t="shared" si="48"/>
        <v>0</v>
      </c>
      <c r="FM22" s="67">
        <f t="shared" si="71"/>
        <v>5355.3099999999995</v>
      </c>
      <c r="FN22" s="67">
        <f t="shared" si="49"/>
        <v>0</v>
      </c>
      <c r="FO22" s="67">
        <v>0</v>
      </c>
      <c r="FP22" s="67">
        <f t="shared" si="50"/>
        <v>5355.3099999999995</v>
      </c>
      <c r="FQ22" s="67">
        <f t="shared" si="72"/>
        <v>715.91</v>
      </c>
      <c r="FR22" s="67">
        <f t="shared" si="51"/>
        <v>0</v>
      </c>
      <c r="FS22" s="67">
        <v>0</v>
      </c>
      <c r="FT22" s="67">
        <f t="shared" si="52"/>
        <v>715.91</v>
      </c>
      <c r="FU22" s="67">
        <f t="shared" si="73"/>
        <v>9344.2900000000009</v>
      </c>
      <c r="FV22" s="67">
        <f t="shared" si="53"/>
        <v>0</v>
      </c>
      <c r="FW22" s="67">
        <v>0</v>
      </c>
      <c r="FX22" s="67">
        <f t="shared" si="54"/>
        <v>9344.2900000000009</v>
      </c>
      <c r="FY22" s="67">
        <f t="shared" si="74"/>
        <v>12342.52</v>
      </c>
      <c r="FZ22" s="67">
        <f t="shared" si="55"/>
        <v>0</v>
      </c>
      <c r="GA22" s="67">
        <v>0</v>
      </c>
      <c r="GB22" s="67">
        <f t="shared" si="56"/>
        <v>12342.52</v>
      </c>
      <c r="GC22" s="67">
        <f t="shared" si="75"/>
        <v>7035.4699999999993</v>
      </c>
      <c r="GD22" s="67">
        <f t="shared" si="57"/>
        <v>0</v>
      </c>
      <c r="GE22" s="67">
        <v>0</v>
      </c>
      <c r="GF22" s="67">
        <f t="shared" si="58"/>
        <v>7035.4699999999993</v>
      </c>
    </row>
    <row r="23" spans="1:193" ht="15.75">
      <c r="A23" s="20">
        <v>43083</v>
      </c>
      <c r="B23" s="21">
        <f t="shared" si="59"/>
        <v>2694</v>
      </c>
      <c r="C23" s="22">
        <v>0</v>
      </c>
      <c r="D23" s="22">
        <v>0</v>
      </c>
      <c r="E23" s="22">
        <v>0</v>
      </c>
      <c r="F23" s="21">
        <f t="shared" si="14"/>
        <v>0</v>
      </c>
      <c r="G23" s="22">
        <v>0</v>
      </c>
      <c r="H23" s="21">
        <f t="shared" si="0"/>
        <v>2694</v>
      </c>
      <c r="I23" s="24">
        <f t="shared" si="15"/>
        <v>560</v>
      </c>
      <c r="J23" s="23">
        <v>0</v>
      </c>
      <c r="K23" s="23">
        <v>0</v>
      </c>
      <c r="L23" s="23">
        <v>0</v>
      </c>
      <c r="M23" s="24">
        <f t="shared" si="1"/>
        <v>0</v>
      </c>
      <c r="N23" s="23">
        <v>0</v>
      </c>
      <c r="O23" s="24">
        <f t="shared" si="2"/>
        <v>560</v>
      </c>
      <c r="P23" s="26">
        <f t="shared" si="16"/>
        <v>4735</v>
      </c>
      <c r="Q23" s="25">
        <v>0</v>
      </c>
      <c r="R23" s="25">
        <v>0</v>
      </c>
      <c r="S23" s="25">
        <v>0</v>
      </c>
      <c r="T23" s="26">
        <f t="shared" si="3"/>
        <v>0</v>
      </c>
      <c r="U23" s="25">
        <v>0</v>
      </c>
      <c r="V23" s="26">
        <f t="shared" si="4"/>
        <v>4735</v>
      </c>
      <c r="W23" s="28">
        <f t="shared" si="17"/>
        <v>975</v>
      </c>
      <c r="X23" s="27">
        <v>0</v>
      </c>
      <c r="Y23" s="27">
        <v>0</v>
      </c>
      <c r="Z23" s="27">
        <v>0</v>
      </c>
      <c r="AA23" s="28">
        <f t="shared" si="5"/>
        <v>0</v>
      </c>
      <c r="AB23" s="27">
        <v>0</v>
      </c>
      <c r="AC23" s="28">
        <f t="shared" si="6"/>
        <v>975</v>
      </c>
      <c r="AD23" s="30">
        <f t="shared" si="18"/>
        <v>5130</v>
      </c>
      <c r="AE23" s="29">
        <v>0</v>
      </c>
      <c r="AF23" s="29">
        <v>0</v>
      </c>
      <c r="AG23" s="29">
        <v>0</v>
      </c>
      <c r="AH23" s="30">
        <f t="shared" si="7"/>
        <v>0</v>
      </c>
      <c r="AI23" s="29">
        <v>0</v>
      </c>
      <c r="AJ23" s="30">
        <f t="shared" si="8"/>
        <v>5130</v>
      </c>
      <c r="AK23" s="32">
        <f t="shared" si="19"/>
        <v>11278</v>
      </c>
      <c r="AL23" s="31">
        <v>0</v>
      </c>
      <c r="AM23" s="31">
        <v>0</v>
      </c>
      <c r="AN23" s="31">
        <v>0</v>
      </c>
      <c r="AO23" s="32">
        <f t="shared" si="9"/>
        <v>0</v>
      </c>
      <c r="AP23" s="31">
        <v>0</v>
      </c>
      <c r="AQ23" s="32">
        <f t="shared" si="10"/>
        <v>11278</v>
      </c>
      <c r="AR23" s="32">
        <f t="shared" si="20"/>
        <v>1970</v>
      </c>
      <c r="AS23" s="31">
        <v>0</v>
      </c>
      <c r="AT23" s="31">
        <v>0</v>
      </c>
      <c r="AU23" s="31">
        <v>0</v>
      </c>
      <c r="AV23" s="32">
        <f t="shared" si="11"/>
        <v>0</v>
      </c>
      <c r="AW23" s="31">
        <v>0</v>
      </c>
      <c r="AX23" s="32">
        <f t="shared" si="12"/>
        <v>1970</v>
      </c>
      <c r="AY23" s="38">
        <f t="shared" si="60"/>
        <v>15502.030000000002</v>
      </c>
      <c r="AZ23" s="35">
        <f t="shared" si="21"/>
        <v>0</v>
      </c>
      <c r="BA23" s="35">
        <v>8125</v>
      </c>
      <c r="BB23" s="35">
        <f t="shared" si="22"/>
        <v>23627.030000000002</v>
      </c>
      <c r="BC23" s="36">
        <v>0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36">
        <v>0</v>
      </c>
      <c r="BM23" s="36">
        <v>0</v>
      </c>
      <c r="BN23" s="36">
        <v>0</v>
      </c>
      <c r="BO23" s="36">
        <v>32</v>
      </c>
      <c r="BP23" s="36">
        <v>8586.7999999999993</v>
      </c>
      <c r="BQ23" s="36">
        <v>0</v>
      </c>
      <c r="BR23" s="36">
        <v>0</v>
      </c>
      <c r="BS23" s="36">
        <v>0</v>
      </c>
      <c r="BT23" s="36">
        <v>0</v>
      </c>
      <c r="BU23" s="36">
        <v>0</v>
      </c>
      <c r="BV23" s="36">
        <v>0</v>
      </c>
      <c r="BW23" s="36">
        <v>0</v>
      </c>
      <c r="BX23" s="3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6">
        <v>0</v>
      </c>
      <c r="CL23" s="36">
        <v>0</v>
      </c>
      <c r="CM23" s="36">
        <v>0</v>
      </c>
      <c r="CN23" s="36">
        <v>0</v>
      </c>
      <c r="CO23" s="36">
        <v>0</v>
      </c>
      <c r="CP23" s="36">
        <v>0</v>
      </c>
      <c r="CQ23" s="36">
        <v>0</v>
      </c>
      <c r="CR23" s="36">
        <v>0</v>
      </c>
      <c r="CS23" s="36">
        <v>0</v>
      </c>
      <c r="CT23" s="36">
        <v>0</v>
      </c>
      <c r="CU23" s="36">
        <v>0</v>
      </c>
      <c r="CV23" s="36">
        <v>0</v>
      </c>
      <c r="CW23" s="36">
        <v>0</v>
      </c>
      <c r="CX23" s="36">
        <v>0</v>
      </c>
      <c r="CY23" s="36">
        <v>0</v>
      </c>
      <c r="CZ23" s="36">
        <v>0</v>
      </c>
      <c r="DA23" s="36">
        <f t="shared" si="61"/>
        <v>8586.7999999999993</v>
      </c>
      <c r="DB23" s="36">
        <f t="shared" si="62"/>
        <v>0</v>
      </c>
      <c r="DC23" s="37">
        <f t="shared" si="25"/>
        <v>8586.7999999999993</v>
      </c>
      <c r="DD23" s="50">
        <f t="shared" si="13"/>
        <v>15040.230000000003</v>
      </c>
      <c r="DE23" s="56">
        <f t="shared" si="63"/>
        <v>0</v>
      </c>
      <c r="DF23" s="49">
        <f t="shared" si="63"/>
        <v>80</v>
      </c>
      <c r="DG23" s="49">
        <f t="shared" si="26"/>
        <v>0</v>
      </c>
      <c r="DH23" s="49">
        <f t="shared" si="27"/>
        <v>0</v>
      </c>
      <c r="DI23" s="47">
        <v>0</v>
      </c>
      <c r="DJ23" s="47">
        <v>0</v>
      </c>
      <c r="DK23" s="49">
        <f t="shared" si="28"/>
        <v>0</v>
      </c>
      <c r="DL23" s="55">
        <f t="shared" si="28"/>
        <v>80</v>
      </c>
      <c r="DM23" s="56">
        <f t="shared" si="64"/>
        <v>0</v>
      </c>
      <c r="DN23" s="49">
        <f t="shared" si="64"/>
        <v>80.599999999999994</v>
      </c>
      <c r="DO23" s="49">
        <f t="shared" si="29"/>
        <v>0</v>
      </c>
      <c r="DP23" s="49">
        <f t="shared" si="30"/>
        <v>0</v>
      </c>
      <c r="DQ23" s="47">
        <v>0</v>
      </c>
      <c r="DR23" s="47">
        <v>0</v>
      </c>
      <c r="DS23" s="49">
        <f t="shared" si="31"/>
        <v>0</v>
      </c>
      <c r="DT23" s="55">
        <f t="shared" si="31"/>
        <v>80.599999999999994</v>
      </c>
      <c r="DU23" s="56">
        <f t="shared" si="65"/>
        <v>3069.1999999999989</v>
      </c>
      <c r="DV23" s="49">
        <f t="shared" si="65"/>
        <v>7117.4999999999991</v>
      </c>
      <c r="DW23" s="49">
        <f t="shared" si="32"/>
        <v>0</v>
      </c>
      <c r="DX23" s="49">
        <f t="shared" si="33"/>
        <v>8586.7999999999993</v>
      </c>
      <c r="DY23" s="47">
        <v>704</v>
      </c>
      <c r="DZ23" s="47">
        <v>1130.7</v>
      </c>
      <c r="EA23" s="49">
        <f t="shared" si="34"/>
        <v>2365.1999999999989</v>
      </c>
      <c r="EB23" s="55">
        <f t="shared" si="34"/>
        <v>14573.599999999999</v>
      </c>
      <c r="EC23" s="56">
        <f t="shared" si="66"/>
        <v>0</v>
      </c>
      <c r="ED23" s="49">
        <f t="shared" si="66"/>
        <v>363</v>
      </c>
      <c r="EE23" s="49">
        <f t="shared" si="35"/>
        <v>0</v>
      </c>
      <c r="EF23" s="49">
        <f t="shared" si="36"/>
        <v>0</v>
      </c>
      <c r="EG23" s="47">
        <v>0</v>
      </c>
      <c r="EH23" s="47">
        <v>0</v>
      </c>
      <c r="EI23" s="49">
        <f t="shared" si="37"/>
        <v>0</v>
      </c>
      <c r="EJ23" s="55">
        <f t="shared" si="37"/>
        <v>363</v>
      </c>
      <c r="EK23" s="56">
        <f t="shared" si="67"/>
        <v>536.79999999999995</v>
      </c>
      <c r="EL23" s="49">
        <f t="shared" si="67"/>
        <v>0</v>
      </c>
      <c r="EM23" s="49">
        <f t="shared" si="38"/>
        <v>0</v>
      </c>
      <c r="EN23" s="49">
        <f t="shared" si="39"/>
        <v>0</v>
      </c>
      <c r="EO23" s="47">
        <v>0</v>
      </c>
      <c r="EP23" s="47">
        <v>0</v>
      </c>
      <c r="EQ23" s="49">
        <f t="shared" si="40"/>
        <v>536.79999999999995</v>
      </c>
      <c r="ER23" s="55">
        <f t="shared" si="40"/>
        <v>0</v>
      </c>
      <c r="ES23" s="56">
        <f t="shared" si="68"/>
        <v>0</v>
      </c>
      <c r="ET23" s="49">
        <f t="shared" si="68"/>
        <v>0</v>
      </c>
      <c r="EU23" s="49">
        <f t="shared" si="41"/>
        <v>0</v>
      </c>
      <c r="EV23" s="49">
        <f t="shared" si="42"/>
        <v>0</v>
      </c>
      <c r="EW23" s="47">
        <v>0</v>
      </c>
      <c r="EX23" s="47">
        <v>0</v>
      </c>
      <c r="EY23" s="49">
        <f t="shared" si="43"/>
        <v>0</v>
      </c>
      <c r="EZ23" s="55">
        <f t="shared" si="43"/>
        <v>0</v>
      </c>
      <c r="FA23" s="56">
        <f t="shared" si="69"/>
        <v>0</v>
      </c>
      <c r="FB23" s="49">
        <f t="shared" si="69"/>
        <v>0</v>
      </c>
      <c r="FC23" s="49">
        <f t="shared" si="44"/>
        <v>0</v>
      </c>
      <c r="FD23" s="49">
        <f t="shared" si="45"/>
        <v>0</v>
      </c>
      <c r="FE23" s="47">
        <v>0</v>
      </c>
      <c r="FF23" s="47">
        <v>0</v>
      </c>
      <c r="FG23" s="49">
        <f t="shared" si="46"/>
        <v>0</v>
      </c>
      <c r="FH23" s="55">
        <f t="shared" si="46"/>
        <v>0</v>
      </c>
      <c r="FI23" s="67">
        <f t="shared" si="70"/>
        <v>0</v>
      </c>
      <c r="FJ23" s="67">
        <f t="shared" si="47"/>
        <v>0</v>
      </c>
      <c r="FK23" s="67">
        <v>0</v>
      </c>
      <c r="FL23" s="67">
        <f t="shared" si="48"/>
        <v>0</v>
      </c>
      <c r="FM23" s="67">
        <f t="shared" si="71"/>
        <v>5355.3099999999995</v>
      </c>
      <c r="FN23" s="67">
        <f t="shared" si="49"/>
        <v>0</v>
      </c>
      <c r="FO23" s="67">
        <v>0</v>
      </c>
      <c r="FP23" s="67">
        <f t="shared" si="50"/>
        <v>5355.3099999999995</v>
      </c>
      <c r="FQ23" s="67">
        <f t="shared" si="72"/>
        <v>715.91</v>
      </c>
      <c r="FR23" s="67">
        <f t="shared" si="51"/>
        <v>0</v>
      </c>
      <c r="FS23" s="67">
        <v>0</v>
      </c>
      <c r="FT23" s="67">
        <f t="shared" si="52"/>
        <v>715.91</v>
      </c>
      <c r="FU23" s="67">
        <f t="shared" si="73"/>
        <v>9344.2900000000009</v>
      </c>
      <c r="FV23" s="67">
        <f t="shared" si="53"/>
        <v>0</v>
      </c>
      <c r="FW23" s="67">
        <v>3872.82</v>
      </c>
      <c r="FX23" s="67">
        <f t="shared" si="54"/>
        <v>5471.4700000000012</v>
      </c>
      <c r="FY23" s="67">
        <f t="shared" si="74"/>
        <v>12342.52</v>
      </c>
      <c r="FZ23" s="67">
        <f t="shared" si="55"/>
        <v>0</v>
      </c>
      <c r="GA23" s="67">
        <v>4030.84</v>
      </c>
      <c r="GB23" s="67">
        <f t="shared" si="56"/>
        <v>8311.68</v>
      </c>
      <c r="GC23" s="67">
        <f t="shared" si="75"/>
        <v>7035.4699999999993</v>
      </c>
      <c r="GD23" s="67">
        <f t="shared" si="57"/>
        <v>0</v>
      </c>
      <c r="GE23" s="67">
        <v>0</v>
      </c>
      <c r="GF23" s="67">
        <f t="shared" si="58"/>
        <v>7035.4699999999993</v>
      </c>
    </row>
    <row r="24" spans="1:193" ht="15.75">
      <c r="A24" s="20">
        <v>43084</v>
      </c>
      <c r="B24" s="21">
        <f t="shared" si="59"/>
        <v>2694</v>
      </c>
      <c r="C24" s="22">
        <v>0</v>
      </c>
      <c r="D24" s="22">
        <v>10</v>
      </c>
      <c r="E24" s="22">
        <v>0</v>
      </c>
      <c r="F24" s="21">
        <f t="shared" si="14"/>
        <v>10</v>
      </c>
      <c r="G24" s="22">
        <v>0</v>
      </c>
      <c r="H24" s="21">
        <f t="shared" si="0"/>
        <v>2684</v>
      </c>
      <c r="I24" s="24">
        <f t="shared" si="15"/>
        <v>560</v>
      </c>
      <c r="J24" s="23">
        <v>0</v>
      </c>
      <c r="K24" s="23">
        <v>0</v>
      </c>
      <c r="L24" s="23">
        <v>0</v>
      </c>
      <c r="M24" s="24">
        <f t="shared" si="1"/>
        <v>0</v>
      </c>
      <c r="N24" s="23">
        <v>0</v>
      </c>
      <c r="O24" s="24">
        <f t="shared" si="2"/>
        <v>560</v>
      </c>
      <c r="P24" s="26">
        <f t="shared" si="16"/>
        <v>4735</v>
      </c>
      <c r="Q24" s="25">
        <v>0</v>
      </c>
      <c r="R24" s="25">
        <v>60</v>
      </c>
      <c r="S24" s="25">
        <v>0</v>
      </c>
      <c r="T24" s="26">
        <f t="shared" si="3"/>
        <v>60</v>
      </c>
      <c r="U24" s="25">
        <v>0</v>
      </c>
      <c r="V24" s="26">
        <f t="shared" si="4"/>
        <v>4675</v>
      </c>
      <c r="W24" s="28">
        <f t="shared" si="17"/>
        <v>975</v>
      </c>
      <c r="X24" s="27">
        <v>0</v>
      </c>
      <c r="Y24" s="27">
        <v>0</v>
      </c>
      <c r="Z24" s="27">
        <v>0</v>
      </c>
      <c r="AA24" s="28">
        <f t="shared" si="5"/>
        <v>0</v>
      </c>
      <c r="AB24" s="27">
        <v>0</v>
      </c>
      <c r="AC24" s="28">
        <f t="shared" si="6"/>
        <v>975</v>
      </c>
      <c r="AD24" s="30">
        <f t="shared" si="18"/>
        <v>5130</v>
      </c>
      <c r="AE24" s="29">
        <v>0</v>
      </c>
      <c r="AF24" s="29">
        <v>60</v>
      </c>
      <c r="AG24" s="29">
        <v>0</v>
      </c>
      <c r="AH24" s="30">
        <f t="shared" si="7"/>
        <v>60</v>
      </c>
      <c r="AI24" s="29">
        <v>0</v>
      </c>
      <c r="AJ24" s="30">
        <f t="shared" si="8"/>
        <v>5070</v>
      </c>
      <c r="AK24" s="32">
        <f t="shared" si="19"/>
        <v>11278</v>
      </c>
      <c r="AL24" s="31">
        <v>0</v>
      </c>
      <c r="AM24" s="31">
        <v>160</v>
      </c>
      <c r="AN24" s="31">
        <v>0</v>
      </c>
      <c r="AO24" s="32">
        <f t="shared" si="9"/>
        <v>160</v>
      </c>
      <c r="AP24" s="31">
        <v>0</v>
      </c>
      <c r="AQ24" s="32">
        <f t="shared" si="10"/>
        <v>11118</v>
      </c>
      <c r="AR24" s="32">
        <f t="shared" si="20"/>
        <v>1970</v>
      </c>
      <c r="AS24" s="31">
        <v>0</v>
      </c>
      <c r="AT24" s="31">
        <v>0</v>
      </c>
      <c r="AU24" s="31">
        <v>0</v>
      </c>
      <c r="AV24" s="32">
        <f t="shared" si="11"/>
        <v>0</v>
      </c>
      <c r="AW24" s="31">
        <v>0</v>
      </c>
      <c r="AX24" s="32">
        <f t="shared" si="12"/>
        <v>1970</v>
      </c>
      <c r="AY24" s="38">
        <f t="shared" si="60"/>
        <v>15040.230000000003</v>
      </c>
      <c r="AZ24" s="35">
        <f t="shared" si="21"/>
        <v>7250</v>
      </c>
      <c r="BA24" s="35">
        <v>1000</v>
      </c>
      <c r="BB24" s="35">
        <f t="shared" si="22"/>
        <v>23290.230000000003</v>
      </c>
      <c r="BC24" s="36">
        <v>0</v>
      </c>
      <c r="BD24" s="36">
        <v>0</v>
      </c>
      <c r="BE24" s="36">
        <v>0</v>
      </c>
      <c r="BF24" s="36">
        <v>0</v>
      </c>
      <c r="BG24" s="36">
        <v>0</v>
      </c>
      <c r="BH24" s="36">
        <v>0</v>
      </c>
      <c r="BI24" s="36">
        <v>0</v>
      </c>
      <c r="BJ24" s="36">
        <v>0</v>
      </c>
      <c r="BK24" s="36">
        <v>0</v>
      </c>
      <c r="BL24" s="36">
        <v>0</v>
      </c>
      <c r="BM24" s="36">
        <v>0</v>
      </c>
      <c r="BN24" s="36">
        <v>0</v>
      </c>
      <c r="BO24" s="36">
        <v>12</v>
      </c>
      <c r="BP24" s="36">
        <v>3316.6</v>
      </c>
      <c r="BQ24" s="36">
        <v>0</v>
      </c>
      <c r="BR24" s="36">
        <v>0</v>
      </c>
      <c r="BS24" s="36">
        <v>0</v>
      </c>
      <c r="BT24" s="36">
        <v>0</v>
      </c>
      <c r="BU24" s="36">
        <v>0</v>
      </c>
      <c r="BV24" s="36">
        <v>0</v>
      </c>
      <c r="BW24" s="36">
        <v>0</v>
      </c>
      <c r="BX24" s="36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6">
        <v>0</v>
      </c>
      <c r="CL24" s="36">
        <v>0</v>
      </c>
      <c r="CM24" s="36">
        <v>0</v>
      </c>
      <c r="CN24" s="36">
        <v>0</v>
      </c>
      <c r="CO24" s="36">
        <v>0</v>
      </c>
      <c r="CP24" s="36">
        <v>0</v>
      </c>
      <c r="CQ24" s="36">
        <v>0</v>
      </c>
      <c r="CR24" s="83">
        <v>360</v>
      </c>
      <c r="CS24" s="83">
        <v>11095.06</v>
      </c>
      <c r="CT24" s="36">
        <v>0</v>
      </c>
      <c r="CU24" s="36">
        <v>0</v>
      </c>
      <c r="CV24" s="36">
        <v>0</v>
      </c>
      <c r="CW24" s="36">
        <v>0</v>
      </c>
      <c r="CX24" s="36">
        <v>0</v>
      </c>
      <c r="CY24" s="36">
        <v>0</v>
      </c>
      <c r="CZ24" s="36">
        <v>0</v>
      </c>
      <c r="DA24" s="36">
        <f t="shared" si="61"/>
        <v>14411.66</v>
      </c>
      <c r="DB24" s="36">
        <f>389.6+148.34</f>
        <v>537.94000000000005</v>
      </c>
      <c r="DC24" s="37">
        <f t="shared" si="25"/>
        <v>14949.6</v>
      </c>
      <c r="DD24" s="50">
        <f t="shared" si="13"/>
        <v>8340.6300000000028</v>
      </c>
      <c r="DE24" s="56">
        <f t="shared" si="63"/>
        <v>0</v>
      </c>
      <c r="DF24" s="49">
        <f t="shared" si="63"/>
        <v>80</v>
      </c>
      <c r="DG24" s="49">
        <f t="shared" si="26"/>
        <v>0</v>
      </c>
      <c r="DH24" s="49">
        <f t="shared" si="27"/>
        <v>0</v>
      </c>
      <c r="DI24" s="47">
        <v>0</v>
      </c>
      <c r="DJ24" s="47">
        <v>0</v>
      </c>
      <c r="DK24" s="49">
        <f t="shared" si="28"/>
        <v>0</v>
      </c>
      <c r="DL24" s="55">
        <f t="shared" si="28"/>
        <v>80</v>
      </c>
      <c r="DM24" s="56">
        <f t="shared" si="64"/>
        <v>0</v>
      </c>
      <c r="DN24" s="49">
        <f t="shared" si="64"/>
        <v>80.599999999999994</v>
      </c>
      <c r="DO24" s="49">
        <f t="shared" si="29"/>
        <v>0</v>
      </c>
      <c r="DP24" s="49">
        <f t="shared" si="30"/>
        <v>0</v>
      </c>
      <c r="DQ24" s="47">
        <v>0</v>
      </c>
      <c r="DR24" s="47">
        <v>0</v>
      </c>
      <c r="DS24" s="49">
        <f t="shared" si="31"/>
        <v>0</v>
      </c>
      <c r="DT24" s="55">
        <f t="shared" si="31"/>
        <v>80.599999999999994</v>
      </c>
      <c r="DU24" s="56">
        <f t="shared" si="65"/>
        <v>2365.1999999999989</v>
      </c>
      <c r="DV24" s="49">
        <f t="shared" si="65"/>
        <v>14573.599999999999</v>
      </c>
      <c r="DW24" s="49">
        <f t="shared" si="32"/>
        <v>0</v>
      </c>
      <c r="DX24" s="49">
        <f t="shared" si="33"/>
        <v>3316.6</v>
      </c>
      <c r="DY24" s="47">
        <v>0</v>
      </c>
      <c r="DZ24" s="47">
        <v>2175.9</v>
      </c>
      <c r="EA24" s="49">
        <f t="shared" si="34"/>
        <v>2365.1999999999989</v>
      </c>
      <c r="EB24" s="55">
        <f t="shared" si="34"/>
        <v>15714.299999999997</v>
      </c>
      <c r="EC24" s="56">
        <f t="shared" si="66"/>
        <v>0</v>
      </c>
      <c r="ED24" s="49">
        <f t="shared" si="66"/>
        <v>363</v>
      </c>
      <c r="EE24" s="49">
        <f t="shared" si="35"/>
        <v>0</v>
      </c>
      <c r="EF24" s="49">
        <f t="shared" si="36"/>
        <v>0</v>
      </c>
      <c r="EG24" s="47">
        <v>0</v>
      </c>
      <c r="EH24" s="47">
        <v>0</v>
      </c>
      <c r="EI24" s="49">
        <f t="shared" si="37"/>
        <v>0</v>
      </c>
      <c r="EJ24" s="55">
        <f t="shared" si="37"/>
        <v>363</v>
      </c>
      <c r="EK24" s="56">
        <f t="shared" si="67"/>
        <v>536.79999999999995</v>
      </c>
      <c r="EL24" s="49">
        <f t="shared" si="67"/>
        <v>0</v>
      </c>
      <c r="EM24" s="49">
        <f t="shared" si="38"/>
        <v>0</v>
      </c>
      <c r="EN24" s="49">
        <f t="shared" si="39"/>
        <v>0</v>
      </c>
      <c r="EO24" s="47">
        <v>0</v>
      </c>
      <c r="EP24" s="47">
        <v>0</v>
      </c>
      <c r="EQ24" s="49">
        <f t="shared" si="40"/>
        <v>536.79999999999995</v>
      </c>
      <c r="ER24" s="55">
        <f t="shared" si="40"/>
        <v>0</v>
      </c>
      <c r="ES24" s="56">
        <f t="shared" si="68"/>
        <v>0</v>
      </c>
      <c r="ET24" s="49">
        <f t="shared" si="68"/>
        <v>0</v>
      </c>
      <c r="EU24" s="49">
        <f t="shared" si="41"/>
        <v>0</v>
      </c>
      <c r="EV24" s="49">
        <f t="shared" si="42"/>
        <v>0</v>
      </c>
      <c r="EW24" s="47">
        <v>0</v>
      </c>
      <c r="EX24" s="47">
        <v>0</v>
      </c>
      <c r="EY24" s="49">
        <f t="shared" si="43"/>
        <v>0</v>
      </c>
      <c r="EZ24" s="55">
        <f t="shared" si="43"/>
        <v>0</v>
      </c>
      <c r="FA24" s="56">
        <f t="shared" si="69"/>
        <v>0</v>
      </c>
      <c r="FB24" s="49">
        <f t="shared" si="69"/>
        <v>0</v>
      </c>
      <c r="FC24" s="49">
        <f t="shared" si="44"/>
        <v>0</v>
      </c>
      <c r="FD24" s="49">
        <f t="shared" si="45"/>
        <v>0</v>
      </c>
      <c r="FE24" s="47">
        <v>0</v>
      </c>
      <c r="FF24" s="47">
        <v>0</v>
      </c>
      <c r="FG24" s="49">
        <f t="shared" si="46"/>
        <v>0</v>
      </c>
      <c r="FH24" s="55">
        <f t="shared" si="46"/>
        <v>0</v>
      </c>
      <c r="FI24" s="67">
        <f t="shared" si="70"/>
        <v>0</v>
      </c>
      <c r="FJ24" s="67">
        <f t="shared" si="47"/>
        <v>0</v>
      </c>
      <c r="FK24" s="67">
        <v>0</v>
      </c>
      <c r="FL24" s="67">
        <f t="shared" si="48"/>
        <v>0</v>
      </c>
      <c r="FM24" s="67">
        <f t="shared" si="71"/>
        <v>5355.3099999999995</v>
      </c>
      <c r="FN24" s="67">
        <f t="shared" si="49"/>
        <v>0</v>
      </c>
      <c r="FO24" s="67">
        <v>0</v>
      </c>
      <c r="FP24" s="67">
        <f t="shared" si="50"/>
        <v>5355.3099999999995</v>
      </c>
      <c r="FQ24" s="67">
        <f t="shared" si="72"/>
        <v>715.91</v>
      </c>
      <c r="FR24" s="67">
        <f t="shared" si="51"/>
        <v>0</v>
      </c>
      <c r="FS24" s="67">
        <v>0</v>
      </c>
      <c r="FT24" s="67">
        <f t="shared" si="52"/>
        <v>715.91</v>
      </c>
      <c r="FU24" s="67">
        <f t="shared" si="73"/>
        <v>5471.4700000000012</v>
      </c>
      <c r="FV24" s="67">
        <f t="shared" si="53"/>
        <v>11095.06</v>
      </c>
      <c r="FW24" s="67">
        <v>0</v>
      </c>
      <c r="FX24" s="67">
        <f t="shared" si="54"/>
        <v>16566.53</v>
      </c>
      <c r="FY24" s="67">
        <f t="shared" si="74"/>
        <v>8311.68</v>
      </c>
      <c r="FZ24" s="67">
        <f t="shared" si="55"/>
        <v>0</v>
      </c>
      <c r="GA24" s="67">
        <v>0</v>
      </c>
      <c r="GB24" s="67">
        <f t="shared" si="56"/>
        <v>8311.68</v>
      </c>
      <c r="GC24" s="67">
        <f t="shared" si="75"/>
        <v>7035.4699999999993</v>
      </c>
      <c r="GD24" s="67">
        <f t="shared" si="57"/>
        <v>0</v>
      </c>
      <c r="GE24" s="67">
        <v>0</v>
      </c>
      <c r="GF24" s="67">
        <f t="shared" si="58"/>
        <v>7035.4699999999993</v>
      </c>
    </row>
    <row r="25" spans="1:193" ht="15.75">
      <c r="A25" s="20">
        <v>43085</v>
      </c>
      <c r="B25" s="21">
        <f t="shared" si="59"/>
        <v>2684</v>
      </c>
      <c r="C25" s="22">
        <v>0</v>
      </c>
      <c r="D25" s="22">
        <v>20</v>
      </c>
      <c r="E25" s="22">
        <v>0</v>
      </c>
      <c r="F25" s="21">
        <f t="shared" si="14"/>
        <v>20</v>
      </c>
      <c r="G25" s="22">
        <v>0</v>
      </c>
      <c r="H25" s="21">
        <f t="shared" si="0"/>
        <v>2664</v>
      </c>
      <c r="I25" s="24">
        <f t="shared" si="15"/>
        <v>560</v>
      </c>
      <c r="J25" s="23">
        <v>0</v>
      </c>
      <c r="K25" s="23">
        <v>0</v>
      </c>
      <c r="L25" s="23">
        <v>0</v>
      </c>
      <c r="M25" s="24">
        <f t="shared" si="1"/>
        <v>0</v>
      </c>
      <c r="N25" s="23">
        <v>0</v>
      </c>
      <c r="O25" s="24">
        <f t="shared" si="2"/>
        <v>560</v>
      </c>
      <c r="P25" s="26">
        <f t="shared" si="16"/>
        <v>4675</v>
      </c>
      <c r="Q25" s="25">
        <v>0</v>
      </c>
      <c r="R25" s="25">
        <v>60</v>
      </c>
      <c r="S25" s="25">
        <v>0</v>
      </c>
      <c r="T25" s="26">
        <f t="shared" si="3"/>
        <v>60</v>
      </c>
      <c r="U25" s="25">
        <v>0</v>
      </c>
      <c r="V25" s="26">
        <f t="shared" si="4"/>
        <v>4615</v>
      </c>
      <c r="W25" s="28">
        <f t="shared" si="17"/>
        <v>975</v>
      </c>
      <c r="X25" s="27">
        <v>0</v>
      </c>
      <c r="Y25" s="27">
        <v>0</v>
      </c>
      <c r="Z25" s="27">
        <v>0</v>
      </c>
      <c r="AA25" s="28">
        <f t="shared" si="5"/>
        <v>0</v>
      </c>
      <c r="AB25" s="27">
        <v>0</v>
      </c>
      <c r="AC25" s="28">
        <f t="shared" si="6"/>
        <v>975</v>
      </c>
      <c r="AD25" s="30">
        <f t="shared" si="18"/>
        <v>5070</v>
      </c>
      <c r="AE25" s="29">
        <v>0</v>
      </c>
      <c r="AF25" s="29">
        <v>50</v>
      </c>
      <c r="AG25" s="29">
        <v>0</v>
      </c>
      <c r="AH25" s="30">
        <f t="shared" si="7"/>
        <v>50</v>
      </c>
      <c r="AI25" s="29">
        <v>0</v>
      </c>
      <c r="AJ25" s="30">
        <f t="shared" si="8"/>
        <v>5020</v>
      </c>
      <c r="AK25" s="32">
        <f t="shared" si="19"/>
        <v>11118</v>
      </c>
      <c r="AL25" s="31">
        <v>0</v>
      </c>
      <c r="AM25" s="31">
        <v>130</v>
      </c>
      <c r="AN25" s="31">
        <v>0</v>
      </c>
      <c r="AO25" s="32">
        <f t="shared" si="9"/>
        <v>130</v>
      </c>
      <c r="AP25" s="31">
        <v>0</v>
      </c>
      <c r="AQ25" s="32">
        <f t="shared" si="10"/>
        <v>10988</v>
      </c>
      <c r="AR25" s="32">
        <f t="shared" si="20"/>
        <v>1970</v>
      </c>
      <c r="AS25" s="31">
        <v>0</v>
      </c>
      <c r="AT25" s="31">
        <v>0</v>
      </c>
      <c r="AU25" s="31">
        <v>0</v>
      </c>
      <c r="AV25" s="32">
        <f t="shared" si="11"/>
        <v>0</v>
      </c>
      <c r="AW25" s="31">
        <v>0</v>
      </c>
      <c r="AX25" s="32">
        <f t="shared" si="12"/>
        <v>1970</v>
      </c>
      <c r="AY25" s="38">
        <f t="shared" si="60"/>
        <v>8340.6300000000028</v>
      </c>
      <c r="AZ25" s="35">
        <f t="shared" si="21"/>
        <v>6500</v>
      </c>
      <c r="BA25" s="35">
        <v>0</v>
      </c>
      <c r="BB25" s="35">
        <f t="shared" si="22"/>
        <v>14840.630000000003</v>
      </c>
      <c r="BC25" s="36">
        <v>0</v>
      </c>
      <c r="BD25" s="36">
        <v>0</v>
      </c>
      <c r="BE25" s="36">
        <v>0</v>
      </c>
      <c r="BF25" s="36">
        <v>0</v>
      </c>
      <c r="BG25" s="36">
        <v>0</v>
      </c>
      <c r="BH25" s="36">
        <v>0</v>
      </c>
      <c r="BI25" s="36">
        <v>0</v>
      </c>
      <c r="BJ25" s="36">
        <v>0</v>
      </c>
      <c r="BK25" s="36">
        <v>0</v>
      </c>
      <c r="BL25" s="36">
        <v>0</v>
      </c>
      <c r="BM25" s="36">
        <v>0</v>
      </c>
      <c r="BN25" s="36">
        <v>0</v>
      </c>
      <c r="BO25" s="36">
        <v>0</v>
      </c>
      <c r="BP25" s="36">
        <v>0</v>
      </c>
      <c r="BQ25" s="36">
        <v>0</v>
      </c>
      <c r="BR25" s="36">
        <v>0</v>
      </c>
      <c r="BS25" s="36">
        <v>0</v>
      </c>
      <c r="BT25" s="36">
        <v>0</v>
      </c>
      <c r="BU25" s="36">
        <v>0</v>
      </c>
      <c r="BV25" s="36">
        <v>0</v>
      </c>
      <c r="BW25" s="36">
        <v>0</v>
      </c>
      <c r="BX25" s="36">
        <v>0</v>
      </c>
      <c r="BY25" s="36">
        <v>0</v>
      </c>
      <c r="BZ25" s="36">
        <v>0</v>
      </c>
      <c r="CA25" s="36">
        <v>0</v>
      </c>
      <c r="CB25" s="36">
        <v>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6">
        <v>0</v>
      </c>
      <c r="CL25" s="36">
        <v>0</v>
      </c>
      <c r="CM25" s="36">
        <v>0</v>
      </c>
      <c r="CN25" s="36">
        <v>0</v>
      </c>
      <c r="CO25" s="36">
        <v>0</v>
      </c>
      <c r="CP25" s="36">
        <v>0</v>
      </c>
      <c r="CQ25" s="36">
        <v>0</v>
      </c>
      <c r="CR25" s="36">
        <v>0</v>
      </c>
      <c r="CS25" s="36">
        <v>0</v>
      </c>
      <c r="CT25" s="83">
        <v>130</v>
      </c>
      <c r="CU25" s="83">
        <v>4043</v>
      </c>
      <c r="CV25" s="36">
        <v>0</v>
      </c>
      <c r="CW25" s="36">
        <v>0</v>
      </c>
      <c r="CX25" s="36">
        <v>0</v>
      </c>
      <c r="CY25" s="36">
        <v>0</v>
      </c>
      <c r="CZ25" s="36">
        <v>0</v>
      </c>
      <c r="DA25" s="36">
        <f t="shared" si="61"/>
        <v>4043</v>
      </c>
      <c r="DB25" s="36">
        <f>104+75.8</f>
        <v>179.8</v>
      </c>
      <c r="DC25" s="37">
        <f t="shared" si="25"/>
        <v>4222.8</v>
      </c>
      <c r="DD25" s="50">
        <f t="shared" si="13"/>
        <v>10617.830000000002</v>
      </c>
      <c r="DE25" s="56">
        <f t="shared" si="63"/>
        <v>0</v>
      </c>
      <c r="DF25" s="49">
        <f t="shared" si="63"/>
        <v>80</v>
      </c>
      <c r="DG25" s="49">
        <f t="shared" si="26"/>
        <v>0</v>
      </c>
      <c r="DH25" s="49">
        <f t="shared" si="27"/>
        <v>0</v>
      </c>
      <c r="DI25" s="47">
        <v>0</v>
      </c>
      <c r="DJ25" s="47">
        <v>0</v>
      </c>
      <c r="DK25" s="49">
        <f t="shared" si="28"/>
        <v>0</v>
      </c>
      <c r="DL25" s="55">
        <f t="shared" si="28"/>
        <v>80</v>
      </c>
      <c r="DM25" s="56">
        <f t="shared" si="64"/>
        <v>0</v>
      </c>
      <c r="DN25" s="49">
        <f t="shared" si="64"/>
        <v>80.599999999999994</v>
      </c>
      <c r="DO25" s="49">
        <f t="shared" si="29"/>
        <v>0</v>
      </c>
      <c r="DP25" s="49">
        <f t="shared" si="30"/>
        <v>0</v>
      </c>
      <c r="DQ25" s="47">
        <v>0</v>
      </c>
      <c r="DR25" s="47">
        <v>0</v>
      </c>
      <c r="DS25" s="49">
        <f t="shared" si="31"/>
        <v>0</v>
      </c>
      <c r="DT25" s="55">
        <f t="shared" si="31"/>
        <v>80.599999999999994</v>
      </c>
      <c r="DU25" s="56">
        <f t="shared" si="65"/>
        <v>2365.1999999999989</v>
      </c>
      <c r="DV25" s="49">
        <f t="shared" si="65"/>
        <v>15714.299999999997</v>
      </c>
      <c r="DW25" s="49">
        <f t="shared" si="32"/>
        <v>0</v>
      </c>
      <c r="DX25" s="49">
        <f t="shared" si="33"/>
        <v>0</v>
      </c>
      <c r="DY25" s="47">
        <v>0</v>
      </c>
      <c r="DZ25" s="47">
        <v>3190.4</v>
      </c>
      <c r="EA25" s="49">
        <f t="shared" si="34"/>
        <v>2365.1999999999989</v>
      </c>
      <c r="EB25" s="55">
        <f t="shared" si="34"/>
        <v>12523.899999999998</v>
      </c>
      <c r="EC25" s="56">
        <f t="shared" si="66"/>
        <v>0</v>
      </c>
      <c r="ED25" s="49">
        <f t="shared" si="66"/>
        <v>363</v>
      </c>
      <c r="EE25" s="49">
        <f t="shared" si="35"/>
        <v>0</v>
      </c>
      <c r="EF25" s="49">
        <f t="shared" si="36"/>
        <v>0</v>
      </c>
      <c r="EG25" s="47">
        <v>0</v>
      </c>
      <c r="EH25" s="47">
        <v>0</v>
      </c>
      <c r="EI25" s="49">
        <f t="shared" si="37"/>
        <v>0</v>
      </c>
      <c r="EJ25" s="55">
        <f t="shared" si="37"/>
        <v>363</v>
      </c>
      <c r="EK25" s="56">
        <f t="shared" si="67"/>
        <v>536.79999999999995</v>
      </c>
      <c r="EL25" s="49">
        <f t="shared" si="67"/>
        <v>0</v>
      </c>
      <c r="EM25" s="49">
        <f t="shared" si="38"/>
        <v>0</v>
      </c>
      <c r="EN25" s="49">
        <f t="shared" si="39"/>
        <v>0</v>
      </c>
      <c r="EO25" s="47">
        <v>0</v>
      </c>
      <c r="EP25" s="47">
        <v>0</v>
      </c>
      <c r="EQ25" s="49">
        <f t="shared" si="40"/>
        <v>536.79999999999995</v>
      </c>
      <c r="ER25" s="55">
        <f t="shared" si="40"/>
        <v>0</v>
      </c>
      <c r="ES25" s="56">
        <f t="shared" si="68"/>
        <v>0</v>
      </c>
      <c r="ET25" s="49">
        <f t="shared" si="68"/>
        <v>0</v>
      </c>
      <c r="EU25" s="49">
        <f t="shared" si="41"/>
        <v>0</v>
      </c>
      <c r="EV25" s="49">
        <f t="shared" si="42"/>
        <v>0</v>
      </c>
      <c r="EW25" s="47">
        <v>0</v>
      </c>
      <c r="EX25" s="47">
        <v>0</v>
      </c>
      <c r="EY25" s="49">
        <f t="shared" si="43"/>
        <v>0</v>
      </c>
      <c r="EZ25" s="55">
        <f t="shared" si="43"/>
        <v>0</v>
      </c>
      <c r="FA25" s="56">
        <f t="shared" si="69"/>
        <v>0</v>
      </c>
      <c r="FB25" s="49">
        <f t="shared" si="69"/>
        <v>0</v>
      </c>
      <c r="FC25" s="49">
        <f t="shared" si="44"/>
        <v>0</v>
      </c>
      <c r="FD25" s="49">
        <f t="shared" si="45"/>
        <v>0</v>
      </c>
      <c r="FE25" s="47">
        <v>0</v>
      </c>
      <c r="FF25" s="47">
        <v>0</v>
      </c>
      <c r="FG25" s="49">
        <f t="shared" si="46"/>
        <v>0</v>
      </c>
      <c r="FH25" s="55">
        <f t="shared" si="46"/>
        <v>0</v>
      </c>
      <c r="FI25" s="67">
        <f t="shared" si="70"/>
        <v>0</v>
      </c>
      <c r="FJ25" s="67">
        <f t="shared" si="47"/>
        <v>0</v>
      </c>
      <c r="FK25" s="67">
        <v>0</v>
      </c>
      <c r="FL25" s="67">
        <f t="shared" si="48"/>
        <v>0</v>
      </c>
      <c r="FM25" s="67">
        <f t="shared" si="71"/>
        <v>5355.3099999999995</v>
      </c>
      <c r="FN25" s="67">
        <f t="shared" si="49"/>
        <v>0</v>
      </c>
      <c r="FO25" s="67">
        <v>0</v>
      </c>
      <c r="FP25" s="67">
        <f t="shared" si="50"/>
        <v>5355.3099999999995</v>
      </c>
      <c r="FQ25" s="67">
        <f t="shared" si="72"/>
        <v>715.91</v>
      </c>
      <c r="FR25" s="67">
        <f t="shared" si="51"/>
        <v>0</v>
      </c>
      <c r="FS25" s="67">
        <v>0</v>
      </c>
      <c r="FT25" s="67">
        <f t="shared" si="52"/>
        <v>715.91</v>
      </c>
      <c r="FU25" s="67">
        <f t="shared" si="73"/>
        <v>16566.53</v>
      </c>
      <c r="FV25" s="67">
        <f t="shared" si="53"/>
        <v>0</v>
      </c>
      <c r="FW25" s="67">
        <v>0</v>
      </c>
      <c r="FX25" s="67">
        <f t="shared" si="54"/>
        <v>16566.53</v>
      </c>
      <c r="FY25" s="67">
        <f t="shared" si="74"/>
        <v>8311.68</v>
      </c>
      <c r="FZ25" s="67">
        <f t="shared" si="55"/>
        <v>4043</v>
      </c>
      <c r="GA25" s="67">
        <v>0</v>
      </c>
      <c r="GB25" s="67">
        <f t="shared" si="56"/>
        <v>12354.68</v>
      </c>
      <c r="GC25" s="67">
        <f t="shared" si="75"/>
        <v>7035.4699999999993</v>
      </c>
      <c r="GD25" s="67">
        <f t="shared" si="57"/>
        <v>0</v>
      </c>
      <c r="GE25" s="67">
        <v>0</v>
      </c>
      <c r="GF25" s="67">
        <f t="shared" si="58"/>
        <v>7035.4699999999993</v>
      </c>
    </row>
    <row r="26" spans="1:193" ht="15.75">
      <c r="A26" s="20">
        <v>43086</v>
      </c>
      <c r="B26" s="21">
        <f t="shared" si="59"/>
        <v>2664</v>
      </c>
      <c r="C26" s="22">
        <v>0</v>
      </c>
      <c r="D26" s="22">
        <v>0</v>
      </c>
      <c r="E26" s="22">
        <v>0</v>
      </c>
      <c r="F26" s="21">
        <f t="shared" si="14"/>
        <v>0</v>
      </c>
      <c r="G26" s="22">
        <v>0</v>
      </c>
      <c r="H26" s="21">
        <f t="shared" si="0"/>
        <v>2664</v>
      </c>
      <c r="I26" s="24">
        <f t="shared" si="15"/>
        <v>560</v>
      </c>
      <c r="J26" s="23">
        <v>0</v>
      </c>
      <c r="K26" s="23">
        <v>0</v>
      </c>
      <c r="L26" s="23">
        <v>0</v>
      </c>
      <c r="M26" s="24">
        <f t="shared" si="1"/>
        <v>0</v>
      </c>
      <c r="N26" s="23">
        <v>0</v>
      </c>
      <c r="O26" s="24">
        <f t="shared" si="2"/>
        <v>560</v>
      </c>
      <c r="P26" s="26">
        <f t="shared" si="16"/>
        <v>4615</v>
      </c>
      <c r="Q26" s="25">
        <v>0</v>
      </c>
      <c r="R26" s="25">
        <v>0</v>
      </c>
      <c r="S26" s="25">
        <v>0</v>
      </c>
      <c r="T26" s="26">
        <f t="shared" si="3"/>
        <v>0</v>
      </c>
      <c r="U26" s="25">
        <v>0</v>
      </c>
      <c r="V26" s="26">
        <f t="shared" si="4"/>
        <v>4615</v>
      </c>
      <c r="W26" s="28">
        <f t="shared" si="17"/>
        <v>975</v>
      </c>
      <c r="X26" s="27">
        <v>0</v>
      </c>
      <c r="Y26" s="27">
        <v>0</v>
      </c>
      <c r="Z26" s="27">
        <v>0</v>
      </c>
      <c r="AA26" s="28">
        <f t="shared" si="5"/>
        <v>0</v>
      </c>
      <c r="AB26" s="27">
        <v>0</v>
      </c>
      <c r="AC26" s="28">
        <f t="shared" si="6"/>
        <v>975</v>
      </c>
      <c r="AD26" s="30">
        <f t="shared" si="18"/>
        <v>5020</v>
      </c>
      <c r="AE26" s="29">
        <v>0</v>
      </c>
      <c r="AF26" s="29">
        <v>0</v>
      </c>
      <c r="AG26" s="29">
        <v>0</v>
      </c>
      <c r="AH26" s="30">
        <f t="shared" si="7"/>
        <v>0</v>
      </c>
      <c r="AI26" s="29">
        <v>0</v>
      </c>
      <c r="AJ26" s="30">
        <f t="shared" si="8"/>
        <v>5020</v>
      </c>
      <c r="AK26" s="32">
        <f t="shared" si="19"/>
        <v>10988</v>
      </c>
      <c r="AL26" s="31">
        <v>0</v>
      </c>
      <c r="AM26" s="31">
        <v>0</v>
      </c>
      <c r="AN26" s="31">
        <v>0</v>
      </c>
      <c r="AO26" s="32">
        <f t="shared" si="9"/>
        <v>0</v>
      </c>
      <c r="AP26" s="31">
        <v>0</v>
      </c>
      <c r="AQ26" s="32">
        <f t="shared" si="10"/>
        <v>10988</v>
      </c>
      <c r="AR26" s="32">
        <f t="shared" si="20"/>
        <v>1970</v>
      </c>
      <c r="AS26" s="31">
        <v>0</v>
      </c>
      <c r="AT26" s="31">
        <v>0</v>
      </c>
      <c r="AU26" s="31">
        <v>0</v>
      </c>
      <c r="AV26" s="32">
        <f t="shared" si="11"/>
        <v>0</v>
      </c>
      <c r="AW26" s="31">
        <v>0</v>
      </c>
      <c r="AX26" s="32">
        <f t="shared" si="12"/>
        <v>1970</v>
      </c>
      <c r="AY26" s="38">
        <f t="shared" si="60"/>
        <v>10617.830000000002</v>
      </c>
      <c r="AZ26" s="35">
        <f t="shared" si="21"/>
        <v>0</v>
      </c>
      <c r="BA26" s="35">
        <v>0</v>
      </c>
      <c r="BB26" s="35">
        <f t="shared" si="22"/>
        <v>10617.830000000002</v>
      </c>
      <c r="BC26" s="36">
        <v>0</v>
      </c>
      <c r="BD26" s="36">
        <v>0</v>
      </c>
      <c r="BE26" s="36">
        <v>0</v>
      </c>
      <c r="BF26" s="36">
        <v>0</v>
      </c>
      <c r="BG26" s="36">
        <v>0</v>
      </c>
      <c r="BH26" s="36">
        <v>0</v>
      </c>
      <c r="BI26" s="36">
        <v>0</v>
      </c>
      <c r="BJ26" s="36">
        <v>0</v>
      </c>
      <c r="BK26" s="36">
        <v>0</v>
      </c>
      <c r="BL26" s="36">
        <v>0</v>
      </c>
      <c r="BM26" s="36">
        <v>0</v>
      </c>
      <c r="BN26" s="36">
        <v>0</v>
      </c>
      <c r="BO26" s="36">
        <v>0</v>
      </c>
      <c r="BP26" s="36">
        <v>0</v>
      </c>
      <c r="BQ26" s="36">
        <v>0</v>
      </c>
      <c r="BR26" s="36">
        <v>0</v>
      </c>
      <c r="BS26" s="36">
        <v>0</v>
      </c>
      <c r="BT26" s="36">
        <v>0</v>
      </c>
      <c r="BU26" s="36">
        <v>0</v>
      </c>
      <c r="BV26" s="36">
        <v>0</v>
      </c>
      <c r="BW26" s="36">
        <v>0</v>
      </c>
      <c r="BX26" s="36">
        <v>0</v>
      </c>
      <c r="BY26" s="36">
        <v>0</v>
      </c>
      <c r="BZ26" s="36">
        <v>0</v>
      </c>
      <c r="CA26" s="36">
        <v>0</v>
      </c>
      <c r="CB26" s="36">
        <v>0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6">
        <v>0</v>
      </c>
      <c r="CL26" s="36">
        <v>0</v>
      </c>
      <c r="CM26" s="36">
        <v>0</v>
      </c>
      <c r="CN26" s="36">
        <v>0</v>
      </c>
      <c r="CO26" s="36">
        <v>0</v>
      </c>
      <c r="CP26" s="36">
        <v>0</v>
      </c>
      <c r="CQ26" s="36">
        <v>0</v>
      </c>
      <c r="CR26" s="36">
        <v>0</v>
      </c>
      <c r="CS26" s="36">
        <v>0</v>
      </c>
      <c r="CT26" s="36">
        <v>0</v>
      </c>
      <c r="CU26" s="36">
        <v>0</v>
      </c>
      <c r="CV26" s="36">
        <v>0</v>
      </c>
      <c r="CW26" s="36">
        <v>0</v>
      </c>
      <c r="CX26" s="36">
        <v>0</v>
      </c>
      <c r="CY26" s="36">
        <v>0</v>
      </c>
      <c r="CZ26" s="36">
        <v>0</v>
      </c>
      <c r="DA26" s="36">
        <f t="shared" si="61"/>
        <v>0</v>
      </c>
      <c r="DB26" s="36">
        <f t="shared" si="62"/>
        <v>0</v>
      </c>
      <c r="DC26" s="37">
        <f t="shared" si="25"/>
        <v>0</v>
      </c>
      <c r="DD26" s="50">
        <f t="shared" si="13"/>
        <v>10617.830000000002</v>
      </c>
      <c r="DE26" s="56">
        <f t="shared" si="63"/>
        <v>0</v>
      </c>
      <c r="DF26" s="49">
        <f t="shared" si="63"/>
        <v>80</v>
      </c>
      <c r="DG26" s="49">
        <f t="shared" si="26"/>
        <v>0</v>
      </c>
      <c r="DH26" s="49">
        <f t="shared" si="27"/>
        <v>0</v>
      </c>
      <c r="DI26" s="47">
        <v>0</v>
      </c>
      <c r="DJ26" s="47">
        <v>0</v>
      </c>
      <c r="DK26" s="49">
        <f t="shared" si="28"/>
        <v>0</v>
      </c>
      <c r="DL26" s="55">
        <f t="shared" si="28"/>
        <v>80</v>
      </c>
      <c r="DM26" s="56">
        <f t="shared" si="64"/>
        <v>0</v>
      </c>
      <c r="DN26" s="49">
        <f t="shared" si="64"/>
        <v>80.599999999999994</v>
      </c>
      <c r="DO26" s="49">
        <f t="shared" si="29"/>
        <v>0</v>
      </c>
      <c r="DP26" s="49">
        <f t="shared" si="30"/>
        <v>0</v>
      </c>
      <c r="DQ26" s="47">
        <v>0</v>
      </c>
      <c r="DR26" s="47">
        <v>0</v>
      </c>
      <c r="DS26" s="49">
        <f t="shared" si="31"/>
        <v>0</v>
      </c>
      <c r="DT26" s="55">
        <f t="shared" si="31"/>
        <v>80.599999999999994</v>
      </c>
      <c r="DU26" s="56">
        <f t="shared" si="65"/>
        <v>2365.1999999999989</v>
      </c>
      <c r="DV26" s="49">
        <f t="shared" si="65"/>
        <v>12523.899999999998</v>
      </c>
      <c r="DW26" s="49">
        <f t="shared" si="32"/>
        <v>0</v>
      </c>
      <c r="DX26" s="49">
        <f t="shared" si="33"/>
        <v>0</v>
      </c>
      <c r="DY26" s="47">
        <v>0</v>
      </c>
      <c r="DZ26" s="47">
        <v>0</v>
      </c>
      <c r="EA26" s="49">
        <f t="shared" si="34"/>
        <v>2365.1999999999989</v>
      </c>
      <c r="EB26" s="55">
        <f t="shared" si="34"/>
        <v>12523.899999999998</v>
      </c>
      <c r="EC26" s="56">
        <f t="shared" si="66"/>
        <v>0</v>
      </c>
      <c r="ED26" s="49">
        <f t="shared" si="66"/>
        <v>363</v>
      </c>
      <c r="EE26" s="49">
        <f t="shared" si="35"/>
        <v>0</v>
      </c>
      <c r="EF26" s="49">
        <f t="shared" si="36"/>
        <v>0</v>
      </c>
      <c r="EG26" s="47">
        <v>0</v>
      </c>
      <c r="EH26" s="47">
        <v>0</v>
      </c>
      <c r="EI26" s="49">
        <f t="shared" si="37"/>
        <v>0</v>
      </c>
      <c r="EJ26" s="55">
        <f t="shared" si="37"/>
        <v>363</v>
      </c>
      <c r="EK26" s="56">
        <f t="shared" si="67"/>
        <v>536.79999999999995</v>
      </c>
      <c r="EL26" s="49">
        <f t="shared" si="67"/>
        <v>0</v>
      </c>
      <c r="EM26" s="49">
        <f t="shared" si="38"/>
        <v>0</v>
      </c>
      <c r="EN26" s="49">
        <f t="shared" si="39"/>
        <v>0</v>
      </c>
      <c r="EO26" s="47">
        <v>0</v>
      </c>
      <c r="EP26" s="47">
        <v>0</v>
      </c>
      <c r="EQ26" s="49">
        <f t="shared" si="40"/>
        <v>536.79999999999995</v>
      </c>
      <c r="ER26" s="55">
        <f t="shared" si="40"/>
        <v>0</v>
      </c>
      <c r="ES26" s="56">
        <f t="shared" si="68"/>
        <v>0</v>
      </c>
      <c r="ET26" s="49">
        <f t="shared" si="68"/>
        <v>0</v>
      </c>
      <c r="EU26" s="49">
        <f t="shared" si="41"/>
        <v>0</v>
      </c>
      <c r="EV26" s="49">
        <f t="shared" si="42"/>
        <v>0</v>
      </c>
      <c r="EW26" s="47">
        <v>0</v>
      </c>
      <c r="EX26" s="47">
        <v>0</v>
      </c>
      <c r="EY26" s="49">
        <f t="shared" si="43"/>
        <v>0</v>
      </c>
      <c r="EZ26" s="55">
        <f t="shared" si="43"/>
        <v>0</v>
      </c>
      <c r="FA26" s="56">
        <f t="shared" si="69"/>
        <v>0</v>
      </c>
      <c r="FB26" s="49">
        <f t="shared" si="69"/>
        <v>0</v>
      </c>
      <c r="FC26" s="49">
        <f t="shared" si="44"/>
        <v>0</v>
      </c>
      <c r="FD26" s="49">
        <f t="shared" si="45"/>
        <v>0</v>
      </c>
      <c r="FE26" s="47">
        <v>0</v>
      </c>
      <c r="FF26" s="47">
        <v>0</v>
      </c>
      <c r="FG26" s="49">
        <f t="shared" si="46"/>
        <v>0</v>
      </c>
      <c r="FH26" s="55">
        <f t="shared" si="46"/>
        <v>0</v>
      </c>
      <c r="FI26" s="67">
        <f t="shared" si="70"/>
        <v>0</v>
      </c>
      <c r="FJ26" s="67">
        <f t="shared" si="47"/>
        <v>0</v>
      </c>
      <c r="FK26" s="67">
        <v>0</v>
      </c>
      <c r="FL26" s="67">
        <f t="shared" si="48"/>
        <v>0</v>
      </c>
      <c r="FM26" s="67">
        <f t="shared" si="71"/>
        <v>5355.3099999999995</v>
      </c>
      <c r="FN26" s="67">
        <f t="shared" si="49"/>
        <v>0</v>
      </c>
      <c r="FO26" s="67">
        <v>0</v>
      </c>
      <c r="FP26" s="67">
        <f t="shared" si="50"/>
        <v>5355.3099999999995</v>
      </c>
      <c r="FQ26" s="67">
        <f t="shared" si="72"/>
        <v>715.91</v>
      </c>
      <c r="FR26" s="67">
        <f t="shared" si="51"/>
        <v>0</v>
      </c>
      <c r="FS26" s="67">
        <v>0</v>
      </c>
      <c r="FT26" s="67">
        <f t="shared" si="52"/>
        <v>715.91</v>
      </c>
      <c r="FU26" s="67">
        <f t="shared" si="73"/>
        <v>16566.53</v>
      </c>
      <c r="FV26" s="67">
        <f t="shared" si="53"/>
        <v>0</v>
      </c>
      <c r="FW26" s="67">
        <v>0</v>
      </c>
      <c r="FX26" s="67">
        <f t="shared" si="54"/>
        <v>16566.53</v>
      </c>
      <c r="FY26" s="67">
        <f t="shared" si="74"/>
        <v>12354.68</v>
      </c>
      <c r="FZ26" s="67">
        <f t="shared" si="55"/>
        <v>0</v>
      </c>
      <c r="GA26" s="67">
        <v>0</v>
      </c>
      <c r="GB26" s="67">
        <f t="shared" si="56"/>
        <v>12354.68</v>
      </c>
      <c r="GC26" s="67">
        <f t="shared" si="75"/>
        <v>7035.4699999999993</v>
      </c>
      <c r="GD26" s="67">
        <f t="shared" si="57"/>
        <v>0</v>
      </c>
      <c r="GE26" s="67">
        <v>0</v>
      </c>
      <c r="GF26" s="67">
        <f t="shared" si="58"/>
        <v>7035.4699999999993</v>
      </c>
    </row>
    <row r="27" spans="1:193" ht="15.75">
      <c r="A27" s="20">
        <v>43087</v>
      </c>
      <c r="B27" s="21">
        <f t="shared" si="59"/>
        <v>2664</v>
      </c>
      <c r="C27" s="22">
        <v>0</v>
      </c>
      <c r="D27" s="22">
        <v>0</v>
      </c>
      <c r="E27" s="22">
        <v>0</v>
      </c>
      <c r="F27" s="21">
        <f>SUM(D27:E27)</f>
        <v>0</v>
      </c>
      <c r="G27" s="22">
        <v>0</v>
      </c>
      <c r="H27" s="21">
        <f t="shared" si="0"/>
        <v>2664</v>
      </c>
      <c r="I27" s="24">
        <f t="shared" si="15"/>
        <v>560</v>
      </c>
      <c r="J27" s="23">
        <v>0</v>
      </c>
      <c r="K27" s="23">
        <v>0</v>
      </c>
      <c r="L27" s="23">
        <v>0</v>
      </c>
      <c r="M27" s="24">
        <f t="shared" si="1"/>
        <v>0</v>
      </c>
      <c r="N27" s="23">
        <v>0</v>
      </c>
      <c r="O27" s="24">
        <f t="shared" si="2"/>
        <v>560</v>
      </c>
      <c r="P27" s="26">
        <f t="shared" si="16"/>
        <v>4615</v>
      </c>
      <c r="Q27" s="25">
        <v>0</v>
      </c>
      <c r="R27" s="25">
        <v>0</v>
      </c>
      <c r="S27" s="25">
        <v>0</v>
      </c>
      <c r="T27" s="26">
        <f t="shared" si="3"/>
        <v>0</v>
      </c>
      <c r="U27" s="25">
        <v>0</v>
      </c>
      <c r="V27" s="26">
        <f t="shared" si="4"/>
        <v>4615</v>
      </c>
      <c r="W27" s="28">
        <f t="shared" si="17"/>
        <v>975</v>
      </c>
      <c r="X27" s="27">
        <v>0</v>
      </c>
      <c r="Y27" s="27">
        <v>0</v>
      </c>
      <c r="Z27" s="27">
        <v>0</v>
      </c>
      <c r="AA27" s="28">
        <f t="shared" si="5"/>
        <v>0</v>
      </c>
      <c r="AB27" s="27">
        <v>0</v>
      </c>
      <c r="AC27" s="28">
        <f t="shared" si="6"/>
        <v>975</v>
      </c>
      <c r="AD27" s="30">
        <f t="shared" si="18"/>
        <v>5020</v>
      </c>
      <c r="AE27" s="29">
        <v>0</v>
      </c>
      <c r="AF27" s="29">
        <v>0</v>
      </c>
      <c r="AG27" s="29">
        <v>0</v>
      </c>
      <c r="AH27" s="30">
        <f t="shared" si="7"/>
        <v>0</v>
      </c>
      <c r="AI27" s="29">
        <v>0</v>
      </c>
      <c r="AJ27" s="30">
        <f t="shared" si="8"/>
        <v>5020</v>
      </c>
      <c r="AK27" s="32">
        <f t="shared" si="19"/>
        <v>10988</v>
      </c>
      <c r="AL27" s="31">
        <v>0</v>
      </c>
      <c r="AM27" s="31">
        <v>0</v>
      </c>
      <c r="AN27" s="31">
        <v>0</v>
      </c>
      <c r="AO27" s="32">
        <f t="shared" si="9"/>
        <v>0</v>
      </c>
      <c r="AP27" s="31">
        <v>0</v>
      </c>
      <c r="AQ27" s="32">
        <f t="shared" si="10"/>
        <v>10988</v>
      </c>
      <c r="AR27" s="32">
        <f t="shared" si="20"/>
        <v>1970</v>
      </c>
      <c r="AS27" s="31">
        <v>0</v>
      </c>
      <c r="AT27" s="31">
        <v>0</v>
      </c>
      <c r="AU27" s="31">
        <v>0</v>
      </c>
      <c r="AV27" s="32">
        <f t="shared" si="11"/>
        <v>0</v>
      </c>
      <c r="AW27" s="31">
        <v>0</v>
      </c>
      <c r="AX27" s="32">
        <f t="shared" si="12"/>
        <v>1970</v>
      </c>
      <c r="AY27" s="38">
        <f t="shared" si="60"/>
        <v>10617.830000000002</v>
      </c>
      <c r="AZ27" s="35">
        <f t="shared" si="21"/>
        <v>0</v>
      </c>
      <c r="BA27" s="35">
        <v>3500</v>
      </c>
      <c r="BB27" s="35">
        <f t="shared" si="22"/>
        <v>14117.830000000002</v>
      </c>
      <c r="BC27" s="36">
        <v>0</v>
      </c>
      <c r="BD27" s="36">
        <v>0</v>
      </c>
      <c r="BE27" s="36">
        <v>0</v>
      </c>
      <c r="BF27" s="36">
        <v>0</v>
      </c>
      <c r="BG27" s="36">
        <v>0</v>
      </c>
      <c r="BH27" s="36">
        <v>0</v>
      </c>
      <c r="BI27" s="36">
        <v>0</v>
      </c>
      <c r="BJ27" s="36">
        <v>0</v>
      </c>
      <c r="BK27" s="36">
        <v>0</v>
      </c>
      <c r="BL27" s="36">
        <v>0</v>
      </c>
      <c r="BM27" s="36">
        <v>0</v>
      </c>
      <c r="BN27" s="36">
        <v>0</v>
      </c>
      <c r="BO27" s="36">
        <v>16</v>
      </c>
      <c r="BP27" s="36">
        <v>4130</v>
      </c>
      <c r="BQ27" s="36">
        <v>196.4</v>
      </c>
      <c r="BR27" s="36">
        <v>0</v>
      </c>
      <c r="BS27" s="36">
        <v>0</v>
      </c>
      <c r="BT27" s="36">
        <v>0</v>
      </c>
      <c r="BU27" s="36">
        <v>0</v>
      </c>
      <c r="BV27" s="36">
        <v>0</v>
      </c>
      <c r="BW27" s="36">
        <v>0</v>
      </c>
      <c r="BX27" s="36">
        <v>0</v>
      </c>
      <c r="BY27" s="36">
        <v>0</v>
      </c>
      <c r="BZ27" s="36">
        <v>0</v>
      </c>
      <c r="CA27" s="36">
        <v>0</v>
      </c>
      <c r="CB27" s="36">
        <v>0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6">
        <v>0</v>
      </c>
      <c r="CL27" s="36">
        <v>0</v>
      </c>
      <c r="CM27" s="36">
        <v>0</v>
      </c>
      <c r="CN27" s="36">
        <v>0</v>
      </c>
      <c r="CO27" s="36">
        <v>0</v>
      </c>
      <c r="CP27" s="36">
        <v>0</v>
      </c>
      <c r="CQ27" s="36">
        <v>0</v>
      </c>
      <c r="CR27" s="36">
        <v>0</v>
      </c>
      <c r="CS27" s="36">
        <v>0</v>
      </c>
      <c r="CT27" s="36">
        <v>0</v>
      </c>
      <c r="CU27" s="36">
        <v>0</v>
      </c>
      <c r="CV27" s="36">
        <v>0</v>
      </c>
      <c r="CW27" s="36">
        <v>0</v>
      </c>
      <c r="CX27" s="36">
        <v>0</v>
      </c>
      <c r="CY27" s="36">
        <v>0</v>
      </c>
      <c r="CZ27" s="36">
        <v>0</v>
      </c>
      <c r="DA27" s="36">
        <f t="shared" si="61"/>
        <v>4130</v>
      </c>
      <c r="DB27" s="36">
        <f t="shared" si="62"/>
        <v>196.4</v>
      </c>
      <c r="DC27" s="37">
        <f t="shared" si="25"/>
        <v>4326.3999999999996</v>
      </c>
      <c r="DD27" s="50">
        <f t="shared" si="13"/>
        <v>9791.4300000000021</v>
      </c>
      <c r="DE27" s="56">
        <f t="shared" si="63"/>
        <v>0</v>
      </c>
      <c r="DF27" s="49">
        <f t="shared" si="63"/>
        <v>80</v>
      </c>
      <c r="DG27" s="49">
        <f t="shared" si="26"/>
        <v>0</v>
      </c>
      <c r="DH27" s="49">
        <f t="shared" si="27"/>
        <v>0</v>
      </c>
      <c r="DI27" s="47">
        <v>0</v>
      </c>
      <c r="DJ27" s="47">
        <v>0</v>
      </c>
      <c r="DK27" s="49">
        <f t="shared" si="28"/>
        <v>0</v>
      </c>
      <c r="DL27" s="55">
        <f t="shared" si="28"/>
        <v>80</v>
      </c>
      <c r="DM27" s="56">
        <f t="shared" si="64"/>
        <v>0</v>
      </c>
      <c r="DN27" s="49">
        <f t="shared" si="64"/>
        <v>80.599999999999994</v>
      </c>
      <c r="DO27" s="49">
        <f t="shared" si="29"/>
        <v>0</v>
      </c>
      <c r="DP27" s="49">
        <f t="shared" si="30"/>
        <v>0</v>
      </c>
      <c r="DQ27" s="47">
        <v>0</v>
      </c>
      <c r="DR27" s="47">
        <v>0</v>
      </c>
      <c r="DS27" s="49">
        <f t="shared" si="31"/>
        <v>0</v>
      </c>
      <c r="DT27" s="55">
        <f t="shared" si="31"/>
        <v>80.599999999999994</v>
      </c>
      <c r="DU27" s="56">
        <f t="shared" si="65"/>
        <v>2365.1999999999989</v>
      </c>
      <c r="DV27" s="49">
        <f t="shared" si="65"/>
        <v>12523.899999999998</v>
      </c>
      <c r="DW27" s="49">
        <f t="shared" si="32"/>
        <v>0</v>
      </c>
      <c r="DX27" s="49">
        <f t="shared" si="33"/>
        <v>4130</v>
      </c>
      <c r="DY27" s="47">
        <v>0</v>
      </c>
      <c r="DZ27" s="47">
        <v>2195.1999999999998</v>
      </c>
      <c r="EA27" s="49">
        <f t="shared" si="34"/>
        <v>2365.1999999999989</v>
      </c>
      <c r="EB27" s="55">
        <f t="shared" si="34"/>
        <v>14458.699999999997</v>
      </c>
      <c r="EC27" s="56">
        <f t="shared" si="66"/>
        <v>0</v>
      </c>
      <c r="ED27" s="49">
        <f t="shared" si="66"/>
        <v>363</v>
      </c>
      <c r="EE27" s="49">
        <f t="shared" si="35"/>
        <v>0</v>
      </c>
      <c r="EF27" s="49">
        <f t="shared" si="36"/>
        <v>0</v>
      </c>
      <c r="EG27" s="47">
        <v>0</v>
      </c>
      <c r="EH27" s="47">
        <v>0</v>
      </c>
      <c r="EI27" s="49">
        <f t="shared" si="37"/>
        <v>0</v>
      </c>
      <c r="EJ27" s="55">
        <f t="shared" si="37"/>
        <v>363</v>
      </c>
      <c r="EK27" s="56">
        <f t="shared" si="67"/>
        <v>536.79999999999995</v>
      </c>
      <c r="EL27" s="49">
        <f t="shared" si="67"/>
        <v>0</v>
      </c>
      <c r="EM27" s="49">
        <f t="shared" si="38"/>
        <v>0</v>
      </c>
      <c r="EN27" s="49">
        <f t="shared" si="39"/>
        <v>0</v>
      </c>
      <c r="EO27" s="47">
        <v>0</v>
      </c>
      <c r="EP27" s="47">
        <v>0</v>
      </c>
      <c r="EQ27" s="49">
        <f t="shared" si="40"/>
        <v>536.79999999999995</v>
      </c>
      <c r="ER27" s="55">
        <f t="shared" si="40"/>
        <v>0</v>
      </c>
      <c r="ES27" s="56">
        <f t="shared" si="68"/>
        <v>0</v>
      </c>
      <c r="ET27" s="49">
        <f t="shared" si="68"/>
        <v>0</v>
      </c>
      <c r="EU27" s="49">
        <f t="shared" si="41"/>
        <v>0</v>
      </c>
      <c r="EV27" s="49">
        <f t="shared" si="42"/>
        <v>0</v>
      </c>
      <c r="EW27" s="47">
        <v>0</v>
      </c>
      <c r="EX27" s="47">
        <v>0</v>
      </c>
      <c r="EY27" s="49">
        <f t="shared" si="43"/>
        <v>0</v>
      </c>
      <c r="EZ27" s="55">
        <f t="shared" si="43"/>
        <v>0</v>
      </c>
      <c r="FA27" s="56">
        <f t="shared" si="69"/>
        <v>0</v>
      </c>
      <c r="FB27" s="49">
        <f t="shared" si="69"/>
        <v>0</v>
      </c>
      <c r="FC27" s="49">
        <f t="shared" si="44"/>
        <v>0</v>
      </c>
      <c r="FD27" s="49">
        <f t="shared" si="45"/>
        <v>0</v>
      </c>
      <c r="FE27" s="47">
        <v>0</v>
      </c>
      <c r="FF27" s="47">
        <v>0</v>
      </c>
      <c r="FG27" s="49">
        <f t="shared" si="46"/>
        <v>0</v>
      </c>
      <c r="FH27" s="55">
        <f t="shared" si="46"/>
        <v>0</v>
      </c>
      <c r="FI27" s="67">
        <f t="shared" si="70"/>
        <v>0</v>
      </c>
      <c r="FJ27" s="67">
        <f t="shared" si="47"/>
        <v>0</v>
      </c>
      <c r="FK27" s="67">
        <v>0</v>
      </c>
      <c r="FL27" s="67">
        <f t="shared" si="48"/>
        <v>0</v>
      </c>
      <c r="FM27" s="67">
        <f t="shared" si="71"/>
        <v>5355.3099999999995</v>
      </c>
      <c r="FN27" s="67">
        <f t="shared" si="49"/>
        <v>0</v>
      </c>
      <c r="FO27" s="67">
        <v>0</v>
      </c>
      <c r="FP27" s="67">
        <f t="shared" si="50"/>
        <v>5355.3099999999995</v>
      </c>
      <c r="FQ27" s="67">
        <f t="shared" si="72"/>
        <v>715.91</v>
      </c>
      <c r="FR27" s="67">
        <f t="shared" si="51"/>
        <v>0</v>
      </c>
      <c r="FS27" s="67">
        <v>0</v>
      </c>
      <c r="FT27" s="67">
        <f t="shared" si="52"/>
        <v>715.91</v>
      </c>
      <c r="FU27" s="67">
        <f t="shared" si="73"/>
        <v>16566.53</v>
      </c>
      <c r="FV27" s="67">
        <f t="shared" si="53"/>
        <v>0</v>
      </c>
      <c r="FW27" s="67">
        <v>11095.66</v>
      </c>
      <c r="FX27" s="67">
        <f t="shared" si="54"/>
        <v>5470.869999999999</v>
      </c>
      <c r="FY27" s="67">
        <f t="shared" si="74"/>
        <v>12354.68</v>
      </c>
      <c r="FZ27" s="67">
        <f t="shared" si="55"/>
        <v>0</v>
      </c>
      <c r="GA27" s="67">
        <v>0</v>
      </c>
      <c r="GB27" s="67">
        <f t="shared" si="56"/>
        <v>12354.68</v>
      </c>
      <c r="GC27" s="67">
        <f t="shared" si="75"/>
        <v>7035.4699999999993</v>
      </c>
      <c r="GD27" s="67">
        <f t="shared" si="57"/>
        <v>0</v>
      </c>
      <c r="GE27" s="67">
        <v>0</v>
      </c>
      <c r="GF27" s="67">
        <f t="shared" si="58"/>
        <v>7035.4699999999993</v>
      </c>
    </row>
    <row r="28" spans="1:193" ht="15.75">
      <c r="A28" s="20">
        <v>43088</v>
      </c>
      <c r="B28" s="21">
        <f t="shared" si="59"/>
        <v>2664</v>
      </c>
      <c r="C28" s="22">
        <v>0</v>
      </c>
      <c r="D28" s="22">
        <v>0</v>
      </c>
      <c r="E28" s="22">
        <v>0</v>
      </c>
      <c r="F28" s="21">
        <f>SUM(D28:E28)</f>
        <v>0</v>
      </c>
      <c r="G28" s="22">
        <v>0</v>
      </c>
      <c r="H28" s="21">
        <f t="shared" si="0"/>
        <v>2664</v>
      </c>
      <c r="I28" s="24">
        <f t="shared" si="15"/>
        <v>560</v>
      </c>
      <c r="J28" s="23">
        <v>0</v>
      </c>
      <c r="K28" s="23">
        <v>0</v>
      </c>
      <c r="L28" s="23">
        <v>5</v>
      </c>
      <c r="M28" s="24">
        <f t="shared" si="1"/>
        <v>5</v>
      </c>
      <c r="N28" s="23">
        <v>0</v>
      </c>
      <c r="O28" s="24">
        <f t="shared" si="2"/>
        <v>555</v>
      </c>
      <c r="P28" s="26">
        <f t="shared" si="16"/>
        <v>4615</v>
      </c>
      <c r="Q28" s="25">
        <v>0</v>
      </c>
      <c r="R28" s="25">
        <v>0</v>
      </c>
      <c r="S28" s="25">
        <v>0</v>
      </c>
      <c r="T28" s="26">
        <f t="shared" si="3"/>
        <v>0</v>
      </c>
      <c r="U28" s="25">
        <v>0</v>
      </c>
      <c r="V28" s="26">
        <f t="shared" si="4"/>
        <v>4615</v>
      </c>
      <c r="W28" s="28">
        <f t="shared" si="17"/>
        <v>975</v>
      </c>
      <c r="X28" s="27">
        <v>0</v>
      </c>
      <c r="Y28" s="27">
        <v>0</v>
      </c>
      <c r="Z28" s="27">
        <v>0</v>
      </c>
      <c r="AA28" s="28">
        <f t="shared" si="5"/>
        <v>0</v>
      </c>
      <c r="AB28" s="27">
        <v>0</v>
      </c>
      <c r="AC28" s="28">
        <f t="shared" si="6"/>
        <v>975</v>
      </c>
      <c r="AD28" s="30">
        <f t="shared" si="18"/>
        <v>5020</v>
      </c>
      <c r="AE28" s="29">
        <v>0</v>
      </c>
      <c r="AF28" s="29">
        <v>0</v>
      </c>
      <c r="AG28" s="29">
        <v>0</v>
      </c>
      <c r="AH28" s="30">
        <f t="shared" si="7"/>
        <v>0</v>
      </c>
      <c r="AI28" s="29">
        <v>0</v>
      </c>
      <c r="AJ28" s="30">
        <f t="shared" si="8"/>
        <v>5020</v>
      </c>
      <c r="AK28" s="32">
        <f t="shared" si="19"/>
        <v>10988</v>
      </c>
      <c r="AL28" s="31">
        <v>0</v>
      </c>
      <c r="AM28" s="31">
        <v>0</v>
      </c>
      <c r="AN28" s="31">
        <v>0</v>
      </c>
      <c r="AO28" s="32">
        <f t="shared" si="9"/>
        <v>0</v>
      </c>
      <c r="AP28" s="31">
        <v>0</v>
      </c>
      <c r="AQ28" s="32">
        <f t="shared" si="10"/>
        <v>10988</v>
      </c>
      <c r="AR28" s="32">
        <f t="shared" si="20"/>
        <v>1970</v>
      </c>
      <c r="AS28" s="31">
        <v>0</v>
      </c>
      <c r="AT28" s="31">
        <v>0</v>
      </c>
      <c r="AU28" s="31">
        <v>0</v>
      </c>
      <c r="AV28" s="32">
        <f t="shared" si="11"/>
        <v>0</v>
      </c>
      <c r="AW28" s="31">
        <v>0</v>
      </c>
      <c r="AX28" s="32">
        <f t="shared" si="12"/>
        <v>1970</v>
      </c>
      <c r="AY28" s="38">
        <f t="shared" si="60"/>
        <v>9791.4300000000021</v>
      </c>
      <c r="AZ28" s="35">
        <f t="shared" si="21"/>
        <v>0</v>
      </c>
      <c r="BA28" s="35">
        <v>7500</v>
      </c>
      <c r="BB28" s="35">
        <f t="shared" si="22"/>
        <v>17291.43</v>
      </c>
      <c r="BC28" s="36">
        <v>0</v>
      </c>
      <c r="BD28" s="36">
        <v>0</v>
      </c>
      <c r="BE28" s="36">
        <v>0</v>
      </c>
      <c r="BF28" s="36">
        <v>0</v>
      </c>
      <c r="BG28" s="36">
        <v>0</v>
      </c>
      <c r="BH28" s="36">
        <v>0</v>
      </c>
      <c r="BI28" s="36">
        <v>0</v>
      </c>
      <c r="BJ28" s="36">
        <v>0</v>
      </c>
      <c r="BK28" s="36">
        <v>0</v>
      </c>
      <c r="BL28" s="36">
        <v>0</v>
      </c>
      <c r="BM28" s="36">
        <v>0</v>
      </c>
      <c r="BN28" s="36">
        <v>0</v>
      </c>
      <c r="BO28" s="36">
        <v>32</v>
      </c>
      <c r="BP28" s="36">
        <f>4174.2+4257.8</f>
        <v>8432</v>
      </c>
      <c r="BQ28" s="36">
        <v>4</v>
      </c>
      <c r="BR28" s="36">
        <v>0</v>
      </c>
      <c r="BS28" s="36">
        <v>0</v>
      </c>
      <c r="BT28" s="36">
        <v>0</v>
      </c>
      <c r="BU28" s="36">
        <v>0</v>
      </c>
      <c r="BV28" s="36">
        <v>0</v>
      </c>
      <c r="BW28" s="36">
        <v>0</v>
      </c>
      <c r="BX28" s="36">
        <v>0</v>
      </c>
      <c r="BY28" s="36">
        <v>0</v>
      </c>
      <c r="BZ28" s="36">
        <v>0</v>
      </c>
      <c r="CA28" s="36">
        <v>0</v>
      </c>
      <c r="CB28" s="36">
        <v>0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6">
        <v>0</v>
      </c>
      <c r="CL28" s="36">
        <v>0</v>
      </c>
      <c r="CM28" s="36">
        <v>0</v>
      </c>
      <c r="CN28" s="36">
        <v>0</v>
      </c>
      <c r="CO28" s="36">
        <v>0</v>
      </c>
      <c r="CP28" s="36">
        <v>0</v>
      </c>
      <c r="CQ28" s="36">
        <v>0</v>
      </c>
      <c r="CR28" s="36">
        <v>0</v>
      </c>
      <c r="CS28" s="36">
        <v>0</v>
      </c>
      <c r="CT28" s="36">
        <v>0</v>
      </c>
      <c r="CU28" s="36">
        <v>0</v>
      </c>
      <c r="CV28" s="36">
        <v>0</v>
      </c>
      <c r="CW28" s="36">
        <v>0</v>
      </c>
      <c r="CX28" s="36">
        <v>0</v>
      </c>
      <c r="CY28" s="36">
        <v>0</v>
      </c>
      <c r="CZ28" s="36">
        <v>0</v>
      </c>
      <c r="DA28" s="36">
        <f t="shared" si="61"/>
        <v>8432</v>
      </c>
      <c r="DB28" s="36">
        <f t="shared" si="62"/>
        <v>4</v>
      </c>
      <c r="DC28" s="37">
        <f t="shared" si="25"/>
        <v>8436</v>
      </c>
      <c r="DD28" s="50">
        <f t="shared" si="13"/>
        <v>8855.43</v>
      </c>
      <c r="DE28" s="56">
        <f t="shared" si="63"/>
        <v>0</v>
      </c>
      <c r="DF28" s="49">
        <f t="shared" si="63"/>
        <v>80</v>
      </c>
      <c r="DG28" s="49">
        <f t="shared" si="26"/>
        <v>0</v>
      </c>
      <c r="DH28" s="49">
        <f t="shared" si="27"/>
        <v>0</v>
      </c>
      <c r="DI28" s="47">
        <v>0</v>
      </c>
      <c r="DJ28" s="47">
        <v>0</v>
      </c>
      <c r="DK28" s="49">
        <f t="shared" si="28"/>
        <v>0</v>
      </c>
      <c r="DL28" s="55">
        <f t="shared" si="28"/>
        <v>80</v>
      </c>
      <c r="DM28" s="56">
        <f t="shared" si="64"/>
        <v>0</v>
      </c>
      <c r="DN28" s="49">
        <f t="shared" si="64"/>
        <v>80.599999999999994</v>
      </c>
      <c r="DO28" s="49">
        <f t="shared" si="29"/>
        <v>0</v>
      </c>
      <c r="DP28" s="49">
        <f t="shared" si="30"/>
        <v>0</v>
      </c>
      <c r="DQ28" s="47">
        <v>0</v>
      </c>
      <c r="DR28" s="47">
        <v>0</v>
      </c>
      <c r="DS28" s="49">
        <f t="shared" si="31"/>
        <v>0</v>
      </c>
      <c r="DT28" s="55">
        <f t="shared" si="31"/>
        <v>80.599999999999994</v>
      </c>
      <c r="DU28" s="56">
        <f t="shared" si="65"/>
        <v>2365.1999999999989</v>
      </c>
      <c r="DV28" s="49">
        <f t="shared" si="65"/>
        <v>14458.699999999997</v>
      </c>
      <c r="DW28" s="49">
        <f t="shared" si="32"/>
        <v>0</v>
      </c>
      <c r="DX28" s="49">
        <f t="shared" si="33"/>
        <v>8432</v>
      </c>
      <c r="DY28" s="47">
        <v>0</v>
      </c>
      <c r="DZ28" s="47">
        <v>3107.7</v>
      </c>
      <c r="EA28" s="49">
        <f t="shared" si="34"/>
        <v>2365.1999999999989</v>
      </c>
      <c r="EB28" s="55">
        <f t="shared" si="34"/>
        <v>19782.999999999996</v>
      </c>
      <c r="EC28" s="56">
        <f t="shared" si="66"/>
        <v>0</v>
      </c>
      <c r="ED28" s="49">
        <f t="shared" si="66"/>
        <v>363</v>
      </c>
      <c r="EE28" s="49">
        <f t="shared" si="35"/>
        <v>0</v>
      </c>
      <c r="EF28" s="49">
        <f t="shared" si="36"/>
        <v>0</v>
      </c>
      <c r="EG28" s="47">
        <v>0</v>
      </c>
      <c r="EH28" s="47">
        <v>0</v>
      </c>
      <c r="EI28" s="49">
        <f t="shared" si="37"/>
        <v>0</v>
      </c>
      <c r="EJ28" s="55">
        <f t="shared" si="37"/>
        <v>363</v>
      </c>
      <c r="EK28" s="56">
        <f t="shared" si="67"/>
        <v>536.79999999999995</v>
      </c>
      <c r="EL28" s="49">
        <f t="shared" si="67"/>
        <v>0</v>
      </c>
      <c r="EM28" s="49">
        <f t="shared" si="38"/>
        <v>0</v>
      </c>
      <c r="EN28" s="49">
        <f t="shared" si="39"/>
        <v>0</v>
      </c>
      <c r="EO28" s="47">
        <v>0</v>
      </c>
      <c r="EP28" s="47">
        <v>0</v>
      </c>
      <c r="EQ28" s="49">
        <f t="shared" si="40"/>
        <v>536.79999999999995</v>
      </c>
      <c r="ER28" s="55">
        <f t="shared" si="40"/>
        <v>0</v>
      </c>
      <c r="ES28" s="56">
        <f t="shared" si="68"/>
        <v>0</v>
      </c>
      <c r="ET28" s="49">
        <f t="shared" si="68"/>
        <v>0</v>
      </c>
      <c r="EU28" s="49">
        <f t="shared" si="41"/>
        <v>0</v>
      </c>
      <c r="EV28" s="49">
        <f t="shared" si="42"/>
        <v>0</v>
      </c>
      <c r="EW28" s="47">
        <v>0</v>
      </c>
      <c r="EX28" s="47">
        <v>0</v>
      </c>
      <c r="EY28" s="49">
        <f t="shared" si="43"/>
        <v>0</v>
      </c>
      <c r="EZ28" s="55">
        <f t="shared" si="43"/>
        <v>0</v>
      </c>
      <c r="FA28" s="56">
        <f t="shared" si="69"/>
        <v>0</v>
      </c>
      <c r="FB28" s="49">
        <f t="shared" si="69"/>
        <v>0</v>
      </c>
      <c r="FC28" s="49">
        <f t="shared" si="44"/>
        <v>0</v>
      </c>
      <c r="FD28" s="49">
        <f t="shared" si="45"/>
        <v>0</v>
      </c>
      <c r="FE28" s="47">
        <v>0</v>
      </c>
      <c r="FF28" s="47">
        <v>0</v>
      </c>
      <c r="FG28" s="49">
        <f t="shared" si="46"/>
        <v>0</v>
      </c>
      <c r="FH28" s="55">
        <f t="shared" si="46"/>
        <v>0</v>
      </c>
      <c r="FI28" s="67">
        <f t="shared" si="70"/>
        <v>0</v>
      </c>
      <c r="FJ28" s="67">
        <f t="shared" si="47"/>
        <v>0</v>
      </c>
      <c r="FK28" s="67">
        <v>0</v>
      </c>
      <c r="FL28" s="67">
        <f t="shared" si="48"/>
        <v>0</v>
      </c>
      <c r="FM28" s="67">
        <f t="shared" si="71"/>
        <v>5355.3099999999995</v>
      </c>
      <c r="FN28" s="67">
        <f t="shared" si="49"/>
        <v>0</v>
      </c>
      <c r="FO28" s="67">
        <v>0</v>
      </c>
      <c r="FP28" s="67">
        <f t="shared" si="50"/>
        <v>5355.3099999999995</v>
      </c>
      <c r="FQ28" s="67">
        <f t="shared" si="72"/>
        <v>715.91</v>
      </c>
      <c r="FR28" s="67">
        <f t="shared" si="51"/>
        <v>0</v>
      </c>
      <c r="FS28" s="67">
        <v>0</v>
      </c>
      <c r="FT28" s="67">
        <f t="shared" si="52"/>
        <v>715.91</v>
      </c>
      <c r="FU28" s="67">
        <f t="shared" si="73"/>
        <v>5470.869999999999</v>
      </c>
      <c r="FV28" s="67">
        <f t="shared" si="53"/>
        <v>0</v>
      </c>
      <c r="FW28" s="67">
        <v>0</v>
      </c>
      <c r="FX28" s="67">
        <f t="shared" si="54"/>
        <v>5470.869999999999</v>
      </c>
      <c r="FY28" s="67">
        <f t="shared" si="74"/>
        <v>12354.68</v>
      </c>
      <c r="FZ28" s="67">
        <f t="shared" si="55"/>
        <v>0</v>
      </c>
      <c r="GA28" s="67">
        <v>0</v>
      </c>
      <c r="GB28" s="67">
        <f t="shared" si="56"/>
        <v>12354.68</v>
      </c>
      <c r="GC28" s="67">
        <f t="shared" si="75"/>
        <v>7035.4699999999993</v>
      </c>
      <c r="GD28" s="67">
        <f t="shared" si="57"/>
        <v>0</v>
      </c>
      <c r="GE28" s="67">
        <v>0</v>
      </c>
      <c r="GF28" s="67">
        <f t="shared" si="58"/>
        <v>7035.4699999999993</v>
      </c>
    </row>
    <row r="29" spans="1:193" ht="15.75">
      <c r="A29" s="20">
        <v>43089</v>
      </c>
      <c r="B29" s="21">
        <f t="shared" si="59"/>
        <v>2664</v>
      </c>
      <c r="C29" s="22">
        <v>0</v>
      </c>
      <c r="D29" s="22">
        <v>10</v>
      </c>
      <c r="E29" s="22">
        <v>0</v>
      </c>
      <c r="F29" s="21">
        <f t="shared" si="14"/>
        <v>10</v>
      </c>
      <c r="G29" s="22">
        <v>0</v>
      </c>
      <c r="H29" s="21">
        <f t="shared" si="0"/>
        <v>2654</v>
      </c>
      <c r="I29" s="24">
        <f t="shared" si="15"/>
        <v>555</v>
      </c>
      <c r="J29" s="23">
        <v>0</v>
      </c>
      <c r="K29" s="23">
        <v>0</v>
      </c>
      <c r="L29" s="23">
        <v>0</v>
      </c>
      <c r="M29" s="24">
        <f t="shared" si="1"/>
        <v>0</v>
      </c>
      <c r="N29" s="23">
        <v>0</v>
      </c>
      <c r="O29" s="24">
        <f t="shared" si="2"/>
        <v>555</v>
      </c>
      <c r="P29" s="26">
        <f t="shared" si="16"/>
        <v>4615</v>
      </c>
      <c r="Q29" s="25">
        <v>0</v>
      </c>
      <c r="R29" s="25">
        <v>70</v>
      </c>
      <c r="S29" s="25">
        <v>0</v>
      </c>
      <c r="T29" s="26">
        <f t="shared" si="3"/>
        <v>70</v>
      </c>
      <c r="U29" s="25">
        <v>0</v>
      </c>
      <c r="V29" s="26">
        <f t="shared" si="4"/>
        <v>4545</v>
      </c>
      <c r="W29" s="28">
        <f t="shared" si="17"/>
        <v>975</v>
      </c>
      <c r="X29" s="27">
        <v>0</v>
      </c>
      <c r="Y29" s="27">
        <v>0</v>
      </c>
      <c r="Z29" s="27">
        <v>0</v>
      </c>
      <c r="AA29" s="28">
        <f t="shared" si="5"/>
        <v>0</v>
      </c>
      <c r="AB29" s="27">
        <v>0</v>
      </c>
      <c r="AC29" s="28">
        <f t="shared" si="6"/>
        <v>975</v>
      </c>
      <c r="AD29" s="30">
        <f t="shared" si="18"/>
        <v>5020</v>
      </c>
      <c r="AE29" s="29">
        <v>0</v>
      </c>
      <c r="AF29" s="29">
        <v>70</v>
      </c>
      <c r="AG29" s="29">
        <v>0</v>
      </c>
      <c r="AH29" s="30">
        <f t="shared" si="7"/>
        <v>70</v>
      </c>
      <c r="AI29" s="29">
        <v>0</v>
      </c>
      <c r="AJ29" s="30">
        <f t="shared" si="8"/>
        <v>4950</v>
      </c>
      <c r="AK29" s="32">
        <f t="shared" si="19"/>
        <v>10988</v>
      </c>
      <c r="AL29" s="31">
        <v>0</v>
      </c>
      <c r="AM29" s="31">
        <v>200</v>
      </c>
      <c r="AN29" s="31">
        <v>0</v>
      </c>
      <c r="AO29" s="32">
        <f t="shared" si="9"/>
        <v>200</v>
      </c>
      <c r="AP29" s="31">
        <v>0</v>
      </c>
      <c r="AQ29" s="32">
        <f t="shared" si="10"/>
        <v>10788</v>
      </c>
      <c r="AR29" s="32">
        <f t="shared" si="20"/>
        <v>1970</v>
      </c>
      <c r="AS29" s="31">
        <v>0</v>
      </c>
      <c r="AT29" s="31">
        <v>0</v>
      </c>
      <c r="AU29" s="31">
        <v>0</v>
      </c>
      <c r="AV29" s="32">
        <f t="shared" si="11"/>
        <v>0</v>
      </c>
      <c r="AW29" s="31">
        <v>0</v>
      </c>
      <c r="AX29" s="32">
        <f t="shared" si="12"/>
        <v>1970</v>
      </c>
      <c r="AY29" s="38">
        <f t="shared" si="60"/>
        <v>8855.43</v>
      </c>
      <c r="AZ29" s="35">
        <f t="shared" si="21"/>
        <v>8750</v>
      </c>
      <c r="BA29" s="35">
        <v>4125</v>
      </c>
      <c r="BB29" s="35">
        <f t="shared" si="22"/>
        <v>21730.43</v>
      </c>
      <c r="BC29" s="36">
        <v>0</v>
      </c>
      <c r="BD29" s="36">
        <v>0</v>
      </c>
      <c r="BE29" s="36">
        <v>0</v>
      </c>
      <c r="BF29" s="36">
        <v>0</v>
      </c>
      <c r="BG29" s="36">
        <v>0</v>
      </c>
      <c r="BH29" s="36">
        <v>0</v>
      </c>
      <c r="BI29" s="36">
        <v>0</v>
      </c>
      <c r="BJ29" s="36">
        <v>0</v>
      </c>
      <c r="BK29" s="36">
        <v>0</v>
      </c>
      <c r="BL29" s="36">
        <v>0</v>
      </c>
      <c r="BM29" s="36">
        <v>24</v>
      </c>
      <c r="BN29" s="36">
        <v>4426</v>
      </c>
      <c r="BO29" s="36">
        <v>0</v>
      </c>
      <c r="BP29" s="36">
        <v>0</v>
      </c>
      <c r="BQ29" s="36">
        <v>0</v>
      </c>
      <c r="BR29" s="36">
        <v>0</v>
      </c>
      <c r="BS29" s="36">
        <v>0</v>
      </c>
      <c r="BT29" s="36">
        <v>0</v>
      </c>
      <c r="BU29" s="36">
        <v>0</v>
      </c>
      <c r="BV29" s="36">
        <v>0</v>
      </c>
      <c r="BW29" s="36">
        <v>0</v>
      </c>
      <c r="BX29" s="36">
        <v>0</v>
      </c>
      <c r="BY29" s="36">
        <v>0</v>
      </c>
      <c r="BZ29" s="36">
        <v>0</v>
      </c>
      <c r="CA29" s="36">
        <v>0</v>
      </c>
      <c r="CB29" s="36">
        <v>0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6">
        <v>0</v>
      </c>
      <c r="CL29" s="36">
        <v>0</v>
      </c>
      <c r="CM29" s="36">
        <v>0</v>
      </c>
      <c r="CN29" s="36">
        <v>0</v>
      </c>
      <c r="CO29" s="36">
        <v>0</v>
      </c>
      <c r="CP29" s="36">
        <v>0</v>
      </c>
      <c r="CQ29" s="36">
        <v>0</v>
      </c>
      <c r="CR29" s="83">
        <v>168</v>
      </c>
      <c r="CS29" s="83">
        <v>5129.84</v>
      </c>
      <c r="CT29" s="36">
        <v>0</v>
      </c>
      <c r="CU29" s="36">
        <v>0</v>
      </c>
      <c r="CV29" s="36">
        <v>0</v>
      </c>
      <c r="CW29" s="36">
        <v>0</v>
      </c>
      <c r="CX29" s="36">
        <v>0</v>
      </c>
      <c r="CY29" s="36">
        <v>0</v>
      </c>
      <c r="CZ29" s="36">
        <v>0</v>
      </c>
      <c r="DA29" s="36">
        <f t="shared" si="61"/>
        <v>9555.84</v>
      </c>
      <c r="DB29" s="36">
        <v>332.36</v>
      </c>
      <c r="DC29" s="37">
        <f t="shared" si="25"/>
        <v>9888.2000000000007</v>
      </c>
      <c r="DD29" s="50">
        <f t="shared" si="13"/>
        <v>11842.23</v>
      </c>
      <c r="DE29" s="56">
        <f t="shared" si="63"/>
        <v>0</v>
      </c>
      <c r="DF29" s="49">
        <f t="shared" si="63"/>
        <v>80</v>
      </c>
      <c r="DG29" s="49">
        <f t="shared" si="26"/>
        <v>0</v>
      </c>
      <c r="DH29" s="49">
        <f t="shared" si="27"/>
        <v>0</v>
      </c>
      <c r="DI29" s="47">
        <v>0</v>
      </c>
      <c r="DJ29" s="47">
        <v>0</v>
      </c>
      <c r="DK29" s="49">
        <f t="shared" si="28"/>
        <v>0</v>
      </c>
      <c r="DL29" s="55">
        <f t="shared" si="28"/>
        <v>80</v>
      </c>
      <c r="DM29" s="56">
        <f t="shared" si="64"/>
        <v>0</v>
      </c>
      <c r="DN29" s="49">
        <f t="shared" si="64"/>
        <v>80.599999999999994</v>
      </c>
      <c r="DO29" s="49">
        <f t="shared" si="29"/>
        <v>0</v>
      </c>
      <c r="DP29" s="49">
        <f t="shared" si="30"/>
        <v>0</v>
      </c>
      <c r="DQ29" s="47">
        <v>0</v>
      </c>
      <c r="DR29" s="47">
        <v>0</v>
      </c>
      <c r="DS29" s="49">
        <f t="shared" si="31"/>
        <v>0</v>
      </c>
      <c r="DT29" s="55">
        <f t="shared" si="31"/>
        <v>80.599999999999994</v>
      </c>
      <c r="DU29" s="56">
        <f t="shared" si="65"/>
        <v>2365.1999999999989</v>
      </c>
      <c r="DV29" s="49">
        <f t="shared" si="65"/>
        <v>19782.999999999996</v>
      </c>
      <c r="DW29" s="49">
        <f t="shared" si="32"/>
        <v>4426</v>
      </c>
      <c r="DX29" s="49">
        <f t="shared" si="33"/>
        <v>0</v>
      </c>
      <c r="DY29" s="47">
        <v>1444</v>
      </c>
      <c r="DZ29" s="47">
        <v>0</v>
      </c>
      <c r="EA29" s="49">
        <f t="shared" si="34"/>
        <v>5347.1999999999989</v>
      </c>
      <c r="EB29" s="55">
        <f t="shared" si="34"/>
        <v>19782.999999999996</v>
      </c>
      <c r="EC29" s="56">
        <f t="shared" si="66"/>
        <v>0</v>
      </c>
      <c r="ED29" s="49">
        <f t="shared" si="66"/>
        <v>363</v>
      </c>
      <c r="EE29" s="49">
        <f t="shared" si="35"/>
        <v>0</v>
      </c>
      <c r="EF29" s="49">
        <f t="shared" si="36"/>
        <v>0</v>
      </c>
      <c r="EG29" s="47">
        <v>0</v>
      </c>
      <c r="EH29" s="47">
        <v>0</v>
      </c>
      <c r="EI29" s="49">
        <f t="shared" si="37"/>
        <v>0</v>
      </c>
      <c r="EJ29" s="55">
        <f t="shared" si="37"/>
        <v>363</v>
      </c>
      <c r="EK29" s="56">
        <f t="shared" si="67"/>
        <v>536.79999999999995</v>
      </c>
      <c r="EL29" s="49">
        <f t="shared" si="67"/>
        <v>0</v>
      </c>
      <c r="EM29" s="49">
        <f t="shared" si="38"/>
        <v>0</v>
      </c>
      <c r="EN29" s="49">
        <f t="shared" si="39"/>
        <v>0</v>
      </c>
      <c r="EO29" s="47">
        <v>0</v>
      </c>
      <c r="EP29" s="47">
        <v>0</v>
      </c>
      <c r="EQ29" s="49">
        <f t="shared" si="40"/>
        <v>536.79999999999995</v>
      </c>
      <c r="ER29" s="55">
        <f t="shared" si="40"/>
        <v>0</v>
      </c>
      <c r="ES29" s="56">
        <f t="shared" si="68"/>
        <v>0</v>
      </c>
      <c r="ET29" s="49">
        <f t="shared" si="68"/>
        <v>0</v>
      </c>
      <c r="EU29" s="49">
        <f t="shared" si="41"/>
        <v>0</v>
      </c>
      <c r="EV29" s="49">
        <f t="shared" si="42"/>
        <v>0</v>
      </c>
      <c r="EW29" s="47">
        <v>0</v>
      </c>
      <c r="EX29" s="47">
        <v>0</v>
      </c>
      <c r="EY29" s="49">
        <f t="shared" si="43"/>
        <v>0</v>
      </c>
      <c r="EZ29" s="55">
        <f t="shared" si="43"/>
        <v>0</v>
      </c>
      <c r="FA29" s="56">
        <f t="shared" si="69"/>
        <v>0</v>
      </c>
      <c r="FB29" s="49">
        <f t="shared" si="69"/>
        <v>0</v>
      </c>
      <c r="FC29" s="49">
        <f t="shared" si="44"/>
        <v>0</v>
      </c>
      <c r="FD29" s="49">
        <f t="shared" si="45"/>
        <v>0</v>
      </c>
      <c r="FE29" s="47">
        <v>0</v>
      </c>
      <c r="FF29" s="47">
        <v>0</v>
      </c>
      <c r="FG29" s="49">
        <f t="shared" si="46"/>
        <v>0</v>
      </c>
      <c r="FH29" s="55">
        <f t="shared" si="46"/>
        <v>0</v>
      </c>
      <c r="FI29" s="67">
        <f t="shared" si="70"/>
        <v>0</v>
      </c>
      <c r="FJ29" s="67">
        <f t="shared" si="47"/>
        <v>0</v>
      </c>
      <c r="FK29" s="67">
        <v>0</v>
      </c>
      <c r="FL29" s="67">
        <f t="shared" si="48"/>
        <v>0</v>
      </c>
      <c r="FM29" s="67">
        <f t="shared" si="71"/>
        <v>5355.3099999999995</v>
      </c>
      <c r="FN29" s="67">
        <f t="shared" si="49"/>
        <v>0</v>
      </c>
      <c r="FO29" s="67">
        <v>0</v>
      </c>
      <c r="FP29" s="67">
        <f t="shared" si="50"/>
        <v>5355.3099999999995</v>
      </c>
      <c r="FQ29" s="67">
        <f t="shared" si="72"/>
        <v>715.91</v>
      </c>
      <c r="FR29" s="67">
        <f t="shared" si="51"/>
        <v>0</v>
      </c>
      <c r="FS29" s="67">
        <v>0</v>
      </c>
      <c r="FT29" s="67">
        <f t="shared" si="52"/>
        <v>715.91</v>
      </c>
      <c r="FU29" s="67">
        <f t="shared" si="73"/>
        <v>5470.869999999999</v>
      </c>
      <c r="FV29" s="67">
        <f t="shared" si="53"/>
        <v>5129.84</v>
      </c>
      <c r="FW29" s="67">
        <v>0</v>
      </c>
      <c r="FX29" s="67">
        <f t="shared" si="54"/>
        <v>10600.71</v>
      </c>
      <c r="FY29" s="67">
        <f t="shared" si="74"/>
        <v>12354.68</v>
      </c>
      <c r="FZ29" s="67">
        <f t="shared" si="55"/>
        <v>0</v>
      </c>
      <c r="GA29" s="67">
        <v>0</v>
      </c>
      <c r="GB29" s="67">
        <f t="shared" si="56"/>
        <v>12354.68</v>
      </c>
      <c r="GC29" s="67">
        <f t="shared" si="75"/>
        <v>7035.4699999999993</v>
      </c>
      <c r="GD29" s="67">
        <f t="shared" si="57"/>
        <v>0</v>
      </c>
      <c r="GE29" s="67">
        <v>0</v>
      </c>
      <c r="GF29" s="67">
        <f t="shared" si="58"/>
        <v>7035.4699999999993</v>
      </c>
    </row>
    <row r="30" spans="1:193" ht="15.75">
      <c r="A30" s="20">
        <v>43090</v>
      </c>
      <c r="B30" s="21">
        <f t="shared" si="59"/>
        <v>2654</v>
      </c>
      <c r="C30" s="22">
        <v>0</v>
      </c>
      <c r="D30" s="22">
        <v>10</v>
      </c>
      <c r="E30" s="22">
        <v>0</v>
      </c>
      <c r="F30" s="21">
        <f t="shared" si="14"/>
        <v>10</v>
      </c>
      <c r="G30" s="22">
        <v>0</v>
      </c>
      <c r="H30" s="21">
        <f t="shared" si="0"/>
        <v>2644</v>
      </c>
      <c r="I30" s="24">
        <f t="shared" si="15"/>
        <v>555</v>
      </c>
      <c r="J30" s="23">
        <v>0</v>
      </c>
      <c r="K30" s="23">
        <v>0</v>
      </c>
      <c r="L30" s="23">
        <v>0</v>
      </c>
      <c r="M30" s="24">
        <f t="shared" si="1"/>
        <v>0</v>
      </c>
      <c r="N30" s="23">
        <v>0</v>
      </c>
      <c r="O30" s="24">
        <f t="shared" si="2"/>
        <v>555</v>
      </c>
      <c r="P30" s="26">
        <f t="shared" si="16"/>
        <v>4545</v>
      </c>
      <c r="Q30" s="25">
        <v>0</v>
      </c>
      <c r="R30" s="25">
        <v>65</v>
      </c>
      <c r="S30" s="25">
        <v>0</v>
      </c>
      <c r="T30" s="26">
        <f t="shared" si="3"/>
        <v>65</v>
      </c>
      <c r="U30" s="25">
        <v>0</v>
      </c>
      <c r="V30" s="26">
        <f t="shared" si="4"/>
        <v>4480</v>
      </c>
      <c r="W30" s="28">
        <f t="shared" si="17"/>
        <v>975</v>
      </c>
      <c r="X30" s="27">
        <v>0</v>
      </c>
      <c r="Y30" s="27">
        <v>0</v>
      </c>
      <c r="Z30" s="27">
        <v>0</v>
      </c>
      <c r="AA30" s="28">
        <f t="shared" si="5"/>
        <v>0</v>
      </c>
      <c r="AB30" s="27">
        <v>0</v>
      </c>
      <c r="AC30" s="28">
        <f t="shared" si="6"/>
        <v>975</v>
      </c>
      <c r="AD30" s="30">
        <f t="shared" si="18"/>
        <v>4950</v>
      </c>
      <c r="AE30" s="29">
        <v>0</v>
      </c>
      <c r="AF30" s="29">
        <v>40</v>
      </c>
      <c r="AG30" s="29">
        <v>0</v>
      </c>
      <c r="AH30" s="30">
        <f t="shared" si="7"/>
        <v>40</v>
      </c>
      <c r="AI30" s="29">
        <v>0</v>
      </c>
      <c r="AJ30" s="30">
        <f t="shared" si="8"/>
        <v>4910</v>
      </c>
      <c r="AK30" s="32">
        <f t="shared" si="19"/>
        <v>10788</v>
      </c>
      <c r="AL30" s="31">
        <v>0</v>
      </c>
      <c r="AM30" s="31">
        <v>225</v>
      </c>
      <c r="AN30" s="31">
        <v>0</v>
      </c>
      <c r="AO30" s="32">
        <f t="shared" si="9"/>
        <v>225</v>
      </c>
      <c r="AP30" s="31">
        <v>0</v>
      </c>
      <c r="AQ30" s="32">
        <f t="shared" si="10"/>
        <v>10563</v>
      </c>
      <c r="AR30" s="32">
        <f t="shared" si="20"/>
        <v>1970</v>
      </c>
      <c r="AS30" s="31">
        <v>0</v>
      </c>
      <c r="AT30" s="31">
        <v>0</v>
      </c>
      <c r="AU30" s="31">
        <v>0</v>
      </c>
      <c r="AV30" s="32">
        <f t="shared" si="11"/>
        <v>0</v>
      </c>
      <c r="AW30" s="31">
        <v>0</v>
      </c>
      <c r="AX30" s="32">
        <f t="shared" si="12"/>
        <v>1970</v>
      </c>
      <c r="AY30" s="38">
        <f t="shared" si="60"/>
        <v>11842.23</v>
      </c>
      <c r="AZ30" s="35">
        <f t="shared" si="21"/>
        <v>8500</v>
      </c>
      <c r="BA30" s="35">
        <v>0</v>
      </c>
      <c r="BB30" s="35">
        <f t="shared" si="22"/>
        <v>20342.23</v>
      </c>
      <c r="BC30" s="36">
        <v>0</v>
      </c>
      <c r="BD30" s="36">
        <v>0</v>
      </c>
      <c r="BE30" s="36">
        <v>0</v>
      </c>
      <c r="BF30" s="36">
        <v>0</v>
      </c>
      <c r="BG30" s="36">
        <v>0</v>
      </c>
      <c r="BH30" s="36">
        <v>0</v>
      </c>
      <c r="BI30" s="36">
        <v>0</v>
      </c>
      <c r="BJ30" s="36">
        <v>0</v>
      </c>
      <c r="BK30" s="36">
        <v>0</v>
      </c>
      <c r="BL30" s="36">
        <v>0</v>
      </c>
      <c r="BM30" s="36">
        <v>0</v>
      </c>
      <c r="BN30" s="36">
        <v>0</v>
      </c>
      <c r="BO30" s="36">
        <v>0</v>
      </c>
      <c r="BP30" s="36">
        <v>0</v>
      </c>
      <c r="BQ30" s="36">
        <v>0</v>
      </c>
      <c r="BR30" s="36">
        <v>0</v>
      </c>
      <c r="BS30" s="36">
        <v>0</v>
      </c>
      <c r="BT30" s="36">
        <v>0</v>
      </c>
      <c r="BU30" s="36">
        <v>0</v>
      </c>
      <c r="BV30" s="36">
        <v>0</v>
      </c>
      <c r="BW30" s="36">
        <v>0</v>
      </c>
      <c r="BX30" s="36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0</v>
      </c>
      <c r="CJ30" s="36">
        <v>0</v>
      </c>
      <c r="CK30" s="36">
        <v>0</v>
      </c>
      <c r="CL30" s="36">
        <v>0</v>
      </c>
      <c r="CM30" s="36">
        <v>0</v>
      </c>
      <c r="CN30" s="36">
        <v>0</v>
      </c>
      <c r="CO30" s="36">
        <v>0</v>
      </c>
      <c r="CP30" s="36">
        <v>0</v>
      </c>
      <c r="CQ30" s="36">
        <v>0</v>
      </c>
      <c r="CR30" s="83">
        <v>372</v>
      </c>
      <c r="CS30" s="83">
        <v>11226.4</v>
      </c>
      <c r="CT30" s="36">
        <v>0</v>
      </c>
      <c r="CU30" s="36">
        <v>0</v>
      </c>
      <c r="CV30" s="36">
        <v>0</v>
      </c>
      <c r="CW30" s="36">
        <v>0</v>
      </c>
      <c r="CX30" s="36">
        <v>0</v>
      </c>
      <c r="CY30" s="36">
        <v>0</v>
      </c>
      <c r="CZ30" s="36">
        <v>0</v>
      </c>
      <c r="DA30" s="36">
        <f t="shared" si="61"/>
        <v>11226.4</v>
      </c>
      <c r="DB30" s="36">
        <f>275+80.2</f>
        <v>355.2</v>
      </c>
      <c r="DC30" s="37">
        <f t="shared" si="25"/>
        <v>11581.6</v>
      </c>
      <c r="DD30" s="50">
        <f t="shared" si="13"/>
        <v>8760.6299999999992</v>
      </c>
      <c r="DE30" s="56">
        <f t="shared" si="63"/>
        <v>0</v>
      </c>
      <c r="DF30" s="49">
        <f t="shared" si="63"/>
        <v>80</v>
      </c>
      <c r="DG30" s="49">
        <f t="shared" si="26"/>
        <v>0</v>
      </c>
      <c r="DH30" s="49">
        <f t="shared" si="27"/>
        <v>0</v>
      </c>
      <c r="DI30" s="47">
        <v>0</v>
      </c>
      <c r="DJ30" s="47">
        <v>0</v>
      </c>
      <c r="DK30" s="49">
        <f t="shared" si="28"/>
        <v>0</v>
      </c>
      <c r="DL30" s="55">
        <f t="shared" si="28"/>
        <v>80</v>
      </c>
      <c r="DM30" s="56">
        <f t="shared" si="64"/>
        <v>0</v>
      </c>
      <c r="DN30" s="49">
        <f t="shared" si="64"/>
        <v>80.599999999999994</v>
      </c>
      <c r="DO30" s="49">
        <f t="shared" si="29"/>
        <v>0</v>
      </c>
      <c r="DP30" s="49">
        <f t="shared" si="30"/>
        <v>0</v>
      </c>
      <c r="DQ30" s="47">
        <v>0</v>
      </c>
      <c r="DR30" s="47">
        <v>0</v>
      </c>
      <c r="DS30" s="49">
        <f t="shared" si="31"/>
        <v>0</v>
      </c>
      <c r="DT30" s="55">
        <f t="shared" si="31"/>
        <v>80.599999999999994</v>
      </c>
      <c r="DU30" s="56">
        <f t="shared" si="65"/>
        <v>5347.1999999999989</v>
      </c>
      <c r="DV30" s="49">
        <f t="shared" si="65"/>
        <v>19782.999999999996</v>
      </c>
      <c r="DW30" s="49">
        <f t="shared" si="32"/>
        <v>0</v>
      </c>
      <c r="DX30" s="49">
        <f t="shared" si="33"/>
        <v>0</v>
      </c>
      <c r="DY30" s="47">
        <v>2429.3999999999996</v>
      </c>
      <c r="DZ30" s="47">
        <v>2086</v>
      </c>
      <c r="EA30" s="49">
        <f t="shared" si="34"/>
        <v>2917.7999999999993</v>
      </c>
      <c r="EB30" s="55">
        <f t="shared" si="34"/>
        <v>17696.999999999996</v>
      </c>
      <c r="EC30" s="56">
        <f t="shared" si="66"/>
        <v>0</v>
      </c>
      <c r="ED30" s="49">
        <f t="shared" si="66"/>
        <v>363</v>
      </c>
      <c r="EE30" s="49">
        <f t="shared" si="35"/>
        <v>0</v>
      </c>
      <c r="EF30" s="49">
        <f t="shared" si="36"/>
        <v>0</v>
      </c>
      <c r="EG30" s="47">
        <v>0</v>
      </c>
      <c r="EH30" s="47">
        <v>0</v>
      </c>
      <c r="EI30" s="49">
        <f t="shared" si="37"/>
        <v>0</v>
      </c>
      <c r="EJ30" s="55">
        <f t="shared" si="37"/>
        <v>363</v>
      </c>
      <c r="EK30" s="56">
        <f t="shared" si="67"/>
        <v>536.79999999999995</v>
      </c>
      <c r="EL30" s="49">
        <f t="shared" si="67"/>
        <v>0</v>
      </c>
      <c r="EM30" s="49">
        <f t="shared" si="38"/>
        <v>0</v>
      </c>
      <c r="EN30" s="49">
        <f t="shared" si="39"/>
        <v>0</v>
      </c>
      <c r="EO30" s="47">
        <v>0</v>
      </c>
      <c r="EP30" s="47">
        <v>0</v>
      </c>
      <c r="EQ30" s="49">
        <f t="shared" si="40"/>
        <v>536.79999999999995</v>
      </c>
      <c r="ER30" s="55">
        <f t="shared" si="40"/>
        <v>0</v>
      </c>
      <c r="ES30" s="56">
        <f t="shared" si="68"/>
        <v>0</v>
      </c>
      <c r="ET30" s="49">
        <f t="shared" si="68"/>
        <v>0</v>
      </c>
      <c r="EU30" s="49">
        <f t="shared" si="41"/>
        <v>0</v>
      </c>
      <c r="EV30" s="49">
        <f t="shared" si="42"/>
        <v>0</v>
      </c>
      <c r="EW30" s="47">
        <v>0</v>
      </c>
      <c r="EX30" s="47">
        <v>0</v>
      </c>
      <c r="EY30" s="49">
        <f t="shared" si="43"/>
        <v>0</v>
      </c>
      <c r="EZ30" s="55">
        <f t="shared" si="43"/>
        <v>0</v>
      </c>
      <c r="FA30" s="56">
        <f t="shared" si="69"/>
        <v>0</v>
      </c>
      <c r="FB30" s="49">
        <f t="shared" si="69"/>
        <v>0</v>
      </c>
      <c r="FC30" s="49">
        <f t="shared" si="44"/>
        <v>0</v>
      </c>
      <c r="FD30" s="49">
        <f t="shared" si="45"/>
        <v>0</v>
      </c>
      <c r="FE30" s="47">
        <v>0</v>
      </c>
      <c r="FF30" s="47">
        <v>0</v>
      </c>
      <c r="FG30" s="49">
        <f t="shared" si="46"/>
        <v>0</v>
      </c>
      <c r="FH30" s="55">
        <f t="shared" si="46"/>
        <v>0</v>
      </c>
      <c r="FI30" s="67">
        <f t="shared" si="70"/>
        <v>0</v>
      </c>
      <c r="FJ30" s="67">
        <f t="shared" si="47"/>
        <v>0</v>
      </c>
      <c r="FK30" s="67">
        <v>0</v>
      </c>
      <c r="FL30" s="67">
        <f t="shared" si="48"/>
        <v>0</v>
      </c>
      <c r="FM30" s="67">
        <f t="shared" si="71"/>
        <v>5355.3099999999995</v>
      </c>
      <c r="FN30" s="67">
        <f t="shared" si="49"/>
        <v>0</v>
      </c>
      <c r="FO30" s="67">
        <v>0</v>
      </c>
      <c r="FP30" s="67">
        <f t="shared" si="50"/>
        <v>5355.3099999999995</v>
      </c>
      <c r="FQ30" s="67">
        <f t="shared" si="72"/>
        <v>715.91</v>
      </c>
      <c r="FR30" s="67">
        <f t="shared" si="51"/>
        <v>0</v>
      </c>
      <c r="FS30" s="67">
        <v>0</v>
      </c>
      <c r="FT30" s="67">
        <f t="shared" si="52"/>
        <v>715.91</v>
      </c>
      <c r="FU30" s="67">
        <f t="shared" si="73"/>
        <v>10600.71</v>
      </c>
      <c r="FV30" s="67">
        <f t="shared" si="53"/>
        <v>11226.4</v>
      </c>
      <c r="FW30" s="67">
        <v>5129.84</v>
      </c>
      <c r="FX30" s="67">
        <f t="shared" si="54"/>
        <v>16697.27</v>
      </c>
      <c r="FY30" s="67">
        <f t="shared" si="74"/>
        <v>12354.68</v>
      </c>
      <c r="FZ30" s="67">
        <f t="shared" si="55"/>
        <v>0</v>
      </c>
      <c r="GA30" s="67">
        <v>0</v>
      </c>
      <c r="GB30" s="67">
        <f t="shared" si="56"/>
        <v>12354.68</v>
      </c>
      <c r="GC30" s="67">
        <f t="shared" si="75"/>
        <v>7035.4699999999993</v>
      </c>
      <c r="GD30" s="67">
        <f t="shared" si="57"/>
        <v>0</v>
      </c>
      <c r="GE30" s="67">
        <v>0</v>
      </c>
      <c r="GF30" s="67">
        <f t="shared" si="58"/>
        <v>7035.4699999999993</v>
      </c>
    </row>
    <row r="31" spans="1:193" ht="15.75">
      <c r="A31" s="20">
        <v>43091</v>
      </c>
      <c r="B31" s="21">
        <f t="shared" si="59"/>
        <v>2644</v>
      </c>
      <c r="C31" s="22">
        <v>0</v>
      </c>
      <c r="D31" s="22">
        <v>20</v>
      </c>
      <c r="E31" s="22">
        <v>0</v>
      </c>
      <c r="F31" s="21">
        <f t="shared" si="14"/>
        <v>20</v>
      </c>
      <c r="G31" s="22">
        <v>0</v>
      </c>
      <c r="H31" s="21">
        <f t="shared" si="0"/>
        <v>2624</v>
      </c>
      <c r="I31" s="24">
        <f t="shared" si="15"/>
        <v>555</v>
      </c>
      <c r="J31" s="23">
        <v>0</v>
      </c>
      <c r="K31" s="23">
        <v>0</v>
      </c>
      <c r="L31" s="23">
        <v>0</v>
      </c>
      <c r="M31" s="24">
        <f t="shared" si="1"/>
        <v>0</v>
      </c>
      <c r="N31" s="23">
        <v>0</v>
      </c>
      <c r="O31" s="24">
        <f t="shared" si="2"/>
        <v>555</v>
      </c>
      <c r="P31" s="26">
        <f t="shared" si="16"/>
        <v>4480</v>
      </c>
      <c r="Q31" s="25">
        <v>0</v>
      </c>
      <c r="R31" s="25">
        <v>100</v>
      </c>
      <c r="S31" s="25">
        <v>0</v>
      </c>
      <c r="T31" s="26">
        <f t="shared" si="3"/>
        <v>100</v>
      </c>
      <c r="U31" s="25">
        <v>0</v>
      </c>
      <c r="V31" s="26">
        <f t="shared" si="4"/>
        <v>4380</v>
      </c>
      <c r="W31" s="28">
        <f t="shared" si="17"/>
        <v>975</v>
      </c>
      <c r="X31" s="27">
        <v>0</v>
      </c>
      <c r="Y31" s="27">
        <v>0</v>
      </c>
      <c r="Z31" s="27">
        <v>0</v>
      </c>
      <c r="AA31" s="28">
        <f t="shared" si="5"/>
        <v>0</v>
      </c>
      <c r="AB31" s="27">
        <v>0</v>
      </c>
      <c r="AC31" s="28">
        <f t="shared" si="6"/>
        <v>975</v>
      </c>
      <c r="AD31" s="30">
        <f t="shared" si="18"/>
        <v>4910</v>
      </c>
      <c r="AE31" s="29">
        <v>0</v>
      </c>
      <c r="AF31" s="29">
        <v>75</v>
      </c>
      <c r="AG31" s="29">
        <v>0</v>
      </c>
      <c r="AH31" s="30">
        <f t="shared" si="7"/>
        <v>75</v>
      </c>
      <c r="AI31" s="29">
        <v>0</v>
      </c>
      <c r="AJ31" s="30">
        <f t="shared" si="8"/>
        <v>4835</v>
      </c>
      <c r="AK31" s="32">
        <f t="shared" si="19"/>
        <v>10563</v>
      </c>
      <c r="AL31" s="31">
        <v>0</v>
      </c>
      <c r="AM31" s="31">
        <v>220</v>
      </c>
      <c r="AN31" s="31">
        <v>0</v>
      </c>
      <c r="AO31" s="32">
        <f t="shared" si="9"/>
        <v>220</v>
      </c>
      <c r="AP31" s="31">
        <v>0</v>
      </c>
      <c r="AQ31" s="32">
        <f t="shared" si="10"/>
        <v>10343</v>
      </c>
      <c r="AR31" s="32">
        <f t="shared" si="20"/>
        <v>1970</v>
      </c>
      <c r="AS31" s="31">
        <v>0</v>
      </c>
      <c r="AT31" s="31">
        <v>0</v>
      </c>
      <c r="AU31" s="31">
        <v>0</v>
      </c>
      <c r="AV31" s="32">
        <f t="shared" si="11"/>
        <v>0</v>
      </c>
      <c r="AW31" s="31">
        <v>0</v>
      </c>
      <c r="AX31" s="32">
        <f t="shared" si="12"/>
        <v>1970</v>
      </c>
      <c r="AY31" s="38">
        <f t="shared" si="60"/>
        <v>8760.6299999999992</v>
      </c>
      <c r="AZ31" s="35">
        <f t="shared" si="21"/>
        <v>10375</v>
      </c>
      <c r="BA31" s="35">
        <v>250</v>
      </c>
      <c r="BB31" s="35">
        <f t="shared" si="22"/>
        <v>19385.629999999997</v>
      </c>
      <c r="BC31" s="36">
        <v>0</v>
      </c>
      <c r="BD31" s="36">
        <v>0</v>
      </c>
      <c r="BE31" s="36">
        <v>0</v>
      </c>
      <c r="BF31" s="36">
        <v>0</v>
      </c>
      <c r="BG31" s="36">
        <v>0</v>
      </c>
      <c r="BH31" s="36">
        <v>0</v>
      </c>
      <c r="BI31" s="36">
        <v>0</v>
      </c>
      <c r="BJ31" s="36">
        <v>0</v>
      </c>
      <c r="BK31" s="36">
        <v>0</v>
      </c>
      <c r="BL31" s="36">
        <v>0</v>
      </c>
      <c r="BM31" s="36">
        <v>0</v>
      </c>
      <c r="BN31" s="36">
        <v>0</v>
      </c>
      <c r="BO31" s="36">
        <v>0</v>
      </c>
      <c r="BP31" s="36">
        <v>0</v>
      </c>
      <c r="BQ31" s="36">
        <v>0</v>
      </c>
      <c r="BR31" s="36">
        <v>0</v>
      </c>
      <c r="BS31" s="36">
        <v>0</v>
      </c>
      <c r="BT31" s="36">
        <v>0</v>
      </c>
      <c r="BU31" s="36">
        <v>0</v>
      </c>
      <c r="BV31" s="36">
        <v>0</v>
      </c>
      <c r="BW31" s="36">
        <v>0</v>
      </c>
      <c r="BX31" s="36">
        <v>0</v>
      </c>
      <c r="BY31" s="36">
        <v>0</v>
      </c>
      <c r="BZ31" s="36">
        <v>0</v>
      </c>
      <c r="CA31" s="36">
        <v>0</v>
      </c>
      <c r="CB31" s="36">
        <v>0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6">
        <v>0</v>
      </c>
      <c r="CL31" s="36">
        <v>0</v>
      </c>
      <c r="CM31" s="36">
        <v>0</v>
      </c>
      <c r="CN31" s="36">
        <v>0</v>
      </c>
      <c r="CO31" s="36">
        <v>0</v>
      </c>
      <c r="CP31" s="36">
        <v>0</v>
      </c>
      <c r="CQ31" s="36">
        <v>0</v>
      </c>
      <c r="CR31" s="36">
        <v>0</v>
      </c>
      <c r="CS31" s="36">
        <v>0</v>
      </c>
      <c r="CT31" s="83">
        <v>200</v>
      </c>
      <c r="CU31" s="83">
        <v>6189.79</v>
      </c>
      <c r="CV31" s="36">
        <v>0</v>
      </c>
      <c r="CW31" s="36">
        <v>0</v>
      </c>
      <c r="CX31" s="36">
        <v>0</v>
      </c>
      <c r="CY31" s="36">
        <v>0</v>
      </c>
      <c r="CZ31" s="36">
        <v>0</v>
      </c>
      <c r="DA31" s="36">
        <f t="shared" si="61"/>
        <v>6189.79</v>
      </c>
      <c r="DB31" s="36">
        <f>32+18.92+35.29</f>
        <v>86.210000000000008</v>
      </c>
      <c r="DC31" s="37">
        <f t="shared" si="25"/>
        <v>6276</v>
      </c>
      <c r="DD31" s="50">
        <f t="shared" si="13"/>
        <v>13109.629999999997</v>
      </c>
      <c r="DE31" s="56">
        <f t="shared" si="63"/>
        <v>0</v>
      </c>
      <c r="DF31" s="49">
        <f t="shared" si="63"/>
        <v>80</v>
      </c>
      <c r="DG31" s="49">
        <f t="shared" si="26"/>
        <v>0</v>
      </c>
      <c r="DH31" s="49">
        <f t="shared" si="27"/>
        <v>0</v>
      </c>
      <c r="DI31" s="47">
        <v>0</v>
      </c>
      <c r="DJ31" s="47">
        <v>0</v>
      </c>
      <c r="DK31" s="49">
        <f t="shared" si="28"/>
        <v>0</v>
      </c>
      <c r="DL31" s="55">
        <f t="shared" si="28"/>
        <v>80</v>
      </c>
      <c r="DM31" s="56">
        <f t="shared" si="64"/>
        <v>0</v>
      </c>
      <c r="DN31" s="49">
        <f t="shared" si="64"/>
        <v>80.599999999999994</v>
      </c>
      <c r="DO31" s="49">
        <f t="shared" si="29"/>
        <v>0</v>
      </c>
      <c r="DP31" s="49">
        <f t="shared" si="30"/>
        <v>0</v>
      </c>
      <c r="DQ31" s="47">
        <v>0</v>
      </c>
      <c r="DR31" s="47">
        <v>0</v>
      </c>
      <c r="DS31" s="49">
        <f t="shared" si="31"/>
        <v>0</v>
      </c>
      <c r="DT31" s="55">
        <f t="shared" si="31"/>
        <v>80.599999999999994</v>
      </c>
      <c r="DU31" s="56">
        <f t="shared" si="65"/>
        <v>2917.7999999999993</v>
      </c>
      <c r="DV31" s="49">
        <f t="shared" si="65"/>
        <v>17696.999999999996</v>
      </c>
      <c r="DW31" s="49">
        <f t="shared" si="32"/>
        <v>0</v>
      </c>
      <c r="DX31" s="49">
        <f t="shared" si="33"/>
        <v>0</v>
      </c>
      <c r="DY31" s="47">
        <v>774.6</v>
      </c>
      <c r="DZ31" s="47">
        <v>3058</v>
      </c>
      <c r="EA31" s="49">
        <f t="shared" si="34"/>
        <v>2143.1999999999994</v>
      </c>
      <c r="EB31" s="55">
        <f t="shared" si="34"/>
        <v>14638.999999999996</v>
      </c>
      <c r="EC31" s="56">
        <f t="shared" si="66"/>
        <v>0</v>
      </c>
      <c r="ED31" s="49">
        <f t="shared" si="66"/>
        <v>363</v>
      </c>
      <c r="EE31" s="49">
        <f t="shared" si="35"/>
        <v>0</v>
      </c>
      <c r="EF31" s="49">
        <f t="shared" si="36"/>
        <v>0</v>
      </c>
      <c r="EG31" s="47">
        <v>0</v>
      </c>
      <c r="EH31" s="47">
        <v>0</v>
      </c>
      <c r="EI31" s="49">
        <f t="shared" si="37"/>
        <v>0</v>
      </c>
      <c r="EJ31" s="55">
        <f t="shared" si="37"/>
        <v>363</v>
      </c>
      <c r="EK31" s="56">
        <f t="shared" si="67"/>
        <v>536.79999999999995</v>
      </c>
      <c r="EL31" s="49">
        <f t="shared" si="67"/>
        <v>0</v>
      </c>
      <c r="EM31" s="49">
        <f t="shared" si="38"/>
        <v>0</v>
      </c>
      <c r="EN31" s="49">
        <f t="shared" si="39"/>
        <v>0</v>
      </c>
      <c r="EO31" s="47">
        <v>0</v>
      </c>
      <c r="EP31" s="47">
        <v>0</v>
      </c>
      <c r="EQ31" s="49">
        <f t="shared" si="40"/>
        <v>536.79999999999995</v>
      </c>
      <c r="ER31" s="55">
        <f t="shared" si="40"/>
        <v>0</v>
      </c>
      <c r="ES31" s="56">
        <f t="shared" si="68"/>
        <v>0</v>
      </c>
      <c r="ET31" s="49">
        <f t="shared" si="68"/>
        <v>0</v>
      </c>
      <c r="EU31" s="49">
        <f t="shared" si="41"/>
        <v>0</v>
      </c>
      <c r="EV31" s="49">
        <f t="shared" si="42"/>
        <v>0</v>
      </c>
      <c r="EW31" s="47">
        <v>0</v>
      </c>
      <c r="EX31" s="47">
        <v>0</v>
      </c>
      <c r="EY31" s="49">
        <f t="shared" si="43"/>
        <v>0</v>
      </c>
      <c r="EZ31" s="55">
        <f t="shared" si="43"/>
        <v>0</v>
      </c>
      <c r="FA31" s="56">
        <f t="shared" si="69"/>
        <v>0</v>
      </c>
      <c r="FB31" s="49">
        <f t="shared" si="69"/>
        <v>0</v>
      </c>
      <c r="FC31" s="49">
        <f t="shared" si="44"/>
        <v>0</v>
      </c>
      <c r="FD31" s="49">
        <f t="shared" si="45"/>
        <v>0</v>
      </c>
      <c r="FE31" s="47">
        <v>0</v>
      </c>
      <c r="FF31" s="47">
        <v>0</v>
      </c>
      <c r="FG31" s="49">
        <f t="shared" si="46"/>
        <v>0</v>
      </c>
      <c r="FH31" s="55">
        <f t="shared" si="46"/>
        <v>0</v>
      </c>
      <c r="FI31" s="67">
        <f t="shared" si="70"/>
        <v>0</v>
      </c>
      <c r="FJ31" s="67">
        <f t="shared" si="47"/>
        <v>0</v>
      </c>
      <c r="FK31" s="67">
        <v>0</v>
      </c>
      <c r="FL31" s="67">
        <f t="shared" si="48"/>
        <v>0</v>
      </c>
      <c r="FM31" s="67">
        <f t="shared" si="71"/>
        <v>5355.3099999999995</v>
      </c>
      <c r="FN31" s="67">
        <f t="shared" si="49"/>
        <v>0</v>
      </c>
      <c r="FO31" s="67">
        <v>0</v>
      </c>
      <c r="FP31" s="67">
        <f t="shared" si="50"/>
        <v>5355.3099999999995</v>
      </c>
      <c r="FQ31" s="67">
        <f t="shared" si="72"/>
        <v>715.91</v>
      </c>
      <c r="FR31" s="67">
        <f t="shared" si="51"/>
        <v>0</v>
      </c>
      <c r="FS31" s="67">
        <v>0</v>
      </c>
      <c r="FT31" s="67">
        <f t="shared" si="52"/>
        <v>715.91</v>
      </c>
      <c r="FU31" s="67">
        <f t="shared" si="73"/>
        <v>16697.27</v>
      </c>
      <c r="FV31" s="67">
        <f t="shared" si="53"/>
        <v>0</v>
      </c>
      <c r="FW31" s="67">
        <v>0</v>
      </c>
      <c r="FX31" s="67">
        <f t="shared" si="54"/>
        <v>16697.27</v>
      </c>
      <c r="FY31" s="67">
        <f t="shared" si="74"/>
        <v>12354.68</v>
      </c>
      <c r="FZ31" s="67">
        <f t="shared" si="55"/>
        <v>6189.79</v>
      </c>
      <c r="GA31" s="67">
        <v>0</v>
      </c>
      <c r="GB31" s="67">
        <f t="shared" si="56"/>
        <v>18544.47</v>
      </c>
      <c r="GC31" s="67">
        <f t="shared" si="75"/>
        <v>7035.4699999999993</v>
      </c>
      <c r="GD31" s="67">
        <f t="shared" si="57"/>
        <v>0</v>
      </c>
      <c r="GE31" s="67">
        <v>0</v>
      </c>
      <c r="GF31" s="67">
        <f t="shared" si="58"/>
        <v>7035.4699999999993</v>
      </c>
    </row>
    <row r="32" spans="1:193" ht="15.75">
      <c r="A32" s="20">
        <v>43092</v>
      </c>
      <c r="B32" s="21">
        <f t="shared" si="59"/>
        <v>2624</v>
      </c>
      <c r="C32" s="22">
        <v>0</v>
      </c>
      <c r="D32" s="22">
        <v>0</v>
      </c>
      <c r="E32" s="22">
        <v>0</v>
      </c>
      <c r="F32" s="21">
        <f t="shared" si="14"/>
        <v>0</v>
      </c>
      <c r="G32" s="22">
        <v>0</v>
      </c>
      <c r="H32" s="21">
        <f t="shared" si="0"/>
        <v>2624</v>
      </c>
      <c r="I32" s="24">
        <f t="shared" si="15"/>
        <v>555</v>
      </c>
      <c r="J32" s="23">
        <v>0</v>
      </c>
      <c r="K32" s="23">
        <v>0</v>
      </c>
      <c r="L32" s="23">
        <v>0</v>
      </c>
      <c r="M32" s="24">
        <f t="shared" si="1"/>
        <v>0</v>
      </c>
      <c r="N32" s="23">
        <v>0</v>
      </c>
      <c r="O32" s="24">
        <f t="shared" si="2"/>
        <v>555</v>
      </c>
      <c r="P32" s="26">
        <f t="shared" si="16"/>
        <v>4380</v>
      </c>
      <c r="Q32" s="25">
        <v>0</v>
      </c>
      <c r="R32" s="25">
        <v>0</v>
      </c>
      <c r="S32" s="25">
        <v>0</v>
      </c>
      <c r="T32" s="26">
        <f t="shared" si="3"/>
        <v>0</v>
      </c>
      <c r="U32" s="25">
        <v>0</v>
      </c>
      <c r="V32" s="26">
        <f t="shared" si="4"/>
        <v>4380</v>
      </c>
      <c r="W32" s="28">
        <f t="shared" si="17"/>
        <v>975</v>
      </c>
      <c r="X32" s="27">
        <v>0</v>
      </c>
      <c r="Y32" s="27">
        <v>0</v>
      </c>
      <c r="Z32" s="27">
        <v>0</v>
      </c>
      <c r="AA32" s="28">
        <f t="shared" si="5"/>
        <v>0</v>
      </c>
      <c r="AB32" s="27">
        <v>0</v>
      </c>
      <c r="AC32" s="28">
        <f t="shared" si="6"/>
        <v>975</v>
      </c>
      <c r="AD32" s="30">
        <f t="shared" si="18"/>
        <v>4835</v>
      </c>
      <c r="AE32" s="29">
        <v>0</v>
      </c>
      <c r="AF32" s="29">
        <v>0</v>
      </c>
      <c r="AG32" s="29">
        <v>0</v>
      </c>
      <c r="AH32" s="30">
        <f t="shared" si="7"/>
        <v>0</v>
      </c>
      <c r="AI32" s="29">
        <v>0</v>
      </c>
      <c r="AJ32" s="30">
        <f t="shared" si="8"/>
        <v>4835</v>
      </c>
      <c r="AK32" s="32">
        <f t="shared" si="19"/>
        <v>10343</v>
      </c>
      <c r="AL32" s="31">
        <v>0</v>
      </c>
      <c r="AM32" s="31">
        <v>0</v>
      </c>
      <c r="AN32" s="31">
        <v>0</v>
      </c>
      <c r="AO32" s="32">
        <f t="shared" si="9"/>
        <v>0</v>
      </c>
      <c r="AP32" s="31">
        <v>0</v>
      </c>
      <c r="AQ32" s="32">
        <f t="shared" si="10"/>
        <v>10343</v>
      </c>
      <c r="AR32" s="32">
        <f t="shared" si="20"/>
        <v>1970</v>
      </c>
      <c r="AS32" s="31">
        <v>0</v>
      </c>
      <c r="AT32" s="31">
        <v>0</v>
      </c>
      <c r="AU32" s="31">
        <v>0</v>
      </c>
      <c r="AV32" s="32">
        <f t="shared" si="11"/>
        <v>0</v>
      </c>
      <c r="AW32" s="31">
        <v>0</v>
      </c>
      <c r="AX32" s="32">
        <f t="shared" si="12"/>
        <v>1970</v>
      </c>
      <c r="AY32" s="38">
        <f t="shared" si="60"/>
        <v>13109.629999999997</v>
      </c>
      <c r="AZ32" s="35">
        <f t="shared" si="21"/>
        <v>0</v>
      </c>
      <c r="BA32" s="35">
        <v>0</v>
      </c>
      <c r="BB32" s="35">
        <f t="shared" si="22"/>
        <v>13109.629999999997</v>
      </c>
      <c r="BC32" s="36">
        <v>0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0</v>
      </c>
      <c r="BM32" s="36">
        <v>0</v>
      </c>
      <c r="BN32" s="36">
        <v>0</v>
      </c>
      <c r="BO32" s="36">
        <v>0</v>
      </c>
      <c r="BP32" s="36">
        <v>0</v>
      </c>
      <c r="BQ32" s="36">
        <v>0</v>
      </c>
      <c r="BR32" s="36">
        <v>0</v>
      </c>
      <c r="BS32" s="36">
        <v>0</v>
      </c>
      <c r="BT32" s="36">
        <v>0</v>
      </c>
      <c r="BU32" s="36">
        <v>0</v>
      </c>
      <c r="BV32" s="36">
        <v>0</v>
      </c>
      <c r="BW32" s="36">
        <v>0</v>
      </c>
      <c r="BX32" s="36">
        <v>0</v>
      </c>
      <c r="BY32" s="36">
        <v>0</v>
      </c>
      <c r="BZ32" s="36">
        <v>0</v>
      </c>
      <c r="CA32" s="36">
        <v>0</v>
      </c>
      <c r="CB32" s="36">
        <v>0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6">
        <v>0</v>
      </c>
      <c r="CL32" s="36">
        <v>0</v>
      </c>
      <c r="CM32" s="36">
        <v>0</v>
      </c>
      <c r="CN32" s="36">
        <v>0</v>
      </c>
      <c r="CO32" s="36">
        <v>0</v>
      </c>
      <c r="CP32" s="36">
        <v>0</v>
      </c>
      <c r="CQ32" s="36">
        <v>0</v>
      </c>
      <c r="CR32" s="36">
        <v>0</v>
      </c>
      <c r="CS32" s="36">
        <v>0</v>
      </c>
      <c r="CT32" s="83">
        <v>96</v>
      </c>
      <c r="CU32" s="83">
        <v>3014.52</v>
      </c>
      <c r="CV32" s="36">
        <v>0</v>
      </c>
      <c r="CW32" s="36">
        <v>0</v>
      </c>
      <c r="CX32" s="36">
        <v>0</v>
      </c>
      <c r="CY32" s="36">
        <v>0</v>
      </c>
      <c r="CZ32" s="36">
        <v>0</v>
      </c>
      <c r="DA32" s="36">
        <f t="shared" si="61"/>
        <v>3014.52</v>
      </c>
      <c r="DB32" s="36">
        <v>156.34</v>
      </c>
      <c r="DC32" s="37">
        <f t="shared" si="25"/>
        <v>3170.86</v>
      </c>
      <c r="DD32" s="50">
        <f t="shared" si="13"/>
        <v>9938.7699999999968</v>
      </c>
      <c r="DE32" s="56">
        <f t="shared" si="63"/>
        <v>0</v>
      </c>
      <c r="DF32" s="49">
        <f t="shared" si="63"/>
        <v>80</v>
      </c>
      <c r="DG32" s="49">
        <f t="shared" si="26"/>
        <v>0</v>
      </c>
      <c r="DH32" s="49">
        <f>BF32</f>
        <v>0</v>
      </c>
      <c r="DI32" s="47">
        <v>0</v>
      </c>
      <c r="DJ32" s="47">
        <v>0</v>
      </c>
      <c r="DK32" s="49">
        <f t="shared" si="28"/>
        <v>0</v>
      </c>
      <c r="DL32" s="55">
        <f t="shared" si="28"/>
        <v>80</v>
      </c>
      <c r="DM32" s="56">
        <f t="shared" si="64"/>
        <v>0</v>
      </c>
      <c r="DN32" s="49">
        <f t="shared" si="64"/>
        <v>80.599999999999994</v>
      </c>
      <c r="DO32" s="49">
        <f t="shared" si="29"/>
        <v>0</v>
      </c>
      <c r="DP32" s="49">
        <f t="shared" si="30"/>
        <v>0</v>
      </c>
      <c r="DQ32" s="47">
        <v>0</v>
      </c>
      <c r="DR32" s="47">
        <v>0</v>
      </c>
      <c r="DS32" s="49">
        <f t="shared" si="31"/>
        <v>0</v>
      </c>
      <c r="DT32" s="55">
        <f t="shared" si="31"/>
        <v>80.599999999999994</v>
      </c>
      <c r="DU32" s="56">
        <f t="shared" si="65"/>
        <v>2143.1999999999994</v>
      </c>
      <c r="DV32" s="49">
        <f t="shared" si="65"/>
        <v>14638.999999999996</v>
      </c>
      <c r="DW32" s="49">
        <f t="shared" si="32"/>
        <v>0</v>
      </c>
      <c r="DX32" s="49">
        <f t="shared" si="33"/>
        <v>0</v>
      </c>
      <c r="DY32" s="47">
        <v>0</v>
      </c>
      <c r="DZ32" s="47">
        <v>0</v>
      </c>
      <c r="EA32" s="49">
        <f t="shared" si="34"/>
        <v>2143.1999999999994</v>
      </c>
      <c r="EB32" s="55">
        <f t="shared" si="34"/>
        <v>14638.999999999996</v>
      </c>
      <c r="EC32" s="56">
        <f t="shared" si="66"/>
        <v>0</v>
      </c>
      <c r="ED32" s="49">
        <f t="shared" si="66"/>
        <v>363</v>
      </c>
      <c r="EE32" s="49">
        <f t="shared" si="35"/>
        <v>0</v>
      </c>
      <c r="EF32" s="49">
        <f t="shared" si="36"/>
        <v>0</v>
      </c>
      <c r="EG32" s="47">
        <v>0</v>
      </c>
      <c r="EH32" s="47">
        <v>0</v>
      </c>
      <c r="EI32" s="49">
        <f t="shared" si="37"/>
        <v>0</v>
      </c>
      <c r="EJ32" s="55">
        <f t="shared" si="37"/>
        <v>363</v>
      </c>
      <c r="EK32" s="56">
        <f t="shared" si="67"/>
        <v>536.79999999999995</v>
      </c>
      <c r="EL32" s="49">
        <f t="shared" si="67"/>
        <v>0</v>
      </c>
      <c r="EM32" s="49">
        <f t="shared" si="38"/>
        <v>0</v>
      </c>
      <c r="EN32" s="49">
        <f t="shared" si="39"/>
        <v>0</v>
      </c>
      <c r="EO32" s="47">
        <v>0</v>
      </c>
      <c r="EP32" s="47">
        <v>0</v>
      </c>
      <c r="EQ32" s="49">
        <f t="shared" si="40"/>
        <v>536.79999999999995</v>
      </c>
      <c r="ER32" s="55">
        <f t="shared" si="40"/>
        <v>0</v>
      </c>
      <c r="ES32" s="56">
        <f t="shared" si="68"/>
        <v>0</v>
      </c>
      <c r="ET32" s="49">
        <f t="shared" si="68"/>
        <v>0</v>
      </c>
      <c r="EU32" s="49">
        <f t="shared" si="41"/>
        <v>0</v>
      </c>
      <c r="EV32" s="49">
        <f t="shared" si="42"/>
        <v>0</v>
      </c>
      <c r="EW32" s="47">
        <v>0</v>
      </c>
      <c r="EX32" s="47">
        <v>0</v>
      </c>
      <c r="EY32" s="49">
        <f t="shared" si="43"/>
        <v>0</v>
      </c>
      <c r="EZ32" s="55">
        <f t="shared" si="43"/>
        <v>0</v>
      </c>
      <c r="FA32" s="56">
        <f t="shared" si="69"/>
        <v>0</v>
      </c>
      <c r="FB32" s="49">
        <f t="shared" si="69"/>
        <v>0</v>
      </c>
      <c r="FC32" s="49">
        <f t="shared" si="44"/>
        <v>0</v>
      </c>
      <c r="FD32" s="49">
        <f t="shared" si="45"/>
        <v>0</v>
      </c>
      <c r="FE32" s="47">
        <v>0</v>
      </c>
      <c r="FF32" s="47">
        <v>0</v>
      </c>
      <c r="FG32" s="49">
        <f t="shared" si="46"/>
        <v>0</v>
      </c>
      <c r="FH32" s="55">
        <f t="shared" si="46"/>
        <v>0</v>
      </c>
      <c r="FI32" s="67">
        <f t="shared" si="70"/>
        <v>0</v>
      </c>
      <c r="FJ32" s="67">
        <f t="shared" si="47"/>
        <v>0</v>
      </c>
      <c r="FK32" s="67">
        <v>0</v>
      </c>
      <c r="FL32" s="67">
        <f t="shared" si="48"/>
        <v>0</v>
      </c>
      <c r="FM32" s="67">
        <f t="shared" si="71"/>
        <v>5355.3099999999995</v>
      </c>
      <c r="FN32" s="67">
        <f t="shared" si="49"/>
        <v>0</v>
      </c>
      <c r="FO32" s="67">
        <v>0</v>
      </c>
      <c r="FP32" s="67">
        <f t="shared" si="50"/>
        <v>5355.3099999999995</v>
      </c>
      <c r="FQ32" s="67">
        <f t="shared" si="72"/>
        <v>715.91</v>
      </c>
      <c r="FR32" s="67">
        <f t="shared" si="51"/>
        <v>0</v>
      </c>
      <c r="FS32" s="67">
        <v>0</v>
      </c>
      <c r="FT32" s="67">
        <f t="shared" si="52"/>
        <v>715.91</v>
      </c>
      <c r="FU32" s="67">
        <f t="shared" si="73"/>
        <v>16697.27</v>
      </c>
      <c r="FV32" s="67">
        <f t="shared" si="53"/>
        <v>0</v>
      </c>
      <c r="FW32" s="67">
        <v>0</v>
      </c>
      <c r="FX32" s="67">
        <f t="shared" si="54"/>
        <v>16697.27</v>
      </c>
      <c r="FY32" s="67">
        <f t="shared" si="74"/>
        <v>18544.47</v>
      </c>
      <c r="FZ32" s="67">
        <f t="shared" si="55"/>
        <v>3014.52</v>
      </c>
      <c r="GA32" s="67">
        <v>0</v>
      </c>
      <c r="GB32" s="67">
        <f t="shared" si="56"/>
        <v>21558.99</v>
      </c>
      <c r="GC32" s="67">
        <f t="shared" si="75"/>
        <v>7035.4699999999993</v>
      </c>
      <c r="GD32" s="67">
        <f t="shared" si="57"/>
        <v>0</v>
      </c>
      <c r="GE32" s="67">
        <v>0</v>
      </c>
      <c r="GF32" s="67">
        <f t="shared" si="58"/>
        <v>7035.4699999999993</v>
      </c>
    </row>
    <row r="33" spans="1:190" ht="15.75">
      <c r="A33" s="20">
        <v>43093</v>
      </c>
      <c r="B33" s="21">
        <f t="shared" si="59"/>
        <v>2624</v>
      </c>
      <c r="C33" s="22">
        <v>0</v>
      </c>
      <c r="D33" s="22">
        <v>0</v>
      </c>
      <c r="E33" s="22">
        <v>0</v>
      </c>
      <c r="F33" s="21">
        <f t="shared" si="14"/>
        <v>0</v>
      </c>
      <c r="G33" s="22">
        <v>0</v>
      </c>
      <c r="H33" s="21">
        <f t="shared" si="0"/>
        <v>2624</v>
      </c>
      <c r="I33" s="24">
        <f t="shared" si="15"/>
        <v>555</v>
      </c>
      <c r="J33" s="23">
        <v>0</v>
      </c>
      <c r="K33" s="23">
        <v>0</v>
      </c>
      <c r="L33" s="23">
        <v>0</v>
      </c>
      <c r="M33" s="24">
        <f t="shared" si="1"/>
        <v>0</v>
      </c>
      <c r="N33" s="23">
        <v>0</v>
      </c>
      <c r="O33" s="24">
        <f t="shared" si="2"/>
        <v>555</v>
      </c>
      <c r="P33" s="26">
        <f t="shared" si="16"/>
        <v>4380</v>
      </c>
      <c r="Q33" s="25">
        <v>0</v>
      </c>
      <c r="R33" s="25">
        <v>0</v>
      </c>
      <c r="S33" s="25">
        <v>0</v>
      </c>
      <c r="T33" s="26">
        <f t="shared" si="3"/>
        <v>0</v>
      </c>
      <c r="U33" s="25">
        <v>0</v>
      </c>
      <c r="V33" s="26">
        <f t="shared" si="4"/>
        <v>4380</v>
      </c>
      <c r="W33" s="28">
        <f t="shared" si="17"/>
        <v>975</v>
      </c>
      <c r="X33" s="27">
        <v>0</v>
      </c>
      <c r="Y33" s="27">
        <v>0</v>
      </c>
      <c r="Z33" s="27">
        <v>0</v>
      </c>
      <c r="AA33" s="28">
        <f t="shared" si="5"/>
        <v>0</v>
      </c>
      <c r="AB33" s="27">
        <v>0</v>
      </c>
      <c r="AC33" s="28">
        <f t="shared" si="6"/>
        <v>975</v>
      </c>
      <c r="AD33" s="30">
        <f t="shared" si="18"/>
        <v>4835</v>
      </c>
      <c r="AE33" s="29">
        <v>0</v>
      </c>
      <c r="AF33" s="29">
        <v>0</v>
      </c>
      <c r="AG33" s="29">
        <v>0</v>
      </c>
      <c r="AH33" s="30">
        <f t="shared" si="7"/>
        <v>0</v>
      </c>
      <c r="AI33" s="29">
        <v>0</v>
      </c>
      <c r="AJ33" s="30">
        <f t="shared" si="8"/>
        <v>4835</v>
      </c>
      <c r="AK33" s="32">
        <f t="shared" si="19"/>
        <v>10343</v>
      </c>
      <c r="AL33" s="31">
        <v>0</v>
      </c>
      <c r="AM33" s="31">
        <v>0</v>
      </c>
      <c r="AN33" s="31">
        <v>0</v>
      </c>
      <c r="AO33" s="32">
        <f t="shared" si="9"/>
        <v>0</v>
      </c>
      <c r="AP33" s="31">
        <v>0</v>
      </c>
      <c r="AQ33" s="32">
        <f t="shared" si="10"/>
        <v>10343</v>
      </c>
      <c r="AR33" s="32">
        <f t="shared" si="20"/>
        <v>1970</v>
      </c>
      <c r="AS33" s="31">
        <v>0</v>
      </c>
      <c r="AT33" s="31">
        <v>0</v>
      </c>
      <c r="AU33" s="31">
        <v>0</v>
      </c>
      <c r="AV33" s="32">
        <f t="shared" si="11"/>
        <v>0</v>
      </c>
      <c r="AW33" s="31">
        <v>0</v>
      </c>
      <c r="AX33" s="32">
        <f t="shared" si="12"/>
        <v>1970</v>
      </c>
      <c r="AY33" s="38">
        <f t="shared" si="60"/>
        <v>9938.7699999999968</v>
      </c>
      <c r="AZ33" s="35">
        <f t="shared" si="21"/>
        <v>0</v>
      </c>
      <c r="BA33" s="35">
        <v>0</v>
      </c>
      <c r="BB33" s="35">
        <f t="shared" si="22"/>
        <v>9938.7699999999968</v>
      </c>
      <c r="BC33" s="36">
        <v>0</v>
      </c>
      <c r="BD33" s="36">
        <v>0</v>
      </c>
      <c r="BE33" s="36">
        <v>0</v>
      </c>
      <c r="BF33" s="36">
        <v>0</v>
      </c>
      <c r="BG33" s="36">
        <v>0</v>
      </c>
      <c r="BH33" s="36">
        <v>0</v>
      </c>
      <c r="BI33" s="36">
        <v>0</v>
      </c>
      <c r="BJ33" s="36">
        <v>0</v>
      </c>
      <c r="BK33" s="36">
        <v>0</v>
      </c>
      <c r="BL33" s="36">
        <v>0</v>
      </c>
      <c r="BM33" s="36">
        <v>0</v>
      </c>
      <c r="BN33" s="36">
        <v>0</v>
      </c>
      <c r="BO33" s="36">
        <v>0</v>
      </c>
      <c r="BP33" s="36">
        <v>0</v>
      </c>
      <c r="BQ33" s="36">
        <v>0</v>
      </c>
      <c r="BR33" s="36">
        <v>0</v>
      </c>
      <c r="BS33" s="36">
        <v>0</v>
      </c>
      <c r="BT33" s="36">
        <v>0</v>
      </c>
      <c r="BU33" s="36">
        <v>0</v>
      </c>
      <c r="BV33" s="36">
        <v>0</v>
      </c>
      <c r="BW33" s="36">
        <v>0</v>
      </c>
      <c r="BX33" s="36">
        <v>0</v>
      </c>
      <c r="BY33" s="36">
        <v>0</v>
      </c>
      <c r="BZ33" s="36">
        <v>0</v>
      </c>
      <c r="CA33" s="36">
        <v>0</v>
      </c>
      <c r="CB33" s="36">
        <v>0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6">
        <v>0</v>
      </c>
      <c r="CL33" s="36">
        <v>0</v>
      </c>
      <c r="CM33" s="36">
        <v>0</v>
      </c>
      <c r="CN33" s="36">
        <v>0</v>
      </c>
      <c r="CO33" s="36">
        <v>0</v>
      </c>
      <c r="CP33" s="36">
        <v>0</v>
      </c>
      <c r="CQ33" s="36">
        <v>0</v>
      </c>
      <c r="CR33" s="36">
        <v>0</v>
      </c>
      <c r="CS33" s="36">
        <v>0</v>
      </c>
      <c r="CT33" s="36">
        <v>0</v>
      </c>
      <c r="CU33" s="36">
        <v>0</v>
      </c>
      <c r="CV33" s="36">
        <v>0</v>
      </c>
      <c r="CW33" s="36">
        <v>0</v>
      </c>
      <c r="CX33" s="36">
        <v>0</v>
      </c>
      <c r="CY33" s="36">
        <v>0</v>
      </c>
      <c r="CZ33" s="36">
        <v>0</v>
      </c>
      <c r="DA33" s="36">
        <f t="shared" si="61"/>
        <v>0</v>
      </c>
      <c r="DB33" s="36">
        <f t="shared" si="62"/>
        <v>0</v>
      </c>
      <c r="DC33" s="37">
        <f t="shared" si="25"/>
        <v>0</v>
      </c>
      <c r="DD33" s="50">
        <f t="shared" si="13"/>
        <v>9938.7699999999968</v>
      </c>
      <c r="DE33" s="56">
        <f t="shared" si="63"/>
        <v>0</v>
      </c>
      <c r="DF33" s="49">
        <f t="shared" si="63"/>
        <v>80</v>
      </c>
      <c r="DG33" s="49">
        <f t="shared" si="26"/>
        <v>0</v>
      </c>
      <c r="DH33" s="49">
        <f t="shared" si="27"/>
        <v>0</v>
      </c>
      <c r="DI33" s="47">
        <v>0</v>
      </c>
      <c r="DJ33" s="47">
        <v>0</v>
      </c>
      <c r="DK33" s="49">
        <f t="shared" si="28"/>
        <v>0</v>
      </c>
      <c r="DL33" s="55">
        <f t="shared" si="28"/>
        <v>80</v>
      </c>
      <c r="DM33" s="56">
        <f t="shared" si="64"/>
        <v>0</v>
      </c>
      <c r="DN33" s="49">
        <f t="shared" si="64"/>
        <v>80.599999999999994</v>
      </c>
      <c r="DO33" s="49">
        <f t="shared" si="29"/>
        <v>0</v>
      </c>
      <c r="DP33" s="49">
        <f t="shared" si="30"/>
        <v>0</v>
      </c>
      <c r="DQ33" s="47">
        <v>0</v>
      </c>
      <c r="DR33" s="47">
        <v>0</v>
      </c>
      <c r="DS33" s="49">
        <f t="shared" si="31"/>
        <v>0</v>
      </c>
      <c r="DT33" s="55">
        <f t="shared" si="31"/>
        <v>80.599999999999994</v>
      </c>
      <c r="DU33" s="56">
        <f t="shared" si="65"/>
        <v>2143.1999999999994</v>
      </c>
      <c r="DV33" s="49">
        <f t="shared" si="65"/>
        <v>14638.999999999996</v>
      </c>
      <c r="DW33" s="49">
        <f t="shared" si="32"/>
        <v>0</v>
      </c>
      <c r="DX33" s="49">
        <f t="shared" si="33"/>
        <v>0</v>
      </c>
      <c r="DY33" s="47">
        <v>0</v>
      </c>
      <c r="DZ33" s="47">
        <v>0</v>
      </c>
      <c r="EA33" s="49">
        <f t="shared" si="34"/>
        <v>2143.1999999999994</v>
      </c>
      <c r="EB33" s="55">
        <f t="shared" si="34"/>
        <v>14638.999999999996</v>
      </c>
      <c r="EC33" s="56">
        <f t="shared" si="66"/>
        <v>0</v>
      </c>
      <c r="ED33" s="49">
        <f t="shared" si="66"/>
        <v>363</v>
      </c>
      <c r="EE33" s="49">
        <f t="shared" si="35"/>
        <v>0</v>
      </c>
      <c r="EF33" s="49">
        <f t="shared" si="36"/>
        <v>0</v>
      </c>
      <c r="EG33" s="47">
        <v>0</v>
      </c>
      <c r="EH33" s="47">
        <v>0</v>
      </c>
      <c r="EI33" s="49">
        <f t="shared" si="37"/>
        <v>0</v>
      </c>
      <c r="EJ33" s="55">
        <f t="shared" si="37"/>
        <v>363</v>
      </c>
      <c r="EK33" s="56">
        <f t="shared" si="67"/>
        <v>536.79999999999995</v>
      </c>
      <c r="EL33" s="49">
        <f t="shared" si="67"/>
        <v>0</v>
      </c>
      <c r="EM33" s="49">
        <f t="shared" si="38"/>
        <v>0</v>
      </c>
      <c r="EN33" s="49">
        <f t="shared" si="39"/>
        <v>0</v>
      </c>
      <c r="EO33" s="47">
        <v>0</v>
      </c>
      <c r="EP33" s="47">
        <v>0</v>
      </c>
      <c r="EQ33" s="49">
        <f t="shared" si="40"/>
        <v>536.79999999999995</v>
      </c>
      <c r="ER33" s="55">
        <f t="shared" si="40"/>
        <v>0</v>
      </c>
      <c r="ES33" s="56">
        <f t="shared" si="68"/>
        <v>0</v>
      </c>
      <c r="ET33" s="49">
        <f t="shared" si="68"/>
        <v>0</v>
      </c>
      <c r="EU33" s="49">
        <f t="shared" si="41"/>
        <v>0</v>
      </c>
      <c r="EV33" s="49">
        <f t="shared" si="42"/>
        <v>0</v>
      </c>
      <c r="EW33" s="47">
        <v>0</v>
      </c>
      <c r="EX33" s="47">
        <v>0</v>
      </c>
      <c r="EY33" s="49">
        <f t="shared" si="43"/>
        <v>0</v>
      </c>
      <c r="EZ33" s="55">
        <f t="shared" si="43"/>
        <v>0</v>
      </c>
      <c r="FA33" s="56">
        <f t="shared" si="69"/>
        <v>0</v>
      </c>
      <c r="FB33" s="49">
        <f t="shared" si="69"/>
        <v>0</v>
      </c>
      <c r="FC33" s="49">
        <f t="shared" si="44"/>
        <v>0</v>
      </c>
      <c r="FD33" s="49">
        <f t="shared" si="45"/>
        <v>0</v>
      </c>
      <c r="FE33" s="47">
        <v>0</v>
      </c>
      <c r="FF33" s="47">
        <v>0</v>
      </c>
      <c r="FG33" s="49">
        <f t="shared" si="46"/>
        <v>0</v>
      </c>
      <c r="FH33" s="55">
        <f t="shared" si="46"/>
        <v>0</v>
      </c>
      <c r="FI33" s="67">
        <f t="shared" si="70"/>
        <v>0</v>
      </c>
      <c r="FJ33" s="67">
        <f t="shared" si="47"/>
        <v>0</v>
      </c>
      <c r="FK33" s="67">
        <v>0</v>
      </c>
      <c r="FL33" s="67">
        <f t="shared" si="48"/>
        <v>0</v>
      </c>
      <c r="FM33" s="67">
        <f t="shared" si="71"/>
        <v>5355.3099999999995</v>
      </c>
      <c r="FN33" s="67">
        <f t="shared" si="49"/>
        <v>0</v>
      </c>
      <c r="FO33" s="67">
        <v>0</v>
      </c>
      <c r="FP33" s="67">
        <f t="shared" si="50"/>
        <v>5355.3099999999995</v>
      </c>
      <c r="FQ33" s="67">
        <f t="shared" si="72"/>
        <v>715.91</v>
      </c>
      <c r="FR33" s="67">
        <f t="shared" si="51"/>
        <v>0</v>
      </c>
      <c r="FS33" s="67">
        <v>0</v>
      </c>
      <c r="FT33" s="67">
        <f t="shared" si="52"/>
        <v>715.91</v>
      </c>
      <c r="FU33" s="67">
        <f t="shared" si="73"/>
        <v>16697.27</v>
      </c>
      <c r="FV33" s="67">
        <f t="shared" si="53"/>
        <v>0</v>
      </c>
      <c r="FW33" s="67">
        <v>0</v>
      </c>
      <c r="FX33" s="67">
        <f t="shared" si="54"/>
        <v>16697.27</v>
      </c>
      <c r="FY33" s="67">
        <f t="shared" si="74"/>
        <v>21558.99</v>
      </c>
      <c r="FZ33" s="67">
        <f t="shared" si="55"/>
        <v>0</v>
      </c>
      <c r="GA33" s="67">
        <v>0</v>
      </c>
      <c r="GB33" s="67">
        <f t="shared" si="56"/>
        <v>21558.99</v>
      </c>
      <c r="GC33" s="67">
        <f t="shared" si="75"/>
        <v>7035.4699999999993</v>
      </c>
      <c r="GD33" s="67">
        <f t="shared" si="57"/>
        <v>0</v>
      </c>
      <c r="GE33" s="67">
        <v>0</v>
      </c>
      <c r="GF33" s="67">
        <f t="shared" si="58"/>
        <v>7035.4699999999993</v>
      </c>
    </row>
    <row r="34" spans="1:190" ht="15.75">
      <c r="A34" s="20">
        <v>43094</v>
      </c>
      <c r="B34" s="21">
        <f t="shared" si="59"/>
        <v>2624</v>
      </c>
      <c r="C34" s="22">
        <v>0</v>
      </c>
      <c r="D34" s="22">
        <v>0</v>
      </c>
      <c r="E34" s="22">
        <v>0</v>
      </c>
      <c r="F34" s="21">
        <f t="shared" si="14"/>
        <v>0</v>
      </c>
      <c r="G34" s="22">
        <v>0</v>
      </c>
      <c r="H34" s="21">
        <f t="shared" si="0"/>
        <v>2624</v>
      </c>
      <c r="I34" s="24">
        <f t="shared" si="15"/>
        <v>555</v>
      </c>
      <c r="J34" s="23">
        <v>0</v>
      </c>
      <c r="K34" s="23">
        <v>0</v>
      </c>
      <c r="L34" s="23">
        <v>0</v>
      </c>
      <c r="M34" s="24">
        <f t="shared" si="1"/>
        <v>0</v>
      </c>
      <c r="N34" s="23">
        <v>0</v>
      </c>
      <c r="O34" s="24">
        <f t="shared" si="2"/>
        <v>555</v>
      </c>
      <c r="P34" s="26">
        <f t="shared" si="16"/>
        <v>4380</v>
      </c>
      <c r="Q34" s="25">
        <v>0</v>
      </c>
      <c r="R34" s="25">
        <v>0</v>
      </c>
      <c r="S34" s="25">
        <v>0</v>
      </c>
      <c r="T34" s="26">
        <f t="shared" si="3"/>
        <v>0</v>
      </c>
      <c r="U34" s="25">
        <v>0</v>
      </c>
      <c r="V34" s="26">
        <f t="shared" si="4"/>
        <v>4380</v>
      </c>
      <c r="W34" s="28">
        <f t="shared" si="17"/>
        <v>975</v>
      </c>
      <c r="X34" s="27">
        <v>0</v>
      </c>
      <c r="Y34" s="27">
        <v>0</v>
      </c>
      <c r="Z34" s="27">
        <v>0</v>
      </c>
      <c r="AA34" s="28">
        <f t="shared" si="5"/>
        <v>0</v>
      </c>
      <c r="AB34" s="27">
        <v>0</v>
      </c>
      <c r="AC34" s="28">
        <f t="shared" si="6"/>
        <v>975</v>
      </c>
      <c r="AD34" s="30">
        <f t="shared" si="18"/>
        <v>4835</v>
      </c>
      <c r="AE34" s="29">
        <v>0</v>
      </c>
      <c r="AF34" s="29">
        <v>0</v>
      </c>
      <c r="AG34" s="29">
        <v>0</v>
      </c>
      <c r="AH34" s="30">
        <f t="shared" si="7"/>
        <v>0</v>
      </c>
      <c r="AI34" s="29">
        <v>0</v>
      </c>
      <c r="AJ34" s="30">
        <f t="shared" si="8"/>
        <v>4835</v>
      </c>
      <c r="AK34" s="32">
        <f t="shared" si="19"/>
        <v>10343</v>
      </c>
      <c r="AL34" s="31">
        <v>0</v>
      </c>
      <c r="AM34" s="31">
        <v>0</v>
      </c>
      <c r="AN34" s="31">
        <v>0</v>
      </c>
      <c r="AO34" s="32">
        <f t="shared" si="9"/>
        <v>0</v>
      </c>
      <c r="AP34" s="31">
        <v>0</v>
      </c>
      <c r="AQ34" s="32">
        <f t="shared" si="10"/>
        <v>10343</v>
      </c>
      <c r="AR34" s="32">
        <f t="shared" si="20"/>
        <v>1970</v>
      </c>
      <c r="AS34" s="31">
        <v>0</v>
      </c>
      <c r="AT34" s="31">
        <v>0</v>
      </c>
      <c r="AU34" s="31">
        <v>0</v>
      </c>
      <c r="AV34" s="32">
        <f t="shared" si="11"/>
        <v>0</v>
      </c>
      <c r="AW34" s="31">
        <v>0</v>
      </c>
      <c r="AX34" s="32">
        <f t="shared" si="12"/>
        <v>1970</v>
      </c>
      <c r="AY34" s="38">
        <f t="shared" si="60"/>
        <v>9938.7699999999968</v>
      </c>
      <c r="AZ34" s="35">
        <f t="shared" si="21"/>
        <v>0</v>
      </c>
      <c r="BA34" s="35">
        <v>0</v>
      </c>
      <c r="BB34" s="35">
        <f t="shared" si="22"/>
        <v>9938.7699999999968</v>
      </c>
      <c r="BC34" s="36">
        <v>0</v>
      </c>
      <c r="BD34" s="36">
        <v>0</v>
      </c>
      <c r="BE34" s="36">
        <v>0</v>
      </c>
      <c r="BF34" s="36">
        <v>0</v>
      </c>
      <c r="BG34" s="36">
        <v>0</v>
      </c>
      <c r="BH34" s="36">
        <v>0</v>
      </c>
      <c r="BI34" s="36">
        <v>0</v>
      </c>
      <c r="BJ34" s="36">
        <v>0</v>
      </c>
      <c r="BK34" s="36">
        <v>0</v>
      </c>
      <c r="BL34" s="36">
        <v>0</v>
      </c>
      <c r="BM34" s="36">
        <v>0</v>
      </c>
      <c r="BN34" s="36">
        <v>0</v>
      </c>
      <c r="BO34" s="36">
        <v>0</v>
      </c>
      <c r="BP34" s="36">
        <v>0</v>
      </c>
      <c r="BQ34" s="36">
        <v>0</v>
      </c>
      <c r="BR34" s="36">
        <v>0</v>
      </c>
      <c r="BS34" s="36">
        <v>0</v>
      </c>
      <c r="BT34" s="36">
        <v>0</v>
      </c>
      <c r="BU34" s="36">
        <v>0</v>
      </c>
      <c r="BV34" s="36">
        <v>0</v>
      </c>
      <c r="BW34" s="36">
        <v>0</v>
      </c>
      <c r="BX34" s="36">
        <v>0</v>
      </c>
      <c r="BY34" s="36">
        <v>0</v>
      </c>
      <c r="BZ34" s="36">
        <v>0</v>
      </c>
      <c r="CA34" s="36">
        <v>0</v>
      </c>
      <c r="CB34" s="36">
        <v>0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6">
        <v>0</v>
      </c>
      <c r="CL34" s="36">
        <v>0</v>
      </c>
      <c r="CM34" s="36">
        <v>0</v>
      </c>
      <c r="CN34" s="36">
        <v>0</v>
      </c>
      <c r="CO34" s="36">
        <v>0</v>
      </c>
      <c r="CP34" s="36">
        <v>0</v>
      </c>
      <c r="CQ34" s="36">
        <v>0</v>
      </c>
      <c r="CR34" s="36">
        <v>0</v>
      </c>
      <c r="CS34" s="36">
        <v>0</v>
      </c>
      <c r="CT34" s="36">
        <v>0</v>
      </c>
      <c r="CU34" s="36">
        <v>0</v>
      </c>
      <c r="CV34" s="36">
        <v>0</v>
      </c>
      <c r="CW34" s="36">
        <v>0</v>
      </c>
      <c r="CX34" s="36">
        <v>0</v>
      </c>
      <c r="CY34" s="36">
        <v>0</v>
      </c>
      <c r="CZ34" s="36">
        <v>0</v>
      </c>
      <c r="DA34" s="36">
        <f t="shared" si="61"/>
        <v>0</v>
      </c>
      <c r="DB34" s="36">
        <f t="shared" si="62"/>
        <v>0</v>
      </c>
      <c r="DC34" s="37">
        <f t="shared" si="25"/>
        <v>0</v>
      </c>
      <c r="DD34" s="50">
        <f t="shared" si="13"/>
        <v>9938.7699999999968</v>
      </c>
      <c r="DE34" s="56">
        <f t="shared" si="63"/>
        <v>0</v>
      </c>
      <c r="DF34" s="49">
        <f t="shared" si="63"/>
        <v>80</v>
      </c>
      <c r="DG34" s="49">
        <f t="shared" si="26"/>
        <v>0</v>
      </c>
      <c r="DH34" s="49">
        <f t="shared" si="27"/>
        <v>0</v>
      </c>
      <c r="DI34" s="47">
        <v>0</v>
      </c>
      <c r="DJ34" s="47">
        <v>0</v>
      </c>
      <c r="DK34" s="49">
        <f t="shared" si="28"/>
        <v>0</v>
      </c>
      <c r="DL34" s="55">
        <f t="shared" si="28"/>
        <v>80</v>
      </c>
      <c r="DM34" s="56">
        <f t="shared" si="64"/>
        <v>0</v>
      </c>
      <c r="DN34" s="49">
        <f t="shared" si="64"/>
        <v>80.599999999999994</v>
      </c>
      <c r="DO34" s="49">
        <f t="shared" si="29"/>
        <v>0</v>
      </c>
      <c r="DP34" s="49">
        <f t="shared" si="30"/>
        <v>0</v>
      </c>
      <c r="DQ34" s="47">
        <v>0</v>
      </c>
      <c r="DR34" s="47">
        <v>0</v>
      </c>
      <c r="DS34" s="49">
        <f t="shared" si="31"/>
        <v>0</v>
      </c>
      <c r="DT34" s="55">
        <f t="shared" si="31"/>
        <v>80.599999999999994</v>
      </c>
      <c r="DU34" s="56">
        <f t="shared" si="65"/>
        <v>2143.1999999999994</v>
      </c>
      <c r="DV34" s="49">
        <f t="shared" si="65"/>
        <v>14638.999999999996</v>
      </c>
      <c r="DW34" s="49">
        <f t="shared" si="32"/>
        <v>0</v>
      </c>
      <c r="DX34" s="49">
        <f t="shared" si="33"/>
        <v>0</v>
      </c>
      <c r="DY34" s="47">
        <v>0</v>
      </c>
      <c r="DZ34" s="47">
        <v>0</v>
      </c>
      <c r="EA34" s="49">
        <f t="shared" si="34"/>
        <v>2143.1999999999994</v>
      </c>
      <c r="EB34" s="55">
        <f t="shared" si="34"/>
        <v>14638.999999999996</v>
      </c>
      <c r="EC34" s="56">
        <f t="shared" si="66"/>
        <v>0</v>
      </c>
      <c r="ED34" s="49">
        <f t="shared" si="66"/>
        <v>363</v>
      </c>
      <c r="EE34" s="49">
        <f t="shared" si="35"/>
        <v>0</v>
      </c>
      <c r="EF34" s="49">
        <f t="shared" si="36"/>
        <v>0</v>
      </c>
      <c r="EG34" s="47">
        <v>0</v>
      </c>
      <c r="EH34" s="47">
        <v>0</v>
      </c>
      <c r="EI34" s="49">
        <f t="shared" si="37"/>
        <v>0</v>
      </c>
      <c r="EJ34" s="55">
        <f t="shared" si="37"/>
        <v>363</v>
      </c>
      <c r="EK34" s="56">
        <f t="shared" si="67"/>
        <v>536.79999999999995</v>
      </c>
      <c r="EL34" s="49">
        <f t="shared" si="67"/>
        <v>0</v>
      </c>
      <c r="EM34" s="49">
        <f t="shared" si="38"/>
        <v>0</v>
      </c>
      <c r="EN34" s="49">
        <f t="shared" si="39"/>
        <v>0</v>
      </c>
      <c r="EO34" s="47">
        <v>0</v>
      </c>
      <c r="EP34" s="47">
        <v>0</v>
      </c>
      <c r="EQ34" s="49">
        <f t="shared" si="40"/>
        <v>536.79999999999995</v>
      </c>
      <c r="ER34" s="55">
        <f t="shared" si="40"/>
        <v>0</v>
      </c>
      <c r="ES34" s="56">
        <f t="shared" si="68"/>
        <v>0</v>
      </c>
      <c r="ET34" s="49">
        <f t="shared" si="68"/>
        <v>0</v>
      </c>
      <c r="EU34" s="49">
        <f t="shared" si="41"/>
        <v>0</v>
      </c>
      <c r="EV34" s="49">
        <f t="shared" si="42"/>
        <v>0</v>
      </c>
      <c r="EW34" s="47">
        <v>0</v>
      </c>
      <c r="EX34" s="47">
        <v>0</v>
      </c>
      <c r="EY34" s="49">
        <f t="shared" si="43"/>
        <v>0</v>
      </c>
      <c r="EZ34" s="55">
        <f t="shared" si="43"/>
        <v>0</v>
      </c>
      <c r="FA34" s="56">
        <f t="shared" si="69"/>
        <v>0</v>
      </c>
      <c r="FB34" s="49">
        <f t="shared" si="69"/>
        <v>0</v>
      </c>
      <c r="FC34" s="49">
        <f t="shared" si="44"/>
        <v>0</v>
      </c>
      <c r="FD34" s="49">
        <f t="shared" si="45"/>
        <v>0</v>
      </c>
      <c r="FE34" s="47">
        <v>0</v>
      </c>
      <c r="FF34" s="47">
        <v>0</v>
      </c>
      <c r="FG34" s="49">
        <f t="shared" si="46"/>
        <v>0</v>
      </c>
      <c r="FH34" s="55">
        <f t="shared" si="46"/>
        <v>0</v>
      </c>
      <c r="FI34" s="67">
        <f t="shared" si="70"/>
        <v>0</v>
      </c>
      <c r="FJ34" s="67">
        <f t="shared" si="47"/>
        <v>0</v>
      </c>
      <c r="FK34" s="67">
        <v>0</v>
      </c>
      <c r="FL34" s="67">
        <f t="shared" si="48"/>
        <v>0</v>
      </c>
      <c r="FM34" s="67">
        <f t="shared" si="71"/>
        <v>5355.3099999999995</v>
      </c>
      <c r="FN34" s="67">
        <f t="shared" si="49"/>
        <v>0</v>
      </c>
      <c r="FO34" s="67">
        <v>0</v>
      </c>
      <c r="FP34" s="67">
        <f t="shared" si="50"/>
        <v>5355.3099999999995</v>
      </c>
      <c r="FQ34" s="67">
        <f t="shared" si="72"/>
        <v>715.91</v>
      </c>
      <c r="FR34" s="67">
        <f t="shared" si="51"/>
        <v>0</v>
      </c>
      <c r="FS34" s="67">
        <v>0</v>
      </c>
      <c r="FT34" s="67">
        <f t="shared" si="52"/>
        <v>715.91</v>
      </c>
      <c r="FU34" s="67">
        <f t="shared" si="73"/>
        <v>16697.27</v>
      </c>
      <c r="FV34" s="67">
        <f t="shared" si="53"/>
        <v>0</v>
      </c>
      <c r="FW34" s="67">
        <v>0</v>
      </c>
      <c r="FX34" s="67">
        <f t="shared" si="54"/>
        <v>16697.27</v>
      </c>
      <c r="FY34" s="67">
        <f t="shared" si="74"/>
        <v>21558.99</v>
      </c>
      <c r="FZ34" s="67">
        <f t="shared" si="55"/>
        <v>0</v>
      </c>
      <c r="GA34" s="67">
        <v>0</v>
      </c>
      <c r="GB34" s="67">
        <f t="shared" si="56"/>
        <v>21558.99</v>
      </c>
      <c r="GC34" s="67">
        <f t="shared" si="75"/>
        <v>7035.4699999999993</v>
      </c>
      <c r="GD34" s="67">
        <f t="shared" si="57"/>
        <v>0</v>
      </c>
      <c r="GE34" s="67">
        <v>0</v>
      </c>
      <c r="GF34" s="67">
        <f t="shared" si="58"/>
        <v>7035.4699999999993</v>
      </c>
    </row>
    <row r="35" spans="1:190" ht="15.75">
      <c r="A35" s="20">
        <v>43095</v>
      </c>
      <c r="B35" s="21">
        <f t="shared" si="59"/>
        <v>2624</v>
      </c>
      <c r="C35" s="22">
        <v>0</v>
      </c>
      <c r="D35" s="22">
        <v>0</v>
      </c>
      <c r="E35" s="22">
        <v>0</v>
      </c>
      <c r="F35" s="21">
        <f t="shared" si="14"/>
        <v>0</v>
      </c>
      <c r="G35" s="22">
        <v>0</v>
      </c>
      <c r="H35" s="21">
        <f t="shared" si="0"/>
        <v>2624</v>
      </c>
      <c r="I35" s="24">
        <f t="shared" si="15"/>
        <v>555</v>
      </c>
      <c r="J35" s="23">
        <v>0</v>
      </c>
      <c r="K35" s="23">
        <v>0</v>
      </c>
      <c r="L35" s="23">
        <v>0</v>
      </c>
      <c r="M35" s="24">
        <f t="shared" si="1"/>
        <v>0</v>
      </c>
      <c r="N35" s="23">
        <v>0</v>
      </c>
      <c r="O35" s="24">
        <f t="shared" si="2"/>
        <v>555</v>
      </c>
      <c r="P35" s="26">
        <f t="shared" si="16"/>
        <v>4380</v>
      </c>
      <c r="Q35" s="25">
        <v>0</v>
      </c>
      <c r="R35" s="25">
        <v>0</v>
      </c>
      <c r="S35" s="25">
        <v>0</v>
      </c>
      <c r="T35" s="26">
        <f t="shared" si="3"/>
        <v>0</v>
      </c>
      <c r="U35" s="25">
        <v>0</v>
      </c>
      <c r="V35" s="26">
        <f t="shared" si="4"/>
        <v>4380</v>
      </c>
      <c r="W35" s="28">
        <f t="shared" si="17"/>
        <v>975</v>
      </c>
      <c r="X35" s="27">
        <v>0</v>
      </c>
      <c r="Y35" s="27">
        <v>0</v>
      </c>
      <c r="Z35" s="27">
        <v>0</v>
      </c>
      <c r="AA35" s="28">
        <f t="shared" si="5"/>
        <v>0</v>
      </c>
      <c r="AB35" s="27">
        <v>0</v>
      </c>
      <c r="AC35" s="28">
        <f t="shared" si="6"/>
        <v>975</v>
      </c>
      <c r="AD35" s="30">
        <f t="shared" si="18"/>
        <v>4835</v>
      </c>
      <c r="AE35" s="29">
        <v>0</v>
      </c>
      <c r="AF35" s="29">
        <v>0</v>
      </c>
      <c r="AG35" s="29">
        <v>0</v>
      </c>
      <c r="AH35" s="30">
        <f t="shared" si="7"/>
        <v>0</v>
      </c>
      <c r="AI35" s="29">
        <v>0</v>
      </c>
      <c r="AJ35" s="30">
        <f t="shared" si="8"/>
        <v>4835</v>
      </c>
      <c r="AK35" s="32">
        <f t="shared" si="19"/>
        <v>10343</v>
      </c>
      <c r="AL35" s="31">
        <v>0</v>
      </c>
      <c r="AM35" s="31">
        <v>0</v>
      </c>
      <c r="AN35" s="31">
        <v>0</v>
      </c>
      <c r="AO35" s="32">
        <f t="shared" si="9"/>
        <v>0</v>
      </c>
      <c r="AP35" s="31">
        <v>0</v>
      </c>
      <c r="AQ35" s="32">
        <f t="shared" si="10"/>
        <v>10343</v>
      </c>
      <c r="AR35" s="32">
        <f t="shared" si="20"/>
        <v>1970</v>
      </c>
      <c r="AS35" s="31">
        <v>0</v>
      </c>
      <c r="AT35" s="31">
        <v>0</v>
      </c>
      <c r="AU35" s="31">
        <v>0</v>
      </c>
      <c r="AV35" s="32">
        <f t="shared" si="11"/>
        <v>0</v>
      </c>
      <c r="AW35" s="31">
        <v>0</v>
      </c>
      <c r="AX35" s="32">
        <f t="shared" si="12"/>
        <v>1970</v>
      </c>
      <c r="AY35" s="38">
        <f t="shared" si="60"/>
        <v>9938.7699999999968</v>
      </c>
      <c r="AZ35" s="35">
        <f t="shared" si="21"/>
        <v>0</v>
      </c>
      <c r="BA35" s="35">
        <v>0</v>
      </c>
      <c r="BB35" s="35">
        <f t="shared" si="22"/>
        <v>9938.7699999999968</v>
      </c>
      <c r="BC35" s="36">
        <v>0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0</v>
      </c>
      <c r="BL35" s="36">
        <v>0</v>
      </c>
      <c r="BM35" s="36">
        <v>0</v>
      </c>
      <c r="BN35" s="36">
        <v>0</v>
      </c>
      <c r="BO35" s="36">
        <v>0</v>
      </c>
      <c r="BP35" s="36">
        <v>0</v>
      </c>
      <c r="BQ35" s="36">
        <v>0</v>
      </c>
      <c r="BR35" s="36">
        <v>0</v>
      </c>
      <c r="BS35" s="36">
        <v>0</v>
      </c>
      <c r="BT35" s="36">
        <v>0</v>
      </c>
      <c r="BU35" s="36">
        <v>0</v>
      </c>
      <c r="BV35" s="36">
        <v>0</v>
      </c>
      <c r="BW35" s="36">
        <v>0</v>
      </c>
      <c r="BX35" s="36">
        <v>0</v>
      </c>
      <c r="BY35" s="36">
        <v>0</v>
      </c>
      <c r="BZ35" s="36">
        <v>0</v>
      </c>
      <c r="CA35" s="36">
        <v>0</v>
      </c>
      <c r="CB35" s="36">
        <v>0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6">
        <v>0</v>
      </c>
      <c r="CL35" s="36">
        <v>0</v>
      </c>
      <c r="CM35" s="36">
        <v>0</v>
      </c>
      <c r="CN35" s="36">
        <v>0</v>
      </c>
      <c r="CO35" s="36">
        <v>0</v>
      </c>
      <c r="CP35" s="36">
        <v>0</v>
      </c>
      <c r="CQ35" s="36">
        <v>0</v>
      </c>
      <c r="CR35" s="36">
        <v>0</v>
      </c>
      <c r="CS35" s="36">
        <v>0</v>
      </c>
      <c r="CT35" s="36">
        <v>0</v>
      </c>
      <c r="CU35" s="36">
        <v>0</v>
      </c>
      <c r="CV35" s="36">
        <v>0</v>
      </c>
      <c r="CW35" s="36">
        <v>0</v>
      </c>
      <c r="CX35" s="36">
        <v>0</v>
      </c>
      <c r="CY35" s="36">
        <v>0</v>
      </c>
      <c r="CZ35" s="36">
        <v>0</v>
      </c>
      <c r="DA35" s="36">
        <f t="shared" si="61"/>
        <v>0</v>
      </c>
      <c r="DB35" s="36">
        <f t="shared" si="62"/>
        <v>0</v>
      </c>
      <c r="DC35" s="37">
        <f t="shared" si="25"/>
        <v>0</v>
      </c>
      <c r="DD35" s="50">
        <f t="shared" si="13"/>
        <v>9938.7699999999968</v>
      </c>
      <c r="DE35" s="56">
        <f t="shared" si="63"/>
        <v>0</v>
      </c>
      <c r="DF35" s="49">
        <f t="shared" si="63"/>
        <v>80</v>
      </c>
      <c r="DG35" s="49">
        <f t="shared" si="26"/>
        <v>0</v>
      </c>
      <c r="DH35" s="49">
        <f t="shared" si="27"/>
        <v>0</v>
      </c>
      <c r="DI35" s="47">
        <v>0</v>
      </c>
      <c r="DJ35" s="47">
        <v>0</v>
      </c>
      <c r="DK35" s="49">
        <f t="shared" si="28"/>
        <v>0</v>
      </c>
      <c r="DL35" s="55">
        <f t="shared" si="28"/>
        <v>80</v>
      </c>
      <c r="DM35" s="56">
        <f t="shared" si="64"/>
        <v>0</v>
      </c>
      <c r="DN35" s="49">
        <f t="shared" si="64"/>
        <v>80.599999999999994</v>
      </c>
      <c r="DO35" s="49">
        <f t="shared" si="29"/>
        <v>0</v>
      </c>
      <c r="DP35" s="49">
        <f t="shared" si="30"/>
        <v>0</v>
      </c>
      <c r="DQ35" s="47">
        <v>0</v>
      </c>
      <c r="DR35" s="47">
        <v>0</v>
      </c>
      <c r="DS35" s="49">
        <f t="shared" si="31"/>
        <v>0</v>
      </c>
      <c r="DT35" s="55">
        <f t="shared" si="31"/>
        <v>80.599999999999994</v>
      </c>
      <c r="DU35" s="56">
        <f t="shared" si="65"/>
        <v>2143.1999999999994</v>
      </c>
      <c r="DV35" s="49">
        <f t="shared" si="65"/>
        <v>14638.999999999996</v>
      </c>
      <c r="DW35" s="49">
        <f t="shared" si="32"/>
        <v>0</v>
      </c>
      <c r="DX35" s="49">
        <f t="shared" si="33"/>
        <v>0</v>
      </c>
      <c r="DY35" s="47">
        <v>0</v>
      </c>
      <c r="DZ35" s="47">
        <v>0</v>
      </c>
      <c r="EA35" s="49">
        <f t="shared" si="34"/>
        <v>2143.1999999999994</v>
      </c>
      <c r="EB35" s="55">
        <f t="shared" si="34"/>
        <v>14638.999999999996</v>
      </c>
      <c r="EC35" s="56">
        <f t="shared" si="66"/>
        <v>0</v>
      </c>
      <c r="ED35" s="49">
        <f t="shared" si="66"/>
        <v>363</v>
      </c>
      <c r="EE35" s="49">
        <f t="shared" si="35"/>
        <v>0</v>
      </c>
      <c r="EF35" s="49">
        <f t="shared" si="36"/>
        <v>0</v>
      </c>
      <c r="EG35" s="47">
        <v>0</v>
      </c>
      <c r="EH35" s="47">
        <v>0</v>
      </c>
      <c r="EI35" s="49">
        <f t="shared" si="37"/>
        <v>0</v>
      </c>
      <c r="EJ35" s="55">
        <f t="shared" si="37"/>
        <v>363</v>
      </c>
      <c r="EK35" s="56">
        <f t="shared" si="67"/>
        <v>536.79999999999995</v>
      </c>
      <c r="EL35" s="49">
        <f t="shared" si="67"/>
        <v>0</v>
      </c>
      <c r="EM35" s="49">
        <f t="shared" si="38"/>
        <v>0</v>
      </c>
      <c r="EN35" s="49">
        <f t="shared" si="39"/>
        <v>0</v>
      </c>
      <c r="EO35" s="47">
        <v>0</v>
      </c>
      <c r="EP35" s="47">
        <v>0</v>
      </c>
      <c r="EQ35" s="49">
        <f t="shared" si="40"/>
        <v>536.79999999999995</v>
      </c>
      <c r="ER35" s="55">
        <f t="shared" si="40"/>
        <v>0</v>
      </c>
      <c r="ES35" s="56">
        <f t="shared" si="68"/>
        <v>0</v>
      </c>
      <c r="ET35" s="49">
        <f t="shared" si="68"/>
        <v>0</v>
      </c>
      <c r="EU35" s="49">
        <f t="shared" si="41"/>
        <v>0</v>
      </c>
      <c r="EV35" s="49">
        <f t="shared" si="42"/>
        <v>0</v>
      </c>
      <c r="EW35" s="47">
        <v>0</v>
      </c>
      <c r="EX35" s="47">
        <v>0</v>
      </c>
      <c r="EY35" s="49">
        <f t="shared" si="43"/>
        <v>0</v>
      </c>
      <c r="EZ35" s="55">
        <f t="shared" si="43"/>
        <v>0</v>
      </c>
      <c r="FA35" s="56">
        <f t="shared" si="69"/>
        <v>0</v>
      </c>
      <c r="FB35" s="49">
        <f t="shared" si="69"/>
        <v>0</v>
      </c>
      <c r="FC35" s="49">
        <f t="shared" si="44"/>
        <v>0</v>
      </c>
      <c r="FD35" s="49">
        <f t="shared" si="45"/>
        <v>0</v>
      </c>
      <c r="FE35" s="47">
        <v>0</v>
      </c>
      <c r="FF35" s="47">
        <v>0</v>
      </c>
      <c r="FG35" s="49">
        <f t="shared" si="46"/>
        <v>0</v>
      </c>
      <c r="FH35" s="55">
        <f t="shared" si="46"/>
        <v>0</v>
      </c>
      <c r="FI35" s="67">
        <f t="shared" si="70"/>
        <v>0</v>
      </c>
      <c r="FJ35" s="67">
        <f t="shared" si="47"/>
        <v>0</v>
      </c>
      <c r="FK35" s="67">
        <v>0</v>
      </c>
      <c r="FL35" s="67">
        <f t="shared" si="48"/>
        <v>0</v>
      </c>
      <c r="FM35" s="67">
        <f t="shared" si="71"/>
        <v>5355.3099999999995</v>
      </c>
      <c r="FN35" s="67">
        <f t="shared" si="49"/>
        <v>0</v>
      </c>
      <c r="FO35" s="67">
        <v>0</v>
      </c>
      <c r="FP35" s="67">
        <f t="shared" si="50"/>
        <v>5355.3099999999995</v>
      </c>
      <c r="FQ35" s="67">
        <f t="shared" si="72"/>
        <v>715.91</v>
      </c>
      <c r="FR35" s="67">
        <f t="shared" si="51"/>
        <v>0</v>
      </c>
      <c r="FS35" s="67">
        <v>0</v>
      </c>
      <c r="FT35" s="67">
        <f t="shared" si="52"/>
        <v>715.91</v>
      </c>
      <c r="FU35" s="67">
        <f t="shared" si="73"/>
        <v>16697.27</v>
      </c>
      <c r="FV35" s="67">
        <f t="shared" si="53"/>
        <v>0</v>
      </c>
      <c r="FW35" s="67">
        <v>0</v>
      </c>
      <c r="FX35" s="67">
        <f t="shared" si="54"/>
        <v>16697.27</v>
      </c>
      <c r="FY35" s="67">
        <f t="shared" si="74"/>
        <v>21558.99</v>
      </c>
      <c r="FZ35" s="67">
        <f t="shared" si="55"/>
        <v>0</v>
      </c>
      <c r="GA35" s="67">
        <v>0</v>
      </c>
      <c r="GB35" s="67">
        <f t="shared" si="56"/>
        <v>21558.99</v>
      </c>
      <c r="GC35" s="67">
        <f t="shared" si="75"/>
        <v>7035.4699999999993</v>
      </c>
      <c r="GD35" s="67">
        <f t="shared" si="57"/>
        <v>0</v>
      </c>
      <c r="GE35" s="67">
        <v>0</v>
      </c>
      <c r="GF35" s="67">
        <f t="shared" si="58"/>
        <v>7035.4699999999993</v>
      </c>
    </row>
    <row r="36" spans="1:190" ht="15.75">
      <c r="A36" s="20">
        <v>43096</v>
      </c>
      <c r="B36" s="21">
        <f t="shared" si="59"/>
        <v>2624</v>
      </c>
      <c r="C36" s="22">
        <v>0</v>
      </c>
      <c r="D36" s="22">
        <v>0</v>
      </c>
      <c r="E36" s="22">
        <v>0</v>
      </c>
      <c r="F36" s="21">
        <f t="shared" si="14"/>
        <v>0</v>
      </c>
      <c r="G36" s="22">
        <v>0</v>
      </c>
      <c r="H36" s="21">
        <f t="shared" si="0"/>
        <v>2624</v>
      </c>
      <c r="I36" s="24">
        <f t="shared" si="15"/>
        <v>555</v>
      </c>
      <c r="J36" s="23">
        <v>6</v>
      </c>
      <c r="K36" s="23">
        <v>0</v>
      </c>
      <c r="L36" s="23">
        <v>0</v>
      </c>
      <c r="M36" s="24">
        <f t="shared" si="1"/>
        <v>0</v>
      </c>
      <c r="N36" s="23">
        <v>0</v>
      </c>
      <c r="O36" s="24">
        <f t="shared" si="2"/>
        <v>561</v>
      </c>
      <c r="P36" s="26">
        <f t="shared" si="16"/>
        <v>4380</v>
      </c>
      <c r="Q36" s="25">
        <v>0</v>
      </c>
      <c r="R36" s="25">
        <v>0</v>
      </c>
      <c r="S36" s="25">
        <v>0</v>
      </c>
      <c r="T36" s="26">
        <f t="shared" si="3"/>
        <v>0</v>
      </c>
      <c r="U36" s="25">
        <v>0</v>
      </c>
      <c r="V36" s="26">
        <f t="shared" si="4"/>
        <v>4380</v>
      </c>
      <c r="W36" s="28">
        <f t="shared" si="17"/>
        <v>975</v>
      </c>
      <c r="X36" s="27">
        <v>0</v>
      </c>
      <c r="Y36" s="27">
        <v>0</v>
      </c>
      <c r="Z36" s="27">
        <v>0</v>
      </c>
      <c r="AA36" s="28">
        <f t="shared" si="5"/>
        <v>0</v>
      </c>
      <c r="AB36" s="27">
        <v>0</v>
      </c>
      <c r="AC36" s="28">
        <f t="shared" si="6"/>
        <v>975</v>
      </c>
      <c r="AD36" s="30">
        <f t="shared" si="18"/>
        <v>4835</v>
      </c>
      <c r="AE36" s="29">
        <v>0</v>
      </c>
      <c r="AF36" s="29">
        <v>0</v>
      </c>
      <c r="AG36" s="29">
        <v>0</v>
      </c>
      <c r="AH36" s="30">
        <f t="shared" si="7"/>
        <v>0</v>
      </c>
      <c r="AI36" s="29">
        <v>0</v>
      </c>
      <c r="AJ36" s="30">
        <f t="shared" si="8"/>
        <v>4835</v>
      </c>
      <c r="AK36" s="32">
        <f t="shared" si="19"/>
        <v>10343</v>
      </c>
      <c r="AL36" s="31">
        <v>0</v>
      </c>
      <c r="AM36" s="31">
        <v>0</v>
      </c>
      <c r="AN36" s="31">
        <v>0</v>
      </c>
      <c r="AO36" s="32">
        <f t="shared" si="9"/>
        <v>0</v>
      </c>
      <c r="AP36" s="31">
        <v>0</v>
      </c>
      <c r="AQ36" s="32">
        <f t="shared" si="10"/>
        <v>10343</v>
      </c>
      <c r="AR36" s="32">
        <f t="shared" si="20"/>
        <v>1970</v>
      </c>
      <c r="AS36" s="31">
        <v>0</v>
      </c>
      <c r="AT36" s="31">
        <v>0</v>
      </c>
      <c r="AU36" s="31">
        <v>0</v>
      </c>
      <c r="AV36" s="32">
        <f t="shared" si="11"/>
        <v>0</v>
      </c>
      <c r="AW36" s="31">
        <v>0</v>
      </c>
      <c r="AX36" s="32">
        <f t="shared" si="12"/>
        <v>1970</v>
      </c>
      <c r="AY36" s="38">
        <f t="shared" si="60"/>
        <v>9938.7699999999968</v>
      </c>
      <c r="AZ36" s="35">
        <f t="shared" si="21"/>
        <v>0</v>
      </c>
      <c r="BA36" s="35">
        <v>0</v>
      </c>
      <c r="BB36" s="35">
        <f t="shared" si="22"/>
        <v>9938.7699999999968</v>
      </c>
      <c r="BC36" s="36">
        <v>0</v>
      </c>
      <c r="BD36" s="36">
        <v>0</v>
      </c>
      <c r="BE36" s="36">
        <v>0</v>
      </c>
      <c r="BF36" s="36">
        <v>0</v>
      </c>
      <c r="BG36" s="36">
        <v>0</v>
      </c>
      <c r="BH36" s="36">
        <v>0</v>
      </c>
      <c r="BI36" s="36">
        <v>0</v>
      </c>
      <c r="BJ36" s="36">
        <v>0</v>
      </c>
      <c r="BK36" s="36">
        <v>0</v>
      </c>
      <c r="BL36" s="36">
        <v>0</v>
      </c>
      <c r="BM36" s="36">
        <v>0</v>
      </c>
      <c r="BN36" s="36">
        <v>0</v>
      </c>
      <c r="BO36" s="36">
        <v>0</v>
      </c>
      <c r="BP36" s="36">
        <v>0</v>
      </c>
      <c r="BQ36" s="36">
        <v>0</v>
      </c>
      <c r="BR36" s="36">
        <v>0</v>
      </c>
      <c r="BS36" s="36">
        <v>0</v>
      </c>
      <c r="BT36" s="36">
        <v>0</v>
      </c>
      <c r="BU36" s="36">
        <v>0</v>
      </c>
      <c r="BV36" s="36">
        <v>0</v>
      </c>
      <c r="BW36" s="36">
        <v>0</v>
      </c>
      <c r="BX36" s="36">
        <v>0</v>
      </c>
      <c r="BY36" s="36">
        <v>0</v>
      </c>
      <c r="BZ36" s="36">
        <v>0</v>
      </c>
      <c r="CA36" s="36">
        <v>0</v>
      </c>
      <c r="CB36" s="36">
        <v>0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6">
        <v>0</v>
      </c>
      <c r="CL36" s="36">
        <v>0</v>
      </c>
      <c r="CM36" s="36">
        <v>0</v>
      </c>
      <c r="CN36" s="36">
        <v>0</v>
      </c>
      <c r="CO36" s="36">
        <v>0</v>
      </c>
      <c r="CP36" s="36">
        <v>0</v>
      </c>
      <c r="CQ36" s="36">
        <v>0</v>
      </c>
      <c r="CR36" s="36">
        <v>0</v>
      </c>
      <c r="CS36" s="36">
        <v>0</v>
      </c>
      <c r="CT36" s="36">
        <v>0</v>
      </c>
      <c r="CU36" s="36">
        <v>0</v>
      </c>
      <c r="CV36" s="36">
        <v>0</v>
      </c>
      <c r="CW36" s="36">
        <v>0</v>
      </c>
      <c r="CX36" s="36">
        <v>0</v>
      </c>
      <c r="CY36" s="36">
        <v>0</v>
      </c>
      <c r="CZ36" s="36">
        <v>0</v>
      </c>
      <c r="DA36" s="36">
        <f t="shared" si="61"/>
        <v>0</v>
      </c>
      <c r="DB36" s="36">
        <f t="shared" si="62"/>
        <v>0</v>
      </c>
      <c r="DC36" s="37">
        <f t="shared" si="25"/>
        <v>0</v>
      </c>
      <c r="DD36" s="50">
        <f t="shared" si="13"/>
        <v>9938.7699999999968</v>
      </c>
      <c r="DE36" s="56">
        <f t="shared" si="63"/>
        <v>0</v>
      </c>
      <c r="DF36" s="49">
        <f t="shared" si="63"/>
        <v>80</v>
      </c>
      <c r="DG36" s="49">
        <f t="shared" si="26"/>
        <v>0</v>
      </c>
      <c r="DH36" s="49">
        <f t="shared" si="27"/>
        <v>0</v>
      </c>
      <c r="DI36" s="47">
        <v>0</v>
      </c>
      <c r="DJ36" s="47">
        <v>0</v>
      </c>
      <c r="DK36" s="49">
        <f t="shared" si="28"/>
        <v>0</v>
      </c>
      <c r="DL36" s="55">
        <f t="shared" si="28"/>
        <v>80</v>
      </c>
      <c r="DM36" s="56">
        <f t="shared" si="64"/>
        <v>0</v>
      </c>
      <c r="DN36" s="49">
        <f t="shared" si="64"/>
        <v>80.599999999999994</v>
      </c>
      <c r="DO36" s="49">
        <f t="shared" si="29"/>
        <v>0</v>
      </c>
      <c r="DP36" s="49">
        <f t="shared" si="30"/>
        <v>0</v>
      </c>
      <c r="DQ36" s="47">
        <v>0</v>
      </c>
      <c r="DR36" s="47">
        <v>0</v>
      </c>
      <c r="DS36" s="49">
        <f t="shared" si="31"/>
        <v>0</v>
      </c>
      <c r="DT36" s="55">
        <f t="shared" si="31"/>
        <v>80.599999999999994</v>
      </c>
      <c r="DU36" s="56">
        <f t="shared" si="65"/>
        <v>2143.1999999999994</v>
      </c>
      <c r="DV36" s="49">
        <f t="shared" si="65"/>
        <v>14638.999999999996</v>
      </c>
      <c r="DW36" s="49">
        <f t="shared" si="32"/>
        <v>0</v>
      </c>
      <c r="DX36" s="49">
        <f t="shared" si="33"/>
        <v>0</v>
      </c>
      <c r="DY36" s="47">
        <v>0</v>
      </c>
      <c r="DZ36" s="47">
        <v>0</v>
      </c>
      <c r="EA36" s="49">
        <f t="shared" si="34"/>
        <v>2143.1999999999994</v>
      </c>
      <c r="EB36" s="55">
        <f t="shared" si="34"/>
        <v>14638.999999999996</v>
      </c>
      <c r="EC36" s="56">
        <f t="shared" si="66"/>
        <v>0</v>
      </c>
      <c r="ED36" s="49">
        <f t="shared" si="66"/>
        <v>363</v>
      </c>
      <c r="EE36" s="49">
        <f t="shared" si="35"/>
        <v>0</v>
      </c>
      <c r="EF36" s="49">
        <f t="shared" si="36"/>
        <v>0</v>
      </c>
      <c r="EG36" s="47">
        <v>0</v>
      </c>
      <c r="EH36" s="47">
        <v>0</v>
      </c>
      <c r="EI36" s="49">
        <f t="shared" si="37"/>
        <v>0</v>
      </c>
      <c r="EJ36" s="55">
        <f t="shared" si="37"/>
        <v>363</v>
      </c>
      <c r="EK36" s="56">
        <f t="shared" si="67"/>
        <v>536.79999999999995</v>
      </c>
      <c r="EL36" s="49">
        <f t="shared" si="67"/>
        <v>0</v>
      </c>
      <c r="EM36" s="49">
        <f t="shared" si="38"/>
        <v>0</v>
      </c>
      <c r="EN36" s="49">
        <f t="shared" si="39"/>
        <v>0</v>
      </c>
      <c r="EO36" s="47">
        <v>0</v>
      </c>
      <c r="EP36" s="47">
        <v>0</v>
      </c>
      <c r="EQ36" s="49">
        <f t="shared" si="40"/>
        <v>536.79999999999995</v>
      </c>
      <c r="ER36" s="55">
        <f t="shared" si="40"/>
        <v>0</v>
      </c>
      <c r="ES36" s="56">
        <f t="shared" si="68"/>
        <v>0</v>
      </c>
      <c r="ET36" s="49">
        <f t="shared" si="68"/>
        <v>0</v>
      </c>
      <c r="EU36" s="49">
        <f t="shared" si="41"/>
        <v>0</v>
      </c>
      <c r="EV36" s="49">
        <f t="shared" si="42"/>
        <v>0</v>
      </c>
      <c r="EW36" s="47">
        <v>0</v>
      </c>
      <c r="EX36" s="47">
        <v>0</v>
      </c>
      <c r="EY36" s="49">
        <f t="shared" si="43"/>
        <v>0</v>
      </c>
      <c r="EZ36" s="55">
        <f t="shared" si="43"/>
        <v>0</v>
      </c>
      <c r="FA36" s="56">
        <f t="shared" si="69"/>
        <v>0</v>
      </c>
      <c r="FB36" s="49">
        <f t="shared" si="69"/>
        <v>0</v>
      </c>
      <c r="FC36" s="49">
        <f t="shared" si="44"/>
        <v>0</v>
      </c>
      <c r="FD36" s="49">
        <f t="shared" si="45"/>
        <v>0</v>
      </c>
      <c r="FE36" s="47">
        <v>0</v>
      </c>
      <c r="FF36" s="47">
        <v>0</v>
      </c>
      <c r="FG36" s="49">
        <f t="shared" si="46"/>
        <v>0</v>
      </c>
      <c r="FH36" s="55">
        <f t="shared" si="46"/>
        <v>0</v>
      </c>
      <c r="FI36" s="67">
        <f t="shared" si="70"/>
        <v>0</v>
      </c>
      <c r="FJ36" s="67">
        <f t="shared" si="47"/>
        <v>0</v>
      </c>
      <c r="FK36" s="67">
        <v>0</v>
      </c>
      <c r="FL36" s="67">
        <f t="shared" si="48"/>
        <v>0</v>
      </c>
      <c r="FM36" s="67">
        <f t="shared" si="71"/>
        <v>5355.3099999999995</v>
      </c>
      <c r="FN36" s="67">
        <f t="shared" si="49"/>
        <v>0</v>
      </c>
      <c r="FO36" s="67">
        <v>0</v>
      </c>
      <c r="FP36" s="67">
        <f t="shared" si="50"/>
        <v>5355.3099999999995</v>
      </c>
      <c r="FQ36" s="67">
        <f t="shared" si="72"/>
        <v>715.91</v>
      </c>
      <c r="FR36" s="67">
        <f t="shared" si="51"/>
        <v>0</v>
      </c>
      <c r="FS36" s="67">
        <v>0</v>
      </c>
      <c r="FT36" s="67">
        <f t="shared" si="52"/>
        <v>715.91</v>
      </c>
      <c r="FU36" s="67">
        <f t="shared" si="73"/>
        <v>16697.27</v>
      </c>
      <c r="FV36" s="67">
        <f t="shared" si="53"/>
        <v>0</v>
      </c>
      <c r="FW36" s="67">
        <v>0</v>
      </c>
      <c r="FX36" s="67">
        <f t="shared" si="54"/>
        <v>16697.27</v>
      </c>
      <c r="FY36" s="67">
        <f t="shared" si="74"/>
        <v>21558.99</v>
      </c>
      <c r="FZ36" s="67">
        <f t="shared" si="55"/>
        <v>0</v>
      </c>
      <c r="GA36" s="67">
        <f>3014.52+6189.79</f>
        <v>9204.31</v>
      </c>
      <c r="GB36" s="67">
        <f t="shared" si="56"/>
        <v>12354.680000000002</v>
      </c>
      <c r="GC36" s="67">
        <f t="shared" si="75"/>
        <v>7035.4699999999993</v>
      </c>
      <c r="GD36" s="67">
        <f t="shared" si="57"/>
        <v>0</v>
      </c>
      <c r="GE36" s="67">
        <v>0</v>
      </c>
      <c r="GF36" s="67">
        <f t="shared" si="58"/>
        <v>7035.4699999999993</v>
      </c>
    </row>
    <row r="37" spans="1:190" ht="15.75">
      <c r="A37" s="20">
        <v>43097</v>
      </c>
      <c r="B37" s="21">
        <f t="shared" si="59"/>
        <v>2624</v>
      </c>
      <c r="C37" s="22">
        <v>0</v>
      </c>
      <c r="D37" s="22">
        <v>0</v>
      </c>
      <c r="E37" s="22">
        <v>0</v>
      </c>
      <c r="F37" s="21">
        <f t="shared" si="14"/>
        <v>0</v>
      </c>
      <c r="G37" s="22">
        <v>0</v>
      </c>
      <c r="H37" s="21">
        <f t="shared" si="0"/>
        <v>2624</v>
      </c>
      <c r="I37" s="24">
        <f t="shared" si="15"/>
        <v>561</v>
      </c>
      <c r="J37" s="23">
        <v>0</v>
      </c>
      <c r="K37" s="23">
        <v>0</v>
      </c>
      <c r="L37" s="23">
        <v>0</v>
      </c>
      <c r="M37" s="24">
        <f t="shared" si="1"/>
        <v>0</v>
      </c>
      <c r="N37" s="23">
        <v>0</v>
      </c>
      <c r="O37" s="24">
        <f t="shared" si="2"/>
        <v>561</v>
      </c>
      <c r="P37" s="26">
        <f t="shared" si="16"/>
        <v>4380</v>
      </c>
      <c r="Q37" s="25">
        <v>0</v>
      </c>
      <c r="R37" s="25">
        <v>0</v>
      </c>
      <c r="S37" s="25">
        <v>0</v>
      </c>
      <c r="T37" s="26">
        <f t="shared" si="3"/>
        <v>0</v>
      </c>
      <c r="U37" s="25">
        <v>0</v>
      </c>
      <c r="V37" s="26">
        <f t="shared" si="4"/>
        <v>4380</v>
      </c>
      <c r="W37" s="28">
        <f t="shared" si="17"/>
        <v>975</v>
      </c>
      <c r="X37" s="27">
        <v>0</v>
      </c>
      <c r="Y37" s="27">
        <v>0</v>
      </c>
      <c r="Z37" s="27">
        <v>0</v>
      </c>
      <c r="AA37" s="28">
        <f t="shared" si="5"/>
        <v>0</v>
      </c>
      <c r="AB37" s="27">
        <v>0</v>
      </c>
      <c r="AC37" s="28">
        <f t="shared" si="6"/>
        <v>975</v>
      </c>
      <c r="AD37" s="30">
        <f t="shared" si="18"/>
        <v>4835</v>
      </c>
      <c r="AE37" s="29">
        <v>0</v>
      </c>
      <c r="AF37" s="29">
        <v>0</v>
      </c>
      <c r="AG37" s="29">
        <v>0</v>
      </c>
      <c r="AH37" s="30">
        <f t="shared" si="7"/>
        <v>0</v>
      </c>
      <c r="AI37" s="29">
        <v>0</v>
      </c>
      <c r="AJ37" s="30">
        <f t="shared" si="8"/>
        <v>4835</v>
      </c>
      <c r="AK37" s="32">
        <f t="shared" si="19"/>
        <v>10343</v>
      </c>
      <c r="AL37" s="31">
        <v>0</v>
      </c>
      <c r="AM37" s="31">
        <v>0</v>
      </c>
      <c r="AN37" s="31">
        <v>0</v>
      </c>
      <c r="AO37" s="32">
        <f t="shared" si="9"/>
        <v>0</v>
      </c>
      <c r="AP37" s="31">
        <v>0</v>
      </c>
      <c r="AQ37" s="32">
        <f t="shared" si="10"/>
        <v>10343</v>
      </c>
      <c r="AR37" s="32">
        <f t="shared" si="20"/>
        <v>1970</v>
      </c>
      <c r="AS37" s="31">
        <v>0</v>
      </c>
      <c r="AT37" s="31">
        <v>0</v>
      </c>
      <c r="AU37" s="31">
        <v>0</v>
      </c>
      <c r="AV37" s="32">
        <f t="shared" si="11"/>
        <v>0</v>
      </c>
      <c r="AW37" s="31">
        <v>0</v>
      </c>
      <c r="AX37" s="32">
        <f t="shared" si="12"/>
        <v>1970</v>
      </c>
      <c r="AY37" s="38">
        <f t="shared" si="60"/>
        <v>9938.7699999999968</v>
      </c>
      <c r="AZ37" s="35">
        <f t="shared" si="21"/>
        <v>0</v>
      </c>
      <c r="BA37" s="35">
        <v>0</v>
      </c>
      <c r="BB37" s="35">
        <f t="shared" si="22"/>
        <v>9938.7699999999968</v>
      </c>
      <c r="BC37" s="36">
        <v>0</v>
      </c>
      <c r="BD37" s="36">
        <v>0</v>
      </c>
      <c r="BE37" s="36">
        <v>0</v>
      </c>
      <c r="BF37" s="36">
        <v>0</v>
      </c>
      <c r="BG37" s="36">
        <v>0</v>
      </c>
      <c r="BH37" s="36">
        <v>0</v>
      </c>
      <c r="BI37" s="36">
        <v>0</v>
      </c>
      <c r="BJ37" s="36">
        <v>0</v>
      </c>
      <c r="BK37" s="36">
        <v>0</v>
      </c>
      <c r="BL37" s="36">
        <v>0</v>
      </c>
      <c r="BM37" s="36">
        <v>0</v>
      </c>
      <c r="BN37" s="36">
        <v>0</v>
      </c>
      <c r="BO37" s="36">
        <v>0</v>
      </c>
      <c r="BP37" s="36">
        <v>0</v>
      </c>
      <c r="BQ37" s="36">
        <v>0</v>
      </c>
      <c r="BR37" s="36">
        <v>0</v>
      </c>
      <c r="BS37" s="36">
        <v>0</v>
      </c>
      <c r="BT37" s="36">
        <v>0</v>
      </c>
      <c r="BU37" s="36">
        <v>0</v>
      </c>
      <c r="BV37" s="36">
        <v>0</v>
      </c>
      <c r="BW37" s="36">
        <v>0</v>
      </c>
      <c r="BX37" s="36">
        <v>0</v>
      </c>
      <c r="BY37" s="36">
        <v>0</v>
      </c>
      <c r="BZ37" s="36">
        <v>0</v>
      </c>
      <c r="CA37" s="36">
        <v>0</v>
      </c>
      <c r="CB37" s="36">
        <v>0</v>
      </c>
      <c r="CC37" s="36">
        <v>0</v>
      </c>
      <c r="CD37" s="36">
        <v>0</v>
      </c>
      <c r="CE37" s="36">
        <v>0</v>
      </c>
      <c r="CF37" s="36">
        <v>0</v>
      </c>
      <c r="CG37" s="36">
        <v>0</v>
      </c>
      <c r="CH37" s="36">
        <v>0</v>
      </c>
      <c r="CI37" s="36">
        <v>0</v>
      </c>
      <c r="CJ37" s="36">
        <v>0</v>
      </c>
      <c r="CK37" s="36">
        <v>0</v>
      </c>
      <c r="CL37" s="36">
        <v>0</v>
      </c>
      <c r="CM37" s="36">
        <v>0</v>
      </c>
      <c r="CN37" s="36">
        <v>0</v>
      </c>
      <c r="CO37" s="36">
        <v>0</v>
      </c>
      <c r="CP37" s="36">
        <v>0</v>
      </c>
      <c r="CQ37" s="36">
        <v>0</v>
      </c>
      <c r="CR37" s="36">
        <v>0</v>
      </c>
      <c r="CS37" s="36">
        <v>0</v>
      </c>
      <c r="CT37" s="36">
        <v>0</v>
      </c>
      <c r="CU37" s="36">
        <v>0</v>
      </c>
      <c r="CV37" s="36">
        <v>0</v>
      </c>
      <c r="CW37" s="36">
        <v>0</v>
      </c>
      <c r="CX37" s="36">
        <v>0</v>
      </c>
      <c r="CY37" s="36">
        <v>0</v>
      </c>
      <c r="CZ37" s="36">
        <v>0</v>
      </c>
      <c r="DA37" s="36">
        <f t="shared" si="61"/>
        <v>0</v>
      </c>
      <c r="DB37" s="36">
        <f t="shared" si="62"/>
        <v>0</v>
      </c>
      <c r="DC37" s="37">
        <f t="shared" si="25"/>
        <v>0</v>
      </c>
      <c r="DD37" s="50">
        <f t="shared" si="13"/>
        <v>9938.7699999999968</v>
      </c>
      <c r="DE37" s="56">
        <f t="shared" si="63"/>
        <v>0</v>
      </c>
      <c r="DF37" s="49">
        <f t="shared" si="63"/>
        <v>80</v>
      </c>
      <c r="DG37" s="49">
        <f t="shared" si="26"/>
        <v>0</v>
      </c>
      <c r="DH37" s="49">
        <f t="shared" si="27"/>
        <v>0</v>
      </c>
      <c r="DI37" s="47">
        <v>0</v>
      </c>
      <c r="DJ37" s="47">
        <v>0</v>
      </c>
      <c r="DK37" s="49">
        <f t="shared" si="28"/>
        <v>0</v>
      </c>
      <c r="DL37" s="55">
        <f t="shared" si="28"/>
        <v>80</v>
      </c>
      <c r="DM37" s="56">
        <f t="shared" si="64"/>
        <v>0</v>
      </c>
      <c r="DN37" s="49">
        <f t="shared" si="64"/>
        <v>80.599999999999994</v>
      </c>
      <c r="DO37" s="49">
        <f t="shared" si="29"/>
        <v>0</v>
      </c>
      <c r="DP37" s="49">
        <f t="shared" si="30"/>
        <v>0</v>
      </c>
      <c r="DQ37" s="47">
        <v>0</v>
      </c>
      <c r="DR37" s="47">
        <v>0</v>
      </c>
      <c r="DS37" s="49">
        <f t="shared" si="31"/>
        <v>0</v>
      </c>
      <c r="DT37" s="55">
        <f t="shared" si="31"/>
        <v>80.599999999999994</v>
      </c>
      <c r="DU37" s="56">
        <f t="shared" si="65"/>
        <v>2143.1999999999994</v>
      </c>
      <c r="DV37" s="49">
        <f t="shared" si="65"/>
        <v>14638.999999999996</v>
      </c>
      <c r="DW37" s="49">
        <f t="shared" si="32"/>
        <v>0</v>
      </c>
      <c r="DX37" s="49">
        <f t="shared" si="33"/>
        <v>0</v>
      </c>
      <c r="DY37" s="47">
        <v>0</v>
      </c>
      <c r="DZ37" s="47">
        <v>0</v>
      </c>
      <c r="EA37" s="49">
        <f t="shared" si="34"/>
        <v>2143.1999999999994</v>
      </c>
      <c r="EB37" s="55">
        <f t="shared" si="34"/>
        <v>14638.999999999996</v>
      </c>
      <c r="EC37" s="56">
        <f t="shared" si="66"/>
        <v>0</v>
      </c>
      <c r="ED37" s="49">
        <f t="shared" si="66"/>
        <v>363</v>
      </c>
      <c r="EE37" s="49">
        <f t="shared" si="35"/>
        <v>0</v>
      </c>
      <c r="EF37" s="49">
        <f t="shared" si="36"/>
        <v>0</v>
      </c>
      <c r="EG37" s="47">
        <v>0</v>
      </c>
      <c r="EH37" s="47">
        <v>0</v>
      </c>
      <c r="EI37" s="49">
        <f t="shared" si="37"/>
        <v>0</v>
      </c>
      <c r="EJ37" s="55">
        <f t="shared" si="37"/>
        <v>363</v>
      </c>
      <c r="EK37" s="56">
        <f t="shared" si="67"/>
        <v>536.79999999999995</v>
      </c>
      <c r="EL37" s="49">
        <f t="shared" si="67"/>
        <v>0</v>
      </c>
      <c r="EM37" s="49">
        <f t="shared" si="38"/>
        <v>0</v>
      </c>
      <c r="EN37" s="49">
        <f t="shared" si="39"/>
        <v>0</v>
      </c>
      <c r="EO37" s="47">
        <v>0</v>
      </c>
      <c r="EP37" s="47">
        <v>0</v>
      </c>
      <c r="EQ37" s="49">
        <f t="shared" si="40"/>
        <v>536.79999999999995</v>
      </c>
      <c r="ER37" s="55">
        <f t="shared" si="40"/>
        <v>0</v>
      </c>
      <c r="ES37" s="56">
        <f t="shared" si="68"/>
        <v>0</v>
      </c>
      <c r="ET37" s="49">
        <f t="shared" si="68"/>
        <v>0</v>
      </c>
      <c r="EU37" s="49">
        <f t="shared" si="41"/>
        <v>0</v>
      </c>
      <c r="EV37" s="49">
        <f t="shared" si="42"/>
        <v>0</v>
      </c>
      <c r="EW37" s="47">
        <v>0</v>
      </c>
      <c r="EX37" s="47">
        <v>0</v>
      </c>
      <c r="EY37" s="49">
        <f t="shared" si="43"/>
        <v>0</v>
      </c>
      <c r="EZ37" s="55">
        <f t="shared" si="43"/>
        <v>0</v>
      </c>
      <c r="FA37" s="56">
        <f t="shared" si="69"/>
        <v>0</v>
      </c>
      <c r="FB37" s="49">
        <f t="shared" si="69"/>
        <v>0</v>
      </c>
      <c r="FC37" s="49">
        <f t="shared" si="44"/>
        <v>0</v>
      </c>
      <c r="FD37" s="49">
        <f t="shared" si="45"/>
        <v>0</v>
      </c>
      <c r="FE37" s="47">
        <v>0</v>
      </c>
      <c r="FF37" s="47">
        <v>0</v>
      </c>
      <c r="FG37" s="49">
        <f t="shared" si="46"/>
        <v>0</v>
      </c>
      <c r="FH37" s="55">
        <f t="shared" si="46"/>
        <v>0</v>
      </c>
      <c r="FI37" s="67">
        <f t="shared" si="70"/>
        <v>0</v>
      </c>
      <c r="FJ37" s="67">
        <f t="shared" si="47"/>
        <v>0</v>
      </c>
      <c r="FK37" s="67">
        <v>0</v>
      </c>
      <c r="FL37" s="67">
        <f t="shared" si="48"/>
        <v>0</v>
      </c>
      <c r="FM37" s="67">
        <f t="shared" si="71"/>
        <v>5355.3099999999995</v>
      </c>
      <c r="FN37" s="67">
        <f t="shared" si="49"/>
        <v>0</v>
      </c>
      <c r="FO37" s="67">
        <v>0</v>
      </c>
      <c r="FP37" s="67">
        <f t="shared" si="50"/>
        <v>5355.3099999999995</v>
      </c>
      <c r="FQ37" s="67">
        <f t="shared" si="72"/>
        <v>715.91</v>
      </c>
      <c r="FR37" s="67">
        <f t="shared" si="51"/>
        <v>0</v>
      </c>
      <c r="FS37" s="67">
        <v>0</v>
      </c>
      <c r="FT37" s="67">
        <f t="shared" si="52"/>
        <v>715.91</v>
      </c>
      <c r="FU37" s="67">
        <f t="shared" si="73"/>
        <v>16697.27</v>
      </c>
      <c r="FV37" s="67">
        <f t="shared" si="53"/>
        <v>0</v>
      </c>
      <c r="FW37" s="67">
        <v>11289.18</v>
      </c>
      <c r="FX37" s="67">
        <f t="shared" si="54"/>
        <v>5408.09</v>
      </c>
      <c r="FY37" s="67">
        <f t="shared" si="74"/>
        <v>12354.680000000002</v>
      </c>
      <c r="FZ37" s="67">
        <f t="shared" si="55"/>
        <v>0</v>
      </c>
      <c r="GA37" s="67">
        <v>0</v>
      </c>
      <c r="GB37" s="67">
        <f t="shared" si="56"/>
        <v>12354.680000000002</v>
      </c>
      <c r="GC37" s="67">
        <f t="shared" si="75"/>
        <v>7035.4699999999993</v>
      </c>
      <c r="GD37" s="67">
        <f t="shared" si="57"/>
        <v>0</v>
      </c>
      <c r="GE37" s="67">
        <v>0</v>
      </c>
      <c r="GF37" s="67">
        <f t="shared" si="58"/>
        <v>7035.4699999999993</v>
      </c>
    </row>
    <row r="38" spans="1:190" ht="15.75">
      <c r="A38" s="20">
        <v>43098</v>
      </c>
      <c r="B38" s="21">
        <f t="shared" si="59"/>
        <v>2624</v>
      </c>
      <c r="C38" s="22">
        <v>0</v>
      </c>
      <c r="D38" s="22">
        <v>0</v>
      </c>
      <c r="E38" s="22">
        <v>0</v>
      </c>
      <c r="F38" s="21">
        <f t="shared" si="14"/>
        <v>0</v>
      </c>
      <c r="G38" s="22">
        <v>0</v>
      </c>
      <c r="H38" s="21">
        <f t="shared" si="0"/>
        <v>2624</v>
      </c>
      <c r="I38" s="24">
        <f t="shared" si="15"/>
        <v>561</v>
      </c>
      <c r="J38" s="23">
        <v>0</v>
      </c>
      <c r="K38" s="23">
        <v>0</v>
      </c>
      <c r="L38" s="23">
        <v>0</v>
      </c>
      <c r="M38" s="24">
        <f t="shared" si="1"/>
        <v>0</v>
      </c>
      <c r="N38" s="23">
        <v>0</v>
      </c>
      <c r="O38" s="24">
        <f t="shared" si="2"/>
        <v>561</v>
      </c>
      <c r="P38" s="26">
        <f t="shared" si="16"/>
        <v>4380</v>
      </c>
      <c r="Q38" s="25">
        <v>0</v>
      </c>
      <c r="R38" s="25">
        <v>0</v>
      </c>
      <c r="S38" s="25">
        <v>0</v>
      </c>
      <c r="T38" s="26">
        <f t="shared" si="3"/>
        <v>0</v>
      </c>
      <c r="U38" s="25">
        <v>0</v>
      </c>
      <c r="V38" s="26">
        <f t="shared" si="4"/>
        <v>4380</v>
      </c>
      <c r="W38" s="28">
        <f t="shared" si="17"/>
        <v>975</v>
      </c>
      <c r="X38" s="27">
        <v>0</v>
      </c>
      <c r="Y38" s="27">
        <v>0</v>
      </c>
      <c r="Z38" s="27">
        <v>0</v>
      </c>
      <c r="AA38" s="28">
        <f t="shared" si="5"/>
        <v>0</v>
      </c>
      <c r="AB38" s="27">
        <v>0</v>
      </c>
      <c r="AC38" s="28">
        <f t="shared" si="6"/>
        <v>975</v>
      </c>
      <c r="AD38" s="30">
        <f t="shared" si="18"/>
        <v>4835</v>
      </c>
      <c r="AE38" s="29">
        <v>0</v>
      </c>
      <c r="AF38" s="29">
        <v>0</v>
      </c>
      <c r="AG38" s="29">
        <v>0</v>
      </c>
      <c r="AH38" s="30">
        <f t="shared" si="7"/>
        <v>0</v>
      </c>
      <c r="AI38" s="29">
        <v>0</v>
      </c>
      <c r="AJ38" s="30">
        <f t="shared" si="8"/>
        <v>4835</v>
      </c>
      <c r="AK38" s="32">
        <f t="shared" si="19"/>
        <v>10343</v>
      </c>
      <c r="AL38" s="31">
        <v>0</v>
      </c>
      <c r="AM38" s="31">
        <v>0</v>
      </c>
      <c r="AN38" s="31">
        <v>0</v>
      </c>
      <c r="AO38" s="32">
        <f t="shared" si="9"/>
        <v>0</v>
      </c>
      <c r="AP38" s="31">
        <v>0</v>
      </c>
      <c r="AQ38" s="32">
        <f t="shared" si="10"/>
        <v>10343</v>
      </c>
      <c r="AR38" s="32">
        <f t="shared" si="20"/>
        <v>1970</v>
      </c>
      <c r="AS38" s="31">
        <v>0</v>
      </c>
      <c r="AT38" s="31">
        <v>0</v>
      </c>
      <c r="AU38" s="31">
        <v>0</v>
      </c>
      <c r="AV38" s="32">
        <f t="shared" si="11"/>
        <v>0</v>
      </c>
      <c r="AW38" s="31">
        <v>0</v>
      </c>
      <c r="AX38" s="32">
        <f t="shared" si="12"/>
        <v>1970</v>
      </c>
      <c r="AY38" s="38">
        <f t="shared" si="60"/>
        <v>9938.7699999999968</v>
      </c>
      <c r="AZ38" s="35">
        <f t="shared" si="21"/>
        <v>0</v>
      </c>
      <c r="BA38" s="35">
        <v>0</v>
      </c>
      <c r="BB38" s="35">
        <f t="shared" si="22"/>
        <v>9938.7699999999968</v>
      </c>
      <c r="BC38" s="36">
        <v>0</v>
      </c>
      <c r="BD38" s="36">
        <v>0</v>
      </c>
      <c r="BE38" s="36">
        <v>0</v>
      </c>
      <c r="BF38" s="36">
        <v>0</v>
      </c>
      <c r="BG38" s="36">
        <v>0</v>
      </c>
      <c r="BH38" s="36">
        <v>0</v>
      </c>
      <c r="BI38" s="36">
        <v>0</v>
      </c>
      <c r="BJ38" s="36">
        <v>0</v>
      </c>
      <c r="BK38" s="36">
        <v>0</v>
      </c>
      <c r="BL38" s="36">
        <v>0</v>
      </c>
      <c r="BM38" s="36">
        <v>0</v>
      </c>
      <c r="BN38" s="36">
        <v>0</v>
      </c>
      <c r="BO38" s="36">
        <v>0</v>
      </c>
      <c r="BP38" s="36">
        <v>0</v>
      </c>
      <c r="BQ38" s="36">
        <v>0</v>
      </c>
      <c r="BR38" s="36">
        <v>0</v>
      </c>
      <c r="BS38" s="36">
        <v>0</v>
      </c>
      <c r="BT38" s="36">
        <v>0</v>
      </c>
      <c r="BU38" s="36">
        <v>0</v>
      </c>
      <c r="BV38" s="36">
        <v>0</v>
      </c>
      <c r="BW38" s="36">
        <v>0</v>
      </c>
      <c r="BX38" s="36">
        <v>0</v>
      </c>
      <c r="BY38" s="36">
        <v>0</v>
      </c>
      <c r="BZ38" s="36">
        <v>0</v>
      </c>
      <c r="CA38" s="36">
        <v>0</v>
      </c>
      <c r="CB38" s="36">
        <v>0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6">
        <v>0</v>
      </c>
      <c r="CL38" s="36">
        <v>0</v>
      </c>
      <c r="CM38" s="36">
        <v>0</v>
      </c>
      <c r="CN38" s="36">
        <v>0</v>
      </c>
      <c r="CO38" s="36">
        <v>0</v>
      </c>
      <c r="CP38" s="36">
        <v>0</v>
      </c>
      <c r="CQ38" s="36">
        <v>0</v>
      </c>
      <c r="CR38" s="36">
        <v>0</v>
      </c>
      <c r="CS38" s="36">
        <v>0</v>
      </c>
      <c r="CT38" s="36">
        <v>0</v>
      </c>
      <c r="CU38" s="36">
        <v>0</v>
      </c>
      <c r="CV38" s="36">
        <v>0</v>
      </c>
      <c r="CW38" s="36">
        <v>0</v>
      </c>
      <c r="CX38" s="36">
        <v>0</v>
      </c>
      <c r="CY38" s="36">
        <v>0</v>
      </c>
      <c r="CZ38" s="36">
        <v>0</v>
      </c>
      <c r="DA38" s="36">
        <f t="shared" si="61"/>
        <v>0</v>
      </c>
      <c r="DB38" s="36">
        <f t="shared" si="62"/>
        <v>0</v>
      </c>
      <c r="DC38" s="37">
        <f t="shared" si="25"/>
        <v>0</v>
      </c>
      <c r="DD38" s="50">
        <f t="shared" si="13"/>
        <v>9938.7699999999968</v>
      </c>
      <c r="DE38" s="56">
        <f t="shared" si="63"/>
        <v>0</v>
      </c>
      <c r="DF38" s="49">
        <f t="shared" si="63"/>
        <v>80</v>
      </c>
      <c r="DG38" s="49">
        <f t="shared" si="26"/>
        <v>0</v>
      </c>
      <c r="DH38" s="49">
        <f t="shared" si="27"/>
        <v>0</v>
      </c>
      <c r="DI38" s="47">
        <v>0</v>
      </c>
      <c r="DJ38" s="47">
        <v>0</v>
      </c>
      <c r="DK38" s="49">
        <f t="shared" si="28"/>
        <v>0</v>
      </c>
      <c r="DL38" s="55">
        <f t="shared" si="28"/>
        <v>80</v>
      </c>
      <c r="DM38" s="56">
        <f t="shared" si="64"/>
        <v>0</v>
      </c>
      <c r="DN38" s="49">
        <f t="shared" si="64"/>
        <v>80.599999999999994</v>
      </c>
      <c r="DO38" s="49">
        <f t="shared" si="29"/>
        <v>0</v>
      </c>
      <c r="DP38" s="49">
        <f t="shared" si="30"/>
        <v>0</v>
      </c>
      <c r="DQ38" s="47">
        <v>0</v>
      </c>
      <c r="DR38" s="47">
        <v>0</v>
      </c>
      <c r="DS38" s="49">
        <f t="shared" si="31"/>
        <v>0</v>
      </c>
      <c r="DT38" s="55">
        <f t="shared" si="31"/>
        <v>80.599999999999994</v>
      </c>
      <c r="DU38" s="56">
        <f t="shared" si="65"/>
        <v>2143.1999999999994</v>
      </c>
      <c r="DV38" s="49">
        <f t="shared" si="65"/>
        <v>14638.999999999996</v>
      </c>
      <c r="DW38" s="49">
        <f t="shared" si="32"/>
        <v>0</v>
      </c>
      <c r="DX38" s="49">
        <f t="shared" si="33"/>
        <v>0</v>
      </c>
      <c r="DY38" s="47">
        <v>0</v>
      </c>
      <c r="DZ38" s="47">
        <v>3347.9</v>
      </c>
      <c r="EA38" s="49">
        <f t="shared" si="34"/>
        <v>2143.1999999999994</v>
      </c>
      <c r="EB38" s="55">
        <f t="shared" si="34"/>
        <v>11291.099999999997</v>
      </c>
      <c r="EC38" s="56">
        <f t="shared" si="66"/>
        <v>0</v>
      </c>
      <c r="ED38" s="49">
        <f t="shared" si="66"/>
        <v>363</v>
      </c>
      <c r="EE38" s="49">
        <f t="shared" si="35"/>
        <v>0</v>
      </c>
      <c r="EF38" s="49">
        <f t="shared" si="36"/>
        <v>0</v>
      </c>
      <c r="EG38" s="47">
        <v>0</v>
      </c>
      <c r="EH38" s="47">
        <v>0</v>
      </c>
      <c r="EI38" s="49">
        <f t="shared" si="37"/>
        <v>0</v>
      </c>
      <c r="EJ38" s="55">
        <f t="shared" si="37"/>
        <v>363</v>
      </c>
      <c r="EK38" s="56">
        <f t="shared" si="67"/>
        <v>536.79999999999995</v>
      </c>
      <c r="EL38" s="49">
        <f t="shared" si="67"/>
        <v>0</v>
      </c>
      <c r="EM38" s="49">
        <f t="shared" si="38"/>
        <v>0</v>
      </c>
      <c r="EN38" s="49">
        <f t="shared" si="39"/>
        <v>0</v>
      </c>
      <c r="EO38" s="47">
        <v>0</v>
      </c>
      <c r="EP38" s="47">
        <v>0</v>
      </c>
      <c r="EQ38" s="49">
        <f t="shared" si="40"/>
        <v>536.79999999999995</v>
      </c>
      <c r="ER38" s="55">
        <f t="shared" si="40"/>
        <v>0</v>
      </c>
      <c r="ES38" s="56">
        <f t="shared" si="68"/>
        <v>0</v>
      </c>
      <c r="ET38" s="49">
        <f t="shared" si="68"/>
        <v>0</v>
      </c>
      <c r="EU38" s="49">
        <f t="shared" si="41"/>
        <v>0</v>
      </c>
      <c r="EV38" s="49">
        <f t="shared" si="42"/>
        <v>0</v>
      </c>
      <c r="EW38" s="47">
        <v>0</v>
      </c>
      <c r="EX38" s="47">
        <v>0</v>
      </c>
      <c r="EY38" s="49">
        <f t="shared" si="43"/>
        <v>0</v>
      </c>
      <c r="EZ38" s="55">
        <f t="shared" si="43"/>
        <v>0</v>
      </c>
      <c r="FA38" s="56">
        <f t="shared" si="69"/>
        <v>0</v>
      </c>
      <c r="FB38" s="49">
        <f t="shared" si="69"/>
        <v>0</v>
      </c>
      <c r="FC38" s="49">
        <f t="shared" si="44"/>
        <v>0</v>
      </c>
      <c r="FD38" s="49">
        <f t="shared" si="45"/>
        <v>0</v>
      </c>
      <c r="FE38" s="47">
        <v>0</v>
      </c>
      <c r="FF38" s="47">
        <v>0</v>
      </c>
      <c r="FG38" s="49">
        <f t="shared" si="46"/>
        <v>0</v>
      </c>
      <c r="FH38" s="55">
        <f t="shared" si="46"/>
        <v>0</v>
      </c>
      <c r="FI38" s="67">
        <f t="shared" si="70"/>
        <v>0</v>
      </c>
      <c r="FJ38" s="67">
        <f t="shared" si="47"/>
        <v>0</v>
      </c>
      <c r="FK38" s="67">
        <v>0</v>
      </c>
      <c r="FL38" s="67">
        <f t="shared" si="48"/>
        <v>0</v>
      </c>
      <c r="FM38" s="67">
        <f t="shared" si="71"/>
        <v>5355.3099999999995</v>
      </c>
      <c r="FN38" s="67">
        <f t="shared" si="49"/>
        <v>0</v>
      </c>
      <c r="FO38" s="67">
        <v>0</v>
      </c>
      <c r="FP38" s="67">
        <f t="shared" si="50"/>
        <v>5355.3099999999995</v>
      </c>
      <c r="FQ38" s="67">
        <f t="shared" si="72"/>
        <v>715.91</v>
      </c>
      <c r="FR38" s="67">
        <f t="shared" si="51"/>
        <v>0</v>
      </c>
      <c r="FS38" s="67">
        <v>0</v>
      </c>
      <c r="FT38" s="67">
        <f t="shared" si="52"/>
        <v>715.91</v>
      </c>
      <c r="FU38" s="67">
        <f t="shared" si="73"/>
        <v>5408.09</v>
      </c>
      <c r="FV38" s="67">
        <f t="shared" si="53"/>
        <v>0</v>
      </c>
      <c r="FW38" s="67">
        <v>0</v>
      </c>
      <c r="FX38" s="67">
        <f t="shared" si="54"/>
        <v>5408.09</v>
      </c>
      <c r="FY38" s="67">
        <f t="shared" si="74"/>
        <v>12354.680000000002</v>
      </c>
      <c r="FZ38" s="67">
        <f t="shared" si="55"/>
        <v>0</v>
      </c>
      <c r="GA38" s="67">
        <v>4196.95</v>
      </c>
      <c r="GB38" s="67">
        <f t="shared" si="56"/>
        <v>8157.7300000000023</v>
      </c>
      <c r="GC38" s="67">
        <f t="shared" si="75"/>
        <v>7035.4699999999993</v>
      </c>
      <c r="GD38" s="67">
        <f t="shared" si="57"/>
        <v>0</v>
      </c>
      <c r="GE38" s="67">
        <v>0</v>
      </c>
      <c r="GF38" s="67">
        <f t="shared" si="58"/>
        <v>7035.4699999999993</v>
      </c>
    </row>
    <row r="39" spans="1:190" ht="15.75">
      <c r="A39" s="20">
        <v>43099</v>
      </c>
      <c r="B39" s="21">
        <f t="shared" si="59"/>
        <v>2624</v>
      </c>
      <c r="C39" s="22">
        <v>0</v>
      </c>
      <c r="D39" s="22">
        <v>0</v>
      </c>
      <c r="E39" s="22">
        <v>0</v>
      </c>
      <c r="F39" s="21">
        <f t="shared" si="14"/>
        <v>0</v>
      </c>
      <c r="G39" s="22">
        <v>0</v>
      </c>
      <c r="H39" s="21">
        <f t="shared" si="0"/>
        <v>2624</v>
      </c>
      <c r="I39" s="24">
        <f t="shared" si="15"/>
        <v>561</v>
      </c>
      <c r="J39" s="23">
        <v>0</v>
      </c>
      <c r="K39" s="23">
        <v>0</v>
      </c>
      <c r="L39" s="23">
        <v>0</v>
      </c>
      <c r="M39" s="24">
        <f t="shared" si="1"/>
        <v>0</v>
      </c>
      <c r="N39" s="23">
        <v>0</v>
      </c>
      <c r="O39" s="24">
        <f t="shared" si="2"/>
        <v>561</v>
      </c>
      <c r="P39" s="26">
        <f t="shared" si="16"/>
        <v>4380</v>
      </c>
      <c r="Q39" s="25">
        <v>0</v>
      </c>
      <c r="R39" s="25">
        <v>0</v>
      </c>
      <c r="S39" s="25">
        <v>0</v>
      </c>
      <c r="T39" s="26">
        <f t="shared" si="3"/>
        <v>0</v>
      </c>
      <c r="U39" s="25">
        <v>0</v>
      </c>
      <c r="V39" s="26">
        <f t="shared" si="4"/>
        <v>4380</v>
      </c>
      <c r="W39" s="28">
        <f t="shared" si="17"/>
        <v>975</v>
      </c>
      <c r="X39" s="27">
        <v>0</v>
      </c>
      <c r="Y39" s="27">
        <v>0</v>
      </c>
      <c r="Z39" s="27">
        <v>0</v>
      </c>
      <c r="AA39" s="28">
        <f t="shared" si="5"/>
        <v>0</v>
      </c>
      <c r="AB39" s="27">
        <v>0</v>
      </c>
      <c r="AC39" s="28">
        <f t="shared" si="6"/>
        <v>975</v>
      </c>
      <c r="AD39" s="30">
        <f t="shared" si="18"/>
        <v>4835</v>
      </c>
      <c r="AE39" s="29">
        <v>0</v>
      </c>
      <c r="AF39" s="29">
        <v>0</v>
      </c>
      <c r="AG39" s="29">
        <v>0</v>
      </c>
      <c r="AH39" s="30">
        <f t="shared" si="7"/>
        <v>0</v>
      </c>
      <c r="AI39" s="29">
        <v>0</v>
      </c>
      <c r="AJ39" s="30">
        <f t="shared" si="8"/>
        <v>4835</v>
      </c>
      <c r="AK39" s="32">
        <f t="shared" si="19"/>
        <v>10343</v>
      </c>
      <c r="AL39" s="31">
        <v>0</v>
      </c>
      <c r="AM39" s="31">
        <v>0</v>
      </c>
      <c r="AN39" s="31">
        <v>0</v>
      </c>
      <c r="AO39" s="32">
        <f t="shared" si="9"/>
        <v>0</v>
      </c>
      <c r="AP39" s="31">
        <v>0</v>
      </c>
      <c r="AQ39" s="32">
        <f t="shared" si="10"/>
        <v>10343</v>
      </c>
      <c r="AR39" s="32">
        <f t="shared" si="20"/>
        <v>1970</v>
      </c>
      <c r="AS39" s="31">
        <v>0</v>
      </c>
      <c r="AT39" s="31">
        <v>0</v>
      </c>
      <c r="AU39" s="31">
        <v>0</v>
      </c>
      <c r="AV39" s="32">
        <f t="shared" si="11"/>
        <v>0</v>
      </c>
      <c r="AW39" s="31">
        <v>0</v>
      </c>
      <c r="AX39" s="32">
        <f t="shared" si="12"/>
        <v>1970</v>
      </c>
      <c r="AY39" s="38">
        <f t="shared" si="60"/>
        <v>9938.7699999999968</v>
      </c>
      <c r="AZ39" s="35">
        <f t="shared" si="21"/>
        <v>0</v>
      </c>
      <c r="BA39" s="35">
        <v>0</v>
      </c>
      <c r="BB39" s="35">
        <f t="shared" si="22"/>
        <v>9938.7699999999968</v>
      </c>
      <c r="BC39" s="36">
        <v>0</v>
      </c>
      <c r="BD39" s="36">
        <v>0</v>
      </c>
      <c r="BE39" s="36">
        <v>0</v>
      </c>
      <c r="BF39" s="36">
        <v>0</v>
      </c>
      <c r="BG39" s="36">
        <v>0</v>
      </c>
      <c r="BH39" s="36">
        <v>0</v>
      </c>
      <c r="BI39" s="36">
        <v>0</v>
      </c>
      <c r="BJ39" s="36">
        <v>0</v>
      </c>
      <c r="BK39" s="36">
        <v>0</v>
      </c>
      <c r="BL39" s="36">
        <v>0</v>
      </c>
      <c r="BM39" s="36">
        <v>0</v>
      </c>
      <c r="BN39" s="36">
        <v>0</v>
      </c>
      <c r="BO39" s="36">
        <v>0</v>
      </c>
      <c r="BP39" s="36">
        <v>0</v>
      </c>
      <c r="BQ39" s="36">
        <v>0</v>
      </c>
      <c r="BR39" s="36">
        <v>0</v>
      </c>
      <c r="BS39" s="36">
        <v>0</v>
      </c>
      <c r="BT39" s="36">
        <v>0</v>
      </c>
      <c r="BU39" s="36">
        <v>0</v>
      </c>
      <c r="BV39" s="36">
        <v>0</v>
      </c>
      <c r="BW39" s="36">
        <v>0</v>
      </c>
      <c r="BX39" s="36">
        <v>0</v>
      </c>
      <c r="BY39" s="36">
        <v>0</v>
      </c>
      <c r="BZ39" s="36">
        <v>0</v>
      </c>
      <c r="CA39" s="36">
        <v>0</v>
      </c>
      <c r="CB39" s="36">
        <v>0</v>
      </c>
      <c r="CC39" s="36">
        <v>0</v>
      </c>
      <c r="CD39" s="36">
        <v>0</v>
      </c>
      <c r="CE39" s="36">
        <v>0</v>
      </c>
      <c r="CF39" s="36">
        <v>0</v>
      </c>
      <c r="CG39" s="36">
        <v>0</v>
      </c>
      <c r="CH39" s="36">
        <v>0</v>
      </c>
      <c r="CI39" s="36">
        <v>0</v>
      </c>
      <c r="CJ39" s="36">
        <v>0</v>
      </c>
      <c r="CK39" s="36">
        <v>0</v>
      </c>
      <c r="CL39" s="36">
        <v>0</v>
      </c>
      <c r="CM39" s="36">
        <v>0</v>
      </c>
      <c r="CN39" s="36">
        <v>0</v>
      </c>
      <c r="CO39" s="36">
        <v>0</v>
      </c>
      <c r="CP39" s="36">
        <v>0</v>
      </c>
      <c r="CQ39" s="36">
        <v>0</v>
      </c>
      <c r="CR39" s="36">
        <v>0</v>
      </c>
      <c r="CS39" s="36">
        <v>0</v>
      </c>
      <c r="CT39" s="36">
        <v>0</v>
      </c>
      <c r="CU39" s="36">
        <v>0</v>
      </c>
      <c r="CV39" s="36">
        <v>0</v>
      </c>
      <c r="CW39" s="36">
        <v>0</v>
      </c>
      <c r="CX39" s="36">
        <v>0</v>
      </c>
      <c r="CY39" s="36">
        <v>0</v>
      </c>
      <c r="CZ39" s="36">
        <v>0</v>
      </c>
      <c r="DA39" s="36">
        <f t="shared" si="61"/>
        <v>0</v>
      </c>
      <c r="DB39" s="36">
        <f t="shared" si="62"/>
        <v>0</v>
      </c>
      <c r="DC39" s="37">
        <f t="shared" si="25"/>
        <v>0</v>
      </c>
      <c r="DD39" s="50">
        <f t="shared" si="13"/>
        <v>9938.7699999999968</v>
      </c>
      <c r="DE39" s="56">
        <f t="shared" si="63"/>
        <v>0</v>
      </c>
      <c r="DF39" s="49">
        <f t="shared" si="63"/>
        <v>80</v>
      </c>
      <c r="DG39" s="49">
        <f t="shared" si="26"/>
        <v>0</v>
      </c>
      <c r="DH39" s="49">
        <f t="shared" si="27"/>
        <v>0</v>
      </c>
      <c r="DI39" s="47">
        <v>0</v>
      </c>
      <c r="DJ39" s="47">
        <v>0</v>
      </c>
      <c r="DK39" s="49">
        <f t="shared" si="28"/>
        <v>0</v>
      </c>
      <c r="DL39" s="55">
        <f t="shared" si="28"/>
        <v>80</v>
      </c>
      <c r="DM39" s="56">
        <f t="shared" si="64"/>
        <v>0</v>
      </c>
      <c r="DN39" s="49">
        <f t="shared" si="64"/>
        <v>80.599999999999994</v>
      </c>
      <c r="DO39" s="49">
        <f t="shared" si="29"/>
        <v>0</v>
      </c>
      <c r="DP39" s="49">
        <f t="shared" si="30"/>
        <v>0</v>
      </c>
      <c r="DQ39" s="47">
        <v>0</v>
      </c>
      <c r="DR39" s="47">
        <v>0</v>
      </c>
      <c r="DS39" s="49">
        <f t="shared" si="31"/>
        <v>0</v>
      </c>
      <c r="DT39" s="55">
        <f t="shared" si="31"/>
        <v>80.599999999999994</v>
      </c>
      <c r="DU39" s="56">
        <f t="shared" si="65"/>
        <v>2143.1999999999994</v>
      </c>
      <c r="DV39" s="49">
        <f t="shared" si="65"/>
        <v>11291.099999999997</v>
      </c>
      <c r="DW39" s="49">
        <f t="shared" si="32"/>
        <v>0</v>
      </c>
      <c r="DX39" s="49">
        <f t="shared" si="33"/>
        <v>0</v>
      </c>
      <c r="DY39" s="47">
        <v>0</v>
      </c>
      <c r="DZ39" s="47">
        <v>0</v>
      </c>
      <c r="EA39" s="49">
        <f t="shared" si="34"/>
        <v>2143.1999999999994</v>
      </c>
      <c r="EB39" s="55">
        <f t="shared" si="34"/>
        <v>11291.099999999997</v>
      </c>
      <c r="EC39" s="56">
        <f t="shared" si="66"/>
        <v>0</v>
      </c>
      <c r="ED39" s="49">
        <f t="shared" si="66"/>
        <v>363</v>
      </c>
      <c r="EE39" s="49">
        <f t="shared" si="35"/>
        <v>0</v>
      </c>
      <c r="EF39" s="49">
        <f t="shared" si="36"/>
        <v>0</v>
      </c>
      <c r="EG39" s="47">
        <v>0</v>
      </c>
      <c r="EH39" s="47">
        <v>0</v>
      </c>
      <c r="EI39" s="49">
        <f t="shared" si="37"/>
        <v>0</v>
      </c>
      <c r="EJ39" s="55">
        <f t="shared" si="37"/>
        <v>363</v>
      </c>
      <c r="EK39" s="56">
        <f t="shared" si="67"/>
        <v>536.79999999999995</v>
      </c>
      <c r="EL39" s="49">
        <f t="shared" si="67"/>
        <v>0</v>
      </c>
      <c r="EM39" s="49">
        <f t="shared" si="38"/>
        <v>0</v>
      </c>
      <c r="EN39" s="49">
        <f t="shared" si="39"/>
        <v>0</v>
      </c>
      <c r="EO39" s="47">
        <v>0</v>
      </c>
      <c r="EP39" s="47">
        <v>0</v>
      </c>
      <c r="EQ39" s="49">
        <f t="shared" si="40"/>
        <v>536.79999999999995</v>
      </c>
      <c r="ER39" s="55">
        <f t="shared" si="40"/>
        <v>0</v>
      </c>
      <c r="ES39" s="56">
        <f t="shared" si="68"/>
        <v>0</v>
      </c>
      <c r="ET39" s="49">
        <f t="shared" si="68"/>
        <v>0</v>
      </c>
      <c r="EU39" s="49">
        <f t="shared" si="41"/>
        <v>0</v>
      </c>
      <c r="EV39" s="49">
        <f t="shared" si="42"/>
        <v>0</v>
      </c>
      <c r="EW39" s="47">
        <v>0</v>
      </c>
      <c r="EX39" s="47">
        <v>0</v>
      </c>
      <c r="EY39" s="49">
        <f t="shared" si="43"/>
        <v>0</v>
      </c>
      <c r="EZ39" s="55">
        <f t="shared" si="43"/>
        <v>0</v>
      </c>
      <c r="FA39" s="56">
        <f t="shared" si="69"/>
        <v>0</v>
      </c>
      <c r="FB39" s="49">
        <f t="shared" si="69"/>
        <v>0</v>
      </c>
      <c r="FC39" s="49">
        <f t="shared" si="44"/>
        <v>0</v>
      </c>
      <c r="FD39" s="49">
        <f t="shared" si="45"/>
        <v>0</v>
      </c>
      <c r="FE39" s="47">
        <v>0</v>
      </c>
      <c r="FF39" s="47">
        <v>0</v>
      </c>
      <c r="FG39" s="49">
        <f t="shared" si="46"/>
        <v>0</v>
      </c>
      <c r="FH39" s="55">
        <f t="shared" si="46"/>
        <v>0</v>
      </c>
      <c r="FI39" s="67">
        <f t="shared" si="70"/>
        <v>0</v>
      </c>
      <c r="FJ39" s="67">
        <f t="shared" si="47"/>
        <v>0</v>
      </c>
      <c r="FK39" s="67">
        <v>0</v>
      </c>
      <c r="FL39" s="67">
        <f t="shared" si="48"/>
        <v>0</v>
      </c>
      <c r="FM39" s="67">
        <f t="shared" si="71"/>
        <v>5355.3099999999995</v>
      </c>
      <c r="FN39" s="67">
        <f t="shared" si="49"/>
        <v>0</v>
      </c>
      <c r="FO39" s="67">
        <v>0</v>
      </c>
      <c r="FP39" s="67">
        <f t="shared" si="50"/>
        <v>5355.3099999999995</v>
      </c>
      <c r="FQ39" s="67">
        <f t="shared" si="72"/>
        <v>715.91</v>
      </c>
      <c r="FR39" s="67">
        <f t="shared" si="51"/>
        <v>0</v>
      </c>
      <c r="FS39" s="67">
        <v>0</v>
      </c>
      <c r="FT39" s="67">
        <f t="shared" si="52"/>
        <v>715.91</v>
      </c>
      <c r="FU39" s="67">
        <f t="shared" si="73"/>
        <v>5408.09</v>
      </c>
      <c r="FV39" s="67">
        <f t="shared" si="53"/>
        <v>0</v>
      </c>
      <c r="FW39" s="67">
        <v>0</v>
      </c>
      <c r="FX39" s="67">
        <f t="shared" si="54"/>
        <v>5408.09</v>
      </c>
      <c r="FY39" s="67">
        <f t="shared" si="74"/>
        <v>8157.7300000000023</v>
      </c>
      <c r="FZ39" s="67">
        <f t="shared" si="55"/>
        <v>0</v>
      </c>
      <c r="GA39" s="67">
        <v>0</v>
      </c>
      <c r="GB39" s="67">
        <f t="shared" si="56"/>
        <v>8157.7300000000023</v>
      </c>
      <c r="GC39" s="67">
        <f t="shared" si="75"/>
        <v>7035.4699999999993</v>
      </c>
      <c r="GD39" s="67">
        <f t="shared" si="57"/>
        <v>0</v>
      </c>
      <c r="GE39" s="67">
        <v>0</v>
      </c>
      <c r="GF39" s="67">
        <f t="shared" si="58"/>
        <v>7035.4699999999993</v>
      </c>
    </row>
    <row r="40" spans="1:190" ht="16.5" thickBot="1">
      <c r="A40" s="20">
        <v>43100</v>
      </c>
      <c r="B40" s="21">
        <f t="shared" si="59"/>
        <v>2624</v>
      </c>
      <c r="C40" s="22">
        <v>0</v>
      </c>
      <c r="D40" s="22">
        <v>0</v>
      </c>
      <c r="E40" s="22">
        <v>0</v>
      </c>
      <c r="F40" s="21">
        <f t="shared" si="14"/>
        <v>0</v>
      </c>
      <c r="G40" s="22">
        <v>0</v>
      </c>
      <c r="H40" s="21">
        <f t="shared" si="0"/>
        <v>2624</v>
      </c>
      <c r="I40" s="24">
        <f t="shared" si="15"/>
        <v>561</v>
      </c>
      <c r="J40" s="23">
        <v>0</v>
      </c>
      <c r="K40" s="23">
        <v>0</v>
      </c>
      <c r="L40" s="23">
        <v>0</v>
      </c>
      <c r="M40" s="24">
        <f t="shared" si="1"/>
        <v>0</v>
      </c>
      <c r="N40" s="23">
        <v>0</v>
      </c>
      <c r="O40" s="24">
        <f t="shared" si="2"/>
        <v>561</v>
      </c>
      <c r="P40" s="26">
        <f t="shared" si="16"/>
        <v>4380</v>
      </c>
      <c r="Q40" s="25">
        <v>0</v>
      </c>
      <c r="R40" s="25">
        <v>0</v>
      </c>
      <c r="S40" s="25">
        <v>0</v>
      </c>
      <c r="T40" s="26">
        <f t="shared" si="3"/>
        <v>0</v>
      </c>
      <c r="U40" s="25">
        <v>0</v>
      </c>
      <c r="V40" s="26">
        <f t="shared" si="4"/>
        <v>4380</v>
      </c>
      <c r="W40" s="28">
        <f t="shared" si="17"/>
        <v>975</v>
      </c>
      <c r="X40" s="27">
        <v>0</v>
      </c>
      <c r="Y40" s="27">
        <v>0</v>
      </c>
      <c r="Z40" s="27">
        <v>0</v>
      </c>
      <c r="AA40" s="28">
        <f t="shared" si="5"/>
        <v>0</v>
      </c>
      <c r="AB40" s="27">
        <v>0</v>
      </c>
      <c r="AC40" s="28">
        <f t="shared" si="6"/>
        <v>975</v>
      </c>
      <c r="AD40" s="30">
        <f t="shared" si="18"/>
        <v>4835</v>
      </c>
      <c r="AE40" s="29">
        <v>0</v>
      </c>
      <c r="AF40" s="29">
        <v>0</v>
      </c>
      <c r="AG40" s="29">
        <v>0</v>
      </c>
      <c r="AH40" s="30">
        <f t="shared" si="7"/>
        <v>0</v>
      </c>
      <c r="AI40" s="29">
        <v>0</v>
      </c>
      <c r="AJ40" s="30">
        <f t="shared" si="8"/>
        <v>4835</v>
      </c>
      <c r="AK40" s="32">
        <f t="shared" si="19"/>
        <v>10343</v>
      </c>
      <c r="AL40" s="31">
        <v>0</v>
      </c>
      <c r="AM40" s="31">
        <v>0</v>
      </c>
      <c r="AN40" s="31">
        <v>0</v>
      </c>
      <c r="AO40" s="32">
        <f t="shared" si="9"/>
        <v>0</v>
      </c>
      <c r="AP40" s="31">
        <v>0</v>
      </c>
      <c r="AQ40" s="32">
        <f t="shared" si="10"/>
        <v>10343</v>
      </c>
      <c r="AR40" s="32">
        <f t="shared" si="20"/>
        <v>1970</v>
      </c>
      <c r="AS40" s="31">
        <v>0</v>
      </c>
      <c r="AT40" s="31">
        <v>0</v>
      </c>
      <c r="AU40" s="31">
        <v>0</v>
      </c>
      <c r="AV40" s="32">
        <f t="shared" si="11"/>
        <v>0</v>
      </c>
      <c r="AW40" s="31">
        <v>0</v>
      </c>
      <c r="AX40" s="32">
        <f t="shared" si="12"/>
        <v>1970</v>
      </c>
      <c r="AY40" s="38">
        <f t="shared" si="60"/>
        <v>9938.7699999999968</v>
      </c>
      <c r="AZ40" s="35">
        <f t="shared" si="21"/>
        <v>0</v>
      </c>
      <c r="BA40" s="35">
        <v>0</v>
      </c>
      <c r="BB40" s="35">
        <f t="shared" si="22"/>
        <v>9938.7699999999968</v>
      </c>
      <c r="BC40" s="36">
        <v>0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36">
        <v>0</v>
      </c>
      <c r="BM40" s="36">
        <v>0</v>
      </c>
      <c r="BN40" s="36">
        <v>0</v>
      </c>
      <c r="BO40" s="36">
        <v>0</v>
      </c>
      <c r="BP40" s="36">
        <v>0</v>
      </c>
      <c r="BQ40" s="36">
        <v>0</v>
      </c>
      <c r="BR40" s="36">
        <v>0</v>
      </c>
      <c r="BS40" s="36">
        <v>0</v>
      </c>
      <c r="BT40" s="36">
        <v>0</v>
      </c>
      <c r="BU40" s="36">
        <v>0</v>
      </c>
      <c r="BV40" s="36">
        <v>0</v>
      </c>
      <c r="BW40" s="36">
        <v>0</v>
      </c>
      <c r="BX40" s="36">
        <v>0</v>
      </c>
      <c r="BY40" s="36">
        <v>0</v>
      </c>
      <c r="BZ40" s="36">
        <v>0</v>
      </c>
      <c r="CA40" s="36">
        <v>0</v>
      </c>
      <c r="CB40" s="36">
        <v>0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6">
        <v>0</v>
      </c>
      <c r="CL40" s="36">
        <v>0</v>
      </c>
      <c r="CM40" s="36">
        <v>0</v>
      </c>
      <c r="CN40" s="36">
        <v>0</v>
      </c>
      <c r="CO40" s="36">
        <v>0</v>
      </c>
      <c r="CP40" s="36">
        <v>0</v>
      </c>
      <c r="CQ40" s="36">
        <v>0</v>
      </c>
      <c r="CR40" s="36">
        <v>0</v>
      </c>
      <c r="CS40" s="36">
        <v>0</v>
      </c>
      <c r="CT40" s="36">
        <v>0</v>
      </c>
      <c r="CU40" s="36">
        <v>0</v>
      </c>
      <c r="CV40" s="36">
        <v>0</v>
      </c>
      <c r="CW40" s="36">
        <v>0</v>
      </c>
      <c r="CX40" s="36">
        <v>0</v>
      </c>
      <c r="CY40" s="36">
        <v>0</v>
      </c>
      <c r="CZ40" s="36">
        <v>0</v>
      </c>
      <c r="DA40" s="36">
        <f t="shared" si="61"/>
        <v>0</v>
      </c>
      <c r="DB40" s="36">
        <f t="shared" si="62"/>
        <v>0</v>
      </c>
      <c r="DC40" s="37">
        <f t="shared" si="25"/>
        <v>0</v>
      </c>
      <c r="DD40" s="50">
        <f t="shared" si="13"/>
        <v>9938.7699999999968</v>
      </c>
      <c r="DE40" s="57">
        <f t="shared" si="63"/>
        <v>0</v>
      </c>
      <c r="DF40" s="58">
        <f t="shared" si="63"/>
        <v>80</v>
      </c>
      <c r="DG40" s="58">
        <f t="shared" si="26"/>
        <v>0</v>
      </c>
      <c r="DH40" s="58">
        <f t="shared" si="27"/>
        <v>0</v>
      </c>
      <c r="DI40" s="47">
        <v>0</v>
      </c>
      <c r="DJ40" s="47">
        <v>0</v>
      </c>
      <c r="DK40" s="58">
        <f t="shared" si="28"/>
        <v>0</v>
      </c>
      <c r="DL40" s="59">
        <f t="shared" si="28"/>
        <v>80</v>
      </c>
      <c r="DM40" s="57">
        <f t="shared" si="64"/>
        <v>0</v>
      </c>
      <c r="DN40" s="58">
        <f t="shared" si="64"/>
        <v>80.599999999999994</v>
      </c>
      <c r="DO40" s="58">
        <f t="shared" si="29"/>
        <v>0</v>
      </c>
      <c r="DP40" s="58">
        <f t="shared" si="30"/>
        <v>0</v>
      </c>
      <c r="DQ40" s="47">
        <v>0</v>
      </c>
      <c r="DR40" s="47">
        <v>0</v>
      </c>
      <c r="DS40" s="58">
        <f t="shared" si="31"/>
        <v>0</v>
      </c>
      <c r="DT40" s="59">
        <f t="shared" si="31"/>
        <v>80.599999999999994</v>
      </c>
      <c r="DU40" s="57">
        <f t="shared" si="65"/>
        <v>2143.1999999999994</v>
      </c>
      <c r="DV40" s="58">
        <f t="shared" si="65"/>
        <v>11291.099999999997</v>
      </c>
      <c r="DW40" s="58">
        <f t="shared" si="32"/>
        <v>0</v>
      </c>
      <c r="DX40" s="58">
        <f t="shared" si="33"/>
        <v>0</v>
      </c>
      <c r="DY40" s="47">
        <v>0</v>
      </c>
      <c r="DZ40" s="47">
        <v>0</v>
      </c>
      <c r="EA40" s="58">
        <f t="shared" si="34"/>
        <v>2143.1999999999994</v>
      </c>
      <c r="EB40" s="59">
        <f t="shared" si="34"/>
        <v>11291.099999999997</v>
      </c>
      <c r="EC40" s="57">
        <f t="shared" si="66"/>
        <v>0</v>
      </c>
      <c r="ED40" s="58">
        <f t="shared" si="66"/>
        <v>363</v>
      </c>
      <c r="EE40" s="58">
        <f t="shared" si="35"/>
        <v>0</v>
      </c>
      <c r="EF40" s="58">
        <f t="shared" si="36"/>
        <v>0</v>
      </c>
      <c r="EG40" s="47">
        <v>0</v>
      </c>
      <c r="EH40" s="47">
        <v>0</v>
      </c>
      <c r="EI40" s="58">
        <f t="shared" si="37"/>
        <v>0</v>
      </c>
      <c r="EJ40" s="59">
        <f t="shared" si="37"/>
        <v>363</v>
      </c>
      <c r="EK40" s="57">
        <f t="shared" si="67"/>
        <v>536.79999999999995</v>
      </c>
      <c r="EL40" s="58">
        <f t="shared" si="67"/>
        <v>0</v>
      </c>
      <c r="EM40" s="49">
        <f t="shared" si="38"/>
        <v>0</v>
      </c>
      <c r="EN40" s="49">
        <f t="shared" si="39"/>
        <v>0</v>
      </c>
      <c r="EO40" s="47">
        <v>0</v>
      </c>
      <c r="EP40" s="47">
        <v>0</v>
      </c>
      <c r="EQ40" s="58">
        <f t="shared" si="40"/>
        <v>536.79999999999995</v>
      </c>
      <c r="ER40" s="59">
        <f t="shared" si="40"/>
        <v>0</v>
      </c>
      <c r="ES40" s="57">
        <f t="shared" si="68"/>
        <v>0</v>
      </c>
      <c r="ET40" s="58">
        <f t="shared" si="68"/>
        <v>0</v>
      </c>
      <c r="EU40" s="49">
        <f t="shared" si="41"/>
        <v>0</v>
      </c>
      <c r="EV40" s="49">
        <f t="shared" si="42"/>
        <v>0</v>
      </c>
      <c r="EW40" s="47">
        <v>0</v>
      </c>
      <c r="EX40" s="47">
        <v>0</v>
      </c>
      <c r="EY40" s="58">
        <f t="shared" si="43"/>
        <v>0</v>
      </c>
      <c r="EZ40" s="59">
        <f t="shared" si="43"/>
        <v>0</v>
      </c>
      <c r="FA40" s="57">
        <f t="shared" si="69"/>
        <v>0</v>
      </c>
      <c r="FB40" s="58">
        <f t="shared" si="69"/>
        <v>0</v>
      </c>
      <c r="FC40" s="49">
        <f t="shared" si="44"/>
        <v>0</v>
      </c>
      <c r="FD40" s="49">
        <f t="shared" si="45"/>
        <v>0</v>
      </c>
      <c r="FE40" s="47">
        <v>0</v>
      </c>
      <c r="FF40" s="47">
        <v>0</v>
      </c>
      <c r="FG40" s="58">
        <f t="shared" si="46"/>
        <v>0</v>
      </c>
      <c r="FH40" s="85">
        <f t="shared" si="46"/>
        <v>0</v>
      </c>
      <c r="FI40" s="67">
        <f t="shared" si="70"/>
        <v>0</v>
      </c>
      <c r="FJ40" s="67">
        <f t="shared" si="47"/>
        <v>0</v>
      </c>
      <c r="FK40" s="67">
        <v>0</v>
      </c>
      <c r="FL40" s="67">
        <f t="shared" si="48"/>
        <v>0</v>
      </c>
      <c r="FM40" s="67">
        <f t="shared" si="71"/>
        <v>5355.3099999999995</v>
      </c>
      <c r="FN40" s="67">
        <f t="shared" si="49"/>
        <v>0</v>
      </c>
      <c r="FO40" s="67">
        <v>0</v>
      </c>
      <c r="FP40" s="67">
        <f t="shared" si="50"/>
        <v>5355.3099999999995</v>
      </c>
      <c r="FQ40" s="67">
        <f t="shared" si="72"/>
        <v>715.91</v>
      </c>
      <c r="FR40" s="67">
        <f t="shared" si="51"/>
        <v>0</v>
      </c>
      <c r="FS40" s="67">
        <v>0</v>
      </c>
      <c r="FT40" s="67">
        <f t="shared" si="52"/>
        <v>715.91</v>
      </c>
      <c r="FU40" s="67">
        <f t="shared" si="73"/>
        <v>5408.09</v>
      </c>
      <c r="FV40" s="67">
        <f t="shared" si="53"/>
        <v>0</v>
      </c>
      <c r="FW40" s="67">
        <v>0</v>
      </c>
      <c r="FX40" s="67">
        <f t="shared" si="54"/>
        <v>5408.09</v>
      </c>
      <c r="FY40" s="67">
        <f t="shared" si="74"/>
        <v>8157.7300000000023</v>
      </c>
      <c r="FZ40" s="67">
        <f t="shared" si="55"/>
        <v>0</v>
      </c>
      <c r="GA40" s="67">
        <v>0</v>
      </c>
      <c r="GB40" s="67">
        <f t="shared" si="56"/>
        <v>8157.7300000000023</v>
      </c>
      <c r="GC40" s="67">
        <f t="shared" si="75"/>
        <v>7035.4699999999993</v>
      </c>
      <c r="GD40" s="67">
        <f t="shared" si="57"/>
        <v>0</v>
      </c>
      <c r="GE40" s="67">
        <v>0</v>
      </c>
      <c r="GF40" s="67">
        <f t="shared" si="58"/>
        <v>7035.4699999999993</v>
      </c>
    </row>
    <row r="41" spans="1:190" ht="15.75">
      <c r="C41" s="68">
        <f>SUM(C10:C40)</f>
        <v>680</v>
      </c>
      <c r="D41" s="68">
        <f>SUM(D10:D40)</f>
        <v>135</v>
      </c>
      <c r="J41" s="68">
        <f>SUM(J10:J40)</f>
        <v>6</v>
      </c>
      <c r="K41" s="68">
        <f>SUM(K10:K40)</f>
        <v>0</v>
      </c>
      <c r="Q41" s="68">
        <f>SUM(Q10:Q40)</f>
        <v>2520</v>
      </c>
      <c r="R41" s="68">
        <f>SUM(R10:R40)</f>
        <v>595</v>
      </c>
      <c r="X41" s="68">
        <f>SUM(X10:X40)</f>
        <v>0</v>
      </c>
      <c r="Y41" s="68">
        <f>SUM(Y10:Y40)</f>
        <v>0</v>
      </c>
      <c r="AE41" s="68">
        <f>SUM(AE10:AE40)</f>
        <v>0</v>
      </c>
      <c r="AF41" s="68">
        <f>SUM(AF10:AF40)</f>
        <v>495</v>
      </c>
      <c r="AL41" s="68">
        <f>SUM(AL10:AL40)</f>
        <v>0</v>
      </c>
      <c r="AM41" s="68">
        <f>SUM(AM10:AM40)</f>
        <v>1460</v>
      </c>
      <c r="AS41" s="68">
        <f>SUM(AS10:AS40)</f>
        <v>1980</v>
      </c>
      <c r="AT41" s="68">
        <f>SUM(AT10:AT40)</f>
        <v>10</v>
      </c>
      <c r="AZ41" s="35">
        <f>SUM(AZ10:AZ40)</f>
        <v>67375</v>
      </c>
      <c r="BA41" s="35">
        <f>SUM(BA10:BA40)</f>
        <v>44125</v>
      </c>
      <c r="BD41">
        <f>SUM(BD10:BD40)</f>
        <v>0</v>
      </c>
      <c r="BF41">
        <f>SUM(BF10:BF40)</f>
        <v>0</v>
      </c>
      <c r="BG41">
        <f>SUM(BG10:BG40)</f>
        <v>0</v>
      </c>
      <c r="BI41">
        <f>SUM(BI10:BI40)</f>
        <v>0</v>
      </c>
      <c r="BK41">
        <f>SUM(BK10:BK40)</f>
        <v>0</v>
      </c>
      <c r="BL41">
        <f>SUM(BL10:BL40)</f>
        <v>0</v>
      </c>
      <c r="BN41">
        <f>SUM(BN10:BN40)</f>
        <v>9554</v>
      </c>
      <c r="BP41">
        <f>SUM(BP10:BP40)</f>
        <v>35335.599999999999</v>
      </c>
      <c r="BQ41">
        <f>SUM(BQ10:BQ40)</f>
        <v>460.9</v>
      </c>
      <c r="BS41">
        <f>SUM(BS10:BS40)</f>
        <v>0</v>
      </c>
      <c r="BU41">
        <f>SUM(BU10:BU40)</f>
        <v>0</v>
      </c>
      <c r="BV41">
        <f>SUM(BV10:BV40)</f>
        <v>0</v>
      </c>
      <c r="BX41">
        <f>SUM(BX10:BX40)</f>
        <v>0</v>
      </c>
      <c r="BZ41">
        <f>SUM(BZ10:BZ40)</f>
        <v>0</v>
      </c>
      <c r="CA41">
        <f>SUM(CA10:CA40)</f>
        <v>0</v>
      </c>
      <c r="CC41">
        <f>SUM(CC10:CC40)</f>
        <v>0</v>
      </c>
      <c r="CE41">
        <f>SUM(CE10:CE40)</f>
        <v>0</v>
      </c>
      <c r="CF41">
        <f>SUM(CF10:CF40)</f>
        <v>0</v>
      </c>
      <c r="CH41">
        <f>SUM(CH10:CH40)</f>
        <v>0</v>
      </c>
      <c r="CJ41">
        <f>SUM(CJ10:CJ40)</f>
        <v>0</v>
      </c>
      <c r="CK41">
        <f>SUM(CK10:CK40)</f>
        <v>0</v>
      </c>
      <c r="CM41">
        <f>SUM(CM10:CM40)</f>
        <v>0</v>
      </c>
      <c r="CO41">
        <f>SUM(CO10:CO40)</f>
        <v>5142.3599999999997</v>
      </c>
      <c r="CQ41">
        <f>SUM(CQ10:CQ40)</f>
        <v>0</v>
      </c>
      <c r="CS41">
        <f>SUM(CS10:CS40)</f>
        <v>33431.86</v>
      </c>
      <c r="CU41">
        <f>SUM(CU10:CU40)</f>
        <v>28112.12</v>
      </c>
      <c r="CW41">
        <f>SUM(CW10:CW40)</f>
        <v>0</v>
      </c>
      <c r="CY41">
        <f>SUM(CY10:CY40)</f>
        <v>0</v>
      </c>
      <c r="CZ41">
        <f>SUM(CZ10:CZ40)</f>
        <v>0</v>
      </c>
      <c r="DA41" s="73">
        <f>SUM(DA10:DA40)</f>
        <v>111575.93999999999</v>
      </c>
      <c r="DB41" s="73">
        <f>SUM(DB10:DB40)</f>
        <v>2958.26</v>
      </c>
      <c r="DC41" s="69">
        <f>SUM(DC10:DC40)</f>
        <v>114534.2</v>
      </c>
      <c r="FI41" s="77"/>
      <c r="FJ41" s="77"/>
      <c r="FK41" s="77"/>
      <c r="FL41" s="77"/>
      <c r="FM41" s="77"/>
      <c r="FN41" s="86"/>
      <c r="FO41" s="86"/>
      <c r="FP41" s="82"/>
      <c r="FQ41" s="77"/>
      <c r="FR41" s="77"/>
      <c r="FS41" s="77"/>
      <c r="FT41" s="77"/>
      <c r="FU41" s="77"/>
      <c r="FV41" s="77"/>
      <c r="FW41" s="77"/>
      <c r="FX41" s="77"/>
      <c r="FY41" s="77"/>
      <c r="FZ41" s="77"/>
      <c r="GA41" s="77"/>
      <c r="GB41" s="77"/>
      <c r="GC41" s="77"/>
      <c r="GD41" s="77"/>
      <c r="GE41" s="77"/>
      <c r="GF41" s="77"/>
      <c r="GG41" s="77"/>
      <c r="GH41" s="77"/>
    </row>
    <row r="42" spans="1:190">
      <c r="BX42" s="70"/>
      <c r="BY42" s="70"/>
      <c r="BZ42" s="70"/>
      <c r="CA42" s="70"/>
      <c r="DI42" s="147" t="s">
        <v>50</v>
      </c>
      <c r="DJ42" s="147"/>
      <c r="DK42" s="49">
        <v>0</v>
      </c>
      <c r="DL42" s="49">
        <f>39+41</f>
        <v>80</v>
      </c>
      <c r="DQ42" s="147" t="s">
        <v>50</v>
      </c>
      <c r="DR42" s="147"/>
      <c r="DS42" s="49">
        <v>0</v>
      </c>
      <c r="DT42" s="49">
        <f>13.36+27.2+27.2</f>
        <v>67.760000000000005</v>
      </c>
      <c r="DY42" s="147" t="s">
        <v>50</v>
      </c>
      <c r="DZ42" s="147"/>
      <c r="EA42" s="49">
        <f>1809.4+461.6</f>
        <v>2271</v>
      </c>
      <c r="EB42" s="49">
        <v>11189.8</v>
      </c>
      <c r="EG42" s="147" t="s">
        <v>50</v>
      </c>
      <c r="EH42" s="147"/>
      <c r="EI42" s="49">
        <v>0</v>
      </c>
      <c r="EJ42" s="49">
        <v>362.4</v>
      </c>
      <c r="EO42" s="147" t="s">
        <v>50</v>
      </c>
      <c r="EP42" s="147"/>
      <c r="EQ42" s="49">
        <f>536.8+139.7</f>
        <v>676.5</v>
      </c>
      <c r="ER42" s="49">
        <v>0</v>
      </c>
      <c r="EW42" s="147" t="s">
        <v>50</v>
      </c>
      <c r="EX42" s="147"/>
      <c r="EY42" s="49">
        <v>0</v>
      </c>
      <c r="EZ42" s="49">
        <v>0</v>
      </c>
      <c r="FE42" s="147" t="s">
        <v>50</v>
      </c>
      <c r="FF42" s="147"/>
      <c r="FG42" s="49">
        <v>0</v>
      </c>
      <c r="FH42" s="49">
        <v>0</v>
      </c>
      <c r="FI42" s="84"/>
      <c r="FJ42" s="84"/>
      <c r="FK42" s="84"/>
      <c r="FL42" s="84"/>
      <c r="FM42" s="77"/>
      <c r="FN42" s="87"/>
      <c r="FO42" s="87"/>
      <c r="FP42" s="82"/>
      <c r="FQ42" s="77"/>
      <c r="FR42" s="88"/>
      <c r="FS42" s="88"/>
      <c r="FT42" s="82"/>
      <c r="FU42" s="82"/>
      <c r="FV42" s="82"/>
      <c r="FW42" s="82"/>
      <c r="FX42" s="82"/>
      <c r="FY42" s="77"/>
      <c r="FZ42" s="87"/>
      <c r="GA42" s="87"/>
      <c r="GB42" s="82"/>
      <c r="GC42" s="77"/>
      <c r="GD42" s="77"/>
      <c r="GE42" s="77"/>
      <c r="GF42" s="82"/>
      <c r="GG42" s="77"/>
      <c r="GH42" s="77"/>
    </row>
    <row r="43" spans="1:190" ht="15.75">
      <c r="F43" s="147" t="s">
        <v>51</v>
      </c>
      <c r="G43" s="147"/>
      <c r="H43" s="76">
        <v>2624</v>
      </c>
      <c r="M43" s="147" t="s">
        <v>51</v>
      </c>
      <c r="N43" s="147"/>
      <c r="O43" s="76">
        <v>561</v>
      </c>
      <c r="T43" s="147" t="s">
        <v>51</v>
      </c>
      <c r="U43" s="147"/>
      <c r="V43" s="76">
        <v>4380</v>
      </c>
      <c r="AA43" s="147" t="s">
        <v>51</v>
      </c>
      <c r="AB43" s="147"/>
      <c r="AC43" s="76">
        <v>975</v>
      </c>
      <c r="AH43" s="147" t="s">
        <v>51</v>
      </c>
      <c r="AI43" s="147"/>
      <c r="AJ43" s="76">
        <v>4835</v>
      </c>
      <c r="AO43" s="147" t="s">
        <v>51</v>
      </c>
      <c r="AP43" s="147"/>
      <c r="AQ43" s="76">
        <v>10343</v>
      </c>
      <c r="AV43" s="147" t="s">
        <v>51</v>
      </c>
      <c r="AW43" s="147"/>
      <c r="AX43" s="76">
        <v>1970</v>
      </c>
      <c r="BA43" s="62"/>
      <c r="BX43" s="71"/>
      <c r="BY43" s="70"/>
      <c r="BZ43" s="70"/>
      <c r="CA43" s="70"/>
      <c r="DB43" s="147" t="s">
        <v>51</v>
      </c>
      <c r="DC43" s="147"/>
      <c r="DD43" s="66">
        <f>DE55</f>
        <v>9367.4600000000009</v>
      </c>
      <c r="DI43" s="148" t="s">
        <v>61</v>
      </c>
      <c r="DJ43" s="148"/>
      <c r="DK43" s="21">
        <f>+DK42-DK40</f>
        <v>0</v>
      </c>
      <c r="DL43" s="21">
        <f>+DL42-DL40</f>
        <v>0</v>
      </c>
      <c r="DQ43" s="148" t="s">
        <v>61</v>
      </c>
      <c r="DR43" s="148"/>
      <c r="DS43" s="21">
        <f>+DS42-DS40</f>
        <v>0</v>
      </c>
      <c r="DT43" s="21">
        <f>+DT42-DT40</f>
        <v>-12.839999999999989</v>
      </c>
      <c r="DY43" s="148" t="s">
        <v>61</v>
      </c>
      <c r="DZ43" s="148"/>
      <c r="EA43" s="21">
        <f>+EA42-EA40</f>
        <v>127.80000000000064</v>
      </c>
      <c r="EB43" s="21">
        <f>+EB42-EB40</f>
        <v>-101.29999999999745</v>
      </c>
      <c r="EG43" s="148" t="s">
        <v>61</v>
      </c>
      <c r="EH43" s="148"/>
      <c r="EI43" s="21">
        <f>+EI42-EI40</f>
        <v>0</v>
      </c>
      <c r="EJ43" s="21">
        <f>+EJ42-EJ40</f>
        <v>-0.60000000000002274</v>
      </c>
      <c r="EO43" s="148" t="s">
        <v>61</v>
      </c>
      <c r="EP43" s="148"/>
      <c r="EQ43" s="21">
        <f>+EQ42-EQ40</f>
        <v>139.70000000000005</v>
      </c>
      <c r="ER43" s="21">
        <f>+ER42-ER40</f>
        <v>0</v>
      </c>
      <c r="EW43" s="148" t="s">
        <v>61</v>
      </c>
      <c r="EX43" s="148"/>
      <c r="EY43" s="21">
        <f>+EY42-EY40</f>
        <v>0</v>
      </c>
      <c r="EZ43" s="21">
        <f>+EZ42-EZ40</f>
        <v>0</v>
      </c>
      <c r="FE43" s="148" t="s">
        <v>61</v>
      </c>
      <c r="FF43" s="148"/>
      <c r="FG43" s="21">
        <f>+FG42-FG40</f>
        <v>0</v>
      </c>
      <c r="FH43" s="21">
        <f>+FH42-FH40</f>
        <v>0</v>
      </c>
      <c r="FI43" s="84"/>
      <c r="FJ43" s="97" t="s">
        <v>32</v>
      </c>
      <c r="FK43" s="97"/>
      <c r="FL43" s="89">
        <v>0</v>
      </c>
      <c r="FM43" s="77"/>
      <c r="FN43" s="97" t="s">
        <v>32</v>
      </c>
      <c r="FO43" s="97"/>
      <c r="FP43" s="89">
        <f>212.95+5142.36</f>
        <v>5355.3099999999995</v>
      </c>
      <c r="FQ43" s="77"/>
      <c r="FR43" s="97" t="s">
        <v>32</v>
      </c>
      <c r="FS43" s="97"/>
      <c r="FT43" s="89">
        <f>213.29+502.62</f>
        <v>715.91</v>
      </c>
      <c r="FU43" s="82"/>
      <c r="FV43" s="97" t="s">
        <v>32</v>
      </c>
      <c r="FW43" s="97"/>
      <c r="FX43" s="89">
        <f>89.74+5381.73</f>
        <v>5471.4699999999993</v>
      </c>
      <c r="FY43" s="77"/>
      <c r="FZ43" s="97" t="s">
        <v>32</v>
      </c>
      <c r="GA43" s="97"/>
      <c r="GB43" s="89">
        <f>993.26+3061.82+136.29+4101.62+60.94</f>
        <v>8353.93</v>
      </c>
      <c r="GC43" s="77"/>
      <c r="GD43" s="97" t="s">
        <v>32</v>
      </c>
      <c r="GE43" s="97"/>
      <c r="GF43" s="89">
        <v>7034.81</v>
      </c>
      <c r="GG43" s="77"/>
      <c r="GH43" s="77"/>
    </row>
    <row r="44" spans="1:190" ht="15.75">
      <c r="BX44" s="71"/>
      <c r="BY44" s="70"/>
      <c r="BZ44" s="70"/>
      <c r="CA44" s="70"/>
      <c r="FI44" s="77"/>
      <c r="FJ44" s="77"/>
      <c r="FK44" s="77"/>
      <c r="FL44" s="77"/>
      <c r="FM44" s="77"/>
      <c r="FN44" s="87"/>
      <c r="FO44" s="87"/>
      <c r="FP44" s="82"/>
      <c r="FQ44" s="77"/>
      <c r="FR44" s="88"/>
      <c r="FS44" s="88"/>
      <c r="FT44" s="82"/>
      <c r="FU44" s="82"/>
      <c r="FV44" s="82"/>
      <c r="FW44" s="82"/>
      <c r="FX44" s="82"/>
      <c r="FY44" s="77"/>
      <c r="FZ44" s="87"/>
      <c r="GA44" s="87"/>
      <c r="GB44" s="82"/>
      <c r="GC44" s="77"/>
      <c r="GD44" s="77"/>
      <c r="GE44" s="77"/>
      <c r="GF44" s="82"/>
      <c r="GG44" s="77"/>
      <c r="GH44" s="77"/>
    </row>
    <row r="45" spans="1:190">
      <c r="BX45" s="70"/>
      <c r="BY45" s="70"/>
      <c r="BZ45" s="70"/>
      <c r="CA45" s="70"/>
      <c r="CZ45" s="77"/>
      <c r="DA45" s="77"/>
      <c r="DB45" s="78"/>
      <c r="DD45" s="69">
        <f>+DD43-DD40</f>
        <v>-571.30999999999585</v>
      </c>
      <c r="FI45" s="77"/>
      <c r="FJ45" s="77"/>
      <c r="FK45" s="77"/>
      <c r="FL45" s="77"/>
      <c r="FM45" s="77"/>
      <c r="FN45" s="96"/>
      <c r="FO45" s="96"/>
      <c r="FP45" s="82"/>
      <c r="FQ45" s="77"/>
      <c r="FR45" s="77"/>
      <c r="FS45" s="77"/>
      <c r="FT45" s="77"/>
      <c r="FU45" s="77"/>
      <c r="FV45" s="77"/>
      <c r="FW45" s="77"/>
      <c r="FX45" s="77"/>
      <c r="FY45" s="77"/>
      <c r="FZ45" s="77"/>
      <c r="GA45" s="77"/>
      <c r="GB45" s="82"/>
      <c r="GC45" s="77"/>
      <c r="GD45" s="77"/>
      <c r="GE45" s="77"/>
      <c r="GF45" s="82"/>
      <c r="GG45" s="77"/>
      <c r="GH45" s="77"/>
    </row>
    <row r="46" spans="1:190">
      <c r="BB46" s="70"/>
      <c r="BC46" s="70"/>
      <c r="BX46" s="70"/>
      <c r="BY46" s="70"/>
      <c r="BZ46" s="70"/>
      <c r="CA46" s="70"/>
      <c r="CZ46" s="77"/>
      <c r="DA46" s="77"/>
      <c r="DB46" s="77"/>
      <c r="FI46" s="77"/>
      <c r="FJ46" s="77"/>
      <c r="FK46" s="77"/>
      <c r="FL46" s="77"/>
      <c r="FM46" s="77"/>
      <c r="FN46" s="77"/>
      <c r="FO46" s="77"/>
      <c r="FP46" s="82"/>
      <c r="FQ46" s="77"/>
      <c r="FR46" s="77"/>
      <c r="FS46" s="77"/>
      <c r="FT46" s="82"/>
      <c r="FU46" s="82"/>
      <c r="FV46" s="82"/>
      <c r="FW46" s="82"/>
      <c r="FX46" s="82"/>
      <c r="FY46" s="77"/>
      <c r="FZ46" s="77"/>
      <c r="GA46" s="77"/>
      <c r="GB46" s="77"/>
      <c r="GC46" s="77"/>
      <c r="GD46" s="77"/>
      <c r="GE46" s="77"/>
      <c r="GF46" s="77"/>
      <c r="GG46" s="77"/>
      <c r="GH46" s="77"/>
    </row>
    <row r="47" spans="1:190">
      <c r="BB47" s="70"/>
      <c r="BC47" s="70"/>
      <c r="CZ47" s="77"/>
      <c r="DA47" s="77"/>
      <c r="DB47" s="77"/>
      <c r="EJ47">
        <v>6</v>
      </c>
      <c r="FI47" s="77"/>
      <c r="FJ47" s="77"/>
      <c r="FK47" s="77"/>
      <c r="FL47" s="77"/>
      <c r="FM47" s="77"/>
      <c r="FN47" s="77"/>
      <c r="FO47" s="77"/>
      <c r="FP47" s="77"/>
      <c r="FQ47" s="77"/>
      <c r="FR47" s="77"/>
      <c r="FS47" s="77"/>
      <c r="FT47" s="77"/>
      <c r="FU47" s="77"/>
      <c r="FV47" s="77"/>
      <c r="FW47" s="77"/>
      <c r="FX47" s="77"/>
      <c r="FY47" s="77"/>
      <c r="FZ47" s="77"/>
      <c r="GA47" s="77"/>
      <c r="GB47" s="77"/>
      <c r="GC47" s="77"/>
      <c r="GD47" s="77"/>
      <c r="GE47" s="77"/>
      <c r="GF47" s="77"/>
      <c r="GG47" s="77"/>
      <c r="GH47" s="77"/>
    </row>
    <row r="48" spans="1:190" ht="15.75">
      <c r="BB48" s="70"/>
      <c r="BC48" s="70"/>
      <c r="CY48" s="74"/>
      <c r="CZ48" s="77"/>
      <c r="DA48" s="82"/>
      <c r="DB48" s="82"/>
      <c r="EO48" s="151" t="s">
        <v>62</v>
      </c>
      <c r="EP48" s="151"/>
      <c r="FI48" s="77"/>
      <c r="FJ48" s="77"/>
      <c r="FK48" s="77"/>
      <c r="FL48" s="77"/>
      <c r="FM48" s="77"/>
      <c r="FN48" s="77"/>
      <c r="FO48" s="77"/>
      <c r="FP48" s="77"/>
      <c r="FQ48" s="77"/>
      <c r="FR48" s="77"/>
      <c r="FS48" s="77"/>
      <c r="FT48" s="77"/>
      <c r="FU48" s="77"/>
      <c r="FV48" s="77"/>
      <c r="FW48" s="77"/>
      <c r="FX48" s="77"/>
      <c r="FY48" s="77"/>
      <c r="FZ48" s="77"/>
      <c r="GA48" s="77"/>
      <c r="GB48" s="77"/>
      <c r="GC48" s="77"/>
      <c r="GD48" s="77"/>
      <c r="GE48" s="77"/>
      <c r="GF48" s="77"/>
      <c r="GG48" s="77"/>
      <c r="GH48" s="77"/>
    </row>
    <row r="49" spans="54:190" ht="15.75">
      <c r="BB49" s="70"/>
      <c r="BC49" s="70"/>
      <c r="CY49" s="74"/>
      <c r="CZ49" s="79"/>
      <c r="DA49" s="82"/>
      <c r="DB49" s="82"/>
      <c r="FI49" s="77"/>
      <c r="FJ49" s="77"/>
      <c r="FK49" s="77"/>
      <c r="FL49" s="77"/>
      <c r="FM49" s="77"/>
      <c r="FN49" s="96"/>
      <c r="FO49" s="96"/>
      <c r="FP49" s="77"/>
      <c r="FQ49" s="77"/>
      <c r="FR49" s="96"/>
      <c r="FS49" s="96"/>
      <c r="FT49" s="77"/>
      <c r="FU49" s="77"/>
      <c r="FV49" s="77"/>
      <c r="FW49" s="77"/>
      <c r="FX49" s="77"/>
      <c r="FY49" s="77"/>
      <c r="FZ49" s="96"/>
      <c r="GA49" s="96"/>
      <c r="GB49" s="77"/>
      <c r="GC49" s="77"/>
      <c r="GD49" s="96"/>
      <c r="GE49" s="96"/>
      <c r="GF49" s="77"/>
      <c r="GG49" s="77"/>
      <c r="GH49" s="77"/>
    </row>
    <row r="50" spans="54:190" ht="15.75">
      <c r="BB50" s="70"/>
      <c r="BC50" s="70"/>
      <c r="CY50" s="74"/>
      <c r="CZ50" s="80"/>
      <c r="DA50" s="82"/>
      <c r="DB50" s="82"/>
      <c r="EO50" s="152" t="s">
        <v>63</v>
      </c>
      <c r="EP50" s="152"/>
      <c r="EQ50" s="68">
        <f>277.1+276.5</f>
        <v>553.6</v>
      </c>
      <c r="FI50" s="77"/>
      <c r="FJ50" s="77"/>
      <c r="FK50" s="77"/>
      <c r="FL50" s="77"/>
      <c r="FM50" s="77"/>
      <c r="FN50" s="77"/>
      <c r="FO50" s="77"/>
      <c r="FP50" s="77"/>
      <c r="FQ50" s="77"/>
      <c r="FR50" s="77"/>
      <c r="FS50" s="77"/>
      <c r="FT50" s="77"/>
      <c r="FU50" s="77"/>
      <c r="FV50" s="77"/>
      <c r="FW50" s="77"/>
      <c r="FX50" s="77"/>
      <c r="FY50" s="77"/>
      <c r="FZ50" s="77"/>
      <c r="GA50" s="77"/>
      <c r="GB50" s="77"/>
      <c r="GC50" s="77"/>
      <c r="GD50" s="77"/>
      <c r="GE50" s="77"/>
      <c r="GF50" s="77"/>
      <c r="GG50" s="77"/>
      <c r="GH50" s="77"/>
    </row>
    <row r="51" spans="54:190" ht="15.75">
      <c r="BB51" s="70"/>
      <c r="BC51" s="70"/>
      <c r="CY51" s="74"/>
      <c r="CZ51" s="80"/>
      <c r="DA51" s="82"/>
      <c r="DB51" s="81"/>
      <c r="EO51" s="152" t="s">
        <v>64</v>
      </c>
      <c r="EP51" s="152"/>
      <c r="EQ51" s="68">
        <f>88.2+91.8</f>
        <v>180</v>
      </c>
      <c r="FI51" s="77"/>
      <c r="FJ51" s="77"/>
      <c r="FK51" s="77"/>
      <c r="FL51" s="77"/>
      <c r="FM51" s="77"/>
      <c r="FN51" s="77"/>
      <c r="FO51" s="77"/>
      <c r="FP51" s="77"/>
      <c r="FQ51" s="77"/>
      <c r="FR51" s="77"/>
      <c r="FS51" s="77"/>
      <c r="FT51" s="77"/>
      <c r="FU51" s="77"/>
      <c r="FV51" s="77"/>
      <c r="FW51" s="77"/>
      <c r="FX51" s="77"/>
      <c r="FY51" s="77"/>
      <c r="FZ51" s="77"/>
      <c r="GA51" s="77"/>
      <c r="GB51" s="77"/>
      <c r="GC51" s="77"/>
      <c r="GD51" s="77"/>
      <c r="GE51" s="77"/>
      <c r="GF51" s="77"/>
      <c r="GG51" s="77"/>
      <c r="GH51" s="77"/>
    </row>
    <row r="52" spans="54:190" ht="15.75">
      <c r="BB52" s="70"/>
      <c r="BC52" s="70"/>
      <c r="CY52" s="74"/>
      <c r="CZ52" s="79"/>
      <c r="DA52" s="82"/>
      <c r="DB52" s="77"/>
      <c r="EO52" s="152" t="s">
        <v>65</v>
      </c>
      <c r="EP52" s="152"/>
      <c r="EQ52" s="68">
        <v>72.400000000000006</v>
      </c>
      <c r="FI52" s="77"/>
      <c r="FJ52" s="77"/>
      <c r="FK52" s="77"/>
      <c r="FL52" s="77"/>
      <c r="FM52" s="77"/>
      <c r="FN52" s="77"/>
      <c r="FO52" s="77"/>
      <c r="FP52" s="77"/>
      <c r="FQ52" s="77"/>
      <c r="FR52" s="77"/>
      <c r="FS52" s="77"/>
      <c r="FT52" s="77"/>
      <c r="FU52" s="77"/>
      <c r="FV52" s="77"/>
      <c r="FW52" s="77"/>
      <c r="FX52" s="77"/>
      <c r="FY52" s="77"/>
      <c r="FZ52" s="77"/>
      <c r="GA52" s="77"/>
      <c r="GB52" s="77"/>
      <c r="GC52" s="77"/>
      <c r="GD52" s="77"/>
      <c r="GE52" s="77"/>
      <c r="GF52" s="77"/>
      <c r="GG52" s="77"/>
      <c r="GH52" s="77"/>
    </row>
    <row r="53" spans="54:190">
      <c r="BB53" s="70"/>
      <c r="BC53" s="70"/>
      <c r="CZ53" s="77"/>
      <c r="DA53" s="82"/>
      <c r="DB53" s="77"/>
      <c r="DD53">
        <f>107+17+12+38+4+24+12+69+15+17+2+2</f>
        <v>319</v>
      </c>
      <c r="DE53">
        <f>83.6+60+24.8+80.2+65.6+21+124+34.8+62.2+13.54+2.9+105.73+154.8+215.28+166.22+158.61+19.18</f>
        <v>1392.4600000000003</v>
      </c>
      <c r="EO53" s="152" t="s">
        <v>66</v>
      </c>
      <c r="EP53" s="152"/>
      <c r="EQ53" s="68">
        <f>117+117</f>
        <v>234</v>
      </c>
    </row>
    <row r="54" spans="54:190">
      <c r="BB54" s="70"/>
      <c r="BC54" s="70"/>
      <c r="CZ54" s="77"/>
      <c r="DA54" s="82"/>
      <c r="DB54" s="77"/>
      <c r="DE54">
        <f>+DD53*25</f>
        <v>7975</v>
      </c>
      <c r="EO54" s="151"/>
      <c r="EP54" s="151"/>
      <c r="FS54" s="68"/>
    </row>
    <row r="55" spans="54:190">
      <c r="BB55" s="70"/>
      <c r="BC55" s="70"/>
      <c r="DA55" s="82"/>
      <c r="DE55">
        <f>+DE54+DE53</f>
        <v>9367.4600000000009</v>
      </c>
      <c r="EO55" s="151"/>
      <c r="EP55" s="151"/>
      <c r="FS55" s="68"/>
    </row>
    <row r="56" spans="54:190">
      <c r="BB56" s="70"/>
      <c r="BC56" s="70"/>
      <c r="DA56" s="82"/>
      <c r="FS56" s="68"/>
    </row>
    <row r="57" spans="54:190">
      <c r="BB57" s="70"/>
      <c r="BC57" s="70"/>
      <c r="DA57" s="82"/>
      <c r="FS57" s="68"/>
    </row>
    <row r="58" spans="54:190">
      <c r="BB58" s="70"/>
      <c r="BC58" s="70"/>
      <c r="DA58" s="82"/>
      <c r="FS58" s="68"/>
    </row>
    <row r="59" spans="54:190">
      <c r="BB59" s="70"/>
      <c r="BC59" s="70"/>
      <c r="DA59" s="82"/>
    </row>
    <row r="60" spans="54:190">
      <c r="BB60" s="70"/>
      <c r="BC60" s="70"/>
      <c r="CB60">
        <f>400*25</f>
        <v>10000</v>
      </c>
      <c r="DA60" s="82"/>
    </row>
    <row r="61" spans="54:190">
      <c r="BB61" s="70"/>
      <c r="BC61" s="70"/>
      <c r="CB61">
        <f>8750+1250</f>
        <v>10000</v>
      </c>
      <c r="DA61" s="68"/>
    </row>
    <row r="62" spans="54:190">
      <c r="BB62" s="70"/>
      <c r="BC62" s="70"/>
      <c r="BV62">
        <f>70*25</f>
        <v>1750</v>
      </c>
      <c r="DA62" s="68"/>
    </row>
    <row r="63" spans="54:190">
      <c r="BB63" s="70"/>
      <c r="BC63" s="70"/>
      <c r="BV63">
        <f>75*25</f>
        <v>1875</v>
      </c>
      <c r="DA63" s="68"/>
      <c r="DV63">
        <v>264</v>
      </c>
    </row>
    <row r="64" spans="54:190">
      <c r="BV64">
        <f>150*25</f>
        <v>3750</v>
      </c>
      <c r="DA64" s="68"/>
      <c r="DV64">
        <v>254.8</v>
      </c>
    </row>
    <row r="65" spans="105:126">
      <c r="DA65" s="68"/>
      <c r="DV65">
        <v>267</v>
      </c>
    </row>
    <row r="66" spans="105:126">
      <c r="DV66">
        <v>275.2</v>
      </c>
    </row>
    <row r="67" spans="105:126">
      <c r="DV67">
        <v>265</v>
      </c>
    </row>
    <row r="68" spans="105:126">
      <c r="DV68">
        <v>233.4</v>
      </c>
    </row>
    <row r="69" spans="105:126">
      <c r="DV69">
        <v>264.60000000000002</v>
      </c>
    </row>
    <row r="70" spans="105:126">
      <c r="DV70">
        <v>251</v>
      </c>
    </row>
    <row r="71" spans="105:126">
      <c r="DV71">
        <v>259.2</v>
      </c>
    </row>
    <row r="72" spans="105:126">
      <c r="DV72">
        <v>259.39999999999998</v>
      </c>
    </row>
    <row r="73" spans="105:126">
      <c r="DV73">
        <v>259.8</v>
      </c>
    </row>
    <row r="74" spans="105:126">
      <c r="DV74">
        <v>260.2</v>
      </c>
    </row>
    <row r="75" spans="105:126">
      <c r="DV75">
        <v>259.60000000000002</v>
      </c>
    </row>
    <row r="76" spans="105:126">
      <c r="DV76">
        <v>258.89999999999998</v>
      </c>
    </row>
    <row r="77" spans="105:126">
      <c r="DV77">
        <v>260</v>
      </c>
    </row>
    <row r="78" spans="105:126">
      <c r="DV78">
        <v>261.8</v>
      </c>
    </row>
    <row r="79" spans="105:126">
      <c r="DV79">
        <v>265.8</v>
      </c>
    </row>
    <row r="80" spans="105:126">
      <c r="DV80">
        <v>283</v>
      </c>
    </row>
    <row r="81" spans="126:126">
      <c r="DV81">
        <v>285.60000000000002</v>
      </c>
    </row>
    <row r="82" spans="126:126">
      <c r="DV82">
        <v>276</v>
      </c>
    </row>
    <row r="83" spans="126:126">
      <c r="DV83">
        <v>273.8</v>
      </c>
    </row>
    <row r="84" spans="126:126">
      <c r="DV84">
        <v>273.39999999999998</v>
      </c>
    </row>
    <row r="85" spans="126:126">
      <c r="DV85">
        <v>275</v>
      </c>
    </row>
    <row r="86" spans="126:126">
      <c r="DV86">
        <v>233.6</v>
      </c>
    </row>
    <row r="87" spans="126:126">
      <c r="DV87">
        <v>232.2</v>
      </c>
    </row>
    <row r="88" spans="126:126">
      <c r="DV88">
        <v>275.60000000000002</v>
      </c>
    </row>
    <row r="89" spans="126:126">
      <c r="DV89">
        <v>250</v>
      </c>
    </row>
    <row r="90" spans="126:126">
      <c r="DV90">
        <v>249.8</v>
      </c>
    </row>
    <row r="91" spans="126:126">
      <c r="DV91">
        <v>264.60000000000002</v>
      </c>
    </row>
    <row r="92" spans="126:126">
      <c r="DV92">
        <v>265.2</v>
      </c>
    </row>
    <row r="93" spans="126:126">
      <c r="DV93">
        <v>271</v>
      </c>
    </row>
    <row r="94" spans="126:126">
      <c r="DV94">
        <v>270.8</v>
      </c>
    </row>
    <row r="95" spans="126:126">
      <c r="DV95">
        <v>231.6</v>
      </c>
    </row>
    <row r="96" spans="126:126">
      <c r="DV96">
        <v>97</v>
      </c>
    </row>
    <row r="97" spans="126:126">
      <c r="DV97">
        <v>96.6</v>
      </c>
    </row>
    <row r="98" spans="126:126">
      <c r="DV98">
        <v>141.80000000000001</v>
      </c>
    </row>
    <row r="99" spans="126:126">
      <c r="DV99">
        <v>141.6</v>
      </c>
    </row>
    <row r="100" spans="126:126">
      <c r="DV100">
        <v>250.8</v>
      </c>
    </row>
    <row r="101" spans="126:126">
      <c r="DV101">
        <v>251.4</v>
      </c>
    </row>
    <row r="102" spans="126:126">
      <c r="DV102">
        <v>236.6</v>
      </c>
    </row>
    <row r="103" spans="126:126">
      <c r="DV103">
        <v>236.4</v>
      </c>
    </row>
    <row r="104" spans="126:126">
      <c r="DV104">
        <v>266</v>
      </c>
    </row>
    <row r="105" spans="126:126">
      <c r="DV105">
        <v>265.2</v>
      </c>
    </row>
    <row r="106" spans="126:126">
      <c r="DV106">
        <v>261.39999999999998</v>
      </c>
    </row>
    <row r="107" spans="126:126">
      <c r="DV107">
        <v>273.60000000000002</v>
      </c>
    </row>
    <row r="108" spans="126:126">
      <c r="DV108">
        <v>271</v>
      </c>
    </row>
    <row r="109" spans="126:126">
      <c r="DV109">
        <v>271</v>
      </c>
    </row>
    <row r="110" spans="126:126">
      <c r="DV110">
        <v>265.8</v>
      </c>
    </row>
    <row r="111" spans="126:126">
      <c r="DV111">
        <v>266.39999999999998</v>
      </c>
    </row>
    <row r="112" spans="126:126">
      <c r="DV112">
        <v>271.2</v>
      </c>
    </row>
    <row r="113" spans="126:126">
      <c r="DV113">
        <v>271.8</v>
      </c>
    </row>
    <row r="114" spans="126:126">
      <c r="DV114">
        <v>274</v>
      </c>
    </row>
    <row r="115" spans="126:126">
      <c r="DV115">
        <v>274.2</v>
      </c>
    </row>
    <row r="116" spans="126:126">
      <c r="DV116">
        <v>274.2</v>
      </c>
    </row>
    <row r="117" spans="126:126">
      <c r="DV117">
        <v>261</v>
      </c>
    </row>
    <row r="118" spans="126:126">
      <c r="DV118">
        <v>273.60000000000002</v>
      </c>
    </row>
    <row r="119" spans="126:126">
      <c r="DV119">
        <v>273.60000000000002</v>
      </c>
    </row>
    <row r="120" spans="126:126">
      <c r="DV120">
        <v>255.6</v>
      </c>
    </row>
    <row r="121" spans="126:126">
      <c r="DV121">
        <v>256</v>
      </c>
    </row>
    <row r="122" spans="126:126">
      <c r="DV122">
        <f>SUM(DV63:DV121)</f>
        <v>14908.700000000003</v>
      </c>
    </row>
  </sheetData>
  <mergeCells count="160">
    <mergeCell ref="EO48:EP48"/>
    <mergeCell ref="EO50:EP50"/>
    <mergeCell ref="EO51:EP51"/>
    <mergeCell ref="EO52:EP52"/>
    <mergeCell ref="EO53:EP53"/>
    <mergeCell ref="EO54:EP54"/>
    <mergeCell ref="EO55:EP55"/>
    <mergeCell ref="DQ42:DR42"/>
    <mergeCell ref="DY42:DZ42"/>
    <mergeCell ref="EG42:EH42"/>
    <mergeCell ref="EO42:EP42"/>
    <mergeCell ref="EW42:EX42"/>
    <mergeCell ref="DY7:DZ7"/>
    <mergeCell ref="F43:G43"/>
    <mergeCell ref="M43:N43"/>
    <mergeCell ref="T43:U43"/>
    <mergeCell ref="AA43:AB43"/>
    <mergeCell ref="AH43:AI43"/>
    <mergeCell ref="AO43:AP43"/>
    <mergeCell ref="AV43:AW43"/>
    <mergeCell ref="DB43:DC43"/>
    <mergeCell ref="DI42:DJ42"/>
    <mergeCell ref="DI43:DJ43"/>
    <mergeCell ref="DC7:DC9"/>
    <mergeCell ref="DD7:DD9"/>
    <mergeCell ref="BM8:BN8"/>
    <mergeCell ref="BO8:BP8"/>
    <mergeCell ref="BM7:BQ7"/>
    <mergeCell ref="CI8:CJ8"/>
    <mergeCell ref="BR7:BV7"/>
    <mergeCell ref="CG8:CH8"/>
    <mergeCell ref="BL8:BL9"/>
    <mergeCell ref="CF8:CF9"/>
    <mergeCell ref="DB7:DB9"/>
    <mergeCell ref="CD8:CE8"/>
    <mergeCell ref="FQ5:FT6"/>
    <mergeCell ref="FR7:FR8"/>
    <mergeCell ref="FZ49:GA49"/>
    <mergeCell ref="FS7:FS8"/>
    <mergeCell ref="FY7:FY8"/>
    <mergeCell ref="FT7:FT8"/>
    <mergeCell ref="DK7:DL7"/>
    <mergeCell ref="FR49:FS49"/>
    <mergeCell ref="FN49:FO49"/>
    <mergeCell ref="FE42:FF42"/>
    <mergeCell ref="FR43:FS43"/>
    <mergeCell ref="FN45:FO45"/>
    <mergeCell ref="DQ43:DR43"/>
    <mergeCell ref="DY43:DZ43"/>
    <mergeCell ref="EG43:EH43"/>
    <mergeCell ref="EO43:EP43"/>
    <mergeCell ref="EW43:EX43"/>
    <mergeCell ref="FE43:FF43"/>
    <mergeCell ref="EK5:ER6"/>
    <mergeCell ref="EK7:EL7"/>
    <mergeCell ref="EM7:EN7"/>
    <mergeCell ref="EO7:EP7"/>
    <mergeCell ref="EQ7:ER7"/>
    <mergeCell ref="ES5:EZ6"/>
    <mergeCell ref="FM5:FP6"/>
    <mergeCell ref="ES7:ET7"/>
    <mergeCell ref="EU7:EV7"/>
    <mergeCell ref="EW7:EX7"/>
    <mergeCell ref="EY7:EZ7"/>
    <mergeCell ref="FA7:FB7"/>
    <mergeCell ref="FC7:FD7"/>
    <mergeCell ref="FE7:FF7"/>
    <mergeCell ref="FG7:FH7"/>
    <mergeCell ref="FM7:FM8"/>
    <mergeCell ref="A5:A9"/>
    <mergeCell ref="B5:H7"/>
    <mergeCell ref="I5:O7"/>
    <mergeCell ref="AD5:AJ7"/>
    <mergeCell ref="P5:V7"/>
    <mergeCell ref="W5:AC7"/>
    <mergeCell ref="AK5:AQ7"/>
    <mergeCell ref="AY5:BB6"/>
    <mergeCell ref="AY7:AY9"/>
    <mergeCell ref="AZ7:AZ9"/>
    <mergeCell ref="BA7:BA9"/>
    <mergeCell ref="BB7:BB9"/>
    <mergeCell ref="CK8:CK9"/>
    <mergeCell ref="DA7:DA9"/>
    <mergeCell ref="CZ8:CZ9"/>
    <mergeCell ref="CB7:CF7"/>
    <mergeCell ref="CG7:CK7"/>
    <mergeCell ref="CB8:CC8"/>
    <mergeCell ref="BC5:DD6"/>
    <mergeCell ref="DM5:DT6"/>
    <mergeCell ref="DM7:DN7"/>
    <mergeCell ref="DO7:DP7"/>
    <mergeCell ref="DQ7:DR7"/>
    <mergeCell ref="DS7:DT7"/>
    <mergeCell ref="BT8:BU8"/>
    <mergeCell ref="BQ8:BQ9"/>
    <mergeCell ref="BJ8:BK8"/>
    <mergeCell ref="BE8:BF8"/>
    <mergeCell ref="BG8:BG9"/>
    <mergeCell ref="DE7:DF7"/>
    <mergeCell ref="DG7:DH7"/>
    <mergeCell ref="DI7:DJ7"/>
    <mergeCell ref="CP8:CQ8"/>
    <mergeCell ref="CN7:CZ7"/>
    <mergeCell ref="BW7:CA7"/>
    <mergeCell ref="BW8:BX8"/>
    <mergeCell ref="BY8:BZ8"/>
    <mergeCell ref="CA8:CA9"/>
    <mergeCell ref="BH7:BL7"/>
    <mergeCell ref="BH8:BI8"/>
    <mergeCell ref="BC7:BG7"/>
    <mergeCell ref="BR8:BS8"/>
    <mergeCell ref="BC8:BD8"/>
    <mergeCell ref="AR5:AX7"/>
    <mergeCell ref="BV8:BV9"/>
    <mergeCell ref="CL8:CM8"/>
    <mergeCell ref="FI5:FL6"/>
    <mergeCell ref="FI7:FI8"/>
    <mergeCell ref="FJ7:FJ8"/>
    <mergeCell ref="FK7:FK8"/>
    <mergeCell ref="FL7:FL8"/>
    <mergeCell ref="CV8:CW8"/>
    <mergeCell ref="CT8:CU8"/>
    <mergeCell ref="CN8:CO8"/>
    <mergeCell ref="CX8:CY8"/>
    <mergeCell ref="DE5:DL6"/>
    <mergeCell ref="CR8:CS8"/>
    <mergeCell ref="EC5:EJ6"/>
    <mergeCell ref="EC7:ED7"/>
    <mergeCell ref="EE7:EF7"/>
    <mergeCell ref="EG7:EH7"/>
    <mergeCell ref="EI7:EJ7"/>
    <mergeCell ref="DU5:EB6"/>
    <mergeCell ref="DU7:DV7"/>
    <mergeCell ref="DW7:DX7"/>
    <mergeCell ref="EA7:EB7"/>
    <mergeCell ref="FA5:FH6"/>
    <mergeCell ref="FU5:FX6"/>
    <mergeCell ref="FU7:FU8"/>
    <mergeCell ref="FV7:FV8"/>
    <mergeCell ref="FW7:FW8"/>
    <mergeCell ref="FX7:FX8"/>
    <mergeCell ref="GD49:GE49"/>
    <mergeCell ref="FJ43:FK43"/>
    <mergeCell ref="FN43:FO43"/>
    <mergeCell ref="FV43:FW43"/>
    <mergeCell ref="GD43:GE43"/>
    <mergeCell ref="FZ43:GA43"/>
    <mergeCell ref="GC5:GF6"/>
    <mergeCell ref="GC7:GC8"/>
    <mergeCell ref="GD7:GD8"/>
    <mergeCell ref="GE7:GE8"/>
    <mergeCell ref="GF7:GF8"/>
    <mergeCell ref="FZ7:FZ8"/>
    <mergeCell ref="GA7:GA8"/>
    <mergeCell ref="GB7:GB8"/>
    <mergeCell ref="FN7:FN8"/>
    <mergeCell ref="FO7:FO8"/>
    <mergeCell ref="FP7:FP8"/>
    <mergeCell ref="FY5:GB6"/>
    <mergeCell ref="FQ7:FQ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9" sqref="J19"/>
    </sheetView>
  </sheetViews>
  <sheetFormatPr defaultRowHeight="15"/>
  <cols>
    <col min="10" max="10" width="13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H10" workbookViewId="0">
      <selection activeCell="Z28" sqref="Z28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4:E37"/>
  <sheetViews>
    <sheetView workbookViewId="0">
      <selection activeCell="J8" sqref="J8"/>
    </sheetView>
  </sheetViews>
  <sheetFormatPr defaultRowHeight="15"/>
  <cols>
    <col min="2" max="2" width="13.7109375" bestFit="1" customWidth="1"/>
    <col min="3" max="3" width="18.5703125" bestFit="1" customWidth="1"/>
    <col min="4" max="4" width="12.85546875" bestFit="1" customWidth="1"/>
    <col min="5" max="5" width="10.5703125" bestFit="1" customWidth="1"/>
  </cols>
  <sheetData>
    <row r="4" spans="2:5">
      <c r="B4" s="90" t="s">
        <v>14</v>
      </c>
      <c r="C4" s="90" t="s">
        <v>15</v>
      </c>
      <c r="D4" s="90" t="s">
        <v>21</v>
      </c>
      <c r="E4" s="90" t="s">
        <v>16</v>
      </c>
    </row>
    <row r="5" spans="2:5">
      <c r="B5" s="90"/>
      <c r="C5" s="90"/>
      <c r="D5" s="90"/>
      <c r="E5" s="90"/>
    </row>
    <row r="6" spans="2:5">
      <c r="B6" s="90"/>
      <c r="C6" s="90"/>
      <c r="D6" s="90"/>
      <c r="E6" s="90"/>
    </row>
    <row r="7" spans="2:5">
      <c r="B7" s="90">
        <v>12972.97</v>
      </c>
      <c r="C7" s="90">
        <v>3250</v>
      </c>
      <c r="D7" s="90">
        <v>0</v>
      </c>
      <c r="E7" s="90">
        <v>16222.97</v>
      </c>
    </row>
    <row r="8" spans="2:5">
      <c r="B8" s="90">
        <v>16222.97</v>
      </c>
      <c r="C8" s="90">
        <v>0</v>
      </c>
      <c r="D8" s="90">
        <v>0</v>
      </c>
      <c r="E8" s="90">
        <v>16222.97</v>
      </c>
    </row>
    <row r="9" spans="2:5">
      <c r="B9" s="90">
        <v>16222.97</v>
      </c>
      <c r="C9" s="90">
        <v>0</v>
      </c>
      <c r="D9" s="90">
        <v>0</v>
      </c>
      <c r="E9" s="90">
        <v>16222.97</v>
      </c>
    </row>
    <row r="10" spans="2:5">
      <c r="B10" s="90">
        <v>16222.97</v>
      </c>
      <c r="C10" s="90">
        <v>0</v>
      </c>
      <c r="D10" s="90">
        <v>0</v>
      </c>
      <c r="E10" s="90">
        <v>16222.97</v>
      </c>
    </row>
    <row r="11" spans="2:5">
      <c r="B11" s="90">
        <v>16222.97</v>
      </c>
      <c r="C11" s="90">
        <v>9500</v>
      </c>
      <c r="D11" s="90">
        <v>500</v>
      </c>
      <c r="E11" s="90">
        <v>26222.97</v>
      </c>
    </row>
    <row r="12" spans="2:5">
      <c r="B12" s="90">
        <v>16310.970000000001</v>
      </c>
      <c r="C12" s="90">
        <v>10625</v>
      </c>
      <c r="D12" s="90">
        <v>0</v>
      </c>
      <c r="E12" s="90">
        <v>26935.97</v>
      </c>
    </row>
    <row r="13" spans="2:5">
      <c r="B13" s="90">
        <v>21886.100000000002</v>
      </c>
      <c r="C13" s="90">
        <v>2625</v>
      </c>
      <c r="D13" s="90">
        <v>5125</v>
      </c>
      <c r="E13" s="90">
        <v>29636.100000000002</v>
      </c>
    </row>
    <row r="14" spans="2:5">
      <c r="B14" s="90">
        <v>23409.940000000002</v>
      </c>
      <c r="C14" s="90">
        <v>0</v>
      </c>
      <c r="D14" s="90">
        <v>0</v>
      </c>
      <c r="E14" s="90">
        <v>23409.940000000002</v>
      </c>
    </row>
    <row r="15" spans="2:5">
      <c r="B15" s="90">
        <v>23409.940000000002</v>
      </c>
      <c r="C15" s="90">
        <v>0</v>
      </c>
      <c r="D15" s="90">
        <v>0</v>
      </c>
      <c r="E15" s="90">
        <v>23409.940000000002</v>
      </c>
    </row>
    <row r="16" spans="2:5">
      <c r="B16" s="90">
        <v>23409.940000000002</v>
      </c>
      <c r="C16" s="90">
        <v>0</v>
      </c>
      <c r="D16" s="90">
        <v>0</v>
      </c>
      <c r="E16" s="90">
        <v>23409.940000000002</v>
      </c>
    </row>
    <row r="17" spans="2:5">
      <c r="B17" s="90">
        <v>23409.940000000002</v>
      </c>
      <c r="C17" s="90">
        <v>0</v>
      </c>
      <c r="D17" s="90">
        <v>0</v>
      </c>
      <c r="E17" s="90">
        <v>23409.940000000002</v>
      </c>
    </row>
    <row r="18" spans="2:5">
      <c r="B18" s="90">
        <v>18049.140000000003</v>
      </c>
      <c r="C18" s="90">
        <v>0</v>
      </c>
      <c r="D18" s="90">
        <v>7750</v>
      </c>
      <c r="E18" s="90">
        <v>25799.140000000003</v>
      </c>
    </row>
    <row r="19" spans="2:5">
      <c r="B19" s="90">
        <v>18010.440000000002</v>
      </c>
      <c r="C19" s="90">
        <v>0</v>
      </c>
      <c r="D19" s="90">
        <v>6250</v>
      </c>
      <c r="E19" s="90">
        <v>24260.440000000002</v>
      </c>
    </row>
    <row r="20" spans="2:5">
      <c r="B20" s="90">
        <v>15790.440000000002</v>
      </c>
      <c r="C20" s="90">
        <v>0</v>
      </c>
      <c r="D20" s="90">
        <v>8125</v>
      </c>
      <c r="E20" s="90">
        <v>23915.440000000002</v>
      </c>
    </row>
    <row r="21" spans="2:5">
      <c r="B21" s="90">
        <v>15328.640000000003</v>
      </c>
      <c r="C21" s="90">
        <v>7250</v>
      </c>
      <c r="D21" s="90">
        <v>1000</v>
      </c>
      <c r="E21" s="90">
        <v>23578.640000000003</v>
      </c>
    </row>
    <row r="22" spans="2:5">
      <c r="B22" s="90">
        <v>8629.0400000000027</v>
      </c>
      <c r="C22" s="90">
        <v>6500</v>
      </c>
      <c r="D22" s="90">
        <v>0</v>
      </c>
      <c r="E22" s="90">
        <v>15129.040000000003</v>
      </c>
    </row>
    <row r="23" spans="2:5">
      <c r="B23" s="90">
        <v>11060.040000000003</v>
      </c>
      <c r="C23" s="90">
        <v>0</v>
      </c>
      <c r="D23" s="90">
        <v>0</v>
      </c>
      <c r="E23" s="90">
        <v>11060.040000000003</v>
      </c>
    </row>
    <row r="24" spans="2:5">
      <c r="B24" s="90">
        <v>11060.040000000003</v>
      </c>
      <c r="C24" s="90">
        <v>0</v>
      </c>
      <c r="D24" s="90">
        <v>3500</v>
      </c>
      <c r="E24" s="90">
        <v>14560.040000000003</v>
      </c>
    </row>
    <row r="25" spans="2:5">
      <c r="B25" s="90">
        <v>10233.640000000003</v>
      </c>
      <c r="C25" s="90">
        <v>0</v>
      </c>
      <c r="D25" s="90">
        <v>7500</v>
      </c>
      <c r="E25" s="90">
        <v>17733.640000000003</v>
      </c>
    </row>
    <row r="26" spans="2:5">
      <c r="B26" s="90">
        <v>9297.6400000000031</v>
      </c>
      <c r="C26" s="90">
        <v>8750</v>
      </c>
      <c r="D26" s="90">
        <v>4125</v>
      </c>
      <c r="E26" s="90">
        <v>22172.640000000003</v>
      </c>
    </row>
    <row r="27" spans="2:5">
      <c r="B27" s="90">
        <v>12284.440000000002</v>
      </c>
      <c r="C27" s="90">
        <v>8500</v>
      </c>
      <c r="D27" s="90">
        <v>0</v>
      </c>
      <c r="E27" s="90">
        <v>20784.440000000002</v>
      </c>
    </row>
    <row r="28" spans="2:5">
      <c r="B28" s="90">
        <v>9283.0400000000027</v>
      </c>
      <c r="C28" s="90">
        <v>10375</v>
      </c>
      <c r="D28" s="90">
        <v>250</v>
      </c>
      <c r="E28" s="90">
        <v>19908.04</v>
      </c>
    </row>
    <row r="29" spans="2:5">
      <c r="B29" s="90">
        <v>13732.04</v>
      </c>
      <c r="C29" s="90">
        <v>0</v>
      </c>
      <c r="D29" s="90">
        <v>0</v>
      </c>
      <c r="E29" s="90">
        <v>13732.04</v>
      </c>
    </row>
    <row r="30" spans="2:5">
      <c r="B30" s="90">
        <v>10657.18</v>
      </c>
      <c r="C30" s="90">
        <v>0</v>
      </c>
      <c r="D30" s="90">
        <v>0</v>
      </c>
      <c r="E30" s="90">
        <v>10657.18</v>
      </c>
    </row>
    <row r="31" spans="2:5">
      <c r="B31" s="90">
        <v>10657.18</v>
      </c>
      <c r="C31" s="90">
        <v>0</v>
      </c>
      <c r="D31" s="90">
        <v>0</v>
      </c>
      <c r="E31" s="90">
        <v>10657.18</v>
      </c>
    </row>
    <row r="32" spans="2:5">
      <c r="B32" s="90">
        <v>10657.18</v>
      </c>
      <c r="C32" s="90">
        <v>0</v>
      </c>
      <c r="D32" s="90">
        <v>0</v>
      </c>
      <c r="E32" s="90">
        <v>10657.18</v>
      </c>
    </row>
    <row r="33" spans="2:5">
      <c r="B33" s="90">
        <v>10657.18</v>
      </c>
      <c r="C33" s="90">
        <v>0</v>
      </c>
      <c r="D33" s="90">
        <v>0</v>
      </c>
      <c r="E33" s="90">
        <v>10657.18</v>
      </c>
    </row>
    <row r="34" spans="2:5">
      <c r="B34" s="90">
        <v>10657.18</v>
      </c>
      <c r="C34" s="90">
        <v>0</v>
      </c>
      <c r="D34" s="90">
        <v>0</v>
      </c>
      <c r="E34" s="90">
        <v>10657.18</v>
      </c>
    </row>
    <row r="35" spans="2:5">
      <c r="B35" s="90">
        <v>10657.18</v>
      </c>
      <c r="C35" s="90">
        <v>0</v>
      </c>
      <c r="D35" s="90">
        <v>0</v>
      </c>
      <c r="E35" s="90">
        <v>10657.18</v>
      </c>
    </row>
    <row r="36" spans="2:5">
      <c r="B36" s="90">
        <v>10657.18</v>
      </c>
      <c r="C36" s="90">
        <v>0</v>
      </c>
      <c r="D36" s="90">
        <v>0</v>
      </c>
      <c r="E36" s="90">
        <v>10657.18</v>
      </c>
    </row>
    <row r="37" spans="2:5">
      <c r="B37" s="90">
        <v>10657.18</v>
      </c>
      <c r="C37" s="90">
        <v>0</v>
      </c>
      <c r="D37" s="90">
        <v>0</v>
      </c>
      <c r="E37" s="90">
        <v>10657.18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2018-02-20T12:55:38Z</dcterms:modified>
</cp:coreProperties>
</file>