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May -2016" sheetId="1" r:id="rId1"/>
    <sheet name="Sheet2" sheetId="2" r:id="rId2"/>
    <sheet name="New" sheetId="3" r:id="rId3"/>
  </sheets>
  <externalReferences>
    <externalReference r:id="rId4"/>
    <externalReference r:id="rId5"/>
  </externalReferences>
  <calcPr calcId="125725"/>
</workbook>
</file>

<file path=xl/calcChain.xml><?xml version="1.0" encoding="utf-8"?>
<calcChain xmlns="http://schemas.openxmlformats.org/spreadsheetml/2006/main">
  <c r="JU37" i="1"/>
  <c r="JU7"/>
  <c r="JU8"/>
  <c r="JU9"/>
  <c r="JU10"/>
  <c r="JU11"/>
  <c r="JU12"/>
  <c r="JU13"/>
  <c r="JU14"/>
  <c r="JU15"/>
  <c r="JU16"/>
  <c r="JU17"/>
  <c r="JU18"/>
  <c r="JU19"/>
  <c r="JU20"/>
  <c r="JU21"/>
  <c r="JU22"/>
  <c r="JU23"/>
  <c r="JU24"/>
  <c r="JU25"/>
  <c r="JU26"/>
  <c r="JU27"/>
  <c r="JU28"/>
  <c r="JU29"/>
  <c r="JU30"/>
  <c r="JU31"/>
  <c r="JU32"/>
  <c r="JU33"/>
  <c r="JU34"/>
  <c r="JU35"/>
  <c r="JU36"/>
  <c r="JU6"/>
  <c r="CX37"/>
  <c r="CQ37"/>
  <c r="CY32"/>
  <c r="GS14"/>
  <c r="FM44"/>
  <c r="GV44"/>
  <c r="DO44"/>
  <c r="DH44"/>
  <c r="FM41"/>
  <c r="HC42"/>
  <c r="GV42"/>
  <c r="GU14"/>
  <c r="GO42"/>
  <c r="GH42"/>
  <c r="GA42"/>
  <c r="FT42"/>
  <c r="FM42"/>
  <c r="FF42"/>
  <c r="EY42"/>
  <c r="ER42"/>
  <c r="EK42"/>
  <c r="ED42"/>
  <c r="DW42"/>
  <c r="DO42"/>
  <c r="DH42"/>
  <c r="DA42"/>
  <c r="DA32"/>
  <c r="CT42"/>
  <c r="JV7"/>
  <c r="JV8"/>
  <c r="JV9"/>
  <c r="JV10"/>
  <c r="JV11"/>
  <c r="JV12"/>
  <c r="JV13"/>
  <c r="JV14"/>
  <c r="JV15"/>
  <c r="JV16"/>
  <c r="JV17"/>
  <c r="JV18"/>
  <c r="JV19"/>
  <c r="JV20"/>
  <c r="JV21"/>
  <c r="JV22"/>
  <c r="JV23"/>
  <c r="JV24"/>
  <c r="JV25"/>
  <c r="JV26"/>
  <c r="JV27"/>
  <c r="JV29"/>
  <c r="JV30"/>
  <c r="JV31"/>
  <c r="JV32"/>
  <c r="JV33"/>
  <c r="JV34"/>
  <c r="JV35"/>
  <c r="JV36"/>
  <c r="JV6"/>
  <c r="JA36"/>
  <c r="Q40"/>
  <c r="CT36"/>
  <c r="CT35"/>
  <c r="BO32"/>
  <c r="Q39"/>
  <c r="C26"/>
  <c r="Q38"/>
  <c r="BL32"/>
  <c r="N29"/>
  <c r="I29"/>
  <c r="H29"/>
  <c r="F29"/>
  <c r="E29"/>
  <c r="F9"/>
  <c r="F7"/>
  <c r="HA28"/>
  <c r="JV28" s="1"/>
  <c r="GZ28"/>
  <c r="GY28"/>
  <c r="N28"/>
  <c r="I28"/>
  <c r="H28"/>
  <c r="F28"/>
  <c r="E28"/>
  <c r="N27"/>
  <c r="H27"/>
  <c r="F27"/>
  <c r="E27"/>
  <c r="CK26"/>
  <c r="CJ26"/>
  <c r="AE26"/>
  <c r="AD26"/>
  <c r="AC26"/>
  <c r="AB26"/>
  <c r="N26"/>
  <c r="H26"/>
  <c r="F26"/>
  <c r="E26"/>
  <c r="CK25"/>
  <c r="CJ25"/>
  <c r="AE25"/>
  <c r="AD25"/>
  <c r="AC25"/>
  <c r="AB25"/>
  <c r="F23"/>
  <c r="N23"/>
  <c r="H23"/>
  <c r="E23"/>
  <c r="CJ22"/>
  <c r="CK22"/>
  <c r="AA22"/>
  <c r="Z22"/>
  <c r="Y22"/>
  <c r="X22"/>
  <c r="N22"/>
  <c r="H22"/>
  <c r="F22"/>
  <c r="E22"/>
  <c r="Y21"/>
  <c r="AA21"/>
  <c r="Z21"/>
  <c r="H21"/>
  <c r="F21"/>
  <c r="E21"/>
  <c r="F20"/>
  <c r="G20"/>
  <c r="U20" s="1"/>
  <c r="U20" i="3" s="1"/>
  <c r="E20" i="1"/>
  <c r="CK21"/>
  <c r="X21"/>
  <c r="N21"/>
  <c r="N20"/>
  <c r="H20"/>
  <c r="N19"/>
  <c r="I19"/>
  <c r="H19"/>
  <c r="F19"/>
  <c r="E19"/>
  <c r="N16"/>
  <c r="H16"/>
  <c r="F16"/>
  <c r="E16"/>
  <c r="N15"/>
  <c r="H15"/>
  <c r="F15"/>
  <c r="C16"/>
  <c r="C15"/>
  <c r="C15" i="3" s="1"/>
  <c r="C17" i="1"/>
  <c r="C17" i="3"/>
  <c r="C14" i="1"/>
  <c r="C14" i="3" s="1"/>
  <c r="C13" i="1"/>
  <c r="C13" i="3" s="1"/>
  <c r="C12" i="1"/>
  <c r="C12" i="3" s="1"/>
  <c r="C6" i="1"/>
  <c r="D6"/>
  <c r="D6" i="3" s="1"/>
  <c r="C7" i="1"/>
  <c r="C7" i="3" s="1"/>
  <c r="C8" i="1"/>
  <c r="C9"/>
  <c r="C9" i="3" s="1"/>
  <c r="C10" i="1"/>
  <c r="C11"/>
  <c r="C11" i="3"/>
  <c r="C18" i="1"/>
  <c r="C18" i="3" s="1"/>
  <c r="C19" i="1"/>
  <c r="C20"/>
  <c r="C20" i="3" s="1"/>
  <c r="C21" i="1"/>
  <c r="C21" i="3" s="1"/>
  <c r="C22" i="1"/>
  <c r="C23"/>
  <c r="C23" i="3" s="1"/>
  <c r="C24" i="1"/>
  <c r="C24" i="3" s="1"/>
  <c r="C25" i="1"/>
  <c r="C25" i="3" s="1"/>
  <c r="C27" i="1"/>
  <c r="C28"/>
  <c r="C28" i="3" s="1"/>
  <c r="C29" i="1"/>
  <c r="C29" i="3"/>
  <c r="C30" i="1"/>
  <c r="C30" i="3" s="1"/>
  <c r="C31" i="1"/>
  <c r="C31" i="3" s="1"/>
  <c r="C32" i="1"/>
  <c r="C32" i="3" s="1"/>
  <c r="C33" i="1"/>
  <c r="C33" i="3"/>
  <c r="C34" i="1"/>
  <c r="C34" i="3" s="1"/>
  <c r="C35" i="1"/>
  <c r="C35" i="3" s="1"/>
  <c r="C36" i="1"/>
  <c r="E15"/>
  <c r="CK14"/>
  <c r="AC14" i="3"/>
  <c r="CJ14" i="1"/>
  <c r="CK13"/>
  <c r="AC13" i="3" s="1"/>
  <c r="CJ13" i="1"/>
  <c r="CI13"/>
  <c r="AA13" i="3"/>
  <c r="CH13" i="1"/>
  <c r="CG13"/>
  <c r="Y13" i="3" s="1"/>
  <c r="AD13" s="1"/>
  <c r="AF13" s="1"/>
  <c r="CF13" i="1"/>
  <c r="N13"/>
  <c r="N13" i="3"/>
  <c r="H13" i="1"/>
  <c r="F13"/>
  <c r="E13"/>
  <c r="N12"/>
  <c r="I12"/>
  <c r="H12"/>
  <c r="F12"/>
  <c r="E12"/>
  <c r="E12" i="3" s="1"/>
  <c r="CK12" i="1"/>
  <c r="CK37" s="1"/>
  <c r="AC37" i="3" s="1"/>
  <c r="CJ12" i="1"/>
  <c r="CJ37"/>
  <c r="Y12"/>
  <c r="AA12"/>
  <c r="Z12"/>
  <c r="X12"/>
  <c r="AA11"/>
  <c r="AA11" i="3"/>
  <c r="Y11" i="1"/>
  <c r="X11"/>
  <c r="N8"/>
  <c r="F8"/>
  <c r="F8" i="3" s="1"/>
  <c r="E8" i="1"/>
  <c r="N7"/>
  <c r="H7"/>
  <c r="K7" s="1"/>
  <c r="O7" s="1"/>
  <c r="O7" i="3" s="1"/>
  <c r="E7" i="1"/>
  <c r="E7" i="3"/>
  <c r="K6" i="1"/>
  <c r="O6"/>
  <c r="K8"/>
  <c r="O8"/>
  <c r="O8" i="3" s="1"/>
  <c r="K9" i="1"/>
  <c r="O9" s="1"/>
  <c r="O9" i="3" s="1"/>
  <c r="K10" i="1"/>
  <c r="O10" s="1"/>
  <c r="K11"/>
  <c r="O11" s="1"/>
  <c r="O11" i="3" s="1"/>
  <c r="K13" i="1"/>
  <c r="O13"/>
  <c r="O13" i="3" s="1"/>
  <c r="K14" i="1"/>
  <c r="O14" s="1"/>
  <c r="O14" i="3" s="1"/>
  <c r="Q41" i="1"/>
  <c r="CL36"/>
  <c r="K18"/>
  <c r="O18" s="1"/>
  <c r="O18" i="3" s="1"/>
  <c r="K15" i="1"/>
  <c r="O15" s="1"/>
  <c r="K16"/>
  <c r="O16" s="1"/>
  <c r="O16" i="3" s="1"/>
  <c r="K17" i="1"/>
  <c r="O17"/>
  <c r="O17" i="3" s="1"/>
  <c r="K19" i="1"/>
  <c r="O19" s="1"/>
  <c r="O19" i="3" s="1"/>
  <c r="K20" i="1"/>
  <c r="O20" s="1"/>
  <c r="O20" i="3" s="1"/>
  <c r="K22" i="1"/>
  <c r="O22"/>
  <c r="K23"/>
  <c r="O23"/>
  <c r="K24"/>
  <c r="O24"/>
  <c r="O24" i="3" s="1"/>
  <c r="K25" i="1"/>
  <c r="O25" s="1"/>
  <c r="O25" i="3" s="1"/>
  <c r="K26" i="1"/>
  <c r="O26"/>
  <c r="O26" i="3" s="1"/>
  <c r="K27" i="1"/>
  <c r="O27" s="1"/>
  <c r="O27" i="3" s="1"/>
  <c r="K28" i="1"/>
  <c r="O28"/>
  <c r="O28" i="3" s="1"/>
  <c r="K29" i="1"/>
  <c r="O29" s="1"/>
  <c r="O29" i="3" s="1"/>
  <c r="K30" i="1"/>
  <c r="O30"/>
  <c r="O30" i="3" s="1"/>
  <c r="K31" i="1"/>
  <c r="O31" s="1"/>
  <c r="O31" i="3" s="1"/>
  <c r="K32" i="1"/>
  <c r="O32"/>
  <c r="K33"/>
  <c r="O33"/>
  <c r="O33" i="3" s="1"/>
  <c r="K34" i="1"/>
  <c r="O34" s="1"/>
  <c r="O34" i="3" s="1"/>
  <c r="K35" i="1"/>
  <c r="O35"/>
  <c r="O35" i="3" s="1"/>
  <c r="K36" i="1"/>
  <c r="G18"/>
  <c r="G6"/>
  <c r="G9"/>
  <c r="G10"/>
  <c r="U10" s="1"/>
  <c r="U10" i="3" s="1"/>
  <c r="G11" i="1"/>
  <c r="G12"/>
  <c r="U12"/>
  <c r="G14"/>
  <c r="G14" i="3"/>
  <c r="G15" i="1"/>
  <c r="G16"/>
  <c r="U16" s="1"/>
  <c r="U16" i="3" s="1"/>
  <c r="G17" i="1"/>
  <c r="G19"/>
  <c r="U19"/>
  <c r="G21"/>
  <c r="G22"/>
  <c r="G22" i="3" s="1"/>
  <c r="G23" i="1"/>
  <c r="G24"/>
  <c r="U24"/>
  <c r="U24" i="3" s="1"/>
  <c r="G25" i="1"/>
  <c r="G26"/>
  <c r="G26" i="3"/>
  <c r="G27" i="1"/>
  <c r="G28"/>
  <c r="U28" s="1"/>
  <c r="U28" i="3" s="1"/>
  <c r="G29" i="1"/>
  <c r="G30"/>
  <c r="G30" i="3"/>
  <c r="G31" i="1"/>
  <c r="G32"/>
  <c r="U32" s="1"/>
  <c r="U32" i="3" s="1"/>
  <c r="G33" i="1"/>
  <c r="G34"/>
  <c r="G34" i="3" s="1"/>
  <c r="G35" i="1"/>
  <c r="G36"/>
  <c r="U36"/>
  <c r="U36" i="3" s="1"/>
  <c r="C26"/>
  <c r="C22"/>
  <c r="C10"/>
  <c r="C8"/>
  <c r="C19"/>
  <c r="C27"/>
  <c r="BA7"/>
  <c r="BA8"/>
  <c r="BA9"/>
  <c r="BA10"/>
  <c r="JQ11" i="1"/>
  <c r="AZ11" i="3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6"/>
  <c r="BA37" s="1"/>
  <c r="AY6"/>
  <c r="AW7"/>
  <c r="AW8"/>
  <c r="AW9"/>
  <c r="AW10"/>
  <c r="HE11" i="1"/>
  <c r="HI11"/>
  <c r="HM11"/>
  <c r="HQ11"/>
  <c r="HU11"/>
  <c r="HY11"/>
  <c r="IC11"/>
  <c r="IG11"/>
  <c r="IK11"/>
  <c r="IO11"/>
  <c r="IS11"/>
  <c r="IW11"/>
  <c r="JA11"/>
  <c r="JE11"/>
  <c r="JI11"/>
  <c r="JM11"/>
  <c r="AW11" i="3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6"/>
  <c r="AU6"/>
  <c r="AP7"/>
  <c r="AQ7"/>
  <c r="AR7"/>
  <c r="AP9"/>
  <c r="AQ9"/>
  <c r="AR9"/>
  <c r="HB11" i="1"/>
  <c r="V11"/>
  <c r="AP11" i="3"/>
  <c r="AQ11"/>
  <c r="AR11"/>
  <c r="AP12"/>
  <c r="AQ12"/>
  <c r="AR12"/>
  <c r="AP13"/>
  <c r="AQ13"/>
  <c r="AR13"/>
  <c r="AP14"/>
  <c r="AQ14"/>
  <c r="AR14"/>
  <c r="AP15"/>
  <c r="AQ15"/>
  <c r="AR15"/>
  <c r="AP16"/>
  <c r="AQ16"/>
  <c r="AR16"/>
  <c r="AP17"/>
  <c r="AQ17"/>
  <c r="AR17"/>
  <c r="AP18"/>
  <c r="AQ18"/>
  <c r="AR18"/>
  <c r="AP19"/>
  <c r="AQ19"/>
  <c r="AR19"/>
  <c r="AP20"/>
  <c r="AQ20"/>
  <c r="AR20"/>
  <c r="AP21"/>
  <c r="AQ21"/>
  <c r="AR21"/>
  <c r="AP22"/>
  <c r="AQ22"/>
  <c r="AR22"/>
  <c r="AP23"/>
  <c r="AQ23"/>
  <c r="AR23"/>
  <c r="AP24"/>
  <c r="AQ24"/>
  <c r="AR24"/>
  <c r="AP25"/>
  <c r="AQ25"/>
  <c r="AR25"/>
  <c r="AP26"/>
  <c r="AQ26"/>
  <c r="AR26"/>
  <c r="AP27"/>
  <c r="AQ27"/>
  <c r="AR27"/>
  <c r="AP28"/>
  <c r="AQ28"/>
  <c r="AR28"/>
  <c r="AP29"/>
  <c r="AQ29"/>
  <c r="AR29"/>
  <c r="AP30"/>
  <c r="AQ30"/>
  <c r="AR30"/>
  <c r="AP31"/>
  <c r="AQ31"/>
  <c r="AR31"/>
  <c r="AP32"/>
  <c r="AQ32"/>
  <c r="AR32"/>
  <c r="AP33"/>
  <c r="AQ33"/>
  <c r="AR33"/>
  <c r="AP34"/>
  <c r="AQ34"/>
  <c r="AR34"/>
  <c r="AP35"/>
  <c r="AQ35"/>
  <c r="AR35"/>
  <c r="AP36"/>
  <c r="AQ36"/>
  <c r="AR36"/>
  <c r="AP6"/>
  <c r="AQ6"/>
  <c r="AR6"/>
  <c r="AN6"/>
  <c r="AI7"/>
  <c r="AJ7"/>
  <c r="AK7"/>
  <c r="AI8"/>
  <c r="AJ8"/>
  <c r="AK8"/>
  <c r="AI10"/>
  <c r="AJ10"/>
  <c r="AK10"/>
  <c r="CW11" i="1"/>
  <c r="DD11"/>
  <c r="DK11"/>
  <c r="DR11"/>
  <c r="DY11"/>
  <c r="EF11"/>
  <c r="EM11"/>
  <c r="ET11"/>
  <c r="FA11"/>
  <c r="FH11"/>
  <c r="FO11"/>
  <c r="FV11"/>
  <c r="GC11"/>
  <c r="GJ11"/>
  <c r="GQ11"/>
  <c r="AI11" i="3"/>
  <c r="AJ11"/>
  <c r="AK11"/>
  <c r="CT11" i="1"/>
  <c r="DA11"/>
  <c r="DH11"/>
  <c r="DO11"/>
  <c r="DV11"/>
  <c r="EC11"/>
  <c r="EJ11"/>
  <c r="EQ11"/>
  <c r="EX11"/>
  <c r="FE11"/>
  <c r="FL11"/>
  <c r="FS11"/>
  <c r="FZ11"/>
  <c r="GG11"/>
  <c r="GN11"/>
  <c r="GU11"/>
  <c r="AI12" i="3"/>
  <c r="AJ12"/>
  <c r="AK12"/>
  <c r="AI13"/>
  <c r="AJ13"/>
  <c r="AK13"/>
  <c r="AI14"/>
  <c r="AJ14"/>
  <c r="AK14"/>
  <c r="AI15"/>
  <c r="AJ15"/>
  <c r="AK15"/>
  <c r="AI16"/>
  <c r="AJ16"/>
  <c r="AK16"/>
  <c r="AI17"/>
  <c r="AJ17"/>
  <c r="AK17"/>
  <c r="AI18"/>
  <c r="AJ18"/>
  <c r="AK18"/>
  <c r="AI19"/>
  <c r="AJ19"/>
  <c r="AK19"/>
  <c r="AI20"/>
  <c r="AJ20"/>
  <c r="AK20"/>
  <c r="AI21"/>
  <c r="AJ21"/>
  <c r="AK21"/>
  <c r="AI22"/>
  <c r="AJ22"/>
  <c r="AK22"/>
  <c r="AI23"/>
  <c r="AJ23"/>
  <c r="AK23"/>
  <c r="AI24"/>
  <c r="AJ24"/>
  <c r="AK24"/>
  <c r="AI25"/>
  <c r="AJ25"/>
  <c r="AK25"/>
  <c r="AI26"/>
  <c r="AJ26"/>
  <c r="AK26"/>
  <c r="AI27"/>
  <c r="AJ27"/>
  <c r="AK27"/>
  <c r="AI28"/>
  <c r="AJ28"/>
  <c r="AK28"/>
  <c r="AI29"/>
  <c r="AJ29"/>
  <c r="AK29"/>
  <c r="AI30"/>
  <c r="AJ30"/>
  <c r="AK30"/>
  <c r="AI31"/>
  <c r="AJ31"/>
  <c r="AK31"/>
  <c r="AI32"/>
  <c r="AJ32"/>
  <c r="AK32"/>
  <c r="AI33"/>
  <c r="AJ33"/>
  <c r="AK33"/>
  <c r="AI34"/>
  <c r="AJ34"/>
  <c r="AK34"/>
  <c r="AI35"/>
  <c r="AJ35"/>
  <c r="AK35"/>
  <c r="AI36"/>
  <c r="AJ36"/>
  <c r="AK36"/>
  <c r="AI6"/>
  <c r="AJ6"/>
  <c r="AK6"/>
  <c r="AG6"/>
  <c r="AB7"/>
  <c r="AC7"/>
  <c r="AB8"/>
  <c r="AC8"/>
  <c r="AB9"/>
  <c r="AB10"/>
  <c r="AC10"/>
  <c r="AB11"/>
  <c r="AC11"/>
  <c r="AB12"/>
  <c r="AC12"/>
  <c r="AB13"/>
  <c r="AB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6"/>
  <c r="AB6"/>
  <c r="X7"/>
  <c r="Y7"/>
  <c r="Z7"/>
  <c r="AA7"/>
  <c r="X8"/>
  <c r="Y8"/>
  <c r="Z8"/>
  <c r="AA8"/>
  <c r="X9"/>
  <c r="Y9"/>
  <c r="Z9"/>
  <c r="AA9"/>
  <c r="X10"/>
  <c r="Y10"/>
  <c r="Z10"/>
  <c r="AA10"/>
  <c r="X11"/>
  <c r="Y11"/>
  <c r="Z11"/>
  <c r="X12"/>
  <c r="Y12"/>
  <c r="Z12"/>
  <c r="X13"/>
  <c r="Z13"/>
  <c r="X14"/>
  <c r="Y14"/>
  <c r="Z14"/>
  <c r="AA14"/>
  <c r="X15"/>
  <c r="Y15"/>
  <c r="Z15"/>
  <c r="AA15"/>
  <c r="X16"/>
  <c r="Y16"/>
  <c r="Z16"/>
  <c r="AA16"/>
  <c r="X17"/>
  <c r="Y17"/>
  <c r="Z17"/>
  <c r="AA17"/>
  <c r="X18"/>
  <c r="Y18"/>
  <c r="Z18"/>
  <c r="AA18"/>
  <c r="X19"/>
  <c r="Y19"/>
  <c r="Z19"/>
  <c r="AA19"/>
  <c r="X20"/>
  <c r="Y20"/>
  <c r="Z20"/>
  <c r="AA20"/>
  <c r="X21"/>
  <c r="Y21"/>
  <c r="Z21"/>
  <c r="AA21"/>
  <c r="X22"/>
  <c r="Y22"/>
  <c r="Z22"/>
  <c r="AA22"/>
  <c r="X23"/>
  <c r="Y23"/>
  <c r="Z23"/>
  <c r="AA23"/>
  <c r="X24"/>
  <c r="Y24"/>
  <c r="Z24"/>
  <c r="AA24"/>
  <c r="X25"/>
  <c r="Y25"/>
  <c r="Z25"/>
  <c r="AA25"/>
  <c r="X26"/>
  <c r="Y26"/>
  <c r="Z26"/>
  <c r="AA26"/>
  <c r="X27"/>
  <c r="Y27"/>
  <c r="Z27"/>
  <c r="AA27"/>
  <c r="X28"/>
  <c r="Y28"/>
  <c r="Z28"/>
  <c r="AA28"/>
  <c r="X29"/>
  <c r="Y29"/>
  <c r="Z29"/>
  <c r="AA29"/>
  <c r="X30"/>
  <c r="Y30"/>
  <c r="Z30"/>
  <c r="AA30"/>
  <c r="X31"/>
  <c r="Y31"/>
  <c r="Z31"/>
  <c r="AA31"/>
  <c r="X32"/>
  <c r="Y32"/>
  <c r="Z32"/>
  <c r="AA32"/>
  <c r="X33"/>
  <c r="Y33"/>
  <c r="Z33"/>
  <c r="AA33"/>
  <c r="X34"/>
  <c r="Y34"/>
  <c r="Z34"/>
  <c r="AA34"/>
  <c r="X35"/>
  <c r="Y35"/>
  <c r="Z35"/>
  <c r="AA35"/>
  <c r="X36"/>
  <c r="Y36"/>
  <c r="Z36"/>
  <c r="AA36"/>
  <c r="Y6"/>
  <c r="AD6" s="1"/>
  <c r="Z6"/>
  <c r="AA6"/>
  <c r="X6"/>
  <c r="U11" i="1"/>
  <c r="U11" i="3"/>
  <c r="CL11" i="1"/>
  <c r="T6" i="3"/>
  <c r="F7"/>
  <c r="H7"/>
  <c r="I7"/>
  <c r="J7"/>
  <c r="Q7"/>
  <c r="J8"/>
  <c r="Q8"/>
  <c r="J9"/>
  <c r="Q9"/>
  <c r="J10"/>
  <c r="Q10"/>
  <c r="E11"/>
  <c r="F11"/>
  <c r="G11"/>
  <c r="H11"/>
  <c r="I11"/>
  <c r="J11"/>
  <c r="K11"/>
  <c r="L11" i="1"/>
  <c r="L11" i="3" s="1"/>
  <c r="N11"/>
  <c r="Q11"/>
  <c r="F12"/>
  <c r="I12"/>
  <c r="J12"/>
  <c r="N12"/>
  <c r="Q12"/>
  <c r="E13"/>
  <c r="H13"/>
  <c r="I13"/>
  <c r="J13"/>
  <c r="Q13"/>
  <c r="E14"/>
  <c r="F14"/>
  <c r="H14"/>
  <c r="I14"/>
  <c r="J14"/>
  <c r="N14"/>
  <c r="Q14"/>
  <c r="E15"/>
  <c r="F15"/>
  <c r="H15"/>
  <c r="I15"/>
  <c r="J15"/>
  <c r="N15"/>
  <c r="Q15"/>
  <c r="E16"/>
  <c r="F16"/>
  <c r="H16"/>
  <c r="I16"/>
  <c r="J16"/>
  <c r="N16"/>
  <c r="Q16"/>
  <c r="E17"/>
  <c r="F17"/>
  <c r="H17"/>
  <c r="I17"/>
  <c r="J17"/>
  <c r="N17"/>
  <c r="Q17"/>
  <c r="E18"/>
  <c r="F18"/>
  <c r="H18"/>
  <c r="I18"/>
  <c r="J18"/>
  <c r="N18"/>
  <c r="Q18"/>
  <c r="E19"/>
  <c r="F19"/>
  <c r="H19"/>
  <c r="I19"/>
  <c r="J19"/>
  <c r="N19"/>
  <c r="Q19"/>
  <c r="E20"/>
  <c r="F20"/>
  <c r="H20"/>
  <c r="I20"/>
  <c r="J20"/>
  <c r="N20"/>
  <c r="Q20"/>
  <c r="E21"/>
  <c r="F21"/>
  <c r="I21"/>
  <c r="J21"/>
  <c r="N21"/>
  <c r="Q21"/>
  <c r="E22"/>
  <c r="F22"/>
  <c r="H22"/>
  <c r="I22"/>
  <c r="J22"/>
  <c r="N22"/>
  <c r="Q22"/>
  <c r="E23"/>
  <c r="F23"/>
  <c r="H23"/>
  <c r="I23"/>
  <c r="J23"/>
  <c r="N23"/>
  <c r="Q23"/>
  <c r="E24"/>
  <c r="F24"/>
  <c r="H24"/>
  <c r="I24"/>
  <c r="J24"/>
  <c r="N24"/>
  <c r="Q24"/>
  <c r="E25"/>
  <c r="F25"/>
  <c r="H25"/>
  <c r="I25"/>
  <c r="J25"/>
  <c r="N25"/>
  <c r="Q25"/>
  <c r="E26"/>
  <c r="F26"/>
  <c r="H26"/>
  <c r="I26"/>
  <c r="J26"/>
  <c r="N26"/>
  <c r="Q26"/>
  <c r="E27"/>
  <c r="F27"/>
  <c r="H27"/>
  <c r="I27"/>
  <c r="J27"/>
  <c r="N27"/>
  <c r="Q27"/>
  <c r="E28"/>
  <c r="F28"/>
  <c r="H28"/>
  <c r="I28"/>
  <c r="J28"/>
  <c r="N28"/>
  <c r="Q28"/>
  <c r="E29"/>
  <c r="F29"/>
  <c r="H29"/>
  <c r="I29"/>
  <c r="J29"/>
  <c r="N29"/>
  <c r="Q29"/>
  <c r="E30"/>
  <c r="F30"/>
  <c r="H30"/>
  <c r="I30"/>
  <c r="J30"/>
  <c r="N30"/>
  <c r="Q30"/>
  <c r="E31"/>
  <c r="F31"/>
  <c r="H31"/>
  <c r="I31"/>
  <c r="J31"/>
  <c r="N31"/>
  <c r="Q31"/>
  <c r="E32"/>
  <c r="F32"/>
  <c r="H32"/>
  <c r="I32"/>
  <c r="J32"/>
  <c r="N32"/>
  <c r="Q32"/>
  <c r="E33"/>
  <c r="F33"/>
  <c r="H33"/>
  <c r="I33"/>
  <c r="J33"/>
  <c r="N33"/>
  <c r="Q33"/>
  <c r="E34"/>
  <c r="F34"/>
  <c r="H34"/>
  <c r="I34"/>
  <c r="J34"/>
  <c r="N34"/>
  <c r="Q34"/>
  <c r="E35"/>
  <c r="F35"/>
  <c r="H35"/>
  <c r="I35"/>
  <c r="J35"/>
  <c r="N35"/>
  <c r="Q35"/>
  <c r="E36"/>
  <c r="F36"/>
  <c r="H36"/>
  <c r="I36"/>
  <c r="J36"/>
  <c r="N36"/>
  <c r="Q36"/>
  <c r="F6"/>
  <c r="H6"/>
  <c r="I6"/>
  <c r="J6"/>
  <c r="N6"/>
  <c r="Q6"/>
  <c r="E6"/>
  <c r="B6"/>
  <c r="R59"/>
  <c r="R60"/>
  <c r="R61"/>
  <c r="R62"/>
  <c r="R63"/>
  <c r="R64"/>
  <c r="R65" s="1"/>
  <c r="R40"/>
  <c r="R42"/>
  <c r="R43"/>
  <c r="AD7"/>
  <c r="AF7"/>
  <c r="AD8"/>
  <c r="AD9"/>
  <c r="AD10"/>
  <c r="AF10" s="1"/>
  <c r="AD11"/>
  <c r="AD12"/>
  <c r="AF12" s="1"/>
  <c r="AD14"/>
  <c r="AF14" s="1"/>
  <c r="AD15"/>
  <c r="AD16"/>
  <c r="AF16" s="1"/>
  <c r="AD17"/>
  <c r="AD18"/>
  <c r="AF18" s="1"/>
  <c r="AD19"/>
  <c r="AD20"/>
  <c r="AF20" s="1"/>
  <c r="AD21"/>
  <c r="AD22"/>
  <c r="AF22" s="1"/>
  <c r="AD23"/>
  <c r="AD24"/>
  <c r="AF24" s="1"/>
  <c r="AD25"/>
  <c r="AD26"/>
  <c r="AF26" s="1"/>
  <c r="AD27"/>
  <c r="AD28"/>
  <c r="AF28" s="1"/>
  <c r="AD29"/>
  <c r="AD30"/>
  <c r="AF30" s="1"/>
  <c r="AD31"/>
  <c r="AD32"/>
  <c r="AF32" s="1"/>
  <c r="AD33"/>
  <c r="AD34"/>
  <c r="AF34" s="1"/>
  <c r="AD35"/>
  <c r="AD36"/>
  <c r="AF36" s="1"/>
  <c r="AX39"/>
  <c r="AM39"/>
  <c r="AF8"/>
  <c r="AF11"/>
  <c r="AF15"/>
  <c r="AF17"/>
  <c r="AF19"/>
  <c r="AF21"/>
  <c r="AF23"/>
  <c r="AF25"/>
  <c r="AF27"/>
  <c r="AF29"/>
  <c r="AF31"/>
  <c r="AF33"/>
  <c r="AF35"/>
  <c r="AR10"/>
  <c r="AQ10"/>
  <c r="AP10"/>
  <c r="N10"/>
  <c r="I10"/>
  <c r="H10"/>
  <c r="F10"/>
  <c r="E10"/>
  <c r="AC9"/>
  <c r="AK9"/>
  <c r="AJ9"/>
  <c r="AI9"/>
  <c r="N9"/>
  <c r="I9"/>
  <c r="H9"/>
  <c r="F9"/>
  <c r="E9"/>
  <c r="N8"/>
  <c r="I8"/>
  <c r="I37"/>
  <c r="H8"/>
  <c r="E8"/>
  <c r="AR8"/>
  <c r="AQ8"/>
  <c r="AP8"/>
  <c r="K6"/>
  <c r="O22"/>
  <c r="G36"/>
  <c r="L36" i="1"/>
  <c r="L36" i="3" s="1"/>
  <c r="HB7" i="1"/>
  <c r="AS7" i="3" s="1"/>
  <c r="V7" i="1"/>
  <c r="V7" i="3" s="1"/>
  <c r="CL6" i="1"/>
  <c r="HB6"/>
  <c r="AS6" i="3"/>
  <c r="G6"/>
  <c r="CL7" i="1"/>
  <c r="HB8"/>
  <c r="CL8"/>
  <c r="HB9"/>
  <c r="AS9" i="3"/>
  <c r="V9" i="1"/>
  <c r="V9" i="3"/>
  <c r="G9"/>
  <c r="U9" i="1"/>
  <c r="U9" i="3" s="1"/>
  <c r="CL9" i="1"/>
  <c r="G10" i="3"/>
  <c r="HB10" i="1"/>
  <c r="AS10" i="3"/>
  <c r="V10" i="1"/>
  <c r="GX10"/>
  <c r="V10" i="3"/>
  <c r="CL10" i="1"/>
  <c r="G12" i="3"/>
  <c r="U12"/>
  <c r="HB12" i="1"/>
  <c r="AS12" i="3"/>
  <c r="V12" i="1"/>
  <c r="V12" i="3"/>
  <c r="CL12" i="1"/>
  <c r="HB13"/>
  <c r="AS13" i="3" s="1"/>
  <c r="CL13" i="1"/>
  <c r="U14"/>
  <c r="U14" i="3"/>
  <c r="HB14" i="1"/>
  <c r="AS14" i="3"/>
  <c r="V14" i="1"/>
  <c r="V14" i="3"/>
  <c r="CL14" i="1"/>
  <c r="U15"/>
  <c r="U15" i="3" s="1"/>
  <c r="HB15" i="1"/>
  <c r="AS15" i="3" s="1"/>
  <c r="CL15" i="1"/>
  <c r="HB16"/>
  <c r="AS16" i="3" s="1"/>
  <c r="CL16" i="1"/>
  <c r="U17"/>
  <c r="U17" i="3"/>
  <c r="HB17" i="1"/>
  <c r="AS17" i="3"/>
  <c r="CL17" i="1"/>
  <c r="G18" i="3"/>
  <c r="U18" i="1"/>
  <c r="U18" i="3"/>
  <c r="HB18" i="1"/>
  <c r="AS18" i="3"/>
  <c r="V18" i="1"/>
  <c r="V18" i="3"/>
  <c r="CL18" i="1"/>
  <c r="U19" i="3"/>
  <c r="HB19" i="1"/>
  <c r="AS19" i="3"/>
  <c r="CL19" i="1"/>
  <c r="G20" i="3"/>
  <c r="HB20" i="1"/>
  <c r="AS20" i="3"/>
  <c r="V20" i="1"/>
  <c r="V20" i="3"/>
  <c r="CL20" i="1"/>
  <c r="U21"/>
  <c r="U21" i="3" s="1"/>
  <c r="HB21" i="1"/>
  <c r="AS21" i="3" s="1"/>
  <c r="CL21" i="1"/>
  <c r="U22"/>
  <c r="U22" i="3"/>
  <c r="HB22" i="1"/>
  <c r="AS22" i="3"/>
  <c r="CL22" i="1"/>
  <c r="U23"/>
  <c r="U23" i="3" s="1"/>
  <c r="HB23" i="1"/>
  <c r="AS23" i="3" s="1"/>
  <c r="CL23" i="1"/>
  <c r="G24" i="3"/>
  <c r="HB24" i="1"/>
  <c r="AS24" i="3" s="1"/>
  <c r="CL24" i="1"/>
  <c r="U25"/>
  <c r="U25" i="3"/>
  <c r="HB25" i="1"/>
  <c r="AS25" i="3"/>
  <c r="CL25" i="1"/>
  <c r="U26"/>
  <c r="U26" i="3" s="1"/>
  <c r="HB26" i="1"/>
  <c r="AS26" i="3" s="1"/>
  <c r="V26" i="1"/>
  <c r="V26" i="3" s="1"/>
  <c r="CL26" i="1"/>
  <c r="U27"/>
  <c r="U27" i="3"/>
  <c r="HB27" i="1"/>
  <c r="AS27" i="3"/>
  <c r="CL27" i="1"/>
  <c r="HB28"/>
  <c r="AS28" i="3"/>
  <c r="V28" i="1"/>
  <c r="V28" i="3"/>
  <c r="CL28" i="1"/>
  <c r="U29"/>
  <c r="U29" i="3" s="1"/>
  <c r="HB29" i="1"/>
  <c r="AS29" i="3" s="1"/>
  <c r="CL29" i="1"/>
  <c r="HB30"/>
  <c r="CL30"/>
  <c r="U31"/>
  <c r="U31" i="3"/>
  <c r="HB31" i="1"/>
  <c r="AS31" i="3"/>
  <c r="CL31" i="1"/>
  <c r="G32" i="3"/>
  <c r="HB32" i="1"/>
  <c r="AS32" i="3"/>
  <c r="CL32" i="1"/>
  <c r="U33"/>
  <c r="U33" i="3" s="1"/>
  <c r="HB33" i="1"/>
  <c r="AS33" i="3" s="1"/>
  <c r="CL33" i="1"/>
  <c r="U34"/>
  <c r="U34" i="3"/>
  <c r="HB34" i="1"/>
  <c r="AS34" i="3"/>
  <c r="V34" i="1"/>
  <c r="CL34"/>
  <c r="U35"/>
  <c r="U35" i="3"/>
  <c r="HB35" i="1"/>
  <c r="AS35" i="3"/>
  <c r="CL35" i="1"/>
  <c r="HB36"/>
  <c r="AS36" i="3" s="1"/>
  <c r="CN36" i="1"/>
  <c r="CT7"/>
  <c r="CT6"/>
  <c r="CP6"/>
  <c r="CU6"/>
  <c r="CO7" s="1"/>
  <c r="CU7" s="1"/>
  <c r="CO8" s="1"/>
  <c r="CU8" s="1"/>
  <c r="CO9" s="1"/>
  <c r="CU9" s="1"/>
  <c r="CO10" s="1"/>
  <c r="CU10" s="1"/>
  <c r="CO11" s="1"/>
  <c r="CP7"/>
  <c r="CP8"/>
  <c r="CT8"/>
  <c r="CP9"/>
  <c r="CT9"/>
  <c r="CP10"/>
  <c r="CT10"/>
  <c r="CT12"/>
  <c r="CP13"/>
  <c r="CT13"/>
  <c r="CP14"/>
  <c r="CT14"/>
  <c r="CP15"/>
  <c r="CT15"/>
  <c r="CP16"/>
  <c r="CT16"/>
  <c r="CP17"/>
  <c r="CT17"/>
  <c r="CP18"/>
  <c r="CT18"/>
  <c r="CP19"/>
  <c r="CT19"/>
  <c r="CP20"/>
  <c r="CT20"/>
  <c r="CP21"/>
  <c r="CT21"/>
  <c r="CP22"/>
  <c r="CT22"/>
  <c r="CP23"/>
  <c r="CT23"/>
  <c r="CP24"/>
  <c r="CT24"/>
  <c r="CP25"/>
  <c r="CP26"/>
  <c r="CT26"/>
  <c r="CP27"/>
  <c r="CT27"/>
  <c r="CP28"/>
  <c r="CT28"/>
  <c r="CP29"/>
  <c r="CT29"/>
  <c r="CP30"/>
  <c r="CT30"/>
  <c r="CP31"/>
  <c r="CT31"/>
  <c r="CP32"/>
  <c r="CT32"/>
  <c r="CP33"/>
  <c r="CT33"/>
  <c r="CP34"/>
  <c r="CT34"/>
  <c r="CP35"/>
  <c r="CP36"/>
  <c r="DA7"/>
  <c r="CW6"/>
  <c r="DA6"/>
  <c r="DB6" s="1"/>
  <c r="CW7"/>
  <c r="CW8"/>
  <c r="DA8"/>
  <c r="CW9"/>
  <c r="DA9"/>
  <c r="CW10"/>
  <c r="DA10"/>
  <c r="CW12"/>
  <c r="DA12"/>
  <c r="CW13"/>
  <c r="DA13"/>
  <c r="CW14"/>
  <c r="DA14"/>
  <c r="CW15"/>
  <c r="DA15"/>
  <c r="CW16"/>
  <c r="DA16"/>
  <c r="CW17"/>
  <c r="DA17"/>
  <c r="CW18"/>
  <c r="DA18"/>
  <c r="CW19"/>
  <c r="DA19"/>
  <c r="CW20"/>
  <c r="DA20"/>
  <c r="CW21"/>
  <c r="DA21"/>
  <c r="CW22"/>
  <c r="DA22"/>
  <c r="CW23"/>
  <c r="DA23"/>
  <c r="CW24"/>
  <c r="DA24"/>
  <c r="CW25"/>
  <c r="DA25"/>
  <c r="CW26"/>
  <c r="DA26"/>
  <c r="CW27"/>
  <c r="DA27"/>
  <c r="CW28"/>
  <c r="DA28"/>
  <c r="CW29"/>
  <c r="DA29"/>
  <c r="CW30"/>
  <c r="DA30"/>
  <c r="CW31"/>
  <c r="DA31"/>
  <c r="CW32"/>
  <c r="CW33"/>
  <c r="DA33"/>
  <c r="CW34"/>
  <c r="DA34"/>
  <c r="CW35"/>
  <c r="DA35"/>
  <c r="CW36"/>
  <c r="DA36"/>
  <c r="DD6"/>
  <c r="DH6"/>
  <c r="DI6"/>
  <c r="DC7" s="1"/>
  <c r="DI7" s="1"/>
  <c r="DC8" s="1"/>
  <c r="DI8" s="1"/>
  <c r="DC9" s="1"/>
  <c r="DI9" s="1"/>
  <c r="DC10" s="1"/>
  <c r="DI10" s="1"/>
  <c r="DC11" s="1"/>
  <c r="DI11" s="1"/>
  <c r="DC12" s="1"/>
  <c r="DI12" s="1"/>
  <c r="DC13" s="1"/>
  <c r="DI13" s="1"/>
  <c r="DC14" s="1"/>
  <c r="DI14" s="1"/>
  <c r="DC15" s="1"/>
  <c r="DI15" s="1"/>
  <c r="DD7"/>
  <c r="DH7"/>
  <c r="DD8"/>
  <c r="DH8"/>
  <c r="DD9"/>
  <c r="DH9"/>
  <c r="DD10"/>
  <c r="DH10"/>
  <c r="DD12"/>
  <c r="DH12"/>
  <c r="DD13"/>
  <c r="DH13"/>
  <c r="DD14"/>
  <c r="DH14"/>
  <c r="DD15"/>
  <c r="DH15"/>
  <c r="DD16"/>
  <c r="DH16"/>
  <c r="DD17"/>
  <c r="DH17"/>
  <c r="DD18"/>
  <c r="DH18"/>
  <c r="DD19"/>
  <c r="DH19"/>
  <c r="DD20"/>
  <c r="DH20"/>
  <c r="DD21"/>
  <c r="DH21"/>
  <c r="DD22"/>
  <c r="DH22"/>
  <c r="DD23"/>
  <c r="DH23"/>
  <c r="DD24"/>
  <c r="DH24"/>
  <c r="DD25"/>
  <c r="DH25"/>
  <c r="DD26"/>
  <c r="DH26"/>
  <c r="DD27"/>
  <c r="DH27"/>
  <c r="DD28"/>
  <c r="DH28"/>
  <c r="DD29"/>
  <c r="DH29"/>
  <c r="DD30"/>
  <c r="DH30"/>
  <c r="DD31"/>
  <c r="DH31"/>
  <c r="DD32"/>
  <c r="DH32"/>
  <c r="DD33"/>
  <c r="DH33"/>
  <c r="DD34"/>
  <c r="DH34"/>
  <c r="DD35"/>
  <c r="DH35"/>
  <c r="DD36"/>
  <c r="DH36"/>
  <c r="DK6"/>
  <c r="DO6"/>
  <c r="DP6" s="1"/>
  <c r="DJ7" s="1"/>
  <c r="DP7" s="1"/>
  <c r="DJ8" s="1"/>
  <c r="DK7"/>
  <c r="DO7"/>
  <c r="DK8"/>
  <c r="DO8"/>
  <c r="DK9"/>
  <c r="DO9"/>
  <c r="DK10"/>
  <c r="DO10"/>
  <c r="DK12"/>
  <c r="DO12"/>
  <c r="DK13"/>
  <c r="DO13"/>
  <c r="DK14"/>
  <c r="DO14"/>
  <c r="DK15"/>
  <c r="DO15"/>
  <c r="DK16"/>
  <c r="DO16"/>
  <c r="DK17"/>
  <c r="DO17"/>
  <c r="DO18"/>
  <c r="DK18"/>
  <c r="DK19"/>
  <c r="DO19"/>
  <c r="DK20"/>
  <c r="DO20"/>
  <c r="DK21"/>
  <c r="DO21"/>
  <c r="DK22"/>
  <c r="DO22"/>
  <c r="DK23"/>
  <c r="DO23"/>
  <c r="DK24"/>
  <c r="DO24"/>
  <c r="DK25"/>
  <c r="DO25"/>
  <c r="DK26"/>
  <c r="DO26"/>
  <c r="DK27"/>
  <c r="DO27"/>
  <c r="DK28"/>
  <c r="DO28"/>
  <c r="DK29"/>
  <c r="DO29"/>
  <c r="DK30"/>
  <c r="DO30"/>
  <c r="DK31"/>
  <c r="DO31"/>
  <c r="DK32"/>
  <c r="DO32"/>
  <c r="DK33"/>
  <c r="DO33"/>
  <c r="DK34"/>
  <c r="DO34"/>
  <c r="DK35"/>
  <c r="DO35"/>
  <c r="DK36"/>
  <c r="DO36"/>
  <c r="DR6"/>
  <c r="DV6"/>
  <c r="DW6" s="1"/>
  <c r="DQ7" s="1"/>
  <c r="DW7" s="1"/>
  <c r="DQ8" s="1"/>
  <c r="DW8" s="1"/>
  <c r="DQ9" s="1"/>
  <c r="DW9" s="1"/>
  <c r="DQ10" s="1"/>
  <c r="DW10" s="1"/>
  <c r="DQ11" s="1"/>
  <c r="DW11" s="1"/>
  <c r="DQ12" s="1"/>
  <c r="DW12" s="1"/>
  <c r="DQ13" s="1"/>
  <c r="DW13" s="1"/>
  <c r="DQ14" s="1"/>
  <c r="DW14" s="1"/>
  <c r="DQ15" s="1"/>
  <c r="DW15" s="1"/>
  <c r="DQ16" s="1"/>
  <c r="DW16" s="1"/>
  <c r="DQ17" s="1"/>
  <c r="DW17" s="1"/>
  <c r="DQ18" s="1"/>
  <c r="DW18" s="1"/>
  <c r="DQ19" s="1"/>
  <c r="DW19" s="1"/>
  <c r="DQ20" s="1"/>
  <c r="DR7"/>
  <c r="DV7"/>
  <c r="DR8"/>
  <c r="DV8"/>
  <c r="DR9"/>
  <c r="DV9"/>
  <c r="DR10"/>
  <c r="DV10"/>
  <c r="DR12"/>
  <c r="DV12"/>
  <c r="DR13"/>
  <c r="DV13"/>
  <c r="DR14"/>
  <c r="DV14"/>
  <c r="DR15"/>
  <c r="DV15"/>
  <c r="DR16"/>
  <c r="DV16"/>
  <c r="DR17"/>
  <c r="DV17"/>
  <c r="DV18"/>
  <c r="DR18"/>
  <c r="DR19"/>
  <c r="DV19"/>
  <c r="DR20"/>
  <c r="DV20"/>
  <c r="DR21"/>
  <c r="DV21"/>
  <c r="DR22"/>
  <c r="DV22"/>
  <c r="DR23"/>
  <c r="DV23"/>
  <c r="DR24"/>
  <c r="DV24"/>
  <c r="DR25"/>
  <c r="DV25"/>
  <c r="DR26"/>
  <c r="DV26"/>
  <c r="DR27"/>
  <c r="DV27"/>
  <c r="DR28"/>
  <c r="DV28"/>
  <c r="DR29"/>
  <c r="DV29"/>
  <c r="DR30"/>
  <c r="DV30"/>
  <c r="DR31"/>
  <c r="DV31"/>
  <c r="DR32"/>
  <c r="DV32"/>
  <c r="DR33"/>
  <c r="DV33"/>
  <c r="DR34"/>
  <c r="DV34"/>
  <c r="DR35"/>
  <c r="DV35"/>
  <c r="DR36"/>
  <c r="DV36"/>
  <c r="DY6"/>
  <c r="EC6"/>
  <c r="ED6" s="1"/>
  <c r="DX7" s="1"/>
  <c r="ED7" s="1"/>
  <c r="DX8" s="1"/>
  <c r="ED8" s="1"/>
  <c r="DX9" s="1"/>
  <c r="ED9" s="1"/>
  <c r="DX10" s="1"/>
  <c r="ED10" s="1"/>
  <c r="DX11" s="1"/>
  <c r="ED11" s="1"/>
  <c r="DX12" s="1"/>
  <c r="ED12" s="1"/>
  <c r="DX13" s="1"/>
  <c r="ED13" s="1"/>
  <c r="DX14" s="1"/>
  <c r="ED14" s="1"/>
  <c r="DX15" s="1"/>
  <c r="ED15" s="1"/>
  <c r="DX16" s="1"/>
  <c r="ED16" s="1"/>
  <c r="DX17" s="1"/>
  <c r="ED17" s="1"/>
  <c r="DX18" s="1"/>
  <c r="ED18" s="1"/>
  <c r="DX19" s="1"/>
  <c r="ED19" s="1"/>
  <c r="DX20" s="1"/>
  <c r="DY7"/>
  <c r="EC7"/>
  <c r="DY8"/>
  <c r="EC8"/>
  <c r="DY9"/>
  <c r="EC9"/>
  <c r="DY10"/>
  <c r="EC10"/>
  <c r="DY12"/>
  <c r="EC12"/>
  <c r="DY13"/>
  <c r="EC13"/>
  <c r="DY14"/>
  <c r="EC14"/>
  <c r="DY15"/>
  <c r="EC15"/>
  <c r="DY16"/>
  <c r="EC16"/>
  <c r="DY17"/>
  <c r="EC17"/>
  <c r="EC18"/>
  <c r="DY18"/>
  <c r="DY19"/>
  <c r="EC19"/>
  <c r="DY20"/>
  <c r="EC20"/>
  <c r="DY21"/>
  <c r="EC21"/>
  <c r="DY22"/>
  <c r="EC22"/>
  <c r="DY23"/>
  <c r="EC23"/>
  <c r="DY24"/>
  <c r="EC24"/>
  <c r="DY25"/>
  <c r="EC25"/>
  <c r="DY26"/>
  <c r="EC26"/>
  <c r="DY27"/>
  <c r="EC27"/>
  <c r="DY28"/>
  <c r="EC28"/>
  <c r="DY29"/>
  <c r="EC29"/>
  <c r="DY30"/>
  <c r="EC30"/>
  <c r="DY31"/>
  <c r="EC31"/>
  <c r="DY32"/>
  <c r="EC32"/>
  <c r="DY33"/>
  <c r="EC33"/>
  <c r="DY34"/>
  <c r="EC34"/>
  <c r="DY35"/>
  <c r="EC35"/>
  <c r="DY36"/>
  <c r="EC36"/>
  <c r="EF6"/>
  <c r="EJ6"/>
  <c r="EK6" s="1"/>
  <c r="EE7" s="1"/>
  <c r="EK7" s="1"/>
  <c r="EE8" s="1"/>
  <c r="EK8" s="1"/>
  <c r="EE9" s="1"/>
  <c r="EK9" s="1"/>
  <c r="EE10" s="1"/>
  <c r="EK10" s="1"/>
  <c r="EE11" s="1"/>
  <c r="EK11" s="1"/>
  <c r="EE12" s="1"/>
  <c r="EK12" s="1"/>
  <c r="EE13" s="1"/>
  <c r="EK13" s="1"/>
  <c r="EE14" s="1"/>
  <c r="EK14" s="1"/>
  <c r="EE15" s="1"/>
  <c r="EK15" s="1"/>
  <c r="EE16" s="1"/>
  <c r="EK16" s="1"/>
  <c r="EE17" s="1"/>
  <c r="EK17" s="1"/>
  <c r="EE18" s="1"/>
  <c r="EK18" s="1"/>
  <c r="EE19" s="1"/>
  <c r="EK19" s="1"/>
  <c r="EE20" s="1"/>
  <c r="EF7"/>
  <c r="EJ7"/>
  <c r="EF8"/>
  <c r="EJ8"/>
  <c r="EF9"/>
  <c r="EJ9"/>
  <c r="EF10"/>
  <c r="EJ10"/>
  <c r="EF12"/>
  <c r="EJ12"/>
  <c r="EF13"/>
  <c r="EJ13"/>
  <c r="EF14"/>
  <c r="EJ14"/>
  <c r="EF15"/>
  <c r="EJ15"/>
  <c r="EF16"/>
  <c r="EJ16"/>
  <c r="EF17"/>
  <c r="EJ17"/>
  <c r="EJ18"/>
  <c r="EF18"/>
  <c r="EF19"/>
  <c r="EJ19"/>
  <c r="EF20"/>
  <c r="EJ20"/>
  <c r="EF21"/>
  <c r="EJ21"/>
  <c r="EF22"/>
  <c r="EJ22"/>
  <c r="EF23"/>
  <c r="EJ23"/>
  <c r="EF24"/>
  <c r="EJ24"/>
  <c r="EF25"/>
  <c r="EJ25"/>
  <c r="EF26"/>
  <c r="EJ26"/>
  <c r="EF27"/>
  <c r="EJ27"/>
  <c r="EF28"/>
  <c r="EJ28"/>
  <c r="EF29"/>
  <c r="EJ29"/>
  <c r="EF30"/>
  <c r="EJ30"/>
  <c r="EF31"/>
  <c r="EJ31"/>
  <c r="EF32"/>
  <c r="EJ32"/>
  <c r="EF33"/>
  <c r="EJ33"/>
  <c r="EF34"/>
  <c r="EJ34"/>
  <c r="EF35"/>
  <c r="EJ35"/>
  <c r="EF36"/>
  <c r="EJ36"/>
  <c r="EM6"/>
  <c r="EQ6"/>
  <c r="ER6" s="1"/>
  <c r="EL7" s="1"/>
  <c r="ER7" s="1"/>
  <c r="EL8" s="1"/>
  <c r="ER8" s="1"/>
  <c r="EL9" s="1"/>
  <c r="ER9" s="1"/>
  <c r="EL10" s="1"/>
  <c r="ER10" s="1"/>
  <c r="EL11" s="1"/>
  <c r="ER11" s="1"/>
  <c r="EL12" s="1"/>
  <c r="ER12" s="1"/>
  <c r="EL13" s="1"/>
  <c r="ER13" s="1"/>
  <c r="EL14" s="1"/>
  <c r="ER14" s="1"/>
  <c r="EL15" s="1"/>
  <c r="ER15" s="1"/>
  <c r="EL16" s="1"/>
  <c r="ER16" s="1"/>
  <c r="EL17" s="1"/>
  <c r="ER17" s="1"/>
  <c r="EL18" s="1"/>
  <c r="ER18" s="1"/>
  <c r="EL19" s="1"/>
  <c r="ER19" s="1"/>
  <c r="EL20" s="1"/>
  <c r="EM7"/>
  <c r="EQ7"/>
  <c r="EM8"/>
  <c r="EQ8"/>
  <c r="EM9"/>
  <c r="EQ9"/>
  <c r="EM10"/>
  <c r="EQ10"/>
  <c r="EM12"/>
  <c r="EQ12"/>
  <c r="EM13"/>
  <c r="EQ13"/>
  <c r="EM14"/>
  <c r="EQ14"/>
  <c r="EM15"/>
  <c r="EQ15"/>
  <c r="EM16"/>
  <c r="EQ16"/>
  <c r="EM17"/>
  <c r="EQ17"/>
  <c r="EQ18"/>
  <c r="EM18"/>
  <c r="EM19"/>
  <c r="EQ19"/>
  <c r="EM20"/>
  <c r="EQ20"/>
  <c r="EM21"/>
  <c r="EQ21"/>
  <c r="EM22"/>
  <c r="EQ22"/>
  <c r="EM23"/>
  <c r="EQ23"/>
  <c r="EM24"/>
  <c r="EQ24"/>
  <c r="EM25"/>
  <c r="EM26"/>
  <c r="EQ26"/>
  <c r="EM27"/>
  <c r="EM28"/>
  <c r="EQ28"/>
  <c r="EM29"/>
  <c r="EQ29"/>
  <c r="EM30"/>
  <c r="EQ30"/>
  <c r="EM31"/>
  <c r="EQ31"/>
  <c r="EM32"/>
  <c r="EQ32"/>
  <c r="EM33"/>
  <c r="EQ33"/>
  <c r="EM34"/>
  <c r="EQ34"/>
  <c r="EM35"/>
  <c r="EQ35"/>
  <c r="EM36"/>
  <c r="EQ36"/>
  <c r="ET6"/>
  <c r="EX6"/>
  <c r="EY6" s="1"/>
  <c r="ES7" s="1"/>
  <c r="EY7" s="1"/>
  <c r="ES8" s="1"/>
  <c r="EY8" s="1"/>
  <c r="ES9" s="1"/>
  <c r="EY9" s="1"/>
  <c r="ES10" s="1"/>
  <c r="EY10" s="1"/>
  <c r="ES11" s="1"/>
  <c r="EY11" s="1"/>
  <c r="ES12" s="1"/>
  <c r="EY12" s="1"/>
  <c r="ES13" s="1"/>
  <c r="EY13" s="1"/>
  <c r="ES14" s="1"/>
  <c r="EY14" s="1"/>
  <c r="ES15" s="1"/>
  <c r="EY15" s="1"/>
  <c r="ES16" s="1"/>
  <c r="EY16" s="1"/>
  <c r="ES17" s="1"/>
  <c r="EY17" s="1"/>
  <c r="ES18" s="1"/>
  <c r="EY18" s="1"/>
  <c r="ES19" s="1"/>
  <c r="EY19" s="1"/>
  <c r="ES20" s="1"/>
  <c r="ET7"/>
  <c r="EX7"/>
  <c r="ET8"/>
  <c r="EX8"/>
  <c r="ET9"/>
  <c r="EX9"/>
  <c r="ET10"/>
  <c r="EX10"/>
  <c r="ET12"/>
  <c r="EX12"/>
  <c r="ET13"/>
  <c r="EX13"/>
  <c r="ET14"/>
  <c r="EX14"/>
  <c r="ET15"/>
  <c r="EX15"/>
  <c r="ET16"/>
  <c r="EX16"/>
  <c r="ET17"/>
  <c r="EX17"/>
  <c r="EX18"/>
  <c r="ET18"/>
  <c r="ET19"/>
  <c r="EX19"/>
  <c r="ET20"/>
  <c r="EX20"/>
  <c r="ET21"/>
  <c r="EX21"/>
  <c r="ET22"/>
  <c r="EX22"/>
  <c r="ET23"/>
  <c r="EX23"/>
  <c r="ET24"/>
  <c r="EX24"/>
  <c r="ET25"/>
  <c r="EX25"/>
  <c r="ET26"/>
  <c r="EX26"/>
  <c r="ET27"/>
  <c r="EX27"/>
  <c r="ET28"/>
  <c r="EX28"/>
  <c r="ET29"/>
  <c r="EX29"/>
  <c r="ET30"/>
  <c r="EX30"/>
  <c r="ET31"/>
  <c r="EX31"/>
  <c r="ET32"/>
  <c r="EX32"/>
  <c r="ET33"/>
  <c r="EX33"/>
  <c r="ET34"/>
  <c r="EX34"/>
  <c r="ET35"/>
  <c r="EX35"/>
  <c r="ET36"/>
  <c r="EX36"/>
  <c r="FA6"/>
  <c r="FE6"/>
  <c r="FF6" s="1"/>
  <c r="EZ7" s="1"/>
  <c r="FF7" s="1"/>
  <c r="EZ8" s="1"/>
  <c r="FF8" s="1"/>
  <c r="EZ9" s="1"/>
  <c r="FF9" s="1"/>
  <c r="EZ10" s="1"/>
  <c r="FF10" s="1"/>
  <c r="EZ11" s="1"/>
  <c r="FF11" s="1"/>
  <c r="EZ12" s="1"/>
  <c r="FF12" s="1"/>
  <c r="EZ13" s="1"/>
  <c r="FF13" s="1"/>
  <c r="EZ14" s="1"/>
  <c r="FF14" s="1"/>
  <c r="EZ15" s="1"/>
  <c r="FF15" s="1"/>
  <c r="EZ16" s="1"/>
  <c r="FF16" s="1"/>
  <c r="EZ17" s="1"/>
  <c r="FF17" s="1"/>
  <c r="EZ18" s="1"/>
  <c r="FF18" s="1"/>
  <c r="EZ19" s="1"/>
  <c r="FF19" s="1"/>
  <c r="EZ20" s="1"/>
  <c r="FA7"/>
  <c r="FE7"/>
  <c r="FA8"/>
  <c r="FE8"/>
  <c r="FA9"/>
  <c r="FE9"/>
  <c r="FA10"/>
  <c r="FE10"/>
  <c r="FA12"/>
  <c r="FE12"/>
  <c r="FA13"/>
  <c r="FE13"/>
  <c r="FA14"/>
  <c r="FE14"/>
  <c r="FA15"/>
  <c r="FE15"/>
  <c r="FA16"/>
  <c r="FE16"/>
  <c r="FA17"/>
  <c r="FE17"/>
  <c r="FE18"/>
  <c r="FA18"/>
  <c r="FA19"/>
  <c r="FE19"/>
  <c r="FA20"/>
  <c r="FE20"/>
  <c r="FA21"/>
  <c r="FE21"/>
  <c r="FA22"/>
  <c r="FE22"/>
  <c r="FA23"/>
  <c r="FE23"/>
  <c r="FA24"/>
  <c r="FE24"/>
  <c r="FA25"/>
  <c r="FE25"/>
  <c r="FA26"/>
  <c r="FE26"/>
  <c r="FA27"/>
  <c r="FE27"/>
  <c r="FA28"/>
  <c r="FE28"/>
  <c r="FA29"/>
  <c r="FE29"/>
  <c r="FA30"/>
  <c r="FE30"/>
  <c r="FA31"/>
  <c r="FE31"/>
  <c r="FA32"/>
  <c r="FE32"/>
  <c r="FA33"/>
  <c r="FE33"/>
  <c r="FA34"/>
  <c r="FE34"/>
  <c r="FA35"/>
  <c r="FE35"/>
  <c r="FA36"/>
  <c r="FE36"/>
  <c r="FH6"/>
  <c r="FL6"/>
  <c r="FM6" s="1"/>
  <c r="FG7" s="1"/>
  <c r="FM7" s="1"/>
  <c r="FG8" s="1"/>
  <c r="FM8" s="1"/>
  <c r="FG9" s="1"/>
  <c r="FM9" s="1"/>
  <c r="FG10" s="1"/>
  <c r="FM10" s="1"/>
  <c r="FG11" s="1"/>
  <c r="FM11" s="1"/>
  <c r="FG12" s="1"/>
  <c r="FM12" s="1"/>
  <c r="FG13" s="1"/>
  <c r="FM13" s="1"/>
  <c r="FG14" s="1"/>
  <c r="FM14" s="1"/>
  <c r="FG15" s="1"/>
  <c r="FM15" s="1"/>
  <c r="FG16" s="1"/>
  <c r="FM16" s="1"/>
  <c r="FG17" s="1"/>
  <c r="FM17" s="1"/>
  <c r="FG18" s="1"/>
  <c r="FM18" s="1"/>
  <c r="FG19" s="1"/>
  <c r="FM19" s="1"/>
  <c r="FG20" s="1"/>
  <c r="FH7"/>
  <c r="FL7"/>
  <c r="FH8"/>
  <c r="FL8"/>
  <c r="FH9"/>
  <c r="FL9"/>
  <c r="FH10"/>
  <c r="FL10"/>
  <c r="FH12"/>
  <c r="FL12"/>
  <c r="FH13"/>
  <c r="FL13"/>
  <c r="FH14"/>
  <c r="FL14"/>
  <c r="FH15"/>
  <c r="FL15"/>
  <c r="FH16"/>
  <c r="FL16"/>
  <c r="FH17"/>
  <c r="FL17"/>
  <c r="FL18"/>
  <c r="FH18"/>
  <c r="FH19"/>
  <c r="FL19"/>
  <c r="FH20"/>
  <c r="FL20"/>
  <c r="FH21"/>
  <c r="FL21"/>
  <c r="FH22"/>
  <c r="FL22"/>
  <c r="FH23"/>
  <c r="FL23"/>
  <c r="FH24"/>
  <c r="FL24"/>
  <c r="FH25"/>
  <c r="FL25"/>
  <c r="FH26"/>
  <c r="FL26"/>
  <c r="FH27"/>
  <c r="FL27"/>
  <c r="FH28"/>
  <c r="FL28"/>
  <c r="FH29"/>
  <c r="FL29"/>
  <c r="FH30"/>
  <c r="FL30"/>
  <c r="FH31"/>
  <c r="FL31"/>
  <c r="FH32"/>
  <c r="FL32"/>
  <c r="FH33"/>
  <c r="FL33"/>
  <c r="FH34"/>
  <c r="FL34"/>
  <c r="FH35"/>
  <c r="FL35"/>
  <c r="FH36"/>
  <c r="FL36"/>
  <c r="FO6"/>
  <c r="FS6"/>
  <c r="FT6" s="1"/>
  <c r="FN7" s="1"/>
  <c r="FT7" s="1"/>
  <c r="FN8" s="1"/>
  <c r="FT8" s="1"/>
  <c r="FN9" s="1"/>
  <c r="FT9" s="1"/>
  <c r="FN10" s="1"/>
  <c r="FT10" s="1"/>
  <c r="FN11" s="1"/>
  <c r="FT11" s="1"/>
  <c r="FN12" s="1"/>
  <c r="FT12" s="1"/>
  <c r="FN13" s="1"/>
  <c r="FT13" s="1"/>
  <c r="FN14" s="1"/>
  <c r="FT14" s="1"/>
  <c r="FN15" s="1"/>
  <c r="FT15" s="1"/>
  <c r="FN16" s="1"/>
  <c r="FT16" s="1"/>
  <c r="FN17" s="1"/>
  <c r="FT17" s="1"/>
  <c r="FN18" s="1"/>
  <c r="FT18" s="1"/>
  <c r="FN19" s="1"/>
  <c r="FT19" s="1"/>
  <c r="FN20" s="1"/>
  <c r="FS7"/>
  <c r="FO7"/>
  <c r="FO8"/>
  <c r="FS8"/>
  <c r="FO9"/>
  <c r="FS9"/>
  <c r="FO10"/>
  <c r="FS10"/>
  <c r="FO12"/>
  <c r="FS12"/>
  <c r="FO13"/>
  <c r="FS13"/>
  <c r="FO14"/>
  <c r="FS14"/>
  <c r="FO15"/>
  <c r="FS15"/>
  <c r="FO16"/>
  <c r="FS16"/>
  <c r="FO17"/>
  <c r="FS17"/>
  <c r="FS18"/>
  <c r="FO18"/>
  <c r="FO19"/>
  <c r="FS19"/>
  <c r="FO20"/>
  <c r="FS20"/>
  <c r="FO21"/>
  <c r="FS21"/>
  <c r="FO22"/>
  <c r="FS22"/>
  <c r="FO23"/>
  <c r="FS23"/>
  <c r="FO24"/>
  <c r="FS24"/>
  <c r="FO25"/>
  <c r="FO26"/>
  <c r="FS26"/>
  <c r="FO27"/>
  <c r="FS27"/>
  <c r="FO28"/>
  <c r="FS28"/>
  <c r="FO29"/>
  <c r="FS29"/>
  <c r="FO30"/>
  <c r="FS30"/>
  <c r="FO31"/>
  <c r="FS31"/>
  <c r="FO32"/>
  <c r="FS32"/>
  <c r="FO33"/>
  <c r="FS33"/>
  <c r="FO34"/>
  <c r="FS34"/>
  <c r="FO35"/>
  <c r="FS35"/>
  <c r="FO36"/>
  <c r="FS36"/>
  <c r="FV6"/>
  <c r="FZ6"/>
  <c r="GA6"/>
  <c r="FU7" s="1"/>
  <c r="GA7" s="1"/>
  <c r="FU8" s="1"/>
  <c r="GA8" s="1"/>
  <c r="FU9" s="1"/>
  <c r="GA9" s="1"/>
  <c r="FU10" s="1"/>
  <c r="GA10" s="1"/>
  <c r="FU11" s="1"/>
  <c r="GA11" s="1"/>
  <c r="FU12" s="1"/>
  <c r="GA12" s="1"/>
  <c r="FU13" s="1"/>
  <c r="GA13" s="1"/>
  <c r="FU14" s="1"/>
  <c r="GA14" s="1"/>
  <c r="FU15" s="1"/>
  <c r="GA15" s="1"/>
  <c r="FU16" s="1"/>
  <c r="GA16" s="1"/>
  <c r="FU17" s="1"/>
  <c r="GA17" s="1"/>
  <c r="FU18" s="1"/>
  <c r="GA18" s="1"/>
  <c r="FU19" s="1"/>
  <c r="GA19" s="1"/>
  <c r="FU20" s="1"/>
  <c r="FV7"/>
  <c r="FZ7"/>
  <c r="FV8"/>
  <c r="FZ8"/>
  <c r="FV9"/>
  <c r="FZ9"/>
  <c r="FV10"/>
  <c r="FZ10"/>
  <c r="FV12"/>
  <c r="FZ12"/>
  <c r="FV13"/>
  <c r="FZ13"/>
  <c r="FV14"/>
  <c r="FZ14"/>
  <c r="FV15"/>
  <c r="FZ15"/>
  <c r="FV16"/>
  <c r="FZ16"/>
  <c r="FV17"/>
  <c r="FZ17"/>
  <c r="FZ18"/>
  <c r="FV18"/>
  <c r="FV19"/>
  <c r="FZ19"/>
  <c r="FV20"/>
  <c r="FZ20"/>
  <c r="FV21"/>
  <c r="FZ21"/>
  <c r="FV22"/>
  <c r="FZ22"/>
  <c r="FV23"/>
  <c r="FZ23"/>
  <c r="FV24"/>
  <c r="FZ24"/>
  <c r="FV25"/>
  <c r="FZ25"/>
  <c r="FV26"/>
  <c r="FZ26"/>
  <c r="FV27"/>
  <c r="FZ27"/>
  <c r="FV28"/>
  <c r="FZ28"/>
  <c r="FV29"/>
  <c r="FZ29"/>
  <c r="FV30"/>
  <c r="FZ30"/>
  <c r="FV31"/>
  <c r="FZ31"/>
  <c r="FV32"/>
  <c r="FZ32"/>
  <c r="FV33"/>
  <c r="FZ33"/>
  <c r="FV34"/>
  <c r="FZ34"/>
  <c r="FV35"/>
  <c r="FZ35"/>
  <c r="FV36"/>
  <c r="FZ36"/>
  <c r="GG7"/>
  <c r="GC6"/>
  <c r="GG6"/>
  <c r="GH6" s="1"/>
  <c r="GB7" s="1"/>
  <c r="GC7"/>
  <c r="GC8"/>
  <c r="GG8"/>
  <c r="GC9"/>
  <c r="GG9"/>
  <c r="GC10"/>
  <c r="GG10"/>
  <c r="GC12"/>
  <c r="GG12"/>
  <c r="GC13"/>
  <c r="GG13"/>
  <c r="GC14"/>
  <c r="GG14"/>
  <c r="GC15"/>
  <c r="GG15"/>
  <c r="GC16"/>
  <c r="GG16"/>
  <c r="GC17"/>
  <c r="GG17"/>
  <c r="GC18"/>
  <c r="GG18"/>
  <c r="GC19"/>
  <c r="GG19"/>
  <c r="GC20"/>
  <c r="GG20"/>
  <c r="GC21"/>
  <c r="GG21"/>
  <c r="GC22"/>
  <c r="GG22"/>
  <c r="GC23"/>
  <c r="GG23"/>
  <c r="GC24"/>
  <c r="GG24"/>
  <c r="GC25"/>
  <c r="GG25"/>
  <c r="GC26"/>
  <c r="GG26"/>
  <c r="GC27"/>
  <c r="GG27"/>
  <c r="GC28"/>
  <c r="GG28"/>
  <c r="GC29"/>
  <c r="GG29"/>
  <c r="GC30"/>
  <c r="GG30"/>
  <c r="GC31"/>
  <c r="GG31"/>
  <c r="GC32"/>
  <c r="GG32"/>
  <c r="GC33"/>
  <c r="GG33"/>
  <c r="GC34"/>
  <c r="GG34"/>
  <c r="GC35"/>
  <c r="GG35"/>
  <c r="GC36"/>
  <c r="GG36"/>
  <c r="GJ6"/>
  <c r="GN6"/>
  <c r="GO6"/>
  <c r="GI7" s="1"/>
  <c r="GO7" s="1"/>
  <c r="GI8" s="1"/>
  <c r="GO8" s="1"/>
  <c r="GI9" s="1"/>
  <c r="GO9" s="1"/>
  <c r="GI10" s="1"/>
  <c r="GO10" s="1"/>
  <c r="GI11" s="1"/>
  <c r="GO11" s="1"/>
  <c r="GI12" s="1"/>
  <c r="GO12" s="1"/>
  <c r="GI13" s="1"/>
  <c r="GO13" s="1"/>
  <c r="GI14" s="1"/>
  <c r="GO14" s="1"/>
  <c r="GI15" s="1"/>
  <c r="GO15" s="1"/>
  <c r="GI16" s="1"/>
  <c r="GO16" s="1"/>
  <c r="GI17" s="1"/>
  <c r="GO17" s="1"/>
  <c r="GI18" s="1"/>
  <c r="GO18" s="1"/>
  <c r="GI19" s="1"/>
  <c r="GO19" s="1"/>
  <c r="GI20" s="1"/>
  <c r="GJ7"/>
  <c r="GN7"/>
  <c r="GJ8"/>
  <c r="GN8"/>
  <c r="GJ9"/>
  <c r="GN9"/>
  <c r="GJ10"/>
  <c r="GN10"/>
  <c r="GJ12"/>
  <c r="GN12"/>
  <c r="GJ13"/>
  <c r="GN13"/>
  <c r="GJ14"/>
  <c r="GN14"/>
  <c r="GJ15"/>
  <c r="GN15"/>
  <c r="GJ16"/>
  <c r="GN16"/>
  <c r="GJ17"/>
  <c r="GN17"/>
  <c r="GN18"/>
  <c r="GJ18"/>
  <c r="GJ19"/>
  <c r="GN19"/>
  <c r="GJ20"/>
  <c r="GN20"/>
  <c r="GJ21"/>
  <c r="GN21"/>
  <c r="GJ22"/>
  <c r="GN22"/>
  <c r="GJ23"/>
  <c r="GN23"/>
  <c r="GJ24"/>
  <c r="GN24"/>
  <c r="GJ25"/>
  <c r="GN25"/>
  <c r="GJ26"/>
  <c r="GN26"/>
  <c r="GJ27"/>
  <c r="GN27"/>
  <c r="GJ28"/>
  <c r="GN28"/>
  <c r="GJ29"/>
  <c r="GN29"/>
  <c r="GJ30"/>
  <c r="GN30"/>
  <c r="GJ31"/>
  <c r="GN31"/>
  <c r="GJ32"/>
  <c r="GN32"/>
  <c r="GJ33"/>
  <c r="GN33"/>
  <c r="GJ34"/>
  <c r="GN34"/>
  <c r="GJ35"/>
  <c r="GN35"/>
  <c r="GJ36"/>
  <c r="GN36"/>
  <c r="GQ6"/>
  <c r="GU6"/>
  <c r="GV6" s="1"/>
  <c r="GP7" s="1"/>
  <c r="GV7" s="1"/>
  <c r="GP8" s="1"/>
  <c r="GQ7"/>
  <c r="GU7"/>
  <c r="GQ8"/>
  <c r="GU8"/>
  <c r="GQ9"/>
  <c r="GU9"/>
  <c r="GQ10"/>
  <c r="GU10"/>
  <c r="GQ12"/>
  <c r="GU12"/>
  <c r="GQ13"/>
  <c r="GU13"/>
  <c r="GQ14"/>
  <c r="GQ15"/>
  <c r="GU15"/>
  <c r="GQ16"/>
  <c r="GU16"/>
  <c r="GQ17"/>
  <c r="GU17"/>
  <c r="GU18"/>
  <c r="GQ18"/>
  <c r="GQ19"/>
  <c r="GU19"/>
  <c r="GQ20"/>
  <c r="GU20"/>
  <c r="GQ21"/>
  <c r="GU21"/>
  <c r="GQ22"/>
  <c r="GU22"/>
  <c r="GQ23"/>
  <c r="GU23"/>
  <c r="GQ24"/>
  <c r="GU24"/>
  <c r="GQ25"/>
  <c r="GU25"/>
  <c r="GQ26"/>
  <c r="GU26"/>
  <c r="GQ27"/>
  <c r="GU27"/>
  <c r="GQ28"/>
  <c r="GU28"/>
  <c r="GQ29"/>
  <c r="GU29"/>
  <c r="GQ30"/>
  <c r="GU30"/>
  <c r="GQ31"/>
  <c r="GU31"/>
  <c r="GQ32"/>
  <c r="GU32"/>
  <c r="GQ33"/>
  <c r="GU33"/>
  <c r="GQ34"/>
  <c r="GU34"/>
  <c r="GQ35"/>
  <c r="GU35"/>
  <c r="GQ36"/>
  <c r="GU36"/>
  <c r="HE7"/>
  <c r="HE6"/>
  <c r="HE8"/>
  <c r="HE9"/>
  <c r="HE10"/>
  <c r="HE12"/>
  <c r="HE13"/>
  <c r="HE14"/>
  <c r="HE15"/>
  <c r="HE16"/>
  <c r="HE17"/>
  <c r="HE18"/>
  <c r="HE19"/>
  <c r="HE20"/>
  <c r="HE21"/>
  <c r="HE22"/>
  <c r="HE23"/>
  <c r="HE24"/>
  <c r="HE25"/>
  <c r="HE26"/>
  <c r="HE27"/>
  <c r="HE28"/>
  <c r="HE29"/>
  <c r="HE30"/>
  <c r="HE31"/>
  <c r="HE32"/>
  <c r="HE33"/>
  <c r="HE34"/>
  <c r="HE35"/>
  <c r="HE36"/>
  <c r="HI7"/>
  <c r="HI6"/>
  <c r="HK6"/>
  <c r="HI8"/>
  <c r="HI9"/>
  <c r="HI10"/>
  <c r="HI12"/>
  <c r="HI13"/>
  <c r="HI14"/>
  <c r="HI15"/>
  <c r="HI16"/>
  <c r="HI17"/>
  <c r="HI18"/>
  <c r="HI19"/>
  <c r="HI20"/>
  <c r="HI21"/>
  <c r="HI22"/>
  <c r="HI23"/>
  <c r="HI24"/>
  <c r="HI25"/>
  <c r="HI26"/>
  <c r="HI27"/>
  <c r="HI28"/>
  <c r="HI29"/>
  <c r="HI30"/>
  <c r="HI31"/>
  <c r="HI32"/>
  <c r="HI33"/>
  <c r="HI34"/>
  <c r="HI35"/>
  <c r="HI36"/>
  <c r="HM8"/>
  <c r="HM6"/>
  <c r="HO6" s="1"/>
  <c r="HL7" s="1"/>
  <c r="HM7"/>
  <c r="HM9"/>
  <c r="HM10"/>
  <c r="HM12"/>
  <c r="HM13"/>
  <c r="HM14"/>
  <c r="HM15"/>
  <c r="HM16"/>
  <c r="HM17"/>
  <c r="HM18"/>
  <c r="HM19"/>
  <c r="HM20"/>
  <c r="HM21"/>
  <c r="HM22"/>
  <c r="HM23"/>
  <c r="HM24"/>
  <c r="HM25"/>
  <c r="HM26"/>
  <c r="HM27"/>
  <c r="HM28"/>
  <c r="HM29"/>
  <c r="HM30"/>
  <c r="HM31"/>
  <c r="HM32"/>
  <c r="HM33"/>
  <c r="HM34"/>
  <c r="HM35"/>
  <c r="HM36"/>
  <c r="HQ8"/>
  <c r="HQ7"/>
  <c r="HQ6"/>
  <c r="HS6"/>
  <c r="HP7" s="1"/>
  <c r="HS7" s="1"/>
  <c r="HP8" s="1"/>
  <c r="HS8" s="1"/>
  <c r="HP9" s="1"/>
  <c r="HS9" s="1"/>
  <c r="HP10" s="1"/>
  <c r="HS10" s="1"/>
  <c r="HP11" s="1"/>
  <c r="HS11" s="1"/>
  <c r="HP12" s="1"/>
  <c r="HS12" s="1"/>
  <c r="HP13" s="1"/>
  <c r="HS13" s="1"/>
  <c r="HP14" s="1"/>
  <c r="HS14" s="1"/>
  <c r="HP15" s="1"/>
  <c r="HS15" s="1"/>
  <c r="HP16" s="1"/>
  <c r="HS16" s="1"/>
  <c r="HP17" s="1"/>
  <c r="HS17" s="1"/>
  <c r="HP18" s="1"/>
  <c r="HS18" s="1"/>
  <c r="HP19" s="1"/>
  <c r="HS19" s="1"/>
  <c r="HQ9"/>
  <c r="HQ10"/>
  <c r="HQ12"/>
  <c r="HQ13"/>
  <c r="HQ14"/>
  <c r="HQ15"/>
  <c r="HQ16"/>
  <c r="HQ17"/>
  <c r="HQ18"/>
  <c r="HQ19"/>
  <c r="HQ20"/>
  <c r="HQ21"/>
  <c r="HQ22"/>
  <c r="HQ23"/>
  <c r="HQ24"/>
  <c r="HQ25"/>
  <c r="HQ26"/>
  <c r="HQ27"/>
  <c r="HQ28"/>
  <c r="HQ29"/>
  <c r="HQ30"/>
  <c r="HQ31"/>
  <c r="HQ32"/>
  <c r="HQ33"/>
  <c r="HQ34"/>
  <c r="HQ35"/>
  <c r="HQ36"/>
  <c r="HU8"/>
  <c r="HU7"/>
  <c r="HU6"/>
  <c r="HW6" s="1"/>
  <c r="HT7" s="1"/>
  <c r="HW7" s="1"/>
  <c r="HT8" s="1"/>
  <c r="HW8" s="1"/>
  <c r="HT9" s="1"/>
  <c r="HW9" s="1"/>
  <c r="HT10" s="1"/>
  <c r="HW10" s="1"/>
  <c r="HT11" s="1"/>
  <c r="HW11" s="1"/>
  <c r="HT12" s="1"/>
  <c r="HW12" s="1"/>
  <c r="HT13" s="1"/>
  <c r="HW13" s="1"/>
  <c r="HT14" s="1"/>
  <c r="HW14" s="1"/>
  <c r="HT15" s="1"/>
  <c r="HW15" s="1"/>
  <c r="HT16" s="1"/>
  <c r="HW16" s="1"/>
  <c r="HT17" s="1"/>
  <c r="HW17" s="1"/>
  <c r="HT18" s="1"/>
  <c r="HW18" s="1"/>
  <c r="HT19" s="1"/>
  <c r="HW19" s="1"/>
  <c r="HT20" s="1"/>
  <c r="HW20" s="1"/>
  <c r="HT21" s="1"/>
  <c r="HW21" s="1"/>
  <c r="HT22" s="1"/>
  <c r="HW22" s="1"/>
  <c r="HT23" s="1"/>
  <c r="HW23" s="1"/>
  <c r="HT24" s="1"/>
  <c r="HW24" s="1"/>
  <c r="HT25" s="1"/>
  <c r="HW25" s="1"/>
  <c r="HT26" s="1"/>
  <c r="HW26" s="1"/>
  <c r="HT27" s="1"/>
  <c r="HW27" s="1"/>
  <c r="HT28" s="1"/>
  <c r="HW28" s="1"/>
  <c r="HT29" s="1"/>
  <c r="HW29" s="1"/>
  <c r="HT30" s="1"/>
  <c r="HW30" s="1"/>
  <c r="HT31" s="1"/>
  <c r="HW31" s="1"/>
  <c r="HT32" s="1"/>
  <c r="HW32" s="1"/>
  <c r="HT33" s="1"/>
  <c r="HW33" s="1"/>
  <c r="HT34" s="1"/>
  <c r="HW34" s="1"/>
  <c r="HT35" s="1"/>
  <c r="HW35" s="1"/>
  <c r="HT36" s="1"/>
  <c r="HW36" s="1"/>
  <c r="HU9"/>
  <c r="HU10"/>
  <c r="HU12"/>
  <c r="HU13"/>
  <c r="HU14"/>
  <c r="HU15"/>
  <c r="HU16"/>
  <c r="HU17"/>
  <c r="HU18"/>
  <c r="HU19"/>
  <c r="HU20"/>
  <c r="HU21"/>
  <c r="HU22"/>
  <c r="HU25"/>
  <c r="HU26"/>
  <c r="HU27"/>
  <c r="HU28"/>
  <c r="HU29"/>
  <c r="HU30"/>
  <c r="HU31"/>
  <c r="HU32"/>
  <c r="HU33"/>
  <c r="HU34"/>
  <c r="HU35"/>
  <c r="HU36"/>
  <c r="HU23"/>
  <c r="HU24"/>
  <c r="HY6"/>
  <c r="IA6"/>
  <c r="HX7" s="1"/>
  <c r="IA7" s="1"/>
  <c r="HX8" s="1"/>
  <c r="IA8" s="1"/>
  <c r="HX9" s="1"/>
  <c r="IA9" s="1"/>
  <c r="HX10" s="1"/>
  <c r="IA10" s="1"/>
  <c r="HX11" s="1"/>
  <c r="IA11" s="1"/>
  <c r="HX12" s="1"/>
  <c r="IA12" s="1"/>
  <c r="HX13" s="1"/>
  <c r="IA13" s="1"/>
  <c r="HX14" s="1"/>
  <c r="IA14" s="1"/>
  <c r="HX15" s="1"/>
  <c r="IA15" s="1"/>
  <c r="HX16" s="1"/>
  <c r="IA16" s="1"/>
  <c r="HX17" s="1"/>
  <c r="IA17" s="1"/>
  <c r="HX18" s="1"/>
  <c r="IA18" s="1"/>
  <c r="HX19" s="1"/>
  <c r="IA19" s="1"/>
  <c r="HX20" s="1"/>
  <c r="IA20" s="1"/>
  <c r="HX21" s="1"/>
  <c r="IA21" s="1"/>
  <c r="HX22" s="1"/>
  <c r="IA22" s="1"/>
  <c r="HX23" s="1"/>
  <c r="IA23" s="1"/>
  <c r="HX24" s="1"/>
  <c r="IA24" s="1"/>
  <c r="HX25" s="1"/>
  <c r="IA25" s="1"/>
  <c r="HX26" s="1"/>
  <c r="HY7"/>
  <c r="HY8"/>
  <c r="HY9"/>
  <c r="HY10"/>
  <c r="HY12"/>
  <c r="HY13"/>
  <c r="HY14"/>
  <c r="HY15"/>
  <c r="HY16"/>
  <c r="HY17"/>
  <c r="HY18"/>
  <c r="HY19"/>
  <c r="HY20"/>
  <c r="HY21"/>
  <c r="HY22"/>
  <c r="HY25"/>
  <c r="HY26"/>
  <c r="HY27"/>
  <c r="HY28"/>
  <c r="HY29"/>
  <c r="HY30"/>
  <c r="HY31"/>
  <c r="HY32"/>
  <c r="HY33"/>
  <c r="HY34"/>
  <c r="HY35"/>
  <c r="HY36"/>
  <c r="HY23"/>
  <c r="HY24"/>
  <c r="IC6"/>
  <c r="IE6"/>
  <c r="IB7" s="1"/>
  <c r="IE7" s="1"/>
  <c r="IB8" s="1"/>
  <c r="IE8" s="1"/>
  <c r="IB9" s="1"/>
  <c r="IE9" s="1"/>
  <c r="IB10" s="1"/>
  <c r="IE10" s="1"/>
  <c r="IB11" s="1"/>
  <c r="IE11" s="1"/>
  <c r="IB12" s="1"/>
  <c r="IE12" s="1"/>
  <c r="IB13" s="1"/>
  <c r="IC7"/>
  <c r="IC8"/>
  <c r="IC9"/>
  <c r="IC10"/>
  <c r="IC12"/>
  <c r="IC13"/>
  <c r="IC14"/>
  <c r="IC15"/>
  <c r="IC16"/>
  <c r="IC17"/>
  <c r="IC18"/>
  <c r="IC19"/>
  <c r="IC20"/>
  <c r="IC21"/>
  <c r="IC22"/>
  <c r="IC25"/>
  <c r="IC26"/>
  <c r="IC27"/>
  <c r="IC28"/>
  <c r="IC29"/>
  <c r="IC30"/>
  <c r="IC31"/>
  <c r="IC32"/>
  <c r="IC33"/>
  <c r="IC34"/>
  <c r="IC35"/>
  <c r="IC36"/>
  <c r="IC23"/>
  <c r="IC24"/>
  <c r="IG6"/>
  <c r="II6"/>
  <c r="IF7" s="1"/>
  <c r="IG7"/>
  <c r="IG8"/>
  <c r="IG9"/>
  <c r="IG10"/>
  <c r="IG12"/>
  <c r="IG13"/>
  <c r="IG14"/>
  <c r="IG15"/>
  <c r="IG16"/>
  <c r="IG17"/>
  <c r="IG18"/>
  <c r="IG19"/>
  <c r="IG20"/>
  <c r="IG21"/>
  <c r="IG22"/>
  <c r="IG25"/>
  <c r="IG26"/>
  <c r="IG27"/>
  <c r="IG28"/>
  <c r="IG29"/>
  <c r="IG30"/>
  <c r="IG31"/>
  <c r="IG32"/>
  <c r="IG33"/>
  <c r="IG34"/>
  <c r="IG35"/>
  <c r="IG36"/>
  <c r="IG23"/>
  <c r="IG24"/>
  <c r="IK7"/>
  <c r="IK6"/>
  <c r="IM6" s="1"/>
  <c r="IJ7" s="1"/>
  <c r="IM7" s="1"/>
  <c r="IJ8" s="1"/>
  <c r="IM8" s="1"/>
  <c r="IJ9" s="1"/>
  <c r="IM9" s="1"/>
  <c r="IJ10" s="1"/>
  <c r="IM10" s="1"/>
  <c r="IJ11" s="1"/>
  <c r="IM11" s="1"/>
  <c r="IJ12" s="1"/>
  <c r="IM12" s="1"/>
  <c r="IJ13" s="1"/>
  <c r="IM13" s="1"/>
  <c r="IJ14" s="1"/>
  <c r="IM14" s="1"/>
  <c r="IJ15" s="1"/>
  <c r="IM15" s="1"/>
  <c r="IJ16" s="1"/>
  <c r="IM16" s="1"/>
  <c r="IJ17" s="1"/>
  <c r="IM17" s="1"/>
  <c r="IJ18" s="1"/>
  <c r="IM18" s="1"/>
  <c r="IJ19" s="1"/>
  <c r="IM19" s="1"/>
  <c r="IJ20" s="1"/>
  <c r="IM20" s="1"/>
  <c r="IJ21" s="1"/>
  <c r="IM21" s="1"/>
  <c r="IJ22" s="1"/>
  <c r="IM22" s="1"/>
  <c r="IJ23" s="1"/>
  <c r="IM23" s="1"/>
  <c r="IJ24" s="1"/>
  <c r="IM24" s="1"/>
  <c r="IJ25" s="1"/>
  <c r="IM25" s="1"/>
  <c r="IJ26" s="1"/>
  <c r="IM26" s="1"/>
  <c r="IJ27" s="1"/>
  <c r="IM27" s="1"/>
  <c r="IJ28" s="1"/>
  <c r="IM28" s="1"/>
  <c r="IJ29" s="1"/>
  <c r="IM29" s="1"/>
  <c r="IJ30" s="1"/>
  <c r="IM30" s="1"/>
  <c r="IJ31" s="1"/>
  <c r="IM31" s="1"/>
  <c r="IJ32" s="1"/>
  <c r="IM32" s="1"/>
  <c r="IJ33" s="1"/>
  <c r="IM33" s="1"/>
  <c r="IJ34" s="1"/>
  <c r="IM34" s="1"/>
  <c r="IJ35" s="1"/>
  <c r="IM35" s="1"/>
  <c r="IJ36" s="1"/>
  <c r="IM36" s="1"/>
  <c r="IK8"/>
  <c r="IK9"/>
  <c r="IK10"/>
  <c r="IK12"/>
  <c r="IK13"/>
  <c r="IK14"/>
  <c r="IK15"/>
  <c r="IK16"/>
  <c r="IK17"/>
  <c r="IK18"/>
  <c r="IK19"/>
  <c r="IK20"/>
  <c r="IK21"/>
  <c r="IK22"/>
  <c r="IK25"/>
  <c r="IK26"/>
  <c r="IK27"/>
  <c r="IK28"/>
  <c r="IK29"/>
  <c r="IK30"/>
  <c r="IK31"/>
  <c r="IK32"/>
  <c r="IK33"/>
  <c r="IK34"/>
  <c r="IK35"/>
  <c r="IK36"/>
  <c r="IK23"/>
  <c r="IK24"/>
  <c r="IO6"/>
  <c r="IQ6" s="1"/>
  <c r="IN7" s="1"/>
  <c r="IQ7" s="1"/>
  <c r="IN8" s="1"/>
  <c r="IQ8" s="1"/>
  <c r="IN9" s="1"/>
  <c r="IQ9" s="1"/>
  <c r="IN10" s="1"/>
  <c r="IQ10" s="1"/>
  <c r="IN11" s="1"/>
  <c r="IQ11" s="1"/>
  <c r="IN12" s="1"/>
  <c r="IQ12" s="1"/>
  <c r="IN13" s="1"/>
  <c r="IQ13" s="1"/>
  <c r="IN14" s="1"/>
  <c r="IQ14" s="1"/>
  <c r="IN15" s="1"/>
  <c r="IQ15" s="1"/>
  <c r="IN16" s="1"/>
  <c r="IQ16" s="1"/>
  <c r="IN17" s="1"/>
  <c r="IQ17" s="1"/>
  <c r="IN18" s="1"/>
  <c r="IQ18" s="1"/>
  <c r="IN19" s="1"/>
  <c r="IQ19" s="1"/>
  <c r="IN20" s="1"/>
  <c r="IQ20" s="1"/>
  <c r="IN21" s="1"/>
  <c r="IQ21" s="1"/>
  <c r="IN22" s="1"/>
  <c r="IQ22" s="1"/>
  <c r="IN23" s="1"/>
  <c r="IQ23" s="1"/>
  <c r="IN24" s="1"/>
  <c r="IQ24" s="1"/>
  <c r="IN25" s="1"/>
  <c r="IQ25" s="1"/>
  <c r="IN26" s="1"/>
  <c r="IQ26" s="1"/>
  <c r="IN27" s="1"/>
  <c r="IQ27" s="1"/>
  <c r="IN28" s="1"/>
  <c r="IQ28" s="1"/>
  <c r="IN29" s="1"/>
  <c r="IQ29" s="1"/>
  <c r="IN30" s="1"/>
  <c r="IQ30" s="1"/>
  <c r="IN31" s="1"/>
  <c r="IQ31" s="1"/>
  <c r="IN32" s="1"/>
  <c r="IQ32" s="1"/>
  <c r="IN33" s="1"/>
  <c r="IQ33" s="1"/>
  <c r="IN34" s="1"/>
  <c r="IQ34" s="1"/>
  <c r="IN35" s="1"/>
  <c r="IQ35" s="1"/>
  <c r="IN36" s="1"/>
  <c r="IQ36" s="1"/>
  <c r="IO7"/>
  <c r="IO8"/>
  <c r="IO9"/>
  <c r="IO10"/>
  <c r="IO12"/>
  <c r="IO13"/>
  <c r="IO14"/>
  <c r="IO15"/>
  <c r="IO16"/>
  <c r="IO17"/>
  <c r="IO18"/>
  <c r="IO19"/>
  <c r="IO20"/>
  <c r="IO21"/>
  <c r="IO22"/>
  <c r="IO25"/>
  <c r="IO26"/>
  <c r="IO27"/>
  <c r="IO28"/>
  <c r="IO29"/>
  <c r="IO30"/>
  <c r="IO31"/>
  <c r="IO32"/>
  <c r="IO33"/>
  <c r="IO34"/>
  <c r="IO35"/>
  <c r="IO36"/>
  <c r="IO23"/>
  <c r="IO24"/>
  <c r="IS7"/>
  <c r="IS6"/>
  <c r="IU6" s="1"/>
  <c r="IR7" s="1"/>
  <c r="IU7" s="1"/>
  <c r="IR8" s="1"/>
  <c r="IU8" s="1"/>
  <c r="IR9" s="1"/>
  <c r="IU9" s="1"/>
  <c r="IR10" s="1"/>
  <c r="IU10" s="1"/>
  <c r="IR11" s="1"/>
  <c r="IU11" s="1"/>
  <c r="IR12" s="1"/>
  <c r="IU12" s="1"/>
  <c r="IR13" s="1"/>
  <c r="IS8"/>
  <c r="IS9"/>
  <c r="IS10"/>
  <c r="IS12"/>
  <c r="IS13"/>
  <c r="IS14"/>
  <c r="IS15"/>
  <c r="IS16"/>
  <c r="IS17"/>
  <c r="IS18"/>
  <c r="IS19"/>
  <c r="IS20"/>
  <c r="IS21"/>
  <c r="IS22"/>
  <c r="IS25"/>
  <c r="IS26"/>
  <c r="IS27"/>
  <c r="IS28"/>
  <c r="IS29"/>
  <c r="IS30"/>
  <c r="IS31"/>
  <c r="IS32"/>
  <c r="IS33"/>
  <c r="IS34"/>
  <c r="IS35"/>
  <c r="IS36"/>
  <c r="IS23"/>
  <c r="IS24"/>
  <c r="IW8"/>
  <c r="IW6"/>
  <c r="IY6" s="1"/>
  <c r="IV7" s="1"/>
  <c r="IY7" s="1"/>
  <c r="IV8" s="1"/>
  <c r="IY8" s="1"/>
  <c r="IV9" s="1"/>
  <c r="IW7"/>
  <c r="IW9"/>
  <c r="IW10"/>
  <c r="IW12"/>
  <c r="IW13"/>
  <c r="IW14"/>
  <c r="IW15"/>
  <c r="IW16"/>
  <c r="IW17"/>
  <c r="IW18"/>
  <c r="IW19"/>
  <c r="IW20"/>
  <c r="IW21"/>
  <c r="IW22"/>
  <c r="IW25"/>
  <c r="IW26"/>
  <c r="IW27"/>
  <c r="IW28"/>
  <c r="IW29"/>
  <c r="IW30"/>
  <c r="IW31"/>
  <c r="IW32"/>
  <c r="IW33"/>
  <c r="IW34"/>
  <c r="IW35"/>
  <c r="IW36"/>
  <c r="IW23"/>
  <c r="IW24"/>
  <c r="JA6"/>
  <c r="JC6"/>
  <c r="IZ7" s="1"/>
  <c r="JC7" s="1"/>
  <c r="IZ8" s="1"/>
  <c r="JA7"/>
  <c r="JA8"/>
  <c r="JA9"/>
  <c r="JA10"/>
  <c r="JA12"/>
  <c r="JA13"/>
  <c r="JA14"/>
  <c r="JA15"/>
  <c r="JA16"/>
  <c r="JA17"/>
  <c r="JA18"/>
  <c r="JA19"/>
  <c r="JA20"/>
  <c r="JA21"/>
  <c r="JA22"/>
  <c r="JA25"/>
  <c r="JA26"/>
  <c r="JA27"/>
  <c r="JA28"/>
  <c r="JA29"/>
  <c r="JA30"/>
  <c r="JA31"/>
  <c r="JA32"/>
  <c r="JA33"/>
  <c r="JA34"/>
  <c r="JA35"/>
  <c r="JA23"/>
  <c r="JA24"/>
  <c r="JE7"/>
  <c r="JE6"/>
  <c r="JG6"/>
  <c r="JD7" s="1"/>
  <c r="JG7" s="1"/>
  <c r="JD8" s="1"/>
  <c r="JG8" s="1"/>
  <c r="JD9" s="1"/>
  <c r="JG9" s="1"/>
  <c r="JD10" s="1"/>
  <c r="JG10" s="1"/>
  <c r="JD11" s="1"/>
  <c r="JG11" s="1"/>
  <c r="JD12" s="1"/>
  <c r="JG12" s="1"/>
  <c r="JD13" s="1"/>
  <c r="JE8"/>
  <c r="JE9"/>
  <c r="JE10"/>
  <c r="JE12"/>
  <c r="JE13"/>
  <c r="JE14"/>
  <c r="JE15"/>
  <c r="JE16"/>
  <c r="JE17"/>
  <c r="JE18"/>
  <c r="JE19"/>
  <c r="JE20"/>
  <c r="JE21"/>
  <c r="JE22"/>
  <c r="JE25"/>
  <c r="JE26"/>
  <c r="JE27"/>
  <c r="JE28"/>
  <c r="JE29"/>
  <c r="JE30"/>
  <c r="JE31"/>
  <c r="JE32"/>
  <c r="JE33"/>
  <c r="JE34"/>
  <c r="JE35"/>
  <c r="JE36"/>
  <c r="JE23"/>
  <c r="JE24"/>
  <c r="JI6"/>
  <c r="JK6" s="1"/>
  <c r="JH7" s="1"/>
  <c r="JI7"/>
  <c r="JI8"/>
  <c r="JI9"/>
  <c r="JI10"/>
  <c r="JI12"/>
  <c r="JI13"/>
  <c r="JI14"/>
  <c r="JI15"/>
  <c r="JI16"/>
  <c r="JI17"/>
  <c r="JI18"/>
  <c r="JI19"/>
  <c r="JI20"/>
  <c r="JI21"/>
  <c r="JI22"/>
  <c r="JI25"/>
  <c r="JI26"/>
  <c r="JI27"/>
  <c r="JI28"/>
  <c r="JI29"/>
  <c r="JI30"/>
  <c r="JI31"/>
  <c r="JI32"/>
  <c r="JI33"/>
  <c r="JI34"/>
  <c r="JI35"/>
  <c r="JI36"/>
  <c r="JI23"/>
  <c r="JI24"/>
  <c r="JM6"/>
  <c r="JO6" s="1"/>
  <c r="JL7" s="1"/>
  <c r="JO7" s="1"/>
  <c r="JL8" s="1"/>
  <c r="JO8" s="1"/>
  <c r="JL9" s="1"/>
  <c r="JO9" s="1"/>
  <c r="JL10" s="1"/>
  <c r="JO10" s="1"/>
  <c r="JL11" s="1"/>
  <c r="JO11" s="1"/>
  <c r="JL12" s="1"/>
  <c r="JO12" s="1"/>
  <c r="JL13" s="1"/>
  <c r="JO13" s="1"/>
  <c r="JL14" s="1"/>
  <c r="JO14" s="1"/>
  <c r="JL15" s="1"/>
  <c r="JO15" s="1"/>
  <c r="JL16" s="1"/>
  <c r="JO16" s="1"/>
  <c r="JL17" s="1"/>
  <c r="JO17" s="1"/>
  <c r="JL18" s="1"/>
  <c r="JO18" s="1"/>
  <c r="JL19" s="1"/>
  <c r="JO19" s="1"/>
  <c r="JL20" s="1"/>
  <c r="JO20" s="1"/>
  <c r="JL21" s="1"/>
  <c r="JO21" s="1"/>
  <c r="JL22" s="1"/>
  <c r="JO22" s="1"/>
  <c r="JL23" s="1"/>
  <c r="JO23" s="1"/>
  <c r="JL24" s="1"/>
  <c r="JO24" s="1"/>
  <c r="JL25" s="1"/>
  <c r="JO25" s="1"/>
  <c r="JL26" s="1"/>
  <c r="JO26" s="1"/>
  <c r="JL27" s="1"/>
  <c r="JO27" s="1"/>
  <c r="JL28" s="1"/>
  <c r="JO28" s="1"/>
  <c r="JL29" s="1"/>
  <c r="JO29" s="1"/>
  <c r="JL30" s="1"/>
  <c r="JO30" s="1"/>
  <c r="JL31" s="1"/>
  <c r="JO31" s="1"/>
  <c r="JL32" s="1"/>
  <c r="JO32" s="1"/>
  <c r="JL33" s="1"/>
  <c r="JO33" s="1"/>
  <c r="JL34" s="1"/>
  <c r="JO34" s="1"/>
  <c r="JL35" s="1"/>
  <c r="JO35" s="1"/>
  <c r="JL36" s="1"/>
  <c r="JO36" s="1"/>
  <c r="JM7"/>
  <c r="JM8"/>
  <c r="JM9"/>
  <c r="JM10"/>
  <c r="JM12"/>
  <c r="JM13"/>
  <c r="JM14"/>
  <c r="JM15"/>
  <c r="JM16"/>
  <c r="JM17"/>
  <c r="JM18"/>
  <c r="JM19"/>
  <c r="JM20"/>
  <c r="JM21"/>
  <c r="JM22"/>
  <c r="JM25"/>
  <c r="JM26"/>
  <c r="JM27"/>
  <c r="JM28"/>
  <c r="JM29"/>
  <c r="JM30"/>
  <c r="JM31"/>
  <c r="JM32"/>
  <c r="JM33"/>
  <c r="JM34"/>
  <c r="JM35"/>
  <c r="JM36"/>
  <c r="JM23"/>
  <c r="JM24"/>
  <c r="JQ7"/>
  <c r="AZ7" i="3"/>
  <c r="JQ6" i="1"/>
  <c r="AZ6" i="3"/>
  <c r="JQ8" i="1"/>
  <c r="AZ8" i="3"/>
  <c r="JQ9" i="1"/>
  <c r="AZ9" i="3"/>
  <c r="JQ10" i="1"/>
  <c r="AZ10" i="3"/>
  <c r="JQ12" i="1"/>
  <c r="AZ12" i="3"/>
  <c r="JQ13" i="1"/>
  <c r="AZ13" i="3"/>
  <c r="JQ14" i="1"/>
  <c r="AZ14" i="3"/>
  <c r="JQ15" i="1"/>
  <c r="AZ15" i="3"/>
  <c r="JQ16" i="1"/>
  <c r="AZ16" i="3"/>
  <c r="JQ17" i="1"/>
  <c r="AZ17" i="3"/>
  <c r="JQ18" i="1"/>
  <c r="AZ18" i="3"/>
  <c r="JQ19" i="1"/>
  <c r="AZ19" i="3"/>
  <c r="JQ20" i="1"/>
  <c r="AZ20" i="3"/>
  <c r="JQ21" i="1"/>
  <c r="AZ21" i="3"/>
  <c r="JQ22" i="1"/>
  <c r="AZ22" i="3"/>
  <c r="JQ23" i="1"/>
  <c r="AZ23" i="3"/>
  <c r="JQ24" i="1"/>
  <c r="AZ24" i="3"/>
  <c r="JQ25" i="1"/>
  <c r="AZ25" i="3"/>
  <c r="JQ26" i="1"/>
  <c r="AZ26" i="3"/>
  <c r="JQ27" i="1"/>
  <c r="AZ27" i="3"/>
  <c r="JQ28" i="1"/>
  <c r="AZ28" i="3"/>
  <c r="JQ29" i="1"/>
  <c r="AZ29" i="3"/>
  <c r="JQ30" i="1"/>
  <c r="AZ30" i="3"/>
  <c r="JQ31" i="1"/>
  <c r="AZ31" i="3"/>
  <c r="JQ32" i="1"/>
  <c r="AZ32" i="3"/>
  <c r="JQ33" i="1"/>
  <c r="AZ33" i="3"/>
  <c r="JQ34" i="1"/>
  <c r="AZ34" i="3"/>
  <c r="JQ35" i="1"/>
  <c r="AZ35" i="3"/>
  <c r="JQ36" i="1"/>
  <c r="AZ36" i="3"/>
  <c r="L6" i="1"/>
  <c r="L6" i="3"/>
  <c r="M6" i="1"/>
  <c r="M6" i="3"/>
  <c r="CN6" i="1"/>
  <c r="Q43"/>
  <c r="CN35"/>
  <c r="L35"/>
  <c r="L35" i="3" s="1"/>
  <c r="CN34" i="1"/>
  <c r="L34"/>
  <c r="L34" i="3"/>
  <c r="M34" i="1"/>
  <c r="M34" i="3"/>
  <c r="CN33" i="1"/>
  <c r="L33"/>
  <c r="L33" i="3" s="1"/>
  <c r="CN32" i="1"/>
  <c r="L32"/>
  <c r="L32" i="3"/>
  <c r="CN31" i="1"/>
  <c r="L31"/>
  <c r="L31" i="3" s="1"/>
  <c r="M31" i="1"/>
  <c r="M31" i="3" s="1"/>
  <c r="CN30" i="1"/>
  <c r="CN29"/>
  <c r="L29"/>
  <c r="L29" i="3" s="1"/>
  <c r="M29" i="1"/>
  <c r="M29" i="3" s="1"/>
  <c r="CN28" i="1"/>
  <c r="GX28"/>
  <c r="AO28" i="3"/>
  <c r="L28" i="1"/>
  <c r="L28" i="3"/>
  <c r="M28" i="1"/>
  <c r="M28" i="3"/>
  <c r="CN27" i="1"/>
  <c r="L27"/>
  <c r="L27" i="3" s="1"/>
  <c r="CN26" i="1"/>
  <c r="GX26"/>
  <c r="AO26" i="3"/>
  <c r="L26" i="1"/>
  <c r="L26" i="3"/>
  <c r="CN25" i="1"/>
  <c r="L25"/>
  <c r="L25" i="3" s="1"/>
  <c r="CN24" i="1"/>
  <c r="L24"/>
  <c r="L24" i="3"/>
  <c r="CN23" i="1"/>
  <c r="L23"/>
  <c r="L23" i="3" s="1"/>
  <c r="CN22" i="1"/>
  <c r="L22"/>
  <c r="L22" i="3"/>
  <c r="CN21" i="1"/>
  <c r="L21"/>
  <c r="L21" i="3" s="1"/>
  <c r="CN20" i="1"/>
  <c r="GX20"/>
  <c r="AO20" i="3"/>
  <c r="L20" i="1"/>
  <c r="L20" i="3"/>
  <c r="CN19" i="1"/>
  <c r="L19"/>
  <c r="L19" i="3" s="1"/>
  <c r="GX18" i="1"/>
  <c r="AO18" i="3" s="1"/>
  <c r="CN18" i="1"/>
  <c r="L18"/>
  <c r="L18" i="3"/>
  <c r="CN17" i="1"/>
  <c r="L17"/>
  <c r="L17" i="3" s="1"/>
  <c r="M17" i="1"/>
  <c r="M17" i="3" s="1"/>
  <c r="CN16" i="1"/>
  <c r="L16"/>
  <c r="L16" i="3"/>
  <c r="M16" i="1"/>
  <c r="M16" i="3"/>
  <c r="CN15" i="1"/>
  <c r="L15"/>
  <c r="L15" i="3" s="1"/>
  <c r="M15" i="1"/>
  <c r="M15" i="3" s="1"/>
  <c r="GX14" i="1"/>
  <c r="AO14" i="3" s="1"/>
  <c r="CN14" i="1"/>
  <c r="L14"/>
  <c r="L14" i="3"/>
  <c r="CN13" i="1"/>
  <c r="GX12"/>
  <c r="AO12" i="3" s="1"/>
  <c r="CN12" i="1"/>
  <c r="L12"/>
  <c r="L12" i="3"/>
  <c r="CN11" i="1"/>
  <c r="CN10"/>
  <c r="L10"/>
  <c r="L10" i="3"/>
  <c r="GX9" i="1"/>
  <c r="AO9" i="3"/>
  <c r="CN9" i="1"/>
  <c r="L9"/>
  <c r="L9" i="3" s="1"/>
  <c r="CN8" i="1"/>
  <c r="L8"/>
  <c r="L8" i="3"/>
  <c r="CN7" i="1"/>
  <c r="GX7"/>
  <c r="AO7" i="3" s="1"/>
  <c r="L7" i="1"/>
  <c r="L7" i="3" s="1"/>
  <c r="M7" i="1"/>
  <c r="M7" i="3" s="1"/>
  <c r="L13" i="1"/>
  <c r="L13" i="3" s="1"/>
  <c r="M13" i="1"/>
  <c r="M13" i="3" s="1"/>
  <c r="M19" i="1"/>
  <c r="M19" i="3" s="1"/>
  <c r="M27" i="1"/>
  <c r="M27" i="3" s="1"/>
  <c r="L30" i="1"/>
  <c r="L30" i="3" s="1"/>
  <c r="M35" i="1"/>
  <c r="M35" i="3" s="1"/>
  <c r="AV36"/>
  <c r="AV34"/>
  <c r="AV32"/>
  <c r="AV28"/>
  <c r="AV26"/>
  <c r="AV24"/>
  <c r="AV22"/>
  <c r="AV20"/>
  <c r="AV18"/>
  <c r="AV16"/>
  <c r="AV14"/>
  <c r="AV12"/>
  <c r="AV9"/>
  <c r="AV6"/>
  <c r="AH36"/>
  <c r="AH35"/>
  <c r="AH34"/>
  <c r="AH33"/>
  <c r="AH32"/>
  <c r="M30" i="1"/>
  <c r="M30" i="3"/>
  <c r="M9" i="1"/>
  <c r="M9" i="3"/>
  <c r="M22" i="1"/>
  <c r="M22" i="3"/>
  <c r="M23" i="1"/>
  <c r="M23" i="3"/>
  <c r="M24" i="1"/>
  <c r="M24" i="3"/>
  <c r="M25" i="1"/>
  <c r="M25" i="3"/>
  <c r="M26" i="1"/>
  <c r="M26" i="3"/>
  <c r="JS6" i="1"/>
  <c r="AV35" i="3"/>
  <c r="AV33"/>
  <c r="AV31"/>
  <c r="AV27"/>
  <c r="AV25"/>
  <c r="AV23"/>
  <c r="AV21"/>
  <c r="AV19"/>
  <c r="AV17"/>
  <c r="AV15"/>
  <c r="AV13"/>
  <c r="AV10"/>
  <c r="AV8"/>
  <c r="HG6" i="1"/>
  <c r="AV7" i="3"/>
  <c r="AL36"/>
  <c r="AL35"/>
  <c r="AL33"/>
  <c r="AL32"/>
  <c r="AL6"/>
  <c r="AH31"/>
  <c r="AH30"/>
  <c r="AH29"/>
  <c r="AH28"/>
  <c r="AH27"/>
  <c r="AH26"/>
  <c r="AH25"/>
  <c r="AH24"/>
  <c r="AH23"/>
  <c r="AH22"/>
  <c r="AH21"/>
  <c r="AH20"/>
  <c r="AH19"/>
  <c r="AH18"/>
  <c r="AH17"/>
  <c r="AH16"/>
  <c r="AH6"/>
  <c r="AH7"/>
  <c r="AH8"/>
  <c r="AH9"/>
  <c r="AH10"/>
  <c r="AH13"/>
  <c r="AH14"/>
  <c r="AH15"/>
  <c r="AL7"/>
  <c r="K35"/>
  <c r="G35"/>
  <c r="K34"/>
  <c r="K33"/>
  <c r="G33"/>
  <c r="K32"/>
  <c r="K31"/>
  <c r="G31"/>
  <c r="K30"/>
  <c r="K29"/>
  <c r="G29"/>
  <c r="K28"/>
  <c r="K27"/>
  <c r="G27"/>
  <c r="K26"/>
  <c r="K25"/>
  <c r="G25"/>
  <c r="K24"/>
  <c r="K23"/>
  <c r="G23"/>
  <c r="K22"/>
  <c r="G21"/>
  <c r="K20"/>
  <c r="K19"/>
  <c r="G19"/>
  <c r="K18"/>
  <c r="K17"/>
  <c r="G17"/>
  <c r="K16"/>
  <c r="K15"/>
  <c r="G15"/>
  <c r="K14"/>
  <c r="K13"/>
  <c r="K9"/>
  <c r="K8"/>
  <c r="K7"/>
  <c r="AL31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0"/>
  <c r="AL9"/>
  <c r="AL8"/>
  <c r="V36" i="1"/>
  <c r="GX36" s="1"/>
  <c r="AO36" i="3" s="1"/>
  <c r="V35" i="1"/>
  <c r="V35" i="3"/>
  <c r="V33" i="1"/>
  <c r="V33" i="3"/>
  <c r="V31" i="1"/>
  <c r="GX31"/>
  <c r="AO31" i="3" s="1"/>
  <c r="V29" i="1"/>
  <c r="GX29" s="1"/>
  <c r="AO29" i="3" s="1"/>
  <c r="V27" i="1"/>
  <c r="V25"/>
  <c r="V25" i="3" s="1"/>
  <c r="V23" i="1"/>
  <c r="GX23" s="1"/>
  <c r="V21"/>
  <c r="GX21" s="1"/>
  <c r="AO21" i="3" s="1"/>
  <c r="V19" i="1"/>
  <c r="V17"/>
  <c r="V17" i="3" s="1"/>
  <c r="V15" i="1"/>
  <c r="GX15" s="1"/>
  <c r="AO15" i="3" s="1"/>
  <c r="V13" i="1"/>
  <c r="GX13"/>
  <c r="AO13" i="3" s="1"/>
  <c r="U6" i="1"/>
  <c r="U6" i="3" s="1"/>
  <c r="V6" i="1"/>
  <c r="M36"/>
  <c r="M36" i="3" s="1"/>
  <c r="O6"/>
  <c r="O10"/>
  <c r="AS11"/>
  <c r="V13"/>
  <c r="HD7" i="1"/>
  <c r="HG7" s="1"/>
  <c r="HD8" s="1"/>
  <c r="K10" i="3"/>
  <c r="M10" i="1"/>
  <c r="M10" i="3" s="1"/>
  <c r="V6"/>
  <c r="AO10"/>
  <c r="V15"/>
  <c r="V19"/>
  <c r="GX19" i="1"/>
  <c r="AO19" i="3" s="1"/>
  <c r="V23"/>
  <c r="V27"/>
  <c r="GX27" i="1"/>
  <c r="AO27" i="3" s="1"/>
  <c r="V31"/>
  <c r="GX35" i="1"/>
  <c r="AO35" i="3"/>
  <c r="BB6"/>
  <c r="JP7" i="1"/>
  <c r="AY7" i="3" s="1"/>
  <c r="JS7" i="1"/>
  <c r="BB7" i="3" s="1"/>
  <c r="E37"/>
  <c r="K21" i="1"/>
  <c r="M21"/>
  <c r="M21" i="3" s="1"/>
  <c r="H21"/>
  <c r="K21"/>
  <c r="O21" i="1"/>
  <c r="O21" i="3" s="1"/>
  <c r="GH7" i="1"/>
  <c r="GB8" s="1"/>
  <c r="GH8" s="1"/>
  <c r="GB9" s="1"/>
  <c r="GH9" s="1"/>
  <c r="GB10" s="1"/>
  <c r="GH10" s="1"/>
  <c r="GB11" s="1"/>
  <c r="GH11" s="1"/>
  <c r="GB12" s="1"/>
  <c r="GH12" s="1"/>
  <c r="GB13" s="1"/>
  <c r="GH13" s="1"/>
  <c r="GB14" s="1"/>
  <c r="GH14" s="1"/>
  <c r="GB15" s="1"/>
  <c r="GH15" s="1"/>
  <c r="GB16" s="1"/>
  <c r="GH16" s="1"/>
  <c r="GB17" s="1"/>
  <c r="GH17" s="1"/>
  <c r="GB18" s="1"/>
  <c r="GH18" s="1"/>
  <c r="GB19" s="1"/>
  <c r="GH19" s="1"/>
  <c r="GB20" s="1"/>
  <c r="GH20" s="1"/>
  <c r="GB21" s="1"/>
  <c r="GH21" s="1"/>
  <c r="GB22" s="1"/>
  <c r="GH22" s="1"/>
  <c r="GB23" s="1"/>
  <c r="GH23" s="1"/>
  <c r="GB24" s="1"/>
  <c r="GH24" s="1"/>
  <c r="GB25" s="1"/>
  <c r="GH25" s="1"/>
  <c r="GB26" s="1"/>
  <c r="GH26" s="1"/>
  <c r="GB27" s="1"/>
  <c r="GH27" s="1"/>
  <c r="GB28" s="1"/>
  <c r="GH28" s="1"/>
  <c r="GB29" s="1"/>
  <c r="GH29" s="1"/>
  <c r="GB30" s="1"/>
  <c r="GH30" s="1"/>
  <c r="GB31" s="1"/>
  <c r="GH31" s="1"/>
  <c r="GB32" s="1"/>
  <c r="GH32" s="1"/>
  <c r="GB33" s="1"/>
  <c r="GH33" s="1"/>
  <c r="GB34" s="1"/>
  <c r="GH34" s="1"/>
  <c r="GB35" s="1"/>
  <c r="GH35" s="1"/>
  <c r="GB36" s="1"/>
  <c r="GH36" s="1"/>
  <c r="GH43" s="1"/>
  <c r="AL30" i="3"/>
  <c r="AL29"/>
  <c r="AV29"/>
  <c r="AV30"/>
  <c r="AL34"/>
  <c r="AK38"/>
  <c r="AI38"/>
  <c r="GX33" i="1"/>
  <c r="AO33" i="3"/>
  <c r="GX17" i="1"/>
  <c r="AO17" i="3"/>
  <c r="M20" i="1"/>
  <c r="M20" i="3"/>
  <c r="M18" i="1"/>
  <c r="M18" i="3"/>
  <c r="M8" i="1"/>
  <c r="M8" i="3"/>
  <c r="M33" i="1"/>
  <c r="M33" i="3"/>
  <c r="HE37" i="1"/>
  <c r="IG37"/>
  <c r="HM37"/>
  <c r="HI37"/>
  <c r="V32"/>
  <c r="V32" i="3"/>
  <c r="Z37"/>
  <c r="O32"/>
  <c r="AL11"/>
  <c r="AV11"/>
  <c r="AV37" s="1"/>
  <c r="HH7" i="1"/>
  <c r="HK7" s="1"/>
  <c r="HH8" s="1"/>
  <c r="HK8" s="1"/>
  <c r="HH9" s="1"/>
  <c r="AX6" i="3"/>
  <c r="CV7" i="1"/>
  <c r="AG7" i="3"/>
  <c r="AM6"/>
  <c r="AL38"/>
  <c r="DB7" i="1"/>
  <c r="AM7" i="3"/>
  <c r="GX11" i="1"/>
  <c r="AO11" i="3" s="1"/>
  <c r="V11"/>
  <c r="M14" i="1"/>
  <c r="M14" i="3"/>
  <c r="M11" i="1"/>
  <c r="M11" i="3"/>
  <c r="CV8" i="1"/>
  <c r="AG8" i="3"/>
  <c r="DB8" i="1"/>
  <c r="CV9" s="1"/>
  <c r="V16"/>
  <c r="DC16"/>
  <c r="DI16" s="1"/>
  <c r="DC17" s="1"/>
  <c r="DI17" s="1"/>
  <c r="DC18" s="1"/>
  <c r="DI18" s="1"/>
  <c r="DC19" s="1"/>
  <c r="DI19" s="1"/>
  <c r="DC20" s="1"/>
  <c r="DI20" s="1"/>
  <c r="DC21" s="1"/>
  <c r="DI21" s="1"/>
  <c r="DC22" s="1"/>
  <c r="DI22" s="1"/>
  <c r="DC23" s="1"/>
  <c r="DI23" s="1"/>
  <c r="DC24" s="1"/>
  <c r="DI24" s="1"/>
  <c r="DC25" s="1"/>
  <c r="DI25" s="1"/>
  <c r="DC26" s="1"/>
  <c r="DI26" s="1"/>
  <c r="DC27" s="1"/>
  <c r="DI27" s="1"/>
  <c r="DC28" s="1"/>
  <c r="DI28" s="1"/>
  <c r="DC29" s="1"/>
  <c r="DI29" s="1"/>
  <c r="DC30" s="1"/>
  <c r="DI30" s="1"/>
  <c r="DC31" s="1"/>
  <c r="DI31" s="1"/>
  <c r="DC32" s="1"/>
  <c r="DI32" s="1"/>
  <c r="DC33" s="1"/>
  <c r="DI33" s="1"/>
  <c r="DC34" s="1"/>
  <c r="DI34" s="1"/>
  <c r="DC35" s="1"/>
  <c r="DI35" s="1"/>
  <c r="DC36" s="1"/>
  <c r="DI36" s="1"/>
  <c r="DH43" s="1"/>
  <c r="O15" i="3"/>
  <c r="V16"/>
  <c r="GX16" i="1"/>
  <c r="AO16" i="3"/>
  <c r="GO20" i="1"/>
  <c r="GI21" s="1"/>
  <c r="GO21" s="1"/>
  <c r="GI22" s="1"/>
  <c r="GO22" s="1"/>
  <c r="GI23" s="1"/>
  <c r="GO23" s="1"/>
  <c r="GI24" s="1"/>
  <c r="GO24" s="1"/>
  <c r="GI25" s="1"/>
  <c r="GO25" s="1"/>
  <c r="GI26" s="1"/>
  <c r="GO26" s="1"/>
  <c r="GI27" s="1"/>
  <c r="GO27" s="1"/>
  <c r="GI28" s="1"/>
  <c r="GO28" s="1"/>
  <c r="GI29" s="1"/>
  <c r="GO29" s="1"/>
  <c r="GI30" s="1"/>
  <c r="GO30" s="1"/>
  <c r="GI31" s="1"/>
  <c r="GO31" s="1"/>
  <c r="GI32" s="1"/>
  <c r="GO32" s="1"/>
  <c r="GI33" s="1"/>
  <c r="GO33" s="1"/>
  <c r="GI34" s="1"/>
  <c r="GO34" s="1"/>
  <c r="GI35" s="1"/>
  <c r="GO35" s="1"/>
  <c r="GI36" s="1"/>
  <c r="GO36" s="1"/>
  <c r="GO43" s="1"/>
  <c r="GA20"/>
  <c r="FU21" s="1"/>
  <c r="GA21" s="1"/>
  <c r="FU22" s="1"/>
  <c r="GA22" s="1"/>
  <c r="FU23" s="1"/>
  <c r="GA23" s="1"/>
  <c r="FU24" s="1"/>
  <c r="GA24" s="1"/>
  <c r="FU25" s="1"/>
  <c r="GA25" s="1"/>
  <c r="FU26" s="1"/>
  <c r="GA26" s="1"/>
  <c r="FU27" s="1"/>
  <c r="GA27" s="1"/>
  <c r="FU28" s="1"/>
  <c r="GA28" s="1"/>
  <c r="FU29" s="1"/>
  <c r="GA29" s="1"/>
  <c r="FU30" s="1"/>
  <c r="GA30" s="1"/>
  <c r="FU31" s="1"/>
  <c r="GA31" s="1"/>
  <c r="FU32" s="1"/>
  <c r="GA32" s="1"/>
  <c r="FU33" s="1"/>
  <c r="GA33" s="1"/>
  <c r="FU34" s="1"/>
  <c r="GA34" s="1"/>
  <c r="FU35" s="1"/>
  <c r="GA35" s="1"/>
  <c r="FU36" s="1"/>
  <c r="GA36" s="1"/>
  <c r="GA43" s="1"/>
  <c r="FT20"/>
  <c r="FN21" s="1"/>
  <c r="FT21" s="1"/>
  <c r="FN22" s="1"/>
  <c r="FT22" s="1"/>
  <c r="FN23" s="1"/>
  <c r="FT23" s="1"/>
  <c r="FN24" s="1"/>
  <c r="FT24" s="1"/>
  <c r="FN25" s="1"/>
  <c r="FT25" s="1"/>
  <c r="FN26" s="1"/>
  <c r="FT26" s="1"/>
  <c r="FN27" s="1"/>
  <c r="FT27" s="1"/>
  <c r="FN28" s="1"/>
  <c r="FT28" s="1"/>
  <c r="FN29" s="1"/>
  <c r="FT29" s="1"/>
  <c r="FN30" s="1"/>
  <c r="FT30" s="1"/>
  <c r="FN31" s="1"/>
  <c r="FT31" s="1"/>
  <c r="FN32" s="1"/>
  <c r="FT32" s="1"/>
  <c r="FN33" s="1"/>
  <c r="FT33" s="1"/>
  <c r="FN34" s="1"/>
  <c r="FT34" s="1"/>
  <c r="FN35" s="1"/>
  <c r="FT35" s="1"/>
  <c r="FN36" s="1"/>
  <c r="FT36" s="1"/>
  <c r="FM20"/>
  <c r="FG21"/>
  <c r="FM21" s="1"/>
  <c r="FG22" s="1"/>
  <c r="FM22" s="1"/>
  <c r="FG23" s="1"/>
  <c r="FM23" s="1"/>
  <c r="FG24" s="1"/>
  <c r="FM24" s="1"/>
  <c r="FG25" s="1"/>
  <c r="FM25" s="1"/>
  <c r="FG26" s="1"/>
  <c r="FM26" s="1"/>
  <c r="FG27" s="1"/>
  <c r="FM27" s="1"/>
  <c r="FG28" s="1"/>
  <c r="FM28" s="1"/>
  <c r="FG29" s="1"/>
  <c r="FM29" s="1"/>
  <c r="FG30" s="1"/>
  <c r="FM30" s="1"/>
  <c r="FG31" s="1"/>
  <c r="FM31" s="1"/>
  <c r="FG32" s="1"/>
  <c r="FM32" s="1"/>
  <c r="FG33" s="1"/>
  <c r="FM33" s="1"/>
  <c r="FG34" s="1"/>
  <c r="FM34" s="1"/>
  <c r="FG35" s="1"/>
  <c r="FM35" s="1"/>
  <c r="FG36" s="1"/>
  <c r="FM36" s="1"/>
  <c r="FM43" s="1"/>
  <c r="FF20"/>
  <c r="EZ21" s="1"/>
  <c r="FF21" s="1"/>
  <c r="EZ22" s="1"/>
  <c r="FF22" s="1"/>
  <c r="EZ23" s="1"/>
  <c r="FF23" s="1"/>
  <c r="EZ24" s="1"/>
  <c r="FF24" s="1"/>
  <c r="EZ25" s="1"/>
  <c r="FF25" s="1"/>
  <c r="EZ26" s="1"/>
  <c r="FF26" s="1"/>
  <c r="EZ27" s="1"/>
  <c r="FF27" s="1"/>
  <c r="EZ28" s="1"/>
  <c r="FF28" s="1"/>
  <c r="EZ29" s="1"/>
  <c r="FF29" s="1"/>
  <c r="EZ30" s="1"/>
  <c r="FF30" s="1"/>
  <c r="EZ31" s="1"/>
  <c r="FF31" s="1"/>
  <c r="EZ32" s="1"/>
  <c r="FF32" s="1"/>
  <c r="EZ33" s="1"/>
  <c r="FF33" s="1"/>
  <c r="EZ34" s="1"/>
  <c r="FF34" s="1"/>
  <c r="EZ35" s="1"/>
  <c r="FF35" s="1"/>
  <c r="EZ36" s="1"/>
  <c r="FF36" s="1"/>
  <c r="FF43" s="1"/>
  <c r="EY20"/>
  <c r="ES21"/>
  <c r="EY21" s="1"/>
  <c r="ES22" s="1"/>
  <c r="EY22" s="1"/>
  <c r="ES23" s="1"/>
  <c r="EY23" s="1"/>
  <c r="ES24" s="1"/>
  <c r="EY24" s="1"/>
  <c r="ES25" s="1"/>
  <c r="EY25" s="1"/>
  <c r="ES26" s="1"/>
  <c r="EY26" s="1"/>
  <c r="ES27" s="1"/>
  <c r="EY27" s="1"/>
  <c r="ES28" s="1"/>
  <c r="EY28" s="1"/>
  <c r="ES29" s="1"/>
  <c r="EY29" s="1"/>
  <c r="ES30" s="1"/>
  <c r="EY30" s="1"/>
  <c r="ES31" s="1"/>
  <c r="EY31" s="1"/>
  <c r="ES32" s="1"/>
  <c r="EY32" s="1"/>
  <c r="ES33" s="1"/>
  <c r="EY33" s="1"/>
  <c r="ES34" s="1"/>
  <c r="EY34" s="1"/>
  <c r="ES35" s="1"/>
  <c r="EY35" s="1"/>
  <c r="ES36" s="1"/>
  <c r="EY36" s="1"/>
  <c r="ER20"/>
  <c r="EL21" s="1"/>
  <c r="ER21" s="1"/>
  <c r="EL22" s="1"/>
  <c r="ER22" s="1"/>
  <c r="EL23" s="1"/>
  <c r="ER23" s="1"/>
  <c r="EL24" s="1"/>
  <c r="ER24" s="1"/>
  <c r="EL25" s="1"/>
  <c r="ER25" s="1"/>
  <c r="EL26" s="1"/>
  <c r="ER26" s="1"/>
  <c r="EL27" s="1"/>
  <c r="ER27" s="1"/>
  <c r="EL28" s="1"/>
  <c r="ER28" s="1"/>
  <c r="EL29" s="1"/>
  <c r="ER29" s="1"/>
  <c r="EL30" s="1"/>
  <c r="ER30" s="1"/>
  <c r="EL31" s="1"/>
  <c r="ER31" s="1"/>
  <c r="EL32" s="1"/>
  <c r="ER32" s="1"/>
  <c r="EL33" s="1"/>
  <c r="ER33" s="1"/>
  <c r="EL34" s="1"/>
  <c r="ER34" s="1"/>
  <c r="EL35" s="1"/>
  <c r="ER35" s="1"/>
  <c r="EL36" s="1"/>
  <c r="ER36" s="1"/>
  <c r="EK20"/>
  <c r="EE21"/>
  <c r="EK21" s="1"/>
  <c r="EE22" s="1"/>
  <c r="EK22" s="1"/>
  <c r="EE23" s="1"/>
  <c r="EK23" s="1"/>
  <c r="EE24" s="1"/>
  <c r="EK24" s="1"/>
  <c r="EE25" s="1"/>
  <c r="EK25" s="1"/>
  <c r="EE26" s="1"/>
  <c r="EK26" s="1"/>
  <c r="EE27" s="1"/>
  <c r="EK27" s="1"/>
  <c r="EE28" s="1"/>
  <c r="EK28" s="1"/>
  <c r="EE29" s="1"/>
  <c r="EK29" s="1"/>
  <c r="EE30" s="1"/>
  <c r="EK30" s="1"/>
  <c r="EE31" s="1"/>
  <c r="EK31" s="1"/>
  <c r="EE32" s="1"/>
  <c r="EK32" s="1"/>
  <c r="EE33" s="1"/>
  <c r="EK33" s="1"/>
  <c r="EE34" s="1"/>
  <c r="EK34" s="1"/>
  <c r="EE35" s="1"/>
  <c r="EK35" s="1"/>
  <c r="EE36" s="1"/>
  <c r="EK36" s="1"/>
  <c r="EK43" s="1"/>
  <c r="ED20"/>
  <c r="DX21" s="1"/>
  <c r="ED21" s="1"/>
  <c r="DX22" s="1"/>
  <c r="ED22" s="1"/>
  <c r="DX23" s="1"/>
  <c r="ED23" s="1"/>
  <c r="DX24" s="1"/>
  <c r="ED24" s="1"/>
  <c r="DX25" s="1"/>
  <c r="ED25" s="1"/>
  <c r="DX26" s="1"/>
  <c r="ED26" s="1"/>
  <c r="DX27" s="1"/>
  <c r="ED27" s="1"/>
  <c r="DX28" s="1"/>
  <c r="ED28" s="1"/>
  <c r="DX29" s="1"/>
  <c r="ED29" s="1"/>
  <c r="DX30" s="1"/>
  <c r="ED30" s="1"/>
  <c r="DX31" s="1"/>
  <c r="ED31" s="1"/>
  <c r="DX32" s="1"/>
  <c r="ED32" s="1"/>
  <c r="DX33" s="1"/>
  <c r="ED33" s="1"/>
  <c r="DX34" s="1"/>
  <c r="ED34" s="1"/>
  <c r="DX35" s="1"/>
  <c r="ED35" s="1"/>
  <c r="DX36" s="1"/>
  <c r="ED36" s="1"/>
  <c r="ED43" s="1"/>
  <c r="DW20"/>
  <c r="DQ21"/>
  <c r="DW21" s="1"/>
  <c r="DQ22" s="1"/>
  <c r="DW22" s="1"/>
  <c r="DQ23" s="1"/>
  <c r="DW23" s="1"/>
  <c r="DQ24" s="1"/>
  <c r="DW24" s="1"/>
  <c r="DQ25" s="1"/>
  <c r="DW25" s="1"/>
  <c r="DQ26" s="1"/>
  <c r="DW26" s="1"/>
  <c r="DQ27" s="1"/>
  <c r="DW27" s="1"/>
  <c r="DQ28" s="1"/>
  <c r="DW28" s="1"/>
  <c r="DQ29" s="1"/>
  <c r="DW29" s="1"/>
  <c r="DQ30" s="1"/>
  <c r="DW30" s="1"/>
  <c r="DQ31" s="1"/>
  <c r="DW31" s="1"/>
  <c r="DQ32" s="1"/>
  <c r="DW32" s="1"/>
  <c r="DQ33" s="1"/>
  <c r="DW33" s="1"/>
  <c r="DQ34" s="1"/>
  <c r="DW34" s="1"/>
  <c r="DQ35" s="1"/>
  <c r="DW35" s="1"/>
  <c r="DQ36" s="1"/>
  <c r="DW36" s="1"/>
  <c r="HP20"/>
  <c r="HS20" s="1"/>
  <c r="HP21" s="1"/>
  <c r="HS21" s="1"/>
  <c r="HP22" s="1"/>
  <c r="HS22" s="1"/>
  <c r="HP23" s="1"/>
  <c r="HS23" s="1"/>
  <c r="HP24" s="1"/>
  <c r="HS24" s="1"/>
  <c r="HP25" s="1"/>
  <c r="HS25" s="1"/>
  <c r="HP26" s="1"/>
  <c r="HS26" s="1"/>
  <c r="HP27" s="1"/>
  <c r="HS27" s="1"/>
  <c r="HP28" s="1"/>
  <c r="HS28" s="1"/>
  <c r="HP29" s="1"/>
  <c r="HS29" s="1"/>
  <c r="HP30" s="1"/>
  <c r="HS30" s="1"/>
  <c r="HP31" s="1"/>
  <c r="HS31" s="1"/>
  <c r="HP32" s="1"/>
  <c r="HS32" s="1"/>
  <c r="HP33" s="1"/>
  <c r="HS33" s="1"/>
  <c r="HP34" s="1"/>
  <c r="HS34" s="1"/>
  <c r="HP35" s="1"/>
  <c r="HS35" s="1"/>
  <c r="HP36" s="1"/>
  <c r="HS36" s="1"/>
  <c r="C37"/>
  <c r="C6" i="3"/>
  <c r="C36"/>
  <c r="V22" i="1"/>
  <c r="GX22"/>
  <c r="AO22" i="3" s="1"/>
  <c r="V24" i="1"/>
  <c r="GX24" s="1"/>
  <c r="AO24" i="3" s="1"/>
  <c r="AO23"/>
  <c r="O23"/>
  <c r="V22"/>
  <c r="V24"/>
  <c r="JC8" i="1"/>
  <c r="IZ9" s="1"/>
  <c r="JC9" s="1"/>
  <c r="IZ10" s="1"/>
  <c r="JC10" s="1"/>
  <c r="IZ11" s="1"/>
  <c r="JC11" s="1"/>
  <c r="IZ12" s="1"/>
  <c r="JC12" s="1"/>
  <c r="IZ13" s="1"/>
  <c r="JC13" s="1"/>
  <c r="IZ14" s="1"/>
  <c r="JC14" s="1"/>
  <c r="IZ15" s="1"/>
  <c r="JC15" s="1"/>
  <c r="IZ16" s="1"/>
  <c r="JC16" s="1"/>
  <c r="IZ17" s="1"/>
  <c r="JC17" s="1"/>
  <c r="IZ18" s="1"/>
  <c r="JC18" s="1"/>
  <c r="IZ19" s="1"/>
  <c r="JC19" s="1"/>
  <c r="IZ20" s="1"/>
  <c r="JC20" s="1"/>
  <c r="IZ21" s="1"/>
  <c r="JC21" s="1"/>
  <c r="IZ22" s="1"/>
  <c r="JC22" s="1"/>
  <c r="IZ23" s="1"/>
  <c r="JC23" s="1"/>
  <c r="IZ24" s="1"/>
  <c r="JC24" s="1"/>
  <c r="IZ25" s="1"/>
  <c r="JC25" s="1"/>
  <c r="IZ26" s="1"/>
  <c r="JC26" s="1"/>
  <c r="IZ27" s="1"/>
  <c r="JC27" s="1"/>
  <c r="IZ28" s="1"/>
  <c r="JC28" s="1"/>
  <c r="IZ29" s="1"/>
  <c r="JC29" s="1"/>
  <c r="IZ30" s="1"/>
  <c r="JC30" s="1"/>
  <c r="IZ31" s="1"/>
  <c r="JC31" s="1"/>
  <c r="IZ32" s="1"/>
  <c r="JC32" s="1"/>
  <c r="IZ33" s="1"/>
  <c r="JC33" s="1"/>
  <c r="IZ34" s="1"/>
  <c r="JC34" s="1"/>
  <c r="IZ35" s="1"/>
  <c r="JC35" s="1"/>
  <c r="IZ36" s="1"/>
  <c r="JC36" s="1"/>
  <c r="IE13"/>
  <c r="IB14"/>
  <c r="IE14" s="1"/>
  <c r="IB15" s="1"/>
  <c r="IE15" s="1"/>
  <c r="IB16" s="1"/>
  <c r="IE16" s="1"/>
  <c r="IB17" s="1"/>
  <c r="IE17" s="1"/>
  <c r="IB18" s="1"/>
  <c r="IE18" s="1"/>
  <c r="IB19" s="1"/>
  <c r="IE19" s="1"/>
  <c r="IB20" s="1"/>
  <c r="IE20" s="1"/>
  <c r="IB21" s="1"/>
  <c r="IE21" s="1"/>
  <c r="IB22" s="1"/>
  <c r="IE22" s="1"/>
  <c r="IB23" s="1"/>
  <c r="IE23" s="1"/>
  <c r="IB24" s="1"/>
  <c r="IE24" s="1"/>
  <c r="IB25" s="1"/>
  <c r="IE25" s="1"/>
  <c r="IB26" s="1"/>
  <c r="IE26" s="1"/>
  <c r="IB27" s="1"/>
  <c r="IE27" s="1"/>
  <c r="IB28" s="1"/>
  <c r="IE28" s="1"/>
  <c r="IB29" s="1"/>
  <c r="IE29" s="1"/>
  <c r="IB30" s="1"/>
  <c r="IE30" s="1"/>
  <c r="IB31" s="1"/>
  <c r="IE31" s="1"/>
  <c r="IB32" s="1"/>
  <c r="IE32" s="1"/>
  <c r="IB33" s="1"/>
  <c r="IE33" s="1"/>
  <c r="IB34" s="1"/>
  <c r="IE34" s="1"/>
  <c r="IB35" s="1"/>
  <c r="IE35" s="1"/>
  <c r="IB36" s="1"/>
  <c r="IE36" s="1"/>
  <c r="IA26"/>
  <c r="HX27" s="1"/>
  <c r="IA27" s="1"/>
  <c r="HX28" s="1"/>
  <c r="IA28" s="1"/>
  <c r="HX29" s="1"/>
  <c r="IA29" s="1"/>
  <c r="HX30" s="1"/>
  <c r="IA30" s="1"/>
  <c r="HX31" s="1"/>
  <c r="IA31" s="1"/>
  <c r="HX32" s="1"/>
  <c r="IA32" s="1"/>
  <c r="HX33" s="1"/>
  <c r="IA33" s="1"/>
  <c r="HX34" s="1"/>
  <c r="IA34" s="1"/>
  <c r="HX35" s="1"/>
  <c r="IA35" s="1"/>
  <c r="HX36" s="1"/>
  <c r="IA36" s="1"/>
  <c r="AU7" i="3"/>
  <c r="GX32" i="1"/>
  <c r="AO32" i="3" s="1"/>
  <c r="GX6" i="1"/>
  <c r="V36" i="3"/>
  <c r="V21"/>
  <c r="W6" i="1"/>
  <c r="M32"/>
  <c r="M32" i="3" s="1"/>
  <c r="JG13" i="1"/>
  <c r="JD14" s="1"/>
  <c r="JG14" s="1"/>
  <c r="JD15" s="1"/>
  <c r="JG15" s="1"/>
  <c r="JD16" s="1"/>
  <c r="JG16" s="1"/>
  <c r="JD17" s="1"/>
  <c r="JG17" s="1"/>
  <c r="JD18" s="1"/>
  <c r="JG18" s="1"/>
  <c r="JD19" s="1"/>
  <c r="JG19" s="1"/>
  <c r="JD20" s="1"/>
  <c r="JG20" s="1"/>
  <c r="JD21" s="1"/>
  <c r="JG21" s="1"/>
  <c r="JD22" s="1"/>
  <c r="JG22" s="1"/>
  <c r="JD23" s="1"/>
  <c r="JG23" s="1"/>
  <c r="JD24" s="1"/>
  <c r="JG24" s="1"/>
  <c r="JD25" s="1"/>
  <c r="JG25" s="1"/>
  <c r="JD26" s="1"/>
  <c r="JG26" s="1"/>
  <c r="JD27" s="1"/>
  <c r="JG27" s="1"/>
  <c r="JD28" s="1"/>
  <c r="JG28" s="1"/>
  <c r="JD29" s="1"/>
  <c r="JG29" s="1"/>
  <c r="JD30" s="1"/>
  <c r="JG30" s="1"/>
  <c r="JD31" s="1"/>
  <c r="JG31" s="1"/>
  <c r="JD32" s="1"/>
  <c r="JG32" s="1"/>
  <c r="JD33" s="1"/>
  <c r="JG33" s="1"/>
  <c r="JD34" s="1"/>
  <c r="JG34" s="1"/>
  <c r="JD35" s="1"/>
  <c r="JG35" s="1"/>
  <c r="JD36" s="1"/>
  <c r="JG36" s="1"/>
  <c r="IY9"/>
  <c r="IV10"/>
  <c r="IY10" s="1"/>
  <c r="IV11" s="1"/>
  <c r="IY11" s="1"/>
  <c r="IV12" s="1"/>
  <c r="IY12" s="1"/>
  <c r="IV13" s="1"/>
  <c r="IY13" s="1"/>
  <c r="IV14" s="1"/>
  <c r="IY14" s="1"/>
  <c r="IV15" s="1"/>
  <c r="IY15" s="1"/>
  <c r="IV16" s="1"/>
  <c r="IY16" s="1"/>
  <c r="IV17" s="1"/>
  <c r="IY17" s="1"/>
  <c r="IV18" s="1"/>
  <c r="IY18" s="1"/>
  <c r="IV19" s="1"/>
  <c r="IY19" s="1"/>
  <c r="IV20" s="1"/>
  <c r="IY20" s="1"/>
  <c r="IV21" s="1"/>
  <c r="IY21" s="1"/>
  <c r="IV22" s="1"/>
  <c r="IY22" s="1"/>
  <c r="IV23" s="1"/>
  <c r="IY23" s="1"/>
  <c r="IV24" s="1"/>
  <c r="IY24" s="1"/>
  <c r="IV25" s="1"/>
  <c r="IY25" s="1"/>
  <c r="IV26" s="1"/>
  <c r="IY26" s="1"/>
  <c r="IV27" s="1"/>
  <c r="IY27" s="1"/>
  <c r="IV28" s="1"/>
  <c r="IY28" s="1"/>
  <c r="IV29" s="1"/>
  <c r="IY29" s="1"/>
  <c r="IV30" s="1"/>
  <c r="IY30" s="1"/>
  <c r="IV31" s="1"/>
  <c r="IY31" s="1"/>
  <c r="IV32" s="1"/>
  <c r="IY32" s="1"/>
  <c r="IV33" s="1"/>
  <c r="IY33" s="1"/>
  <c r="IV34" s="1"/>
  <c r="IY34" s="1"/>
  <c r="IV35" s="1"/>
  <c r="IY35" s="1"/>
  <c r="IV36" s="1"/>
  <c r="IY36" s="1"/>
  <c r="IU13"/>
  <c r="IR14" s="1"/>
  <c r="IU14" s="1"/>
  <c r="IR15" s="1"/>
  <c r="IU15" s="1"/>
  <c r="IR16" s="1"/>
  <c r="IU16" s="1"/>
  <c r="IR17" s="1"/>
  <c r="IU17" s="1"/>
  <c r="IR18" s="1"/>
  <c r="IU18" s="1"/>
  <c r="IR19" s="1"/>
  <c r="IU19" s="1"/>
  <c r="IR20" s="1"/>
  <c r="IU20" s="1"/>
  <c r="IR21" s="1"/>
  <c r="IU21" s="1"/>
  <c r="IR22" s="1"/>
  <c r="IU22" s="1"/>
  <c r="IR23" s="1"/>
  <c r="IU23" s="1"/>
  <c r="IR24" s="1"/>
  <c r="IU24" s="1"/>
  <c r="IR25" s="1"/>
  <c r="IU25" s="1"/>
  <c r="IR26" s="1"/>
  <c r="IU26" s="1"/>
  <c r="IR27" s="1"/>
  <c r="IU27" s="1"/>
  <c r="IR28" s="1"/>
  <c r="IU28" s="1"/>
  <c r="IR29" s="1"/>
  <c r="IU29" s="1"/>
  <c r="IR30" s="1"/>
  <c r="IU30" s="1"/>
  <c r="IR31" s="1"/>
  <c r="IU31" s="1"/>
  <c r="IR32" s="1"/>
  <c r="IU32" s="1"/>
  <c r="IR33" s="1"/>
  <c r="IU33" s="1"/>
  <c r="IR34" s="1"/>
  <c r="IU34" s="1"/>
  <c r="IR35" s="1"/>
  <c r="IU35" s="1"/>
  <c r="IR36" s="1"/>
  <c r="IU36" s="1"/>
  <c r="JK7"/>
  <c r="JH8"/>
  <c r="JK8" s="1"/>
  <c r="JH9" s="1"/>
  <c r="JK9" s="1"/>
  <c r="JH10" s="1"/>
  <c r="JK10" s="1"/>
  <c r="JH11" s="1"/>
  <c r="JK11" s="1"/>
  <c r="JH12" s="1"/>
  <c r="JK12" s="1"/>
  <c r="JH13" s="1"/>
  <c r="JK13" s="1"/>
  <c r="JH14" s="1"/>
  <c r="JK14" s="1"/>
  <c r="JH15" s="1"/>
  <c r="JK15" s="1"/>
  <c r="JH16" s="1"/>
  <c r="JK16" s="1"/>
  <c r="JH17" s="1"/>
  <c r="JK17" s="1"/>
  <c r="JH18" s="1"/>
  <c r="JK18" s="1"/>
  <c r="JH19" s="1"/>
  <c r="JK19" s="1"/>
  <c r="JH20" s="1"/>
  <c r="JK20" s="1"/>
  <c r="JH21" s="1"/>
  <c r="JK21" s="1"/>
  <c r="JH22" s="1"/>
  <c r="JK22" s="1"/>
  <c r="JH23" s="1"/>
  <c r="JK23" s="1"/>
  <c r="JH24" s="1"/>
  <c r="JK24" s="1"/>
  <c r="JH25" s="1"/>
  <c r="JK25" s="1"/>
  <c r="JH26" s="1"/>
  <c r="JK26" s="1"/>
  <c r="JH27" s="1"/>
  <c r="JK27" s="1"/>
  <c r="JH28" s="1"/>
  <c r="JK28" s="1"/>
  <c r="JH29" s="1"/>
  <c r="JK29" s="1"/>
  <c r="JH30" s="1"/>
  <c r="JK30" s="1"/>
  <c r="JH31" s="1"/>
  <c r="JK31" s="1"/>
  <c r="JH32" s="1"/>
  <c r="JK32" s="1"/>
  <c r="JH33" s="1"/>
  <c r="JK33" s="1"/>
  <c r="JH34" s="1"/>
  <c r="JK34" s="1"/>
  <c r="JH35" s="1"/>
  <c r="JK35" s="1"/>
  <c r="JH36" s="1"/>
  <c r="JK36" s="1"/>
  <c r="II7"/>
  <c r="IF8" s="1"/>
  <c r="II8" s="1"/>
  <c r="IF9" s="1"/>
  <c r="II9" s="1"/>
  <c r="IF10" s="1"/>
  <c r="II10" s="1"/>
  <c r="IF11" s="1"/>
  <c r="II11" s="1"/>
  <c r="IF12" s="1"/>
  <c r="II12" s="1"/>
  <c r="IF13" s="1"/>
  <c r="II13" s="1"/>
  <c r="IF14" s="1"/>
  <c r="II14" s="1"/>
  <c r="IF15" s="1"/>
  <c r="II15" s="1"/>
  <c r="IF16" s="1"/>
  <c r="II16" s="1"/>
  <c r="IF17" s="1"/>
  <c r="II17" s="1"/>
  <c r="IF18" s="1"/>
  <c r="II18" s="1"/>
  <c r="IF19" s="1"/>
  <c r="II19" s="1"/>
  <c r="IF20" s="1"/>
  <c r="II20" s="1"/>
  <c r="IF21" s="1"/>
  <c r="II21" s="1"/>
  <c r="IF22" s="1"/>
  <c r="II22" s="1"/>
  <c r="IF23" s="1"/>
  <c r="II23" s="1"/>
  <c r="IF24" s="1"/>
  <c r="II24" s="1"/>
  <c r="IF25" s="1"/>
  <c r="II25" s="1"/>
  <c r="IF26" s="1"/>
  <c r="II26" s="1"/>
  <c r="IF27" s="1"/>
  <c r="II27" s="1"/>
  <c r="IF28" s="1"/>
  <c r="II28" s="1"/>
  <c r="IF29" s="1"/>
  <c r="II29" s="1"/>
  <c r="IF30" s="1"/>
  <c r="II30" s="1"/>
  <c r="IF31" s="1"/>
  <c r="II31" s="1"/>
  <c r="IF32" s="1"/>
  <c r="II32" s="1"/>
  <c r="IF33" s="1"/>
  <c r="II33" s="1"/>
  <c r="IF34" s="1"/>
  <c r="II34" s="1"/>
  <c r="IF35" s="1"/>
  <c r="II35" s="1"/>
  <c r="IF36" s="1"/>
  <c r="II36" s="1"/>
  <c r="HO7"/>
  <c r="HL8"/>
  <c r="HO8" s="1"/>
  <c r="HL9"/>
  <c r="HO9" s="1"/>
  <c r="HL10" s="1"/>
  <c r="HO10" s="1"/>
  <c r="HL11" s="1"/>
  <c r="HO11" s="1"/>
  <c r="HL12" s="1"/>
  <c r="HO12" s="1"/>
  <c r="HL13" s="1"/>
  <c r="HO13" s="1"/>
  <c r="HL14" s="1"/>
  <c r="HO14" s="1"/>
  <c r="HL15" s="1"/>
  <c r="HO15" s="1"/>
  <c r="HL16" s="1"/>
  <c r="HO16" s="1"/>
  <c r="HL17" s="1"/>
  <c r="HO17" s="1"/>
  <c r="HL18" s="1"/>
  <c r="HO18" s="1"/>
  <c r="HL19" s="1"/>
  <c r="HO19" s="1"/>
  <c r="HL20" s="1"/>
  <c r="HO20" s="1"/>
  <c r="HL21" s="1"/>
  <c r="HO21" s="1"/>
  <c r="HL22" s="1"/>
  <c r="HO22" s="1"/>
  <c r="HL23" s="1"/>
  <c r="HO23" s="1"/>
  <c r="HL24" s="1"/>
  <c r="HO24" s="1"/>
  <c r="HL25" s="1"/>
  <c r="HO25" s="1"/>
  <c r="HL26" s="1"/>
  <c r="HO26" s="1"/>
  <c r="HL27" s="1"/>
  <c r="HO27" s="1"/>
  <c r="HL28" s="1"/>
  <c r="HO28" s="1"/>
  <c r="HL29" s="1"/>
  <c r="HO29" s="1"/>
  <c r="HL30" s="1"/>
  <c r="HO30" s="1"/>
  <c r="HL31" s="1"/>
  <c r="HO31" s="1"/>
  <c r="HL32" s="1"/>
  <c r="HO32" s="1"/>
  <c r="HL33" s="1"/>
  <c r="HO33" s="1"/>
  <c r="HL34" s="1"/>
  <c r="HO34" s="1"/>
  <c r="HL35" s="1"/>
  <c r="HO35" s="1"/>
  <c r="HL36" s="1"/>
  <c r="HO36" s="1"/>
  <c r="Y37" i="3"/>
  <c r="V34"/>
  <c r="GX34" i="1"/>
  <c r="AO34" i="3" s="1"/>
  <c r="AS30"/>
  <c r="V30" i="1"/>
  <c r="AS8" i="3"/>
  <c r="V8" i="1"/>
  <c r="V37"/>
  <c r="GX37" s="1"/>
  <c r="DP8"/>
  <c r="CL37"/>
  <c r="X37" i="3"/>
  <c r="G7" i="1"/>
  <c r="N7" i="3"/>
  <c r="AW37"/>
  <c r="DW43" i="1"/>
  <c r="EY43"/>
  <c r="O36"/>
  <c r="O36" i="3" s="1"/>
  <c r="K36"/>
  <c r="AA12"/>
  <c r="AA37"/>
  <c r="CP12" i="1"/>
  <c r="AH12" i="3"/>
  <c r="K12" i="1"/>
  <c r="H12" i="3"/>
  <c r="H37" s="1"/>
  <c r="G13" i="1"/>
  <c r="F13" i="3"/>
  <c r="F37"/>
  <c r="U30" i="1"/>
  <c r="U30" i="3"/>
  <c r="G28"/>
  <c r="G16"/>
  <c r="AF9"/>
  <c r="R45"/>
  <c r="R46"/>
  <c r="CP11" i="1"/>
  <c r="AH11" i="3"/>
  <c r="AH38" s="1"/>
  <c r="G8" i="1"/>
  <c r="ER43"/>
  <c r="FT43"/>
  <c r="CM6"/>
  <c r="T7" s="1"/>
  <c r="W6" i="3"/>
  <c r="AE6" s="1"/>
  <c r="HK9" i="1"/>
  <c r="HH10" s="1"/>
  <c r="HK10" s="1"/>
  <c r="HH11" s="1"/>
  <c r="HK11" s="1"/>
  <c r="HH12" s="1"/>
  <c r="HK12" s="1"/>
  <c r="HH13" s="1"/>
  <c r="HK13" s="1"/>
  <c r="HH14" s="1"/>
  <c r="HK14" s="1"/>
  <c r="HH15" s="1"/>
  <c r="HK15" s="1"/>
  <c r="HH16" s="1"/>
  <c r="HK16" s="1"/>
  <c r="HH17" s="1"/>
  <c r="HK17" s="1"/>
  <c r="HH18" s="1"/>
  <c r="HK18" s="1"/>
  <c r="HH19" s="1"/>
  <c r="HK19" s="1"/>
  <c r="HH20" s="1"/>
  <c r="HK20" s="1"/>
  <c r="HH21" s="1"/>
  <c r="HK21" s="1"/>
  <c r="HH22" s="1"/>
  <c r="HK22" s="1"/>
  <c r="HH23" s="1"/>
  <c r="HK23" s="1"/>
  <c r="HH24" s="1"/>
  <c r="HK24" s="1"/>
  <c r="HH25" s="1"/>
  <c r="HK25" s="1"/>
  <c r="HH26" s="1"/>
  <c r="HK26" s="1"/>
  <c r="HH27" s="1"/>
  <c r="HK27" s="1"/>
  <c r="HH28" s="1"/>
  <c r="HK28" s="1"/>
  <c r="HH29" s="1"/>
  <c r="HK29" s="1"/>
  <c r="HH30" s="1"/>
  <c r="HK30" s="1"/>
  <c r="HH31" s="1"/>
  <c r="HK31" s="1"/>
  <c r="HH32" s="1"/>
  <c r="HK32" s="1"/>
  <c r="HH33" s="1"/>
  <c r="HK33" s="1"/>
  <c r="HH34" s="1"/>
  <c r="HK34" s="1"/>
  <c r="HH35" s="1"/>
  <c r="HK35" s="1"/>
  <c r="HH36" s="1"/>
  <c r="HK36" s="1"/>
  <c r="CU11"/>
  <c r="U8"/>
  <c r="U8" i="3" s="1"/>
  <c r="G8"/>
  <c r="O12" i="1"/>
  <c r="K12" i="3"/>
  <c r="K37" i="1"/>
  <c r="M12"/>
  <c r="M12" i="3"/>
  <c r="V8"/>
  <c r="GX8" i="1"/>
  <c r="AO8" i="3" s="1"/>
  <c r="V30"/>
  <c r="GX30" i="1"/>
  <c r="AO30" i="3"/>
  <c r="HC6" i="1"/>
  <c r="AO6" i="3"/>
  <c r="AX7"/>
  <c r="AT6"/>
  <c r="GW7" i="1"/>
  <c r="O12" i="3"/>
  <c r="O37" i="1"/>
  <c r="CO12"/>
  <c r="T7" i="3"/>
  <c r="CU12" i="1"/>
  <c r="HC7"/>
  <c r="AT7" i="3" s="1"/>
  <c r="AN7"/>
  <c r="CO13" i="1"/>
  <c r="GW8"/>
  <c r="HC8" s="1"/>
  <c r="AN8" i="3"/>
  <c r="CU13" i="1"/>
  <c r="CO14" s="1"/>
  <c r="CU14" l="1"/>
  <c r="AT8" i="3"/>
  <c r="GW9" i="1"/>
  <c r="U13"/>
  <c r="U13" i="3" s="1"/>
  <c r="G13"/>
  <c r="DJ9" i="1"/>
  <c r="DP9" s="1"/>
  <c r="DJ10" s="1"/>
  <c r="DP10" s="1"/>
  <c r="DJ11" s="1"/>
  <c r="DP11" s="1"/>
  <c r="DJ12" s="1"/>
  <c r="DP12" s="1"/>
  <c r="DJ13" s="1"/>
  <c r="DP13" s="1"/>
  <c r="DJ14" s="1"/>
  <c r="DP14" s="1"/>
  <c r="DJ15" s="1"/>
  <c r="DP15" s="1"/>
  <c r="DJ16" s="1"/>
  <c r="DP16" s="1"/>
  <c r="DJ17" s="1"/>
  <c r="DP17" s="1"/>
  <c r="DJ18" s="1"/>
  <c r="DP18" s="1"/>
  <c r="DJ19" s="1"/>
  <c r="DP19" s="1"/>
  <c r="DJ20" s="1"/>
  <c r="DP20" s="1"/>
  <c r="DJ21" s="1"/>
  <c r="DP21" s="1"/>
  <c r="DJ22" s="1"/>
  <c r="DP22" s="1"/>
  <c r="DJ23" s="1"/>
  <c r="DP23" s="1"/>
  <c r="DJ24" s="1"/>
  <c r="DP24" s="1"/>
  <c r="DJ25" s="1"/>
  <c r="DP25" s="1"/>
  <c r="DJ26" s="1"/>
  <c r="DP26" s="1"/>
  <c r="DJ27" s="1"/>
  <c r="DP27" s="1"/>
  <c r="DJ28" s="1"/>
  <c r="DP28" s="1"/>
  <c r="DJ29" s="1"/>
  <c r="DP29" s="1"/>
  <c r="DJ30" s="1"/>
  <c r="DP30" s="1"/>
  <c r="DJ31" s="1"/>
  <c r="DP31" s="1"/>
  <c r="DJ32" s="1"/>
  <c r="DP32" s="1"/>
  <c r="DJ33" s="1"/>
  <c r="DP33" s="1"/>
  <c r="DJ34" s="1"/>
  <c r="DP34" s="1"/>
  <c r="DJ35" s="1"/>
  <c r="DP35" s="1"/>
  <c r="DJ36" s="1"/>
  <c r="DP36" s="1"/>
  <c r="DO43" s="1"/>
  <c r="DB9"/>
  <c r="W7"/>
  <c r="H38"/>
  <c r="K39"/>
  <c r="U7"/>
  <c r="U7" i="3" s="1"/>
  <c r="G7"/>
  <c r="G37" s="1"/>
  <c r="U37" s="1"/>
  <c r="G37" i="1"/>
  <c r="U37" s="1"/>
  <c r="HG8"/>
  <c r="AU8" i="3"/>
  <c r="O37"/>
  <c r="JP8" i="1"/>
  <c r="V29" i="3"/>
  <c r="GX25" i="1"/>
  <c r="AO25" i="3" s="1"/>
  <c r="GV8" i="1"/>
  <c r="GP9" s="1"/>
  <c r="GV9" s="1"/>
  <c r="GP10" s="1"/>
  <c r="GV10" s="1"/>
  <c r="GP11" s="1"/>
  <c r="GV11" s="1"/>
  <c r="GP12" s="1"/>
  <c r="GV12" s="1"/>
  <c r="GP13" s="1"/>
  <c r="GV13" s="1"/>
  <c r="GP14" s="1"/>
  <c r="GV14" s="1"/>
  <c r="GP15" s="1"/>
  <c r="GV15" s="1"/>
  <c r="GP16" s="1"/>
  <c r="GV16" s="1"/>
  <c r="GP17" s="1"/>
  <c r="GV17" s="1"/>
  <c r="GP18" s="1"/>
  <c r="GV18" s="1"/>
  <c r="GP19" s="1"/>
  <c r="GV19" s="1"/>
  <c r="GP20" s="1"/>
  <c r="GV20" s="1"/>
  <c r="GP21" s="1"/>
  <c r="GV21" s="1"/>
  <c r="GP22" s="1"/>
  <c r="GV22" s="1"/>
  <c r="GP23" s="1"/>
  <c r="GV23" s="1"/>
  <c r="GP24" s="1"/>
  <c r="GV24" s="1"/>
  <c r="GP25" s="1"/>
  <c r="GV25" s="1"/>
  <c r="GP26" s="1"/>
  <c r="GV26" s="1"/>
  <c r="GP27" s="1"/>
  <c r="GV27" s="1"/>
  <c r="GP28" s="1"/>
  <c r="GV28" s="1"/>
  <c r="GP29" s="1"/>
  <c r="GV29" s="1"/>
  <c r="GP30" s="1"/>
  <c r="GV30" s="1"/>
  <c r="GP31" s="1"/>
  <c r="GV31" s="1"/>
  <c r="GP32" s="1"/>
  <c r="GV32" s="1"/>
  <c r="GP33" s="1"/>
  <c r="GV33" s="1"/>
  <c r="GP34" s="1"/>
  <c r="GV34" s="1"/>
  <c r="GP35" s="1"/>
  <c r="GV35" s="1"/>
  <c r="GP36" s="1"/>
  <c r="GV36" s="1"/>
  <c r="GV43" s="1"/>
  <c r="AD37" i="3"/>
  <c r="AF6"/>
  <c r="AF37" s="1"/>
  <c r="C16"/>
  <c r="C37" s="1"/>
  <c r="P6" i="1"/>
  <c r="HD9" l="1"/>
  <c r="AX8" i="3"/>
  <c r="CO15" i="1"/>
  <c r="CM7"/>
  <c r="T8" s="1"/>
  <c r="W7" i="3"/>
  <c r="AE7" s="1"/>
  <c r="AY8"/>
  <c r="JS8" i="1"/>
  <c r="CV10"/>
  <c r="AM9" i="3"/>
  <c r="AN9"/>
  <c r="HC9" i="1"/>
  <c r="AG9" i="3"/>
  <c r="AM8"/>
  <c r="R6" i="1"/>
  <c r="R6" i="3" s="1"/>
  <c r="B7" i="1"/>
  <c r="P6" i="3"/>
  <c r="AG10" l="1"/>
  <c r="DB10" i="1"/>
  <c r="T8" i="3"/>
  <c r="W8" i="1"/>
  <c r="CU15"/>
  <c r="AU9" i="3"/>
  <c r="HG9" i="1"/>
  <c r="AT9" i="3"/>
  <c r="GW10" i="1"/>
  <c r="BB8" i="3"/>
  <c r="JP9" i="1"/>
  <c r="B7" i="3"/>
  <c r="D7" i="1"/>
  <c r="CO16" l="1"/>
  <c r="AY9" i="3"/>
  <c r="JS9" i="1"/>
  <c r="AN10" i="3"/>
  <c r="HC10" i="1"/>
  <c r="HD10"/>
  <c r="AX9" i="3"/>
  <c r="W8"/>
  <c r="AE8" s="1"/>
  <c r="CM8" i="1"/>
  <c r="T9" s="1"/>
  <c r="CV11"/>
  <c r="AM10" i="3"/>
  <c r="P7" i="1"/>
  <c r="D7" i="3"/>
  <c r="T9" l="1"/>
  <c r="W9" i="1"/>
  <c r="DB11"/>
  <c r="AG11" i="3"/>
  <c r="HG10" i="1"/>
  <c r="AU10" i="3"/>
  <c r="CU16" i="1"/>
  <c r="GW11"/>
  <c r="AT10" i="3"/>
  <c r="JP10" i="1"/>
  <c r="BB9" i="3"/>
  <c r="B8" i="1"/>
  <c r="P7" i="3"/>
  <c r="R7" i="1"/>
  <c r="R7" i="3" s="1"/>
  <c r="AY10" l="1"/>
  <c r="JS10" i="1"/>
  <c r="AN11" i="3"/>
  <c r="HC11" i="1"/>
  <c r="CO17"/>
  <c r="HD11"/>
  <c r="AX10" i="3"/>
  <c r="CV12" i="1"/>
  <c r="AM11" i="3"/>
  <c r="CM9" i="1"/>
  <c r="T10" s="1"/>
  <c r="W9" i="3"/>
  <c r="AE9" s="1"/>
  <c r="D8" i="1"/>
  <c r="B8" i="3"/>
  <c r="T10" l="1"/>
  <c r="W10" i="1"/>
  <c r="DB12"/>
  <c r="AG12" i="3"/>
  <c r="HG11" i="1"/>
  <c r="AU11" i="3"/>
  <c r="CU17" i="1"/>
  <c r="AT11" i="3"/>
  <c r="GW12" i="1"/>
  <c r="JP11"/>
  <c r="BB10" i="3"/>
  <c r="D8"/>
  <c r="P8" i="1"/>
  <c r="AY11" i="3" l="1"/>
  <c r="JS11" i="1"/>
  <c r="CO18"/>
  <c r="HD12"/>
  <c r="AX11" i="3"/>
  <c r="CV13" i="1"/>
  <c r="AM12" i="3"/>
  <c r="AN12"/>
  <c r="HC12" i="1"/>
  <c r="CM10"/>
  <c r="T11" s="1"/>
  <c r="W10" i="3"/>
  <c r="AE10" s="1"/>
  <c r="P8"/>
  <c r="R8" i="1"/>
  <c r="R8" i="3" s="1"/>
  <c r="B9" i="1"/>
  <c r="W11" l="1"/>
  <c r="T11" i="3"/>
  <c r="DB13" i="1"/>
  <c r="AG13" i="3"/>
  <c r="HG12" i="1"/>
  <c r="AU12" i="3"/>
  <c r="CU18" i="1"/>
  <c r="GW13"/>
  <c r="AT12" i="3"/>
  <c r="JP12" i="1"/>
  <c r="BB11" i="3"/>
  <c r="B9"/>
  <c r="D9" i="1"/>
  <c r="AY12" i="3" l="1"/>
  <c r="JS12" i="1"/>
  <c r="HC13"/>
  <c r="AN13" i="3"/>
  <c r="CO19" i="1"/>
  <c r="HD13"/>
  <c r="AX12" i="3"/>
  <c r="CV14" i="1"/>
  <c r="AM13" i="3"/>
  <c r="CM11" i="1"/>
  <c r="T12" s="1"/>
  <c r="W11" i="3"/>
  <c r="AE11" s="1"/>
  <c r="D9"/>
  <c r="P9" i="1"/>
  <c r="T12" i="3" l="1"/>
  <c r="W12" i="1"/>
  <c r="DB14"/>
  <c r="AG14" i="3"/>
  <c r="HG13" i="1"/>
  <c r="AU13" i="3"/>
  <c r="CU19" i="1"/>
  <c r="AT13" i="3"/>
  <c r="GW14" i="1"/>
  <c r="BB12" i="3"/>
  <c r="JP13" i="1"/>
  <c r="B10"/>
  <c r="P9" i="3"/>
  <c r="R9" i="1"/>
  <c r="R9" i="3" s="1"/>
  <c r="AY13" l="1"/>
  <c r="JS13" i="1"/>
  <c r="CO20"/>
  <c r="HD14"/>
  <c r="AX13" i="3"/>
  <c r="CV15" i="1"/>
  <c r="AM14" i="3"/>
  <c r="AN14"/>
  <c r="HC14" i="1"/>
  <c r="W12" i="3"/>
  <c r="AE12" s="1"/>
  <c r="CM12" i="1"/>
  <c r="T13" s="1"/>
  <c r="B10" i="3"/>
  <c r="D10" i="1"/>
  <c r="W13" l="1"/>
  <c r="T13" i="3"/>
  <c r="DB15" i="1"/>
  <c r="AG15" i="3"/>
  <c r="HG14" i="1"/>
  <c r="AU14" i="3"/>
  <c r="CU20" i="1"/>
  <c r="GW15"/>
  <c r="AT14" i="3"/>
  <c r="BB13"/>
  <c r="JP14" i="1"/>
  <c r="P10"/>
  <c r="D10" i="3"/>
  <c r="JS14" i="1" l="1"/>
  <c r="AY14" i="3"/>
  <c r="HC15" i="1"/>
  <c r="AN15" i="3"/>
  <c r="CO21" i="1"/>
  <c r="HD15"/>
  <c r="AX14" i="3"/>
  <c r="CV16" i="1"/>
  <c r="AM15" i="3"/>
  <c r="CM13" i="1"/>
  <c r="T14" s="1"/>
  <c r="W13" i="3"/>
  <c r="AE13" s="1"/>
  <c r="B11" i="1"/>
  <c r="P10" i="3"/>
  <c r="R10" i="1"/>
  <c r="R10" i="3" s="1"/>
  <c r="W14" i="1" l="1"/>
  <c r="T14" i="3"/>
  <c r="DB16" i="1"/>
  <c r="AG16" i="3"/>
  <c r="HG15" i="1"/>
  <c r="AU15" i="3"/>
  <c r="CU21" i="1"/>
  <c r="AT15" i="3"/>
  <c r="GW16" i="1"/>
  <c r="JP15"/>
  <c r="BB14" i="3"/>
  <c r="D11" i="1"/>
  <c r="B11" i="3"/>
  <c r="AN16" l="1"/>
  <c r="HC16" i="1"/>
  <c r="JS15"/>
  <c r="AY15" i="3"/>
  <c r="CO22" i="1"/>
  <c r="HD16"/>
  <c r="AX15" i="3"/>
  <c r="CV17" i="1"/>
  <c r="AM16" i="3"/>
  <c r="W14"/>
  <c r="AE14" s="1"/>
  <c r="CM14" i="1"/>
  <c r="T15" s="1"/>
  <c r="D11" i="3"/>
  <c r="P11" i="1"/>
  <c r="W15" l="1"/>
  <c r="T15" i="3"/>
  <c r="DB17" i="1"/>
  <c r="AG17" i="3"/>
  <c r="HG16" i="1"/>
  <c r="AU16" i="3"/>
  <c r="CU22" i="1"/>
  <c r="JP16"/>
  <c r="BB15" i="3"/>
  <c r="AT16"/>
  <c r="GW17" i="1"/>
  <c r="R11"/>
  <c r="R11" i="3" s="1"/>
  <c r="P11"/>
  <c r="B12" i="1"/>
  <c r="JS16" l="1"/>
  <c r="AY16" i="3"/>
  <c r="CO23" i="1"/>
  <c r="HD17"/>
  <c r="AX16" i="3"/>
  <c r="CV18" i="1"/>
  <c r="AM17" i="3"/>
  <c r="CM15" i="1"/>
  <c r="T16" s="1"/>
  <c r="W15" i="3"/>
  <c r="AE15" s="1"/>
  <c r="AN17"/>
  <c r="HC17" i="1"/>
  <c r="B12" i="3"/>
  <c r="D12" i="1"/>
  <c r="W16" l="1"/>
  <c r="T16" i="3"/>
  <c r="DB18" i="1"/>
  <c r="AG18" i="3"/>
  <c r="HG17" i="1"/>
  <c r="AU17" i="3"/>
  <c r="CU23" i="1"/>
  <c r="BB16" i="3"/>
  <c r="JP17" i="1"/>
  <c r="GW18"/>
  <c r="AT17" i="3"/>
  <c r="P12" i="1"/>
  <c r="D12" i="3"/>
  <c r="AN18" l="1"/>
  <c r="HC18" i="1"/>
  <c r="CO24"/>
  <c r="HD18"/>
  <c r="AX17" i="3"/>
  <c r="CV19" i="1"/>
  <c r="AM18" i="3"/>
  <c r="CM16" i="1"/>
  <c r="T17" s="1"/>
  <c r="W16" i="3"/>
  <c r="AE16" s="1"/>
  <c r="JS17" i="1"/>
  <c r="AY17" i="3"/>
  <c r="B13" i="1"/>
  <c r="P12" i="3"/>
  <c r="R12" i="1"/>
  <c r="R12" i="3" s="1"/>
  <c r="JP18" i="1" l="1"/>
  <c r="BB17" i="3"/>
  <c r="T17"/>
  <c r="W17" i="1"/>
  <c r="DB19"/>
  <c r="AG19" i="3"/>
  <c r="HG18" i="1"/>
  <c r="AU18" i="3"/>
  <c r="CU24" i="1"/>
  <c r="AT18" i="3"/>
  <c r="GW19" i="1"/>
  <c r="B13" i="3"/>
  <c r="D13" i="1"/>
  <c r="AN19" i="3" l="1"/>
  <c r="HC19" i="1"/>
  <c r="CO25"/>
  <c r="HD19"/>
  <c r="AX18" i="3"/>
  <c r="CV20" i="1"/>
  <c r="AM19" i="3"/>
  <c r="JS18" i="1"/>
  <c r="AY18" i="3"/>
  <c r="CM17" i="1"/>
  <c r="T18" s="1"/>
  <c r="W17" i="3"/>
  <c r="AE17" s="1"/>
  <c r="D13"/>
  <c r="P13" i="1"/>
  <c r="W18" l="1"/>
  <c r="T18" i="3"/>
  <c r="JP19" i="1"/>
  <c r="BB18" i="3"/>
  <c r="DB20" i="1"/>
  <c r="AG20" i="3"/>
  <c r="HG19" i="1"/>
  <c r="AU19" i="3"/>
  <c r="CU25" i="1"/>
  <c r="GW20"/>
  <c r="AT19" i="3"/>
  <c r="B14" i="1"/>
  <c r="R13"/>
  <c r="R13" i="3" s="1"/>
  <c r="P13"/>
  <c r="AN20" l="1"/>
  <c r="HC20" i="1"/>
  <c r="CO26"/>
  <c r="AX19" i="3"/>
  <c r="HD20" i="1"/>
  <c r="CV21"/>
  <c r="AM20" i="3"/>
  <c r="JS19" i="1"/>
  <c r="AY19" i="3"/>
  <c r="CM18" i="1"/>
  <c r="T19" s="1"/>
  <c r="W18" i="3"/>
  <c r="AE18" s="1"/>
  <c r="D14" i="1"/>
  <c r="B14" i="3"/>
  <c r="W19" i="1" l="1"/>
  <c r="T19" i="3"/>
  <c r="JP20" i="1"/>
  <c r="BB19" i="3"/>
  <c r="DB21" i="1"/>
  <c r="AG21" i="3"/>
  <c r="CU26" i="1"/>
  <c r="HG20"/>
  <c r="AU20" i="3"/>
  <c r="GW21" i="1"/>
  <c r="AT20" i="3"/>
  <c r="P14" i="1"/>
  <c r="D14" i="3"/>
  <c r="AN21" l="1"/>
  <c r="HC21" i="1"/>
  <c r="HD21"/>
  <c r="AX20" i="3"/>
  <c r="CO27" i="1"/>
  <c r="CV22"/>
  <c r="AM21" i="3"/>
  <c r="AY20"/>
  <c r="JS20" i="1"/>
  <c r="CM19"/>
  <c r="T20" s="1"/>
  <c r="W19" i="3"/>
  <c r="AE19" s="1"/>
  <c r="B15" i="1"/>
  <c r="P14" i="3"/>
  <c r="R14" i="1"/>
  <c r="R14" i="3" s="1"/>
  <c r="T20" l="1"/>
  <c r="W20" i="1"/>
  <c r="DB22"/>
  <c r="AG22" i="3"/>
  <c r="CU27" i="1"/>
  <c r="HG21"/>
  <c r="AU21" i="3"/>
  <c r="BB20"/>
  <c r="JP21" i="1"/>
  <c r="AT21" i="3"/>
  <c r="GW22" i="1"/>
  <c r="B15" i="3"/>
  <c r="D15" i="1"/>
  <c r="HD22" l="1"/>
  <c r="AX21" i="3"/>
  <c r="CO28" i="1"/>
  <c r="CV23"/>
  <c r="AM22" i="3"/>
  <c r="AN22"/>
  <c r="HC22" i="1"/>
  <c r="AY21" i="3"/>
  <c r="JS21" i="1"/>
  <c r="W20" i="3"/>
  <c r="AE20" s="1"/>
  <c r="CM20" i="1"/>
  <c r="T21" s="1"/>
  <c r="P15"/>
  <c r="D15" i="3"/>
  <c r="DB23" i="1" l="1"/>
  <c r="AG23" i="3"/>
  <c r="CU28" i="1"/>
  <c r="HG22"/>
  <c r="AU22" i="3"/>
  <c r="T21"/>
  <c r="W21" i="1"/>
  <c r="BB21" i="3"/>
  <c r="JP22" i="1"/>
  <c r="GW23"/>
  <c r="AT22" i="3"/>
  <c r="P15"/>
  <c r="B16" i="1"/>
  <c r="R15"/>
  <c r="R15" i="3" s="1"/>
  <c r="AY22" l="1"/>
  <c r="JS22" i="1"/>
  <c r="CM21"/>
  <c r="T22" s="1"/>
  <c r="W21" i="3"/>
  <c r="AE21" s="1"/>
  <c r="AN23"/>
  <c r="HC23" i="1"/>
  <c r="HD23"/>
  <c r="AX22" i="3"/>
  <c r="CO29" i="1"/>
  <c r="CV24"/>
  <c r="AM23" i="3"/>
  <c r="B16"/>
  <c r="D16" i="1"/>
  <c r="DB24" l="1"/>
  <c r="AG24" i="3"/>
  <c r="CU29" i="1"/>
  <c r="HG23"/>
  <c r="AU23" i="3"/>
  <c r="W22" i="1"/>
  <c r="T22" i="3"/>
  <c r="AT23"/>
  <c r="GW24" i="1"/>
  <c r="JP23"/>
  <c r="BB22" i="3"/>
  <c r="D16"/>
  <c r="P16" i="1"/>
  <c r="JS23" l="1"/>
  <c r="AY23" i="3"/>
  <c r="W22"/>
  <c r="AE22" s="1"/>
  <c r="CM22" i="1"/>
  <c r="T23" s="1"/>
  <c r="HD24"/>
  <c r="AX23" i="3"/>
  <c r="CO30" i="1"/>
  <c r="CV25"/>
  <c r="AM24" i="3"/>
  <c r="AN24"/>
  <c r="HC24" i="1"/>
  <c r="R16"/>
  <c r="R16" i="3" s="1"/>
  <c r="P16"/>
  <c r="B17" i="1"/>
  <c r="AT24" i="3" l="1"/>
  <c r="GW25" i="1"/>
  <c r="DB25"/>
  <c r="AG25" i="3"/>
  <c r="CU30" i="1"/>
  <c r="HG24"/>
  <c r="AU24" i="3"/>
  <c r="JP24" i="1"/>
  <c r="BB23" i="3"/>
  <c r="W23" i="1"/>
  <c r="T23" i="3"/>
  <c r="D17" i="1"/>
  <c r="B17" i="3"/>
  <c r="CM23" i="1" l="1"/>
  <c r="T24" s="1"/>
  <c r="W23" i="3"/>
  <c r="AE23" s="1"/>
  <c r="JS24" i="1"/>
  <c r="AY24" i="3"/>
  <c r="AX24"/>
  <c r="HD25" i="1"/>
  <c r="CO31"/>
  <c r="CV26"/>
  <c r="AM25" i="3"/>
  <c r="HC25" i="1"/>
  <c r="AN25" i="3"/>
  <c r="D17"/>
  <c r="P17" i="1"/>
  <c r="AT25" i="3" l="1"/>
  <c r="GW26" i="1"/>
  <c r="DB26"/>
  <c r="AG26" i="3"/>
  <c r="JP25" i="1"/>
  <c r="BB24" i="3"/>
  <c r="T24"/>
  <c r="W24" i="1"/>
  <c r="CU31"/>
  <c r="HG25"/>
  <c r="AU25" i="3"/>
  <c r="R17" i="1"/>
  <c r="R17" i="3" s="1"/>
  <c r="B18" i="1"/>
  <c r="P17" i="3"/>
  <c r="HD26" i="1" l="1"/>
  <c r="AX25" i="3"/>
  <c r="CO32" i="1"/>
  <c r="JS25"/>
  <c r="AY25" i="3"/>
  <c r="CV27" i="1"/>
  <c r="AM26" i="3"/>
  <c r="W24"/>
  <c r="AE24" s="1"/>
  <c r="CM24" i="1"/>
  <c r="T25" s="1"/>
  <c r="AN26" i="3"/>
  <c r="HC26" i="1"/>
  <c r="B18" i="3"/>
  <c r="D18" i="1"/>
  <c r="AT26" i="3" l="1"/>
  <c r="GW27" i="1"/>
  <c r="W25"/>
  <c r="T25" i="3"/>
  <c r="DB27" i="1"/>
  <c r="AG27" i="3"/>
  <c r="BB25"/>
  <c r="JP26" i="1"/>
  <c r="HG26"/>
  <c r="AU26" i="3"/>
  <c r="CU32" i="1"/>
  <c r="P18"/>
  <c r="D18" i="3"/>
  <c r="CO33" i="1" l="1"/>
  <c r="HD27"/>
  <c r="AX26" i="3"/>
  <c r="CV28" i="1"/>
  <c r="AM27" i="3"/>
  <c r="CM25" i="1"/>
  <c r="T26" s="1"/>
  <c r="W25" i="3"/>
  <c r="AE25" s="1"/>
  <c r="AY26"/>
  <c r="JS26" i="1"/>
  <c r="HC27"/>
  <c r="AN27" i="3"/>
  <c r="B19" i="1"/>
  <c r="P18" i="3"/>
  <c r="R18" i="1"/>
  <c r="R18" i="3" s="1"/>
  <c r="BB26" l="1"/>
  <c r="JP27" i="1"/>
  <c r="GW28"/>
  <c r="AT27" i="3"/>
  <c r="T26"/>
  <c r="W26" i="1"/>
  <c r="DB28"/>
  <c r="AG28" i="3"/>
  <c r="HG27" i="1"/>
  <c r="AU27" i="3"/>
  <c r="CU33" i="1"/>
  <c r="D19"/>
  <c r="B19" i="3"/>
  <c r="CO34" i="1" l="1"/>
  <c r="HD28"/>
  <c r="AX27" i="3"/>
  <c r="CV29" i="1"/>
  <c r="AM28" i="3"/>
  <c r="AN28"/>
  <c r="HC28" i="1"/>
  <c r="CM26"/>
  <c r="T27" s="1"/>
  <c r="W26" i="3"/>
  <c r="AE26" s="1"/>
  <c r="AY27"/>
  <c r="JS27" i="1"/>
  <c r="D19" i="3"/>
  <c r="P19" i="1"/>
  <c r="AT28" i="3" l="1"/>
  <c r="GW29" i="1"/>
  <c r="T27" i="3"/>
  <c r="W27" i="1"/>
  <c r="DB29"/>
  <c r="AG29" i="3"/>
  <c r="HG28" i="1"/>
  <c r="AU28" i="3"/>
  <c r="BB27"/>
  <c r="JP28" i="1"/>
  <c r="CU34"/>
  <c r="R19"/>
  <c r="R19" i="3" s="1"/>
  <c r="P19"/>
  <c r="B20" i="1"/>
  <c r="CO35" l="1"/>
  <c r="HD29"/>
  <c r="AX28" i="3"/>
  <c r="CV30" i="1"/>
  <c r="AM29" i="3"/>
  <c r="AY28"/>
  <c r="JS28" i="1"/>
  <c r="W27" i="3"/>
  <c r="AE27" s="1"/>
  <c r="CM27" i="1"/>
  <c r="T28" s="1"/>
  <c r="HC29"/>
  <c r="AN29" i="3"/>
  <c r="D20" i="1"/>
  <c r="B20" i="3"/>
  <c r="GW30" i="1" l="1"/>
  <c r="AT29" i="3"/>
  <c r="DB30" i="1"/>
  <c r="AG30" i="3"/>
  <c r="HG29" i="1"/>
  <c r="AU29" i="3"/>
  <c r="CU35" i="1"/>
  <c r="W28"/>
  <c r="T28" i="3"/>
  <c r="BB28"/>
  <c r="JP29" i="1"/>
  <c r="D20" i="3"/>
  <c r="P20" i="1"/>
  <c r="AY29" i="3" l="1"/>
  <c r="JS29" i="1"/>
  <c r="W28" i="3"/>
  <c r="AE28" s="1"/>
  <c r="CM28" i="1"/>
  <c r="T29" s="1"/>
  <c r="CO36"/>
  <c r="HD30"/>
  <c r="AX29" i="3"/>
  <c r="CV31" i="1"/>
  <c r="AM30" i="3"/>
  <c r="HC30" i="1"/>
  <c r="AN30" i="3"/>
  <c r="P20"/>
  <c r="R20" i="1"/>
  <c r="R20" i="3" s="1"/>
  <c r="B21" i="1"/>
  <c r="GW31" l="1"/>
  <c r="AT30" i="3"/>
  <c r="DB31" i="1"/>
  <c r="AG31" i="3"/>
  <c r="HG30" i="1"/>
  <c r="AU30" i="3"/>
  <c r="CU36" i="1"/>
  <c r="T29" i="3"/>
  <c r="W29" i="1"/>
  <c r="JP30"/>
  <c r="BB29" i="3"/>
  <c r="B21"/>
  <c r="D21" i="1"/>
  <c r="AY30" i="3" l="1"/>
  <c r="JS30" i="1"/>
  <c r="CT43"/>
  <c r="HD31"/>
  <c r="AX30" i="3"/>
  <c r="CV32" i="1"/>
  <c r="AM31" i="3"/>
  <c r="HC31" i="1"/>
  <c r="AN31" i="3"/>
  <c r="W29"/>
  <c r="AE29" s="1"/>
  <c r="CM29" i="1"/>
  <c r="T30" s="1"/>
  <c r="D21" i="3"/>
  <c r="P21" i="1"/>
  <c r="GW32" l="1"/>
  <c r="AT31" i="3"/>
  <c r="DB32" i="1"/>
  <c r="AG32" i="3"/>
  <c r="AU31"/>
  <c r="HG31" i="1"/>
  <c r="W30"/>
  <c r="T30" i="3"/>
  <c r="BB30"/>
  <c r="JP31" i="1"/>
  <c r="R21"/>
  <c r="R21" i="3" s="1"/>
  <c r="B22" i="1"/>
  <c r="P21" i="3"/>
  <c r="W30" l="1"/>
  <c r="AE30" s="1"/>
  <c r="CM30" i="1"/>
  <c r="T31" s="1"/>
  <c r="CV33"/>
  <c r="AM32" i="3"/>
  <c r="HC32" i="1"/>
  <c r="AN32" i="3"/>
  <c r="AY31"/>
  <c r="JS31" i="1"/>
  <c r="AX31" i="3"/>
  <c r="HD32" i="1"/>
  <c r="B22" i="3"/>
  <c r="D22" i="1"/>
  <c r="BB31" i="3" l="1"/>
  <c r="JP32" i="1"/>
  <c r="AT32" i="3"/>
  <c r="GW33" i="1"/>
  <c r="DB33"/>
  <c r="AG33" i="3"/>
  <c r="HG32" i="1"/>
  <c r="AU32" i="3"/>
  <c r="W31" i="1"/>
  <c r="T31" i="3"/>
  <c r="D22"/>
  <c r="P22" i="1"/>
  <c r="CM31" l="1"/>
  <c r="T32" s="1"/>
  <c r="W31" i="3"/>
  <c r="AE31" s="1"/>
  <c r="AX32"/>
  <c r="HD33" i="1"/>
  <c r="CV34"/>
  <c r="AM33" i="3"/>
  <c r="HC33" i="1"/>
  <c r="AN33" i="3"/>
  <c r="AY32"/>
  <c r="JS32" i="1"/>
  <c r="R22"/>
  <c r="R22" i="3" s="1"/>
  <c r="P22"/>
  <c r="B23" i="1"/>
  <c r="GW34" l="1"/>
  <c r="AT33" i="3"/>
  <c r="DB34" i="1"/>
  <c r="AG34" i="3"/>
  <c r="W32" i="1"/>
  <c r="T32" i="3"/>
  <c r="JP33" i="1"/>
  <c r="BB32" i="3"/>
  <c r="HG33" i="1"/>
  <c r="AU33" i="3"/>
  <c r="D23" i="1"/>
  <c r="B23" i="3"/>
  <c r="HD34" i="1" l="1"/>
  <c r="AX33" i="3"/>
  <c r="AY33"/>
  <c r="JS33" i="1"/>
  <c r="W32" i="3"/>
  <c r="AE32" s="1"/>
  <c r="CM32" i="1"/>
  <c r="T33" s="1"/>
  <c r="CV35"/>
  <c r="AM34" i="3"/>
  <c r="HC34" i="1"/>
  <c r="AN34" i="3"/>
  <c r="D23"/>
  <c r="P23" i="1"/>
  <c r="BB33" i="3" l="1"/>
  <c r="JP34" i="1"/>
  <c r="GW35"/>
  <c r="AT34" i="3"/>
  <c r="DB35" i="1"/>
  <c r="AG35" i="3"/>
  <c r="AU34"/>
  <c r="HG34" i="1"/>
  <c r="W33"/>
  <c r="T33" i="3"/>
  <c r="P23"/>
  <c r="B24" i="1"/>
  <c r="R23"/>
  <c r="R23" i="3" s="1"/>
  <c r="W33" l="1"/>
  <c r="AE33" s="1"/>
  <c r="CM33" i="1"/>
  <c r="T34" s="1"/>
  <c r="CV36"/>
  <c r="AM35" i="3"/>
  <c r="AN35"/>
  <c r="HC35" i="1"/>
  <c r="HD35"/>
  <c r="AX34" i="3"/>
  <c r="JS34" i="1"/>
  <c r="AY34" i="3"/>
  <c r="B24"/>
  <c r="D24" i="1"/>
  <c r="JP35" l="1"/>
  <c r="BB34" i="3"/>
  <c r="AU35"/>
  <c r="HG35" i="1"/>
  <c r="DB36"/>
  <c r="AG36" i="3"/>
  <c r="AT35"/>
  <c r="GW36" i="1"/>
  <c r="T34" i="3"/>
  <c r="W34" i="1"/>
  <c r="D24" i="3"/>
  <c r="P24" i="1"/>
  <c r="DA43" l="1"/>
  <c r="AM36" i="3"/>
  <c r="JS35" i="1"/>
  <c r="AY35" i="3"/>
  <c r="CM34" i="1"/>
  <c r="T35" s="1"/>
  <c r="W34" i="3"/>
  <c r="AE34" s="1"/>
  <c r="AN36"/>
  <c r="HC36" i="1"/>
  <c r="HD36"/>
  <c r="AX35" i="3"/>
  <c r="B25" i="1"/>
  <c r="P24" i="3"/>
  <c r="R24" i="1"/>
  <c r="R24" i="3" s="1"/>
  <c r="HG36" i="1" l="1"/>
  <c r="AX36" i="3" s="1"/>
  <c r="AU36"/>
  <c r="T35"/>
  <c r="W35" i="1"/>
  <c r="JP36"/>
  <c r="BB35" i="3"/>
  <c r="HC43" i="1"/>
  <c r="AT36" i="3"/>
  <c r="D25" i="1"/>
  <c r="B25" i="3"/>
  <c r="AY36" l="1"/>
  <c r="JS36" i="1"/>
  <c r="BB36" i="3" s="1"/>
  <c r="W35"/>
  <c r="AE35" s="1"/>
  <c r="CM35" i="1"/>
  <c r="T36" s="1"/>
  <c r="D25" i="3"/>
  <c r="P25" i="1"/>
  <c r="W36" l="1"/>
  <c r="T36" i="3"/>
  <c r="R25" i="1"/>
  <c r="R25" i="3" s="1"/>
  <c r="B26" i="1"/>
  <c r="P25" i="3"/>
  <c r="W36" l="1"/>
  <c r="AE36" s="1"/>
  <c r="AE41" s="1"/>
  <c r="CM36" i="1"/>
  <c r="CM39" s="1"/>
  <c r="D26"/>
  <c r="B26" i="3"/>
  <c r="P26" i="1" l="1"/>
  <c r="D26" i="3"/>
  <c r="B27" i="1" l="1"/>
  <c r="P26" i="3"/>
  <c r="R26" i="1"/>
  <c r="R26" i="3" s="1"/>
  <c r="B27" l="1"/>
  <c r="D27" i="1"/>
  <c r="P27" l="1"/>
  <c r="D27" i="3"/>
  <c r="R27" i="1" l="1"/>
  <c r="R27" i="3" s="1"/>
  <c r="B28" i="1"/>
  <c r="P27" i="3"/>
  <c r="D28" i="1" l="1"/>
  <c r="B28" i="3"/>
  <c r="D28" l="1"/>
  <c r="P28" i="1"/>
  <c r="B29" l="1"/>
  <c r="P28" i="3"/>
  <c r="R28" i="1"/>
  <c r="R28" i="3" s="1"/>
  <c r="B29" l="1"/>
  <c r="D29" i="1"/>
  <c r="P29" l="1"/>
  <c r="D29" i="3"/>
  <c r="P29" l="1"/>
  <c r="B30" i="1"/>
  <c r="R29"/>
  <c r="R29" i="3" s="1"/>
  <c r="D30" i="1" l="1"/>
  <c r="B30" i="3"/>
  <c r="P30" i="1" l="1"/>
  <c r="D30" i="3"/>
  <c r="P30" l="1"/>
  <c r="B31" i="1"/>
  <c r="R30"/>
  <c r="R30" i="3" s="1"/>
  <c r="B31" l="1"/>
  <c r="D31" i="1"/>
  <c r="P31" l="1"/>
  <c r="D31" i="3"/>
  <c r="P31" l="1"/>
  <c r="R31" i="1"/>
  <c r="R31" i="3" s="1"/>
  <c r="B32" i="1"/>
  <c r="B32" i="3" l="1"/>
  <c r="D32" i="1"/>
  <c r="D32" i="3" l="1"/>
  <c r="P32" i="1"/>
  <c r="P32" i="3" l="1"/>
  <c r="R32" i="1"/>
  <c r="R32" i="3" s="1"/>
  <c r="B33" i="1"/>
  <c r="D33" l="1"/>
  <c r="B33" i="3"/>
  <c r="D33" l="1"/>
  <c r="P33" i="1"/>
  <c r="P33" i="3" l="1"/>
  <c r="R33" i="1"/>
  <c r="R33" i="3" s="1"/>
  <c r="B34" i="1"/>
  <c r="B34" i="3" l="1"/>
  <c r="D34" i="1"/>
  <c r="D34" i="3" l="1"/>
  <c r="P34" i="1"/>
  <c r="P34" i="3" l="1"/>
  <c r="B35" i="1"/>
  <c r="R34"/>
  <c r="R34" i="3" s="1"/>
  <c r="D35" i="1" l="1"/>
  <c r="B35" i="3"/>
  <c r="D35" l="1"/>
  <c r="P35" i="1"/>
  <c r="B36" l="1"/>
  <c r="R35"/>
  <c r="R35" i="3" s="1"/>
  <c r="Q44" i="1"/>
  <c r="P35" i="3"/>
  <c r="D36" i="1" l="1"/>
  <c r="B36" i="3"/>
  <c r="P36" i="1" l="1"/>
  <c r="D36" i="3"/>
  <c r="P36" l="1"/>
  <c r="R36" i="1"/>
  <c r="R36" i="3" s="1"/>
</calcChain>
</file>

<file path=xl/comments1.xml><?xml version="1.0" encoding="utf-8"?>
<comments xmlns="http://schemas.openxmlformats.org/spreadsheetml/2006/main">
  <authors>
    <author>Author</author>
  </authors>
  <commentList>
    <comment ref="JR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supplied to page water service Kumasi 
</t>
        </r>
      </text>
    </comment>
    <comment ref="JR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supplied to Top Ice Hohoe </t>
        </r>
      </text>
    </comment>
    <comment ref="JR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supplied to Page water service Kumasi
</t>
        </r>
      </text>
    </comment>
  </commentList>
</comments>
</file>

<file path=xl/sharedStrings.xml><?xml version="1.0" encoding="utf-8"?>
<sst xmlns="http://schemas.openxmlformats.org/spreadsheetml/2006/main" count="543" uniqueCount="88">
  <si>
    <t xml:space="preserve"> </t>
  </si>
  <si>
    <t>FLOOR STOCK RAW MATERIAL</t>
  </si>
  <si>
    <t>EXTRUDER SECTION (PACKING COVER )</t>
  </si>
  <si>
    <t>FLEXO PRINTING SECTION</t>
  </si>
  <si>
    <t>CUTTING PRODUCTION - PRINTED PACKING BAG</t>
  </si>
  <si>
    <t>Packing bag - Plain - 1500 pcs</t>
  </si>
  <si>
    <t>Finished Goods Vs Supply Printed Sacks</t>
  </si>
  <si>
    <t>Finished Goods Vs Supply Plain</t>
  </si>
  <si>
    <t>Opening rolls Stock  plain  for packing cover</t>
  </si>
  <si>
    <t>Received from Ext</t>
  </si>
  <si>
    <t>Issued to cutting for plain bag</t>
  </si>
  <si>
    <t>Total Available</t>
  </si>
  <si>
    <t>ICE PAK</t>
  </si>
  <si>
    <t>ICE DROP</t>
  </si>
  <si>
    <t>VIVE</t>
  </si>
  <si>
    <t xml:space="preserve">NENY ICE </t>
  </si>
  <si>
    <t>AQUA PAK</t>
  </si>
  <si>
    <t>MON AQUA</t>
  </si>
  <si>
    <t>BOSS</t>
  </si>
  <si>
    <t>TELL ICE</t>
  </si>
  <si>
    <t>AHENANAN</t>
  </si>
  <si>
    <t>MINERAL COOL</t>
  </si>
  <si>
    <t>Peace &amp; Love</t>
  </si>
  <si>
    <t>DELTA</t>
  </si>
  <si>
    <t>Fedek</t>
  </si>
  <si>
    <t>Artisian</t>
  </si>
  <si>
    <t>waste</t>
  </si>
  <si>
    <t>Total consumption</t>
  </si>
  <si>
    <t>Net printing output</t>
  </si>
  <si>
    <t>NENY ICE</t>
  </si>
  <si>
    <t xml:space="preserve">MINERAL COOL </t>
  </si>
  <si>
    <t>DELTA WATER</t>
  </si>
  <si>
    <t>FEDEK</t>
  </si>
  <si>
    <t>AHENNAN</t>
  </si>
  <si>
    <t>FEDEX</t>
  </si>
  <si>
    <t xml:space="preserve">PLAIN </t>
  </si>
  <si>
    <t>Date</t>
  </si>
  <si>
    <t>Opening stock OF RAW MATIRAL</t>
  </si>
  <si>
    <t>Warehouse Receipt IN KGS</t>
  </si>
  <si>
    <t>Total Stockof raw material in kgs</t>
  </si>
  <si>
    <t xml:space="preserve">No. of Rolls Produced </t>
  </si>
  <si>
    <t xml:space="preserve">Good Rolls Weight </t>
  </si>
  <si>
    <t xml:space="preserve">Good Rolls  Net Weight </t>
  </si>
  <si>
    <t xml:space="preserve">Film Waste </t>
  </si>
  <si>
    <t>Block Waste</t>
  </si>
  <si>
    <t>Sweeping Waste</t>
  </si>
  <si>
    <t>Total Waste</t>
  </si>
  <si>
    <t>Target Waste</t>
  </si>
  <si>
    <t>Diff</t>
  </si>
  <si>
    <t xml:space="preserve">Cone Weight  </t>
  </si>
  <si>
    <t>Total Consumption</t>
  </si>
  <si>
    <t>Closing Stock Actual</t>
  </si>
  <si>
    <t>Closing Stock Physical</t>
  </si>
  <si>
    <t>Difference</t>
  </si>
  <si>
    <t>Input no. of Rolls</t>
  </si>
  <si>
    <t>Input Roll Weight</t>
  </si>
  <si>
    <t>No Of Printed Rolls</t>
  </si>
  <si>
    <t xml:space="preserve">Printed Rolls Net Weight </t>
  </si>
  <si>
    <t>Non Printed Waste</t>
  </si>
  <si>
    <t>Printed Waste</t>
  </si>
  <si>
    <t>Closing stock of plain rolls</t>
  </si>
  <si>
    <t>Opening roll stock Net Weight</t>
  </si>
  <si>
    <t>Receipt  Rolls  net weight</t>
  </si>
  <si>
    <t>No. of sacks produced</t>
  </si>
  <si>
    <t>sacks weight</t>
  </si>
  <si>
    <t>closing roll stock Net Weight</t>
  </si>
  <si>
    <t xml:space="preserve">Opening </t>
  </si>
  <si>
    <t>Received</t>
  </si>
  <si>
    <t xml:space="preserve">Supply </t>
  </si>
  <si>
    <t>Closing in  No's</t>
  </si>
  <si>
    <t>NEW</t>
  </si>
  <si>
    <t>Transpee</t>
  </si>
  <si>
    <t>HDPE</t>
  </si>
  <si>
    <t>LLDPE</t>
  </si>
  <si>
    <t>MLLDPE</t>
  </si>
  <si>
    <t>M/B</t>
  </si>
  <si>
    <t>Mixed Material</t>
  </si>
  <si>
    <t>Total Actual stock</t>
  </si>
  <si>
    <t>Actual stock</t>
  </si>
  <si>
    <t>Acul stock</t>
  </si>
  <si>
    <t>CUTTING PRODUCTION - PLAIN PACKING BAG</t>
  </si>
  <si>
    <t>Total printed</t>
  </si>
  <si>
    <t>Total Printed Rolls.</t>
  </si>
  <si>
    <t>Actual Stock</t>
  </si>
  <si>
    <t>HOLD ROLLS</t>
  </si>
  <si>
    <t>Roll</t>
  </si>
  <si>
    <t>loose pcs</t>
  </si>
  <si>
    <t>Total</t>
  </si>
</sst>
</file>

<file path=xl/styles.xml><?xml version="1.0" encoding="utf-8"?>
<styleSheet xmlns="http://schemas.openxmlformats.org/spreadsheetml/2006/main">
  <numFmts count="2">
    <numFmt numFmtId="164" formatCode="dd/mm/yy;@"/>
    <numFmt numFmtId="165" formatCode="0.0"/>
  </numFmts>
  <fonts count="27">
    <font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color rgb="FFC00000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8"/>
      <color rgb="FF0214BE"/>
      <name val="Arial"/>
      <family val="2"/>
    </font>
    <font>
      <b/>
      <sz val="8"/>
      <color rgb="FF020BBE"/>
      <name val="Arial"/>
      <family val="2"/>
    </font>
    <font>
      <b/>
      <sz val="9"/>
      <color rgb="FF1104BC"/>
      <name val="Arial"/>
      <family val="2"/>
    </font>
    <font>
      <b/>
      <sz val="8"/>
      <color rgb="FF2007B9"/>
      <name val="Arial"/>
      <family val="2"/>
    </font>
    <font>
      <b/>
      <sz val="8"/>
      <color theme="4" tint="-0.249977111117893"/>
      <name val="Arial"/>
      <family val="2"/>
    </font>
    <font>
      <b/>
      <sz val="10"/>
      <color rgb="FF0214BE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</font>
    <font>
      <b/>
      <sz val="10"/>
      <color rgb="FF020BBE"/>
      <name val="Arial"/>
      <family val="2"/>
    </font>
    <font>
      <sz val="9"/>
      <color rgb="FF1104BC"/>
      <name val="Arial"/>
      <family val="2"/>
    </font>
    <font>
      <b/>
      <sz val="10"/>
      <color rgb="FF1409E7"/>
      <name val="Arial"/>
      <family val="2"/>
    </font>
    <font>
      <sz val="10"/>
      <color rgb="FFC00000"/>
      <name val="Arial"/>
      <family val="2"/>
    </font>
    <font>
      <sz val="10"/>
      <color rgb="FF1409E7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2" fontId="11" fillId="3" borderId="26" xfId="0" applyNumberFormat="1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4" fillId="8" borderId="11" xfId="0" applyFont="1" applyFill="1" applyBorder="1" applyAlignment="1">
      <alignment horizontal="center" vertical="center" wrapText="1"/>
    </xf>
    <xf numFmtId="164" fontId="7" fillId="0" borderId="32" xfId="0" applyNumberFormat="1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8" fillId="3" borderId="28" xfId="0" applyFont="1" applyFill="1" applyBorder="1" applyAlignment="1">
      <alignment horizontal="center" vertical="center"/>
    </xf>
    <xf numFmtId="2" fontId="17" fillId="3" borderId="28" xfId="0" applyNumberFormat="1" applyFont="1" applyFill="1" applyBorder="1" applyAlignment="1">
      <alignment horizontal="center" vertical="center"/>
    </xf>
    <xf numFmtId="2" fontId="17" fillId="3" borderId="19" xfId="0" applyNumberFormat="1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2" fontId="17" fillId="3" borderId="11" xfId="0" applyNumberFormat="1" applyFont="1" applyFill="1" applyBorder="1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0" fontId="17" fillId="5" borderId="28" xfId="0" applyFont="1" applyFill="1" applyBorder="1" applyAlignment="1">
      <alignment horizontal="center" vertical="center"/>
    </xf>
    <xf numFmtId="2" fontId="17" fillId="5" borderId="19" xfId="0" applyNumberFormat="1" applyFont="1" applyFill="1" applyBorder="1" applyAlignment="1">
      <alignment horizontal="center" vertical="center"/>
    </xf>
    <xf numFmtId="2" fontId="20" fillId="5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 applyFill="1" applyBorder="1" applyAlignment="1">
      <alignment horizontal="center" vertical="center"/>
    </xf>
    <xf numFmtId="2" fontId="21" fillId="5" borderId="19" xfId="0" applyNumberFormat="1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2" fontId="17" fillId="0" borderId="11" xfId="0" applyNumberFormat="1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2" fontId="22" fillId="0" borderId="11" xfId="0" applyNumberFormat="1" applyFont="1" applyFill="1" applyBorder="1" applyAlignment="1">
      <alignment horizontal="center" vertical="center"/>
    </xf>
    <xf numFmtId="2" fontId="20" fillId="0" borderId="11" xfId="0" applyNumberFormat="1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2" fontId="17" fillId="0" borderId="6" xfId="0" applyNumberFormat="1" applyFont="1" applyFill="1" applyBorder="1" applyAlignment="1">
      <alignment horizontal="center" vertical="center"/>
    </xf>
    <xf numFmtId="2" fontId="20" fillId="8" borderId="11" xfId="0" applyNumberFormat="1" applyFont="1" applyFill="1" applyBorder="1" applyAlignment="1">
      <alignment horizontal="center" vertical="center"/>
    </xf>
    <xf numFmtId="2" fontId="17" fillId="8" borderId="11" xfId="0" applyNumberFormat="1" applyFont="1" applyFill="1" applyBorder="1" applyAlignment="1">
      <alignment horizontal="center" vertical="center"/>
    </xf>
    <xf numFmtId="2" fontId="22" fillId="8" borderId="11" xfId="0" applyNumberFormat="1" applyFont="1" applyFill="1" applyBorder="1" applyAlignment="1">
      <alignment horizontal="center" vertical="center"/>
    </xf>
    <xf numFmtId="0" fontId="0" fillId="0" borderId="0" xfId="0" applyFill="1"/>
    <xf numFmtId="2" fontId="17" fillId="2" borderId="35" xfId="0" applyNumberFormat="1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2" fontId="17" fillId="5" borderId="35" xfId="0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7" fillId="0" borderId="0" xfId="0" applyFont="1" applyFill="1"/>
    <xf numFmtId="0" fontId="17" fillId="2" borderId="35" xfId="0" applyFont="1" applyFill="1" applyBorder="1" applyAlignment="1">
      <alignment horizontal="center" vertical="center"/>
    </xf>
    <xf numFmtId="165" fontId="18" fillId="3" borderId="28" xfId="0" applyNumberFormat="1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horizontal="center"/>
    </xf>
    <xf numFmtId="0" fontId="5" fillId="12" borderId="11" xfId="0" applyFont="1" applyFill="1" applyBorder="1" applyAlignment="1">
      <alignment horizontal="center" vertical="center"/>
    </xf>
    <xf numFmtId="2" fontId="0" fillId="13" borderId="11" xfId="0" applyNumberFormat="1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11" borderId="11" xfId="0" applyFill="1" applyBorder="1" applyAlignment="1">
      <alignment horizontal="center" vertical="center"/>
    </xf>
    <xf numFmtId="2" fontId="23" fillId="14" borderId="11" xfId="0" applyNumberFormat="1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2" fontId="20" fillId="15" borderId="11" xfId="0" applyNumberFormat="1" applyFont="1" applyFill="1" applyBorder="1" applyAlignment="1">
      <alignment horizontal="center" vertical="center"/>
    </xf>
    <xf numFmtId="0" fontId="20" fillId="15" borderId="20" xfId="0" applyFont="1" applyFill="1" applyBorder="1" applyAlignment="1">
      <alignment horizontal="center" vertical="center"/>
    </xf>
    <xf numFmtId="0" fontId="17" fillId="5" borderId="36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17" fillId="5" borderId="0" xfId="0" applyFont="1" applyFill="1" applyBorder="1" applyAlignment="1">
      <alignment horizontal="center" vertical="center"/>
    </xf>
    <xf numFmtId="0" fontId="5" fillId="12" borderId="39" xfId="0" applyFont="1" applyFill="1" applyBorder="1" applyAlignment="1">
      <alignment horizontal="center"/>
    </xf>
    <xf numFmtId="0" fontId="5" fillId="12" borderId="24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/>
    </xf>
    <xf numFmtId="2" fontId="0" fillId="4" borderId="11" xfId="0" applyNumberForma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2" fontId="8" fillId="11" borderId="11" xfId="0" applyNumberFormat="1" applyFont="1" applyFill="1" applyBorder="1" applyAlignment="1">
      <alignment horizontal="center" vertical="center"/>
    </xf>
    <xf numFmtId="2" fontId="23" fillId="11" borderId="11" xfId="0" applyNumberFormat="1" applyFont="1" applyFill="1" applyBorder="1" applyAlignment="1">
      <alignment horizontal="center" vertical="center"/>
    </xf>
    <xf numFmtId="2" fontId="24" fillId="0" borderId="0" xfId="0" applyNumberFormat="1" applyFont="1" applyFill="1" applyBorder="1"/>
    <xf numFmtId="0" fontId="0" fillId="0" borderId="0" xfId="0" applyAlignment="1">
      <alignment horizontal="center"/>
    </xf>
    <xf numFmtId="0" fontId="0" fillId="11" borderId="11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2" fontId="0" fillId="14" borderId="11" xfId="0" applyNumberFormat="1" applyFill="1" applyBorder="1" applyAlignment="1">
      <alignment horizontal="center"/>
    </xf>
    <xf numFmtId="0" fontId="17" fillId="0" borderId="4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23" fillId="14" borderId="11" xfId="0" applyFont="1" applyFill="1" applyBorder="1" applyAlignment="1">
      <alignment horizontal="center" vertical="center"/>
    </xf>
    <xf numFmtId="2" fontId="4" fillId="12" borderId="11" xfId="0" applyNumberFormat="1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5" fillId="7" borderId="10" xfId="0" applyFont="1" applyFill="1" applyBorder="1" applyAlignment="1">
      <alignment horizontal="center" wrapText="1"/>
    </xf>
    <xf numFmtId="0" fontId="5" fillId="7" borderId="19" xfId="0" applyFont="1" applyFill="1" applyBorder="1" applyAlignment="1">
      <alignment horizontal="center" wrapText="1"/>
    </xf>
    <xf numFmtId="0" fontId="5" fillId="7" borderId="16" xfId="0" applyFont="1" applyFill="1" applyBorder="1" applyAlignment="1">
      <alignment horizontal="center" wrapText="1"/>
    </xf>
    <xf numFmtId="0" fontId="5" fillId="7" borderId="20" xfId="0" applyFont="1" applyFill="1" applyBorder="1" applyAlignment="1">
      <alignment horizont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2" fontId="0" fillId="13" borderId="11" xfId="0" applyNumberForma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5" fillId="15" borderId="19" xfId="0" applyFont="1" applyFill="1" applyBorder="1" applyAlignment="1">
      <alignment horizontal="center" wrapText="1"/>
    </xf>
    <xf numFmtId="0" fontId="5" fillId="15" borderId="16" xfId="0" applyFont="1" applyFill="1" applyBorder="1" applyAlignment="1">
      <alignment horizontal="center" wrapText="1"/>
    </xf>
    <xf numFmtId="0" fontId="5" fillId="15" borderId="20" xfId="0" applyFont="1" applyFill="1" applyBorder="1" applyAlignment="1">
      <alignment horizontal="center" wrapText="1"/>
    </xf>
    <xf numFmtId="0" fontId="5" fillId="12" borderId="22" xfId="0" applyFont="1" applyFill="1" applyBorder="1" applyAlignment="1">
      <alignment horizontal="center"/>
    </xf>
    <xf numFmtId="0" fontId="5" fillId="12" borderId="23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" fillId="12" borderId="37" xfId="0" applyFont="1" applyFill="1" applyBorder="1" applyAlignment="1">
      <alignment horizontal="center"/>
    </xf>
    <xf numFmtId="0" fontId="5" fillId="12" borderId="38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3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23" fillId="11" borderId="11" xfId="0" applyFont="1" applyFill="1" applyBorder="1" applyAlignment="1">
      <alignment horizontal="center" vertical="center"/>
    </xf>
    <xf numFmtId="2" fontId="0" fillId="0" borderId="0" xfId="0" applyNumberFormat="1" applyFill="1"/>
  </cellXfs>
  <cellStyles count="1">
    <cellStyle name="Normal" xfId="0" builtinId="0"/>
  </cellStyles>
  <dxfs count="21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.Multi%20Layer%20%20Monthly%20june%20-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05.%20Pack%20Ma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ulti Layer "/>
      <sheetName val="1010"/>
      <sheetName val="680"/>
      <sheetName val="ICE PAK"/>
      <sheetName val="TRANSPEE Roto"/>
      <sheetName val="AHENANAN"/>
      <sheetName val="Special Ice"/>
      <sheetName val="olivia"/>
      <sheetName val="Aqua Pak roto"/>
      <sheetName val="valley Fresh"/>
      <sheetName val="ice Fill"/>
      <sheetName val="Artisian roto"/>
      <sheetName val="Nany Ice roto"/>
      <sheetName val="Vive Roto"/>
      <sheetName val="Everpure"/>
      <sheetName val="TELL ICE"/>
      <sheetName val="MINERAL COOL"/>
      <sheetName val="New"/>
      <sheetName val="TOP ICE"/>
      <sheetName val="DELTA WATER"/>
      <sheetName val="NANY ICE"/>
      <sheetName val="New 1"/>
      <sheetName val="ARTISIEN"/>
      <sheetName val="Mon Aqua"/>
      <sheetName val="FEDEK"/>
      <sheetName val="Frangobeng"/>
      <sheetName val="Delta Fall"/>
      <sheetName val="new 3"/>
      <sheetName val="Sparkle"/>
      <sheetName val="BOSS"/>
      <sheetName val="Potential"/>
      <sheetName val="Joseph's"/>
      <sheetName val="Ultimate Ice"/>
      <sheetName val="A and A"/>
      <sheetName val="COMFORT"/>
      <sheetName val="ɛyɛ Adom"/>
      <sheetName val="Nice One"/>
      <sheetName val="Peace and Love "/>
      <sheetName val="Agya Nuso"/>
      <sheetName val="ABC"/>
      <sheetName val="Beampo"/>
      <sheetName val="EMPTY"/>
      <sheetName val="EMPTY 1"/>
      <sheetName val="EMPTY 2"/>
      <sheetName val="HOLD ROLLS"/>
      <sheetName val="WASTE"/>
      <sheetName val="INK STOCK - WAREHOUSE"/>
      <sheetName val="INK STOCK - FLOOR"/>
      <sheetName val="Sum 1010"/>
      <sheetName val="Sum 680"/>
    </sheetNames>
    <sheetDataSet>
      <sheetData sheetId="0">
        <row r="7">
          <cell r="G7">
            <v>8</v>
          </cell>
          <cell r="S7">
            <v>5</v>
          </cell>
          <cell r="AE7">
            <v>0</v>
          </cell>
        </row>
        <row r="8">
          <cell r="G8">
            <v>0</v>
          </cell>
          <cell r="S8">
            <v>0</v>
          </cell>
          <cell r="AE8">
            <v>0</v>
          </cell>
        </row>
        <row r="9">
          <cell r="G9">
            <v>50</v>
          </cell>
          <cell r="S9">
            <v>15</v>
          </cell>
          <cell r="AE9">
            <v>10</v>
          </cell>
        </row>
        <row r="10">
          <cell r="G10">
            <v>10</v>
          </cell>
          <cell r="S10">
            <v>5</v>
          </cell>
          <cell r="AE10">
            <v>5</v>
          </cell>
        </row>
        <row r="11">
          <cell r="G11">
            <v>0</v>
          </cell>
          <cell r="S11">
            <v>0</v>
          </cell>
          <cell r="AE11">
            <v>0</v>
          </cell>
        </row>
        <row r="12">
          <cell r="G12">
            <v>0</v>
          </cell>
          <cell r="S12">
            <v>0</v>
          </cell>
          <cell r="AE12">
            <v>0</v>
          </cell>
        </row>
        <row r="13">
          <cell r="G13">
            <v>30</v>
          </cell>
          <cell r="S13">
            <v>5</v>
          </cell>
          <cell r="AE13">
            <v>5</v>
          </cell>
        </row>
        <row r="14">
          <cell r="G14">
            <v>30</v>
          </cell>
          <cell r="S14">
            <v>5</v>
          </cell>
          <cell r="AE14">
            <v>5</v>
          </cell>
        </row>
        <row r="15">
          <cell r="G15">
            <v>30</v>
          </cell>
          <cell r="S15">
            <v>10</v>
          </cell>
          <cell r="AE15">
            <v>0</v>
          </cell>
        </row>
        <row r="16">
          <cell r="G16">
            <v>20</v>
          </cell>
          <cell r="S16">
            <v>5</v>
          </cell>
          <cell r="AE16">
            <v>5</v>
          </cell>
        </row>
        <row r="17">
          <cell r="G17">
            <v>40</v>
          </cell>
          <cell r="S17">
            <v>10</v>
          </cell>
          <cell r="AE17">
            <v>10</v>
          </cell>
        </row>
        <row r="18">
          <cell r="G18">
            <v>0</v>
          </cell>
          <cell r="S18">
            <v>0</v>
          </cell>
          <cell r="AE18">
            <v>0</v>
          </cell>
        </row>
        <row r="19">
          <cell r="G19">
            <v>0</v>
          </cell>
          <cell r="S19">
            <v>0</v>
          </cell>
          <cell r="AE19">
            <v>0</v>
          </cell>
        </row>
        <row r="20">
          <cell r="G20">
            <v>10</v>
          </cell>
          <cell r="S20">
            <v>5</v>
          </cell>
          <cell r="AE20">
            <v>0</v>
          </cell>
        </row>
        <row r="21">
          <cell r="G21">
            <v>10</v>
          </cell>
          <cell r="S21">
            <v>10</v>
          </cell>
          <cell r="AE21">
            <v>5</v>
          </cell>
        </row>
        <row r="22">
          <cell r="G22">
            <v>30</v>
          </cell>
          <cell r="S22">
            <v>5</v>
          </cell>
          <cell r="AE22">
            <v>5</v>
          </cell>
        </row>
        <row r="23">
          <cell r="G23">
            <v>30</v>
          </cell>
          <cell r="S23">
            <v>10</v>
          </cell>
          <cell r="AE23">
            <v>5</v>
          </cell>
        </row>
        <row r="24">
          <cell r="G24">
            <v>0</v>
          </cell>
          <cell r="S24">
            <v>10</v>
          </cell>
          <cell r="AE24">
            <v>10</v>
          </cell>
        </row>
        <row r="25">
          <cell r="G25">
            <v>0</v>
          </cell>
          <cell r="S25">
            <v>0</v>
          </cell>
          <cell r="AE25">
            <v>0</v>
          </cell>
        </row>
        <row r="26">
          <cell r="G26">
            <v>40</v>
          </cell>
          <cell r="S26">
            <v>0</v>
          </cell>
          <cell r="AE26">
            <v>0</v>
          </cell>
        </row>
        <row r="27">
          <cell r="G27">
            <v>20</v>
          </cell>
          <cell r="S27">
            <v>5</v>
          </cell>
          <cell r="AE27">
            <v>5</v>
          </cell>
        </row>
        <row r="28">
          <cell r="G28">
            <v>30</v>
          </cell>
          <cell r="S28">
            <v>10</v>
          </cell>
          <cell r="AE28">
            <v>5</v>
          </cell>
        </row>
        <row r="29">
          <cell r="G29">
            <v>30</v>
          </cell>
          <cell r="S29">
            <v>10</v>
          </cell>
          <cell r="AE29">
            <v>5</v>
          </cell>
        </row>
        <row r="30">
          <cell r="G30">
            <v>25</v>
          </cell>
          <cell r="S30">
            <v>5</v>
          </cell>
          <cell r="AE30">
            <v>5</v>
          </cell>
        </row>
        <row r="31">
          <cell r="G31">
            <v>30</v>
          </cell>
          <cell r="S31">
            <v>5</v>
          </cell>
          <cell r="AE31">
            <v>5</v>
          </cell>
        </row>
        <row r="32">
          <cell r="G32">
            <v>0</v>
          </cell>
          <cell r="S32">
            <v>0</v>
          </cell>
          <cell r="AE32">
            <v>0</v>
          </cell>
        </row>
        <row r="33">
          <cell r="G33">
            <v>0</v>
          </cell>
          <cell r="S33">
            <v>0</v>
          </cell>
          <cell r="AE33">
            <v>0</v>
          </cell>
        </row>
        <row r="34">
          <cell r="G34">
            <v>0</v>
          </cell>
          <cell r="S34">
            <v>0</v>
          </cell>
          <cell r="AE34">
            <v>0</v>
          </cell>
        </row>
        <row r="35">
          <cell r="G35">
            <v>10</v>
          </cell>
          <cell r="S35">
            <v>0</v>
          </cell>
          <cell r="AE35">
            <v>0</v>
          </cell>
        </row>
        <row r="36">
          <cell r="G36">
            <v>0</v>
          </cell>
          <cell r="S36">
            <v>0</v>
          </cell>
          <cell r="AE36">
            <v>0</v>
          </cell>
        </row>
        <row r="37">
          <cell r="G37">
            <v>0</v>
          </cell>
          <cell r="S37">
            <v>0</v>
          </cell>
          <cell r="AE3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ONTHLY REPORT"/>
      <sheetName val="Sheet2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V52"/>
  <sheetViews>
    <sheetView tabSelected="1" workbookViewId="0">
      <pane xSplit="1" ySplit="5" topLeftCell="JH30" activePane="bottomRight" state="frozen"/>
      <selection pane="topRight" activeCell="B1" sqref="B1"/>
      <selection pane="bottomLeft" activeCell="A6" sqref="A6"/>
      <selection pane="bottomRight" activeCell="JU38" sqref="JU38"/>
    </sheetView>
  </sheetViews>
  <sheetFormatPr defaultRowHeight="15"/>
  <cols>
    <col min="1" max="1" width="12.140625" style="72" customWidth="1"/>
    <col min="2" max="2" width="10.140625" style="72" customWidth="1"/>
    <col min="3" max="3" width="10.5703125" style="72" customWidth="1"/>
    <col min="4" max="7" width="9.85546875" style="72" customWidth="1"/>
    <col min="8" max="8" width="10.85546875" customWidth="1"/>
    <col min="9" max="9" width="11.28515625" style="72" customWidth="1"/>
    <col min="10" max="12" width="10.7109375" style="72" customWidth="1"/>
    <col min="13" max="14" width="8.28515625" style="72" customWidth="1"/>
    <col min="15" max="15" width="11.7109375" style="72" customWidth="1"/>
    <col min="16" max="16" width="9.5703125" style="72" customWidth="1"/>
    <col min="17" max="17" width="9" style="74" customWidth="1"/>
    <col min="18" max="18" width="8.85546875" style="72" customWidth="1"/>
    <col min="19" max="19" width="1.5703125" customWidth="1"/>
    <col min="20" max="20" width="11.42578125" customWidth="1"/>
    <col min="21" max="22" width="11.5703125" customWidth="1"/>
    <col min="23" max="23" width="11.85546875" customWidth="1"/>
    <col min="24" max="24" width="8.42578125" customWidth="1"/>
    <col min="25" max="25" width="9" customWidth="1"/>
    <col min="26" max="26" width="7.85546875" customWidth="1"/>
    <col min="27" max="87" width="8.7109375" customWidth="1"/>
    <col min="88" max="89" width="8.7109375" style="72" customWidth="1"/>
    <col min="90" max="90" width="11.28515625" style="73" customWidth="1"/>
    <col min="91" max="92" width="9.28515625" customWidth="1"/>
    <col min="93" max="97" width="9.7109375" customWidth="1"/>
    <col min="98" max="98" width="13.5703125" customWidth="1"/>
    <col min="99" max="99" width="13.28515625" customWidth="1"/>
    <col min="100" max="235" width="9.7109375" customWidth="1"/>
    <col min="236" max="236" width="12.28515625" style="72" customWidth="1"/>
    <col min="237" max="238" width="11.140625" style="72" customWidth="1"/>
    <col min="239" max="275" width="10" style="72" customWidth="1"/>
    <col min="276" max="276" width="12.28515625" style="72" customWidth="1"/>
    <col min="277" max="278" width="11.140625" style="72" customWidth="1"/>
    <col min="279" max="279" width="10" style="72" customWidth="1"/>
    <col min="283" max="283" width="10" bestFit="1" customWidth="1"/>
    <col min="287" max="287" width="12.140625" customWidth="1"/>
    <col min="288" max="288" width="10.140625" customWidth="1"/>
    <col min="289" max="289" width="10.5703125" customWidth="1"/>
    <col min="290" max="293" width="9.85546875" customWidth="1"/>
    <col min="294" max="294" width="10.85546875" customWidth="1"/>
    <col min="295" max="295" width="11.28515625" customWidth="1"/>
    <col min="296" max="298" width="10.7109375" customWidth="1"/>
    <col min="299" max="300" width="8.28515625" customWidth="1"/>
    <col min="301" max="301" width="11.7109375" customWidth="1"/>
    <col min="302" max="302" width="9.5703125" customWidth="1"/>
    <col min="303" max="303" width="9" customWidth="1"/>
    <col min="304" max="304" width="8.85546875" customWidth="1"/>
    <col min="305" max="305" width="1.5703125" customWidth="1"/>
    <col min="306" max="306" width="11.42578125" customWidth="1"/>
    <col min="307" max="308" width="11.5703125" customWidth="1"/>
    <col min="309" max="309" width="11.85546875" customWidth="1"/>
    <col min="310" max="310" width="8.42578125" customWidth="1"/>
    <col min="311" max="311" width="9" customWidth="1"/>
    <col min="312" max="312" width="7.85546875" customWidth="1"/>
    <col min="313" max="367" width="8.7109375" customWidth="1"/>
    <col min="368" max="368" width="11.28515625" customWidth="1"/>
    <col min="369" max="370" width="9.28515625" customWidth="1"/>
    <col min="371" max="375" width="9.7109375" customWidth="1"/>
    <col min="376" max="376" width="13.5703125" customWidth="1"/>
    <col min="377" max="377" width="13.28515625" customWidth="1"/>
    <col min="378" max="499" width="9.7109375" customWidth="1"/>
    <col min="500" max="500" width="12.28515625" customWidth="1"/>
    <col min="501" max="502" width="11.140625" customWidth="1"/>
    <col min="503" max="531" width="10" customWidth="1"/>
    <col min="532" max="532" width="12.28515625" customWidth="1"/>
    <col min="533" max="534" width="11.140625" customWidth="1"/>
    <col min="535" max="535" width="10" customWidth="1"/>
    <col min="539" max="539" width="10" bestFit="1" customWidth="1"/>
    <col min="543" max="543" width="12.140625" customWidth="1"/>
    <col min="544" max="544" width="10.140625" customWidth="1"/>
    <col min="545" max="545" width="10.5703125" customWidth="1"/>
    <col min="546" max="549" width="9.85546875" customWidth="1"/>
    <col min="550" max="550" width="10.85546875" customWidth="1"/>
    <col min="551" max="551" width="11.28515625" customWidth="1"/>
    <col min="552" max="554" width="10.7109375" customWidth="1"/>
    <col min="555" max="556" width="8.28515625" customWidth="1"/>
    <col min="557" max="557" width="11.7109375" customWidth="1"/>
    <col min="558" max="558" width="9.5703125" customWidth="1"/>
    <col min="559" max="559" width="9" customWidth="1"/>
    <col min="560" max="560" width="8.85546875" customWidth="1"/>
    <col min="561" max="561" width="1.5703125" customWidth="1"/>
    <col min="562" max="562" width="11.42578125" customWidth="1"/>
    <col min="563" max="564" width="11.5703125" customWidth="1"/>
    <col min="565" max="565" width="11.85546875" customWidth="1"/>
    <col min="566" max="566" width="8.42578125" customWidth="1"/>
    <col min="567" max="567" width="9" customWidth="1"/>
    <col min="568" max="568" width="7.85546875" customWidth="1"/>
    <col min="569" max="623" width="8.7109375" customWidth="1"/>
    <col min="624" max="624" width="11.28515625" customWidth="1"/>
    <col min="625" max="626" width="9.28515625" customWidth="1"/>
    <col min="627" max="631" width="9.7109375" customWidth="1"/>
    <col min="632" max="632" width="13.5703125" customWidth="1"/>
    <col min="633" max="633" width="13.28515625" customWidth="1"/>
    <col min="634" max="755" width="9.7109375" customWidth="1"/>
    <col min="756" max="756" width="12.28515625" customWidth="1"/>
    <col min="757" max="758" width="11.140625" customWidth="1"/>
    <col min="759" max="787" width="10" customWidth="1"/>
    <col min="788" max="788" width="12.28515625" customWidth="1"/>
    <col min="789" max="790" width="11.140625" customWidth="1"/>
    <col min="791" max="791" width="10" customWidth="1"/>
    <col min="795" max="795" width="10" bestFit="1" customWidth="1"/>
    <col min="799" max="799" width="12.140625" customWidth="1"/>
    <col min="800" max="800" width="10.140625" customWidth="1"/>
    <col min="801" max="801" width="10.5703125" customWidth="1"/>
    <col min="802" max="805" width="9.85546875" customWidth="1"/>
    <col min="806" max="806" width="10.85546875" customWidth="1"/>
    <col min="807" max="807" width="11.28515625" customWidth="1"/>
    <col min="808" max="810" width="10.7109375" customWidth="1"/>
    <col min="811" max="812" width="8.28515625" customWidth="1"/>
    <col min="813" max="813" width="11.7109375" customWidth="1"/>
    <col min="814" max="814" width="9.5703125" customWidth="1"/>
    <col min="815" max="815" width="9" customWidth="1"/>
    <col min="816" max="816" width="8.85546875" customWidth="1"/>
    <col min="817" max="817" width="1.5703125" customWidth="1"/>
    <col min="818" max="818" width="11.42578125" customWidth="1"/>
    <col min="819" max="820" width="11.5703125" customWidth="1"/>
    <col min="821" max="821" width="11.85546875" customWidth="1"/>
    <col min="822" max="822" width="8.42578125" customWidth="1"/>
    <col min="823" max="823" width="9" customWidth="1"/>
    <col min="824" max="824" width="7.85546875" customWidth="1"/>
    <col min="825" max="879" width="8.7109375" customWidth="1"/>
    <col min="880" max="880" width="11.28515625" customWidth="1"/>
    <col min="881" max="882" width="9.28515625" customWidth="1"/>
    <col min="883" max="887" width="9.7109375" customWidth="1"/>
    <col min="888" max="888" width="13.5703125" customWidth="1"/>
    <col min="889" max="889" width="13.28515625" customWidth="1"/>
    <col min="890" max="1011" width="9.7109375" customWidth="1"/>
    <col min="1012" max="1012" width="12.28515625" customWidth="1"/>
    <col min="1013" max="1014" width="11.140625" customWidth="1"/>
    <col min="1015" max="1043" width="10" customWidth="1"/>
    <col min="1044" max="1044" width="12.28515625" customWidth="1"/>
    <col min="1045" max="1046" width="11.140625" customWidth="1"/>
    <col min="1047" max="1047" width="10" customWidth="1"/>
    <col min="1051" max="1051" width="10" bestFit="1" customWidth="1"/>
    <col min="1055" max="1055" width="12.140625" customWidth="1"/>
    <col min="1056" max="1056" width="10.140625" customWidth="1"/>
    <col min="1057" max="1057" width="10.5703125" customWidth="1"/>
    <col min="1058" max="1061" width="9.85546875" customWidth="1"/>
    <col min="1062" max="1062" width="10.85546875" customWidth="1"/>
    <col min="1063" max="1063" width="11.28515625" customWidth="1"/>
    <col min="1064" max="1066" width="10.7109375" customWidth="1"/>
    <col min="1067" max="1068" width="8.28515625" customWidth="1"/>
    <col min="1069" max="1069" width="11.7109375" customWidth="1"/>
    <col min="1070" max="1070" width="9.5703125" customWidth="1"/>
    <col min="1071" max="1071" width="9" customWidth="1"/>
    <col min="1072" max="1072" width="8.85546875" customWidth="1"/>
    <col min="1073" max="1073" width="1.5703125" customWidth="1"/>
    <col min="1074" max="1074" width="11.42578125" customWidth="1"/>
    <col min="1075" max="1076" width="11.5703125" customWidth="1"/>
    <col min="1077" max="1077" width="11.85546875" customWidth="1"/>
    <col min="1078" max="1078" width="8.42578125" customWidth="1"/>
    <col min="1079" max="1079" width="9" customWidth="1"/>
    <col min="1080" max="1080" width="7.85546875" customWidth="1"/>
    <col min="1081" max="1135" width="8.7109375" customWidth="1"/>
    <col min="1136" max="1136" width="11.28515625" customWidth="1"/>
    <col min="1137" max="1138" width="9.28515625" customWidth="1"/>
    <col min="1139" max="1143" width="9.7109375" customWidth="1"/>
    <col min="1144" max="1144" width="13.5703125" customWidth="1"/>
    <col min="1145" max="1145" width="13.28515625" customWidth="1"/>
    <col min="1146" max="1267" width="9.7109375" customWidth="1"/>
    <col min="1268" max="1268" width="12.28515625" customWidth="1"/>
    <col min="1269" max="1270" width="11.140625" customWidth="1"/>
    <col min="1271" max="1299" width="10" customWidth="1"/>
    <col min="1300" max="1300" width="12.28515625" customWidth="1"/>
    <col min="1301" max="1302" width="11.140625" customWidth="1"/>
    <col min="1303" max="1303" width="10" customWidth="1"/>
    <col min="1307" max="1307" width="10" bestFit="1" customWidth="1"/>
    <col min="1311" max="1311" width="12.140625" customWidth="1"/>
    <col min="1312" max="1312" width="10.140625" customWidth="1"/>
    <col min="1313" max="1313" width="10.5703125" customWidth="1"/>
    <col min="1314" max="1317" width="9.85546875" customWidth="1"/>
    <col min="1318" max="1318" width="10.85546875" customWidth="1"/>
    <col min="1319" max="1319" width="11.28515625" customWidth="1"/>
    <col min="1320" max="1322" width="10.7109375" customWidth="1"/>
    <col min="1323" max="1324" width="8.28515625" customWidth="1"/>
    <col min="1325" max="1325" width="11.7109375" customWidth="1"/>
    <col min="1326" max="1326" width="9.5703125" customWidth="1"/>
    <col min="1327" max="1327" width="9" customWidth="1"/>
    <col min="1328" max="1328" width="8.85546875" customWidth="1"/>
    <col min="1329" max="1329" width="1.5703125" customWidth="1"/>
    <col min="1330" max="1330" width="11.42578125" customWidth="1"/>
    <col min="1331" max="1332" width="11.5703125" customWidth="1"/>
    <col min="1333" max="1333" width="11.85546875" customWidth="1"/>
    <col min="1334" max="1334" width="8.42578125" customWidth="1"/>
    <col min="1335" max="1335" width="9" customWidth="1"/>
    <col min="1336" max="1336" width="7.85546875" customWidth="1"/>
    <col min="1337" max="1391" width="8.7109375" customWidth="1"/>
    <col min="1392" max="1392" width="11.28515625" customWidth="1"/>
    <col min="1393" max="1394" width="9.28515625" customWidth="1"/>
    <col min="1395" max="1399" width="9.7109375" customWidth="1"/>
    <col min="1400" max="1400" width="13.5703125" customWidth="1"/>
    <col min="1401" max="1401" width="13.28515625" customWidth="1"/>
    <col min="1402" max="1523" width="9.7109375" customWidth="1"/>
    <col min="1524" max="1524" width="12.28515625" customWidth="1"/>
    <col min="1525" max="1526" width="11.140625" customWidth="1"/>
    <col min="1527" max="1555" width="10" customWidth="1"/>
    <col min="1556" max="1556" width="12.28515625" customWidth="1"/>
    <col min="1557" max="1558" width="11.140625" customWidth="1"/>
    <col min="1559" max="1559" width="10" customWidth="1"/>
    <col min="1563" max="1563" width="10" bestFit="1" customWidth="1"/>
    <col min="1567" max="1567" width="12.140625" customWidth="1"/>
    <col min="1568" max="1568" width="10.140625" customWidth="1"/>
    <col min="1569" max="1569" width="10.5703125" customWidth="1"/>
    <col min="1570" max="1573" width="9.85546875" customWidth="1"/>
    <col min="1574" max="1574" width="10.85546875" customWidth="1"/>
    <col min="1575" max="1575" width="11.28515625" customWidth="1"/>
    <col min="1576" max="1578" width="10.7109375" customWidth="1"/>
    <col min="1579" max="1580" width="8.28515625" customWidth="1"/>
    <col min="1581" max="1581" width="11.7109375" customWidth="1"/>
    <col min="1582" max="1582" width="9.5703125" customWidth="1"/>
    <col min="1583" max="1583" width="9" customWidth="1"/>
    <col min="1584" max="1584" width="8.85546875" customWidth="1"/>
    <col min="1585" max="1585" width="1.5703125" customWidth="1"/>
    <col min="1586" max="1586" width="11.42578125" customWidth="1"/>
    <col min="1587" max="1588" width="11.5703125" customWidth="1"/>
    <col min="1589" max="1589" width="11.85546875" customWidth="1"/>
    <col min="1590" max="1590" width="8.42578125" customWidth="1"/>
    <col min="1591" max="1591" width="9" customWidth="1"/>
    <col min="1592" max="1592" width="7.85546875" customWidth="1"/>
    <col min="1593" max="1647" width="8.7109375" customWidth="1"/>
    <col min="1648" max="1648" width="11.28515625" customWidth="1"/>
    <col min="1649" max="1650" width="9.28515625" customWidth="1"/>
    <col min="1651" max="1655" width="9.7109375" customWidth="1"/>
    <col min="1656" max="1656" width="13.5703125" customWidth="1"/>
    <col min="1657" max="1657" width="13.28515625" customWidth="1"/>
    <col min="1658" max="1779" width="9.7109375" customWidth="1"/>
    <col min="1780" max="1780" width="12.28515625" customWidth="1"/>
    <col min="1781" max="1782" width="11.140625" customWidth="1"/>
    <col min="1783" max="1811" width="10" customWidth="1"/>
    <col min="1812" max="1812" width="12.28515625" customWidth="1"/>
    <col min="1813" max="1814" width="11.140625" customWidth="1"/>
    <col min="1815" max="1815" width="10" customWidth="1"/>
    <col min="1819" max="1819" width="10" bestFit="1" customWidth="1"/>
    <col min="1823" max="1823" width="12.140625" customWidth="1"/>
    <col min="1824" max="1824" width="10.140625" customWidth="1"/>
    <col min="1825" max="1825" width="10.5703125" customWidth="1"/>
    <col min="1826" max="1829" width="9.85546875" customWidth="1"/>
    <col min="1830" max="1830" width="10.85546875" customWidth="1"/>
    <col min="1831" max="1831" width="11.28515625" customWidth="1"/>
    <col min="1832" max="1834" width="10.7109375" customWidth="1"/>
    <col min="1835" max="1836" width="8.28515625" customWidth="1"/>
    <col min="1837" max="1837" width="11.7109375" customWidth="1"/>
    <col min="1838" max="1838" width="9.5703125" customWidth="1"/>
    <col min="1839" max="1839" width="9" customWidth="1"/>
    <col min="1840" max="1840" width="8.85546875" customWidth="1"/>
    <col min="1841" max="1841" width="1.5703125" customWidth="1"/>
    <col min="1842" max="1842" width="11.42578125" customWidth="1"/>
    <col min="1843" max="1844" width="11.5703125" customWidth="1"/>
    <col min="1845" max="1845" width="11.85546875" customWidth="1"/>
    <col min="1846" max="1846" width="8.42578125" customWidth="1"/>
    <col min="1847" max="1847" width="9" customWidth="1"/>
    <col min="1848" max="1848" width="7.85546875" customWidth="1"/>
    <col min="1849" max="1903" width="8.7109375" customWidth="1"/>
    <col min="1904" max="1904" width="11.28515625" customWidth="1"/>
    <col min="1905" max="1906" width="9.28515625" customWidth="1"/>
    <col min="1907" max="1911" width="9.7109375" customWidth="1"/>
    <col min="1912" max="1912" width="13.5703125" customWidth="1"/>
    <col min="1913" max="1913" width="13.28515625" customWidth="1"/>
    <col min="1914" max="2035" width="9.7109375" customWidth="1"/>
    <col min="2036" max="2036" width="12.28515625" customWidth="1"/>
    <col min="2037" max="2038" width="11.140625" customWidth="1"/>
    <col min="2039" max="2067" width="10" customWidth="1"/>
    <col min="2068" max="2068" width="12.28515625" customWidth="1"/>
    <col min="2069" max="2070" width="11.140625" customWidth="1"/>
    <col min="2071" max="2071" width="10" customWidth="1"/>
    <col min="2075" max="2075" width="10" bestFit="1" customWidth="1"/>
    <col min="2079" max="2079" width="12.140625" customWidth="1"/>
    <col min="2080" max="2080" width="10.140625" customWidth="1"/>
    <col min="2081" max="2081" width="10.5703125" customWidth="1"/>
    <col min="2082" max="2085" width="9.85546875" customWidth="1"/>
    <col min="2086" max="2086" width="10.85546875" customWidth="1"/>
    <col min="2087" max="2087" width="11.28515625" customWidth="1"/>
    <col min="2088" max="2090" width="10.7109375" customWidth="1"/>
    <col min="2091" max="2092" width="8.28515625" customWidth="1"/>
    <col min="2093" max="2093" width="11.7109375" customWidth="1"/>
    <col min="2094" max="2094" width="9.5703125" customWidth="1"/>
    <col min="2095" max="2095" width="9" customWidth="1"/>
    <col min="2096" max="2096" width="8.85546875" customWidth="1"/>
    <col min="2097" max="2097" width="1.5703125" customWidth="1"/>
    <col min="2098" max="2098" width="11.42578125" customWidth="1"/>
    <col min="2099" max="2100" width="11.5703125" customWidth="1"/>
    <col min="2101" max="2101" width="11.85546875" customWidth="1"/>
    <col min="2102" max="2102" width="8.42578125" customWidth="1"/>
    <col min="2103" max="2103" width="9" customWidth="1"/>
    <col min="2104" max="2104" width="7.85546875" customWidth="1"/>
    <col min="2105" max="2159" width="8.7109375" customWidth="1"/>
    <col min="2160" max="2160" width="11.28515625" customWidth="1"/>
    <col min="2161" max="2162" width="9.28515625" customWidth="1"/>
    <col min="2163" max="2167" width="9.7109375" customWidth="1"/>
    <col min="2168" max="2168" width="13.5703125" customWidth="1"/>
    <col min="2169" max="2169" width="13.28515625" customWidth="1"/>
    <col min="2170" max="2291" width="9.7109375" customWidth="1"/>
    <col min="2292" max="2292" width="12.28515625" customWidth="1"/>
    <col min="2293" max="2294" width="11.140625" customWidth="1"/>
    <col min="2295" max="2323" width="10" customWidth="1"/>
    <col min="2324" max="2324" width="12.28515625" customWidth="1"/>
    <col min="2325" max="2326" width="11.140625" customWidth="1"/>
    <col min="2327" max="2327" width="10" customWidth="1"/>
    <col min="2331" max="2331" width="10" bestFit="1" customWidth="1"/>
    <col min="2335" max="2335" width="12.140625" customWidth="1"/>
    <col min="2336" max="2336" width="10.140625" customWidth="1"/>
    <col min="2337" max="2337" width="10.5703125" customWidth="1"/>
    <col min="2338" max="2341" width="9.85546875" customWidth="1"/>
    <col min="2342" max="2342" width="10.85546875" customWidth="1"/>
    <col min="2343" max="2343" width="11.28515625" customWidth="1"/>
    <col min="2344" max="2346" width="10.7109375" customWidth="1"/>
    <col min="2347" max="2348" width="8.28515625" customWidth="1"/>
    <col min="2349" max="2349" width="11.7109375" customWidth="1"/>
    <col min="2350" max="2350" width="9.5703125" customWidth="1"/>
    <col min="2351" max="2351" width="9" customWidth="1"/>
    <col min="2352" max="2352" width="8.85546875" customWidth="1"/>
    <col min="2353" max="2353" width="1.5703125" customWidth="1"/>
    <col min="2354" max="2354" width="11.42578125" customWidth="1"/>
    <col min="2355" max="2356" width="11.5703125" customWidth="1"/>
    <col min="2357" max="2357" width="11.85546875" customWidth="1"/>
    <col min="2358" max="2358" width="8.42578125" customWidth="1"/>
    <col min="2359" max="2359" width="9" customWidth="1"/>
    <col min="2360" max="2360" width="7.85546875" customWidth="1"/>
    <col min="2361" max="2415" width="8.7109375" customWidth="1"/>
    <col min="2416" max="2416" width="11.28515625" customWidth="1"/>
    <col min="2417" max="2418" width="9.28515625" customWidth="1"/>
    <col min="2419" max="2423" width="9.7109375" customWidth="1"/>
    <col min="2424" max="2424" width="13.5703125" customWidth="1"/>
    <col min="2425" max="2425" width="13.28515625" customWidth="1"/>
    <col min="2426" max="2547" width="9.7109375" customWidth="1"/>
    <col min="2548" max="2548" width="12.28515625" customWidth="1"/>
    <col min="2549" max="2550" width="11.140625" customWidth="1"/>
    <col min="2551" max="2579" width="10" customWidth="1"/>
    <col min="2580" max="2580" width="12.28515625" customWidth="1"/>
    <col min="2581" max="2582" width="11.140625" customWidth="1"/>
    <col min="2583" max="2583" width="10" customWidth="1"/>
    <col min="2587" max="2587" width="10" bestFit="1" customWidth="1"/>
    <col min="2591" max="2591" width="12.140625" customWidth="1"/>
    <col min="2592" max="2592" width="10.140625" customWidth="1"/>
    <col min="2593" max="2593" width="10.5703125" customWidth="1"/>
    <col min="2594" max="2597" width="9.85546875" customWidth="1"/>
    <col min="2598" max="2598" width="10.85546875" customWidth="1"/>
    <col min="2599" max="2599" width="11.28515625" customWidth="1"/>
    <col min="2600" max="2602" width="10.7109375" customWidth="1"/>
    <col min="2603" max="2604" width="8.28515625" customWidth="1"/>
    <col min="2605" max="2605" width="11.7109375" customWidth="1"/>
    <col min="2606" max="2606" width="9.5703125" customWidth="1"/>
    <col min="2607" max="2607" width="9" customWidth="1"/>
    <col min="2608" max="2608" width="8.85546875" customWidth="1"/>
    <col min="2609" max="2609" width="1.5703125" customWidth="1"/>
    <col min="2610" max="2610" width="11.42578125" customWidth="1"/>
    <col min="2611" max="2612" width="11.5703125" customWidth="1"/>
    <col min="2613" max="2613" width="11.85546875" customWidth="1"/>
    <col min="2614" max="2614" width="8.42578125" customWidth="1"/>
    <col min="2615" max="2615" width="9" customWidth="1"/>
    <col min="2616" max="2616" width="7.85546875" customWidth="1"/>
    <col min="2617" max="2671" width="8.7109375" customWidth="1"/>
    <col min="2672" max="2672" width="11.28515625" customWidth="1"/>
    <col min="2673" max="2674" width="9.28515625" customWidth="1"/>
    <col min="2675" max="2679" width="9.7109375" customWidth="1"/>
    <col min="2680" max="2680" width="13.5703125" customWidth="1"/>
    <col min="2681" max="2681" width="13.28515625" customWidth="1"/>
    <col min="2682" max="2803" width="9.7109375" customWidth="1"/>
    <col min="2804" max="2804" width="12.28515625" customWidth="1"/>
    <col min="2805" max="2806" width="11.140625" customWidth="1"/>
    <col min="2807" max="2835" width="10" customWidth="1"/>
    <col min="2836" max="2836" width="12.28515625" customWidth="1"/>
    <col min="2837" max="2838" width="11.140625" customWidth="1"/>
    <col min="2839" max="2839" width="10" customWidth="1"/>
    <col min="2843" max="2843" width="10" bestFit="1" customWidth="1"/>
    <col min="2847" max="2847" width="12.140625" customWidth="1"/>
    <col min="2848" max="2848" width="10.140625" customWidth="1"/>
    <col min="2849" max="2849" width="10.5703125" customWidth="1"/>
    <col min="2850" max="2853" width="9.85546875" customWidth="1"/>
    <col min="2854" max="2854" width="10.85546875" customWidth="1"/>
    <col min="2855" max="2855" width="11.28515625" customWidth="1"/>
    <col min="2856" max="2858" width="10.7109375" customWidth="1"/>
    <col min="2859" max="2860" width="8.28515625" customWidth="1"/>
    <col min="2861" max="2861" width="11.7109375" customWidth="1"/>
    <col min="2862" max="2862" width="9.5703125" customWidth="1"/>
    <col min="2863" max="2863" width="9" customWidth="1"/>
    <col min="2864" max="2864" width="8.85546875" customWidth="1"/>
    <col min="2865" max="2865" width="1.5703125" customWidth="1"/>
    <col min="2866" max="2866" width="11.42578125" customWidth="1"/>
    <col min="2867" max="2868" width="11.5703125" customWidth="1"/>
    <col min="2869" max="2869" width="11.85546875" customWidth="1"/>
    <col min="2870" max="2870" width="8.42578125" customWidth="1"/>
    <col min="2871" max="2871" width="9" customWidth="1"/>
    <col min="2872" max="2872" width="7.85546875" customWidth="1"/>
    <col min="2873" max="2927" width="8.7109375" customWidth="1"/>
    <col min="2928" max="2928" width="11.28515625" customWidth="1"/>
    <col min="2929" max="2930" width="9.28515625" customWidth="1"/>
    <col min="2931" max="2935" width="9.7109375" customWidth="1"/>
    <col min="2936" max="2936" width="13.5703125" customWidth="1"/>
    <col min="2937" max="2937" width="13.28515625" customWidth="1"/>
    <col min="2938" max="3059" width="9.7109375" customWidth="1"/>
    <col min="3060" max="3060" width="12.28515625" customWidth="1"/>
    <col min="3061" max="3062" width="11.140625" customWidth="1"/>
    <col min="3063" max="3091" width="10" customWidth="1"/>
    <col min="3092" max="3092" width="12.28515625" customWidth="1"/>
    <col min="3093" max="3094" width="11.140625" customWidth="1"/>
    <col min="3095" max="3095" width="10" customWidth="1"/>
    <col min="3099" max="3099" width="10" bestFit="1" customWidth="1"/>
    <col min="3103" max="3103" width="12.140625" customWidth="1"/>
    <col min="3104" max="3104" width="10.140625" customWidth="1"/>
    <col min="3105" max="3105" width="10.5703125" customWidth="1"/>
    <col min="3106" max="3109" width="9.85546875" customWidth="1"/>
    <col min="3110" max="3110" width="10.85546875" customWidth="1"/>
    <col min="3111" max="3111" width="11.28515625" customWidth="1"/>
    <col min="3112" max="3114" width="10.7109375" customWidth="1"/>
    <col min="3115" max="3116" width="8.28515625" customWidth="1"/>
    <col min="3117" max="3117" width="11.7109375" customWidth="1"/>
    <col min="3118" max="3118" width="9.5703125" customWidth="1"/>
    <col min="3119" max="3119" width="9" customWidth="1"/>
    <col min="3120" max="3120" width="8.85546875" customWidth="1"/>
    <col min="3121" max="3121" width="1.5703125" customWidth="1"/>
    <col min="3122" max="3122" width="11.42578125" customWidth="1"/>
    <col min="3123" max="3124" width="11.5703125" customWidth="1"/>
    <col min="3125" max="3125" width="11.85546875" customWidth="1"/>
    <col min="3126" max="3126" width="8.42578125" customWidth="1"/>
    <col min="3127" max="3127" width="9" customWidth="1"/>
    <col min="3128" max="3128" width="7.85546875" customWidth="1"/>
    <col min="3129" max="3183" width="8.7109375" customWidth="1"/>
    <col min="3184" max="3184" width="11.28515625" customWidth="1"/>
    <col min="3185" max="3186" width="9.28515625" customWidth="1"/>
    <col min="3187" max="3191" width="9.7109375" customWidth="1"/>
    <col min="3192" max="3192" width="13.5703125" customWidth="1"/>
    <col min="3193" max="3193" width="13.28515625" customWidth="1"/>
    <col min="3194" max="3315" width="9.7109375" customWidth="1"/>
    <col min="3316" max="3316" width="12.28515625" customWidth="1"/>
    <col min="3317" max="3318" width="11.140625" customWidth="1"/>
    <col min="3319" max="3347" width="10" customWidth="1"/>
    <col min="3348" max="3348" width="12.28515625" customWidth="1"/>
    <col min="3349" max="3350" width="11.140625" customWidth="1"/>
    <col min="3351" max="3351" width="10" customWidth="1"/>
    <col min="3355" max="3355" width="10" bestFit="1" customWidth="1"/>
    <col min="3359" max="3359" width="12.140625" customWidth="1"/>
    <col min="3360" max="3360" width="10.140625" customWidth="1"/>
    <col min="3361" max="3361" width="10.5703125" customWidth="1"/>
    <col min="3362" max="3365" width="9.85546875" customWidth="1"/>
    <col min="3366" max="3366" width="10.85546875" customWidth="1"/>
    <col min="3367" max="3367" width="11.28515625" customWidth="1"/>
    <col min="3368" max="3370" width="10.7109375" customWidth="1"/>
    <col min="3371" max="3372" width="8.28515625" customWidth="1"/>
    <col min="3373" max="3373" width="11.7109375" customWidth="1"/>
    <col min="3374" max="3374" width="9.5703125" customWidth="1"/>
    <col min="3375" max="3375" width="9" customWidth="1"/>
    <col min="3376" max="3376" width="8.85546875" customWidth="1"/>
    <col min="3377" max="3377" width="1.5703125" customWidth="1"/>
    <col min="3378" max="3378" width="11.42578125" customWidth="1"/>
    <col min="3379" max="3380" width="11.5703125" customWidth="1"/>
    <col min="3381" max="3381" width="11.85546875" customWidth="1"/>
    <col min="3382" max="3382" width="8.42578125" customWidth="1"/>
    <col min="3383" max="3383" width="9" customWidth="1"/>
    <col min="3384" max="3384" width="7.85546875" customWidth="1"/>
    <col min="3385" max="3439" width="8.7109375" customWidth="1"/>
    <col min="3440" max="3440" width="11.28515625" customWidth="1"/>
    <col min="3441" max="3442" width="9.28515625" customWidth="1"/>
    <col min="3443" max="3447" width="9.7109375" customWidth="1"/>
    <col min="3448" max="3448" width="13.5703125" customWidth="1"/>
    <col min="3449" max="3449" width="13.28515625" customWidth="1"/>
    <col min="3450" max="3571" width="9.7109375" customWidth="1"/>
    <col min="3572" max="3572" width="12.28515625" customWidth="1"/>
    <col min="3573" max="3574" width="11.140625" customWidth="1"/>
    <col min="3575" max="3603" width="10" customWidth="1"/>
    <col min="3604" max="3604" width="12.28515625" customWidth="1"/>
    <col min="3605" max="3606" width="11.140625" customWidth="1"/>
    <col min="3607" max="3607" width="10" customWidth="1"/>
    <col min="3611" max="3611" width="10" bestFit="1" customWidth="1"/>
    <col min="3615" max="3615" width="12.140625" customWidth="1"/>
    <col min="3616" max="3616" width="10.140625" customWidth="1"/>
    <col min="3617" max="3617" width="10.5703125" customWidth="1"/>
    <col min="3618" max="3621" width="9.85546875" customWidth="1"/>
    <col min="3622" max="3622" width="10.85546875" customWidth="1"/>
    <col min="3623" max="3623" width="11.28515625" customWidth="1"/>
    <col min="3624" max="3626" width="10.7109375" customWidth="1"/>
    <col min="3627" max="3628" width="8.28515625" customWidth="1"/>
    <col min="3629" max="3629" width="11.7109375" customWidth="1"/>
    <col min="3630" max="3630" width="9.5703125" customWidth="1"/>
    <col min="3631" max="3631" width="9" customWidth="1"/>
    <col min="3632" max="3632" width="8.85546875" customWidth="1"/>
    <col min="3633" max="3633" width="1.5703125" customWidth="1"/>
    <col min="3634" max="3634" width="11.42578125" customWidth="1"/>
    <col min="3635" max="3636" width="11.5703125" customWidth="1"/>
    <col min="3637" max="3637" width="11.85546875" customWidth="1"/>
    <col min="3638" max="3638" width="8.42578125" customWidth="1"/>
    <col min="3639" max="3639" width="9" customWidth="1"/>
    <col min="3640" max="3640" width="7.85546875" customWidth="1"/>
    <col min="3641" max="3695" width="8.7109375" customWidth="1"/>
    <col min="3696" max="3696" width="11.28515625" customWidth="1"/>
    <col min="3697" max="3698" width="9.28515625" customWidth="1"/>
    <col min="3699" max="3703" width="9.7109375" customWidth="1"/>
    <col min="3704" max="3704" width="13.5703125" customWidth="1"/>
    <col min="3705" max="3705" width="13.28515625" customWidth="1"/>
    <col min="3706" max="3827" width="9.7109375" customWidth="1"/>
    <col min="3828" max="3828" width="12.28515625" customWidth="1"/>
    <col min="3829" max="3830" width="11.140625" customWidth="1"/>
    <col min="3831" max="3859" width="10" customWidth="1"/>
    <col min="3860" max="3860" width="12.28515625" customWidth="1"/>
    <col min="3861" max="3862" width="11.140625" customWidth="1"/>
    <col min="3863" max="3863" width="10" customWidth="1"/>
    <col min="3867" max="3867" width="10" bestFit="1" customWidth="1"/>
    <col min="3871" max="3871" width="12.140625" customWidth="1"/>
    <col min="3872" max="3872" width="10.140625" customWidth="1"/>
    <col min="3873" max="3873" width="10.5703125" customWidth="1"/>
    <col min="3874" max="3877" width="9.85546875" customWidth="1"/>
    <col min="3878" max="3878" width="10.85546875" customWidth="1"/>
    <col min="3879" max="3879" width="11.28515625" customWidth="1"/>
    <col min="3880" max="3882" width="10.7109375" customWidth="1"/>
    <col min="3883" max="3884" width="8.28515625" customWidth="1"/>
    <col min="3885" max="3885" width="11.7109375" customWidth="1"/>
    <col min="3886" max="3886" width="9.5703125" customWidth="1"/>
    <col min="3887" max="3887" width="9" customWidth="1"/>
    <col min="3888" max="3888" width="8.85546875" customWidth="1"/>
    <col min="3889" max="3889" width="1.5703125" customWidth="1"/>
    <col min="3890" max="3890" width="11.42578125" customWidth="1"/>
    <col min="3891" max="3892" width="11.5703125" customWidth="1"/>
    <col min="3893" max="3893" width="11.85546875" customWidth="1"/>
    <col min="3894" max="3894" width="8.42578125" customWidth="1"/>
    <col min="3895" max="3895" width="9" customWidth="1"/>
    <col min="3896" max="3896" width="7.85546875" customWidth="1"/>
    <col min="3897" max="3951" width="8.7109375" customWidth="1"/>
    <col min="3952" max="3952" width="11.28515625" customWidth="1"/>
    <col min="3953" max="3954" width="9.28515625" customWidth="1"/>
    <col min="3955" max="3959" width="9.7109375" customWidth="1"/>
    <col min="3960" max="3960" width="13.5703125" customWidth="1"/>
    <col min="3961" max="3961" width="13.28515625" customWidth="1"/>
    <col min="3962" max="4083" width="9.7109375" customWidth="1"/>
    <col min="4084" max="4084" width="12.28515625" customWidth="1"/>
    <col min="4085" max="4086" width="11.140625" customWidth="1"/>
    <col min="4087" max="4115" width="10" customWidth="1"/>
    <col min="4116" max="4116" width="12.28515625" customWidth="1"/>
    <col min="4117" max="4118" width="11.140625" customWidth="1"/>
    <col min="4119" max="4119" width="10" customWidth="1"/>
    <col min="4123" max="4123" width="10" bestFit="1" customWidth="1"/>
    <col min="4127" max="4127" width="12.140625" customWidth="1"/>
    <col min="4128" max="4128" width="10.140625" customWidth="1"/>
    <col min="4129" max="4129" width="10.5703125" customWidth="1"/>
    <col min="4130" max="4133" width="9.85546875" customWidth="1"/>
    <col min="4134" max="4134" width="10.85546875" customWidth="1"/>
    <col min="4135" max="4135" width="11.28515625" customWidth="1"/>
    <col min="4136" max="4138" width="10.7109375" customWidth="1"/>
    <col min="4139" max="4140" width="8.28515625" customWidth="1"/>
    <col min="4141" max="4141" width="11.7109375" customWidth="1"/>
    <col min="4142" max="4142" width="9.5703125" customWidth="1"/>
    <col min="4143" max="4143" width="9" customWidth="1"/>
    <col min="4144" max="4144" width="8.85546875" customWidth="1"/>
    <col min="4145" max="4145" width="1.5703125" customWidth="1"/>
    <col min="4146" max="4146" width="11.42578125" customWidth="1"/>
    <col min="4147" max="4148" width="11.5703125" customWidth="1"/>
    <col min="4149" max="4149" width="11.85546875" customWidth="1"/>
    <col min="4150" max="4150" width="8.42578125" customWidth="1"/>
    <col min="4151" max="4151" width="9" customWidth="1"/>
    <col min="4152" max="4152" width="7.85546875" customWidth="1"/>
    <col min="4153" max="4207" width="8.7109375" customWidth="1"/>
    <col min="4208" max="4208" width="11.28515625" customWidth="1"/>
    <col min="4209" max="4210" width="9.28515625" customWidth="1"/>
    <col min="4211" max="4215" width="9.7109375" customWidth="1"/>
    <col min="4216" max="4216" width="13.5703125" customWidth="1"/>
    <col min="4217" max="4217" width="13.28515625" customWidth="1"/>
    <col min="4218" max="4339" width="9.7109375" customWidth="1"/>
    <col min="4340" max="4340" width="12.28515625" customWidth="1"/>
    <col min="4341" max="4342" width="11.140625" customWidth="1"/>
    <col min="4343" max="4371" width="10" customWidth="1"/>
    <col min="4372" max="4372" width="12.28515625" customWidth="1"/>
    <col min="4373" max="4374" width="11.140625" customWidth="1"/>
    <col min="4375" max="4375" width="10" customWidth="1"/>
    <col min="4379" max="4379" width="10" bestFit="1" customWidth="1"/>
    <col min="4383" max="4383" width="12.140625" customWidth="1"/>
    <col min="4384" max="4384" width="10.140625" customWidth="1"/>
    <col min="4385" max="4385" width="10.5703125" customWidth="1"/>
    <col min="4386" max="4389" width="9.85546875" customWidth="1"/>
    <col min="4390" max="4390" width="10.85546875" customWidth="1"/>
    <col min="4391" max="4391" width="11.28515625" customWidth="1"/>
    <col min="4392" max="4394" width="10.7109375" customWidth="1"/>
    <col min="4395" max="4396" width="8.28515625" customWidth="1"/>
    <col min="4397" max="4397" width="11.7109375" customWidth="1"/>
    <col min="4398" max="4398" width="9.5703125" customWidth="1"/>
    <col min="4399" max="4399" width="9" customWidth="1"/>
    <col min="4400" max="4400" width="8.85546875" customWidth="1"/>
    <col min="4401" max="4401" width="1.5703125" customWidth="1"/>
    <col min="4402" max="4402" width="11.42578125" customWidth="1"/>
    <col min="4403" max="4404" width="11.5703125" customWidth="1"/>
    <col min="4405" max="4405" width="11.85546875" customWidth="1"/>
    <col min="4406" max="4406" width="8.42578125" customWidth="1"/>
    <col min="4407" max="4407" width="9" customWidth="1"/>
    <col min="4408" max="4408" width="7.85546875" customWidth="1"/>
    <col min="4409" max="4463" width="8.7109375" customWidth="1"/>
    <col min="4464" max="4464" width="11.28515625" customWidth="1"/>
    <col min="4465" max="4466" width="9.28515625" customWidth="1"/>
    <col min="4467" max="4471" width="9.7109375" customWidth="1"/>
    <col min="4472" max="4472" width="13.5703125" customWidth="1"/>
    <col min="4473" max="4473" width="13.28515625" customWidth="1"/>
    <col min="4474" max="4595" width="9.7109375" customWidth="1"/>
    <col min="4596" max="4596" width="12.28515625" customWidth="1"/>
    <col min="4597" max="4598" width="11.140625" customWidth="1"/>
    <col min="4599" max="4627" width="10" customWidth="1"/>
    <col min="4628" max="4628" width="12.28515625" customWidth="1"/>
    <col min="4629" max="4630" width="11.140625" customWidth="1"/>
    <col min="4631" max="4631" width="10" customWidth="1"/>
    <col min="4635" max="4635" width="10" bestFit="1" customWidth="1"/>
    <col min="4639" max="4639" width="12.140625" customWidth="1"/>
    <col min="4640" max="4640" width="10.140625" customWidth="1"/>
    <col min="4641" max="4641" width="10.5703125" customWidth="1"/>
    <col min="4642" max="4645" width="9.85546875" customWidth="1"/>
    <col min="4646" max="4646" width="10.85546875" customWidth="1"/>
    <col min="4647" max="4647" width="11.28515625" customWidth="1"/>
    <col min="4648" max="4650" width="10.7109375" customWidth="1"/>
    <col min="4651" max="4652" width="8.28515625" customWidth="1"/>
    <col min="4653" max="4653" width="11.7109375" customWidth="1"/>
    <col min="4654" max="4654" width="9.5703125" customWidth="1"/>
    <col min="4655" max="4655" width="9" customWidth="1"/>
    <col min="4656" max="4656" width="8.85546875" customWidth="1"/>
    <col min="4657" max="4657" width="1.5703125" customWidth="1"/>
    <col min="4658" max="4658" width="11.42578125" customWidth="1"/>
    <col min="4659" max="4660" width="11.5703125" customWidth="1"/>
    <col min="4661" max="4661" width="11.85546875" customWidth="1"/>
    <col min="4662" max="4662" width="8.42578125" customWidth="1"/>
    <col min="4663" max="4663" width="9" customWidth="1"/>
    <col min="4664" max="4664" width="7.85546875" customWidth="1"/>
    <col min="4665" max="4719" width="8.7109375" customWidth="1"/>
    <col min="4720" max="4720" width="11.28515625" customWidth="1"/>
    <col min="4721" max="4722" width="9.28515625" customWidth="1"/>
    <col min="4723" max="4727" width="9.7109375" customWidth="1"/>
    <col min="4728" max="4728" width="13.5703125" customWidth="1"/>
    <col min="4729" max="4729" width="13.28515625" customWidth="1"/>
    <col min="4730" max="4851" width="9.7109375" customWidth="1"/>
    <col min="4852" max="4852" width="12.28515625" customWidth="1"/>
    <col min="4853" max="4854" width="11.140625" customWidth="1"/>
    <col min="4855" max="4883" width="10" customWidth="1"/>
    <col min="4884" max="4884" width="12.28515625" customWidth="1"/>
    <col min="4885" max="4886" width="11.140625" customWidth="1"/>
    <col min="4887" max="4887" width="10" customWidth="1"/>
    <col min="4891" max="4891" width="10" bestFit="1" customWidth="1"/>
    <col min="4895" max="4895" width="12.140625" customWidth="1"/>
    <col min="4896" max="4896" width="10.140625" customWidth="1"/>
    <col min="4897" max="4897" width="10.5703125" customWidth="1"/>
    <col min="4898" max="4901" width="9.85546875" customWidth="1"/>
    <col min="4902" max="4902" width="10.85546875" customWidth="1"/>
    <col min="4903" max="4903" width="11.28515625" customWidth="1"/>
    <col min="4904" max="4906" width="10.7109375" customWidth="1"/>
    <col min="4907" max="4908" width="8.28515625" customWidth="1"/>
    <col min="4909" max="4909" width="11.7109375" customWidth="1"/>
    <col min="4910" max="4910" width="9.5703125" customWidth="1"/>
    <col min="4911" max="4911" width="9" customWidth="1"/>
    <col min="4912" max="4912" width="8.85546875" customWidth="1"/>
    <col min="4913" max="4913" width="1.5703125" customWidth="1"/>
    <col min="4914" max="4914" width="11.42578125" customWidth="1"/>
    <col min="4915" max="4916" width="11.5703125" customWidth="1"/>
    <col min="4917" max="4917" width="11.85546875" customWidth="1"/>
    <col min="4918" max="4918" width="8.42578125" customWidth="1"/>
    <col min="4919" max="4919" width="9" customWidth="1"/>
    <col min="4920" max="4920" width="7.85546875" customWidth="1"/>
    <col min="4921" max="4975" width="8.7109375" customWidth="1"/>
    <col min="4976" max="4976" width="11.28515625" customWidth="1"/>
    <col min="4977" max="4978" width="9.28515625" customWidth="1"/>
    <col min="4979" max="4983" width="9.7109375" customWidth="1"/>
    <col min="4984" max="4984" width="13.5703125" customWidth="1"/>
    <col min="4985" max="4985" width="13.28515625" customWidth="1"/>
    <col min="4986" max="5107" width="9.7109375" customWidth="1"/>
    <col min="5108" max="5108" width="12.28515625" customWidth="1"/>
    <col min="5109" max="5110" width="11.140625" customWidth="1"/>
    <col min="5111" max="5139" width="10" customWidth="1"/>
    <col min="5140" max="5140" width="12.28515625" customWidth="1"/>
    <col min="5141" max="5142" width="11.140625" customWidth="1"/>
    <col min="5143" max="5143" width="10" customWidth="1"/>
    <col min="5147" max="5147" width="10" bestFit="1" customWidth="1"/>
    <col min="5151" max="5151" width="12.140625" customWidth="1"/>
    <col min="5152" max="5152" width="10.140625" customWidth="1"/>
    <col min="5153" max="5153" width="10.5703125" customWidth="1"/>
    <col min="5154" max="5157" width="9.85546875" customWidth="1"/>
    <col min="5158" max="5158" width="10.85546875" customWidth="1"/>
    <col min="5159" max="5159" width="11.28515625" customWidth="1"/>
    <col min="5160" max="5162" width="10.7109375" customWidth="1"/>
    <col min="5163" max="5164" width="8.28515625" customWidth="1"/>
    <col min="5165" max="5165" width="11.7109375" customWidth="1"/>
    <col min="5166" max="5166" width="9.5703125" customWidth="1"/>
    <col min="5167" max="5167" width="9" customWidth="1"/>
    <col min="5168" max="5168" width="8.85546875" customWidth="1"/>
    <col min="5169" max="5169" width="1.5703125" customWidth="1"/>
    <col min="5170" max="5170" width="11.42578125" customWidth="1"/>
    <col min="5171" max="5172" width="11.5703125" customWidth="1"/>
    <col min="5173" max="5173" width="11.85546875" customWidth="1"/>
    <col min="5174" max="5174" width="8.42578125" customWidth="1"/>
    <col min="5175" max="5175" width="9" customWidth="1"/>
    <col min="5176" max="5176" width="7.85546875" customWidth="1"/>
    <col min="5177" max="5231" width="8.7109375" customWidth="1"/>
    <col min="5232" max="5232" width="11.28515625" customWidth="1"/>
    <col min="5233" max="5234" width="9.28515625" customWidth="1"/>
    <col min="5235" max="5239" width="9.7109375" customWidth="1"/>
    <col min="5240" max="5240" width="13.5703125" customWidth="1"/>
    <col min="5241" max="5241" width="13.28515625" customWidth="1"/>
    <col min="5242" max="5363" width="9.7109375" customWidth="1"/>
    <col min="5364" max="5364" width="12.28515625" customWidth="1"/>
    <col min="5365" max="5366" width="11.140625" customWidth="1"/>
    <col min="5367" max="5395" width="10" customWidth="1"/>
    <col min="5396" max="5396" width="12.28515625" customWidth="1"/>
    <col min="5397" max="5398" width="11.140625" customWidth="1"/>
    <col min="5399" max="5399" width="10" customWidth="1"/>
    <col min="5403" max="5403" width="10" bestFit="1" customWidth="1"/>
    <col min="5407" max="5407" width="12.140625" customWidth="1"/>
    <col min="5408" max="5408" width="10.140625" customWidth="1"/>
    <col min="5409" max="5409" width="10.5703125" customWidth="1"/>
    <col min="5410" max="5413" width="9.85546875" customWidth="1"/>
    <col min="5414" max="5414" width="10.85546875" customWidth="1"/>
    <col min="5415" max="5415" width="11.28515625" customWidth="1"/>
    <col min="5416" max="5418" width="10.7109375" customWidth="1"/>
    <col min="5419" max="5420" width="8.28515625" customWidth="1"/>
    <col min="5421" max="5421" width="11.7109375" customWidth="1"/>
    <col min="5422" max="5422" width="9.5703125" customWidth="1"/>
    <col min="5423" max="5423" width="9" customWidth="1"/>
    <col min="5424" max="5424" width="8.85546875" customWidth="1"/>
    <col min="5425" max="5425" width="1.5703125" customWidth="1"/>
    <col min="5426" max="5426" width="11.42578125" customWidth="1"/>
    <col min="5427" max="5428" width="11.5703125" customWidth="1"/>
    <col min="5429" max="5429" width="11.85546875" customWidth="1"/>
    <col min="5430" max="5430" width="8.42578125" customWidth="1"/>
    <col min="5431" max="5431" width="9" customWidth="1"/>
    <col min="5432" max="5432" width="7.85546875" customWidth="1"/>
    <col min="5433" max="5487" width="8.7109375" customWidth="1"/>
    <col min="5488" max="5488" width="11.28515625" customWidth="1"/>
    <col min="5489" max="5490" width="9.28515625" customWidth="1"/>
    <col min="5491" max="5495" width="9.7109375" customWidth="1"/>
    <col min="5496" max="5496" width="13.5703125" customWidth="1"/>
    <col min="5497" max="5497" width="13.28515625" customWidth="1"/>
    <col min="5498" max="5619" width="9.7109375" customWidth="1"/>
    <col min="5620" max="5620" width="12.28515625" customWidth="1"/>
    <col min="5621" max="5622" width="11.140625" customWidth="1"/>
    <col min="5623" max="5651" width="10" customWidth="1"/>
    <col min="5652" max="5652" width="12.28515625" customWidth="1"/>
    <col min="5653" max="5654" width="11.140625" customWidth="1"/>
    <col min="5655" max="5655" width="10" customWidth="1"/>
    <col min="5659" max="5659" width="10" bestFit="1" customWidth="1"/>
    <col min="5663" max="5663" width="12.140625" customWidth="1"/>
    <col min="5664" max="5664" width="10.140625" customWidth="1"/>
    <col min="5665" max="5665" width="10.5703125" customWidth="1"/>
    <col min="5666" max="5669" width="9.85546875" customWidth="1"/>
    <col min="5670" max="5670" width="10.85546875" customWidth="1"/>
    <col min="5671" max="5671" width="11.28515625" customWidth="1"/>
    <col min="5672" max="5674" width="10.7109375" customWidth="1"/>
    <col min="5675" max="5676" width="8.28515625" customWidth="1"/>
    <col min="5677" max="5677" width="11.7109375" customWidth="1"/>
    <col min="5678" max="5678" width="9.5703125" customWidth="1"/>
    <col min="5679" max="5679" width="9" customWidth="1"/>
    <col min="5680" max="5680" width="8.85546875" customWidth="1"/>
    <col min="5681" max="5681" width="1.5703125" customWidth="1"/>
    <col min="5682" max="5682" width="11.42578125" customWidth="1"/>
    <col min="5683" max="5684" width="11.5703125" customWidth="1"/>
    <col min="5685" max="5685" width="11.85546875" customWidth="1"/>
    <col min="5686" max="5686" width="8.42578125" customWidth="1"/>
    <col min="5687" max="5687" width="9" customWidth="1"/>
    <col min="5688" max="5688" width="7.85546875" customWidth="1"/>
    <col min="5689" max="5743" width="8.7109375" customWidth="1"/>
    <col min="5744" max="5744" width="11.28515625" customWidth="1"/>
    <col min="5745" max="5746" width="9.28515625" customWidth="1"/>
    <col min="5747" max="5751" width="9.7109375" customWidth="1"/>
    <col min="5752" max="5752" width="13.5703125" customWidth="1"/>
    <col min="5753" max="5753" width="13.28515625" customWidth="1"/>
    <col min="5754" max="5875" width="9.7109375" customWidth="1"/>
    <col min="5876" max="5876" width="12.28515625" customWidth="1"/>
    <col min="5877" max="5878" width="11.140625" customWidth="1"/>
    <col min="5879" max="5907" width="10" customWidth="1"/>
    <col min="5908" max="5908" width="12.28515625" customWidth="1"/>
    <col min="5909" max="5910" width="11.140625" customWidth="1"/>
    <col min="5911" max="5911" width="10" customWidth="1"/>
    <col min="5915" max="5915" width="10" bestFit="1" customWidth="1"/>
    <col min="5919" max="5919" width="12.140625" customWidth="1"/>
    <col min="5920" max="5920" width="10.140625" customWidth="1"/>
    <col min="5921" max="5921" width="10.5703125" customWidth="1"/>
    <col min="5922" max="5925" width="9.85546875" customWidth="1"/>
    <col min="5926" max="5926" width="10.85546875" customWidth="1"/>
    <col min="5927" max="5927" width="11.28515625" customWidth="1"/>
    <col min="5928" max="5930" width="10.7109375" customWidth="1"/>
    <col min="5931" max="5932" width="8.28515625" customWidth="1"/>
    <col min="5933" max="5933" width="11.7109375" customWidth="1"/>
    <col min="5934" max="5934" width="9.5703125" customWidth="1"/>
    <col min="5935" max="5935" width="9" customWidth="1"/>
    <col min="5936" max="5936" width="8.85546875" customWidth="1"/>
    <col min="5937" max="5937" width="1.5703125" customWidth="1"/>
    <col min="5938" max="5938" width="11.42578125" customWidth="1"/>
    <col min="5939" max="5940" width="11.5703125" customWidth="1"/>
    <col min="5941" max="5941" width="11.85546875" customWidth="1"/>
    <col min="5942" max="5942" width="8.42578125" customWidth="1"/>
    <col min="5943" max="5943" width="9" customWidth="1"/>
    <col min="5944" max="5944" width="7.85546875" customWidth="1"/>
    <col min="5945" max="5999" width="8.7109375" customWidth="1"/>
    <col min="6000" max="6000" width="11.28515625" customWidth="1"/>
    <col min="6001" max="6002" width="9.28515625" customWidth="1"/>
    <col min="6003" max="6007" width="9.7109375" customWidth="1"/>
    <col min="6008" max="6008" width="13.5703125" customWidth="1"/>
    <col min="6009" max="6009" width="13.28515625" customWidth="1"/>
    <col min="6010" max="6131" width="9.7109375" customWidth="1"/>
    <col min="6132" max="6132" width="12.28515625" customWidth="1"/>
    <col min="6133" max="6134" width="11.140625" customWidth="1"/>
    <col min="6135" max="6163" width="10" customWidth="1"/>
    <col min="6164" max="6164" width="12.28515625" customWidth="1"/>
    <col min="6165" max="6166" width="11.140625" customWidth="1"/>
    <col min="6167" max="6167" width="10" customWidth="1"/>
    <col min="6171" max="6171" width="10" bestFit="1" customWidth="1"/>
    <col min="6175" max="6175" width="12.140625" customWidth="1"/>
    <col min="6176" max="6176" width="10.140625" customWidth="1"/>
    <col min="6177" max="6177" width="10.5703125" customWidth="1"/>
    <col min="6178" max="6181" width="9.85546875" customWidth="1"/>
    <col min="6182" max="6182" width="10.85546875" customWidth="1"/>
    <col min="6183" max="6183" width="11.28515625" customWidth="1"/>
    <col min="6184" max="6186" width="10.7109375" customWidth="1"/>
    <col min="6187" max="6188" width="8.28515625" customWidth="1"/>
    <col min="6189" max="6189" width="11.7109375" customWidth="1"/>
    <col min="6190" max="6190" width="9.5703125" customWidth="1"/>
    <col min="6191" max="6191" width="9" customWidth="1"/>
    <col min="6192" max="6192" width="8.85546875" customWidth="1"/>
    <col min="6193" max="6193" width="1.5703125" customWidth="1"/>
    <col min="6194" max="6194" width="11.42578125" customWidth="1"/>
    <col min="6195" max="6196" width="11.5703125" customWidth="1"/>
    <col min="6197" max="6197" width="11.85546875" customWidth="1"/>
    <col min="6198" max="6198" width="8.42578125" customWidth="1"/>
    <col min="6199" max="6199" width="9" customWidth="1"/>
    <col min="6200" max="6200" width="7.85546875" customWidth="1"/>
    <col min="6201" max="6255" width="8.7109375" customWidth="1"/>
    <col min="6256" max="6256" width="11.28515625" customWidth="1"/>
    <col min="6257" max="6258" width="9.28515625" customWidth="1"/>
    <col min="6259" max="6263" width="9.7109375" customWidth="1"/>
    <col min="6264" max="6264" width="13.5703125" customWidth="1"/>
    <col min="6265" max="6265" width="13.28515625" customWidth="1"/>
    <col min="6266" max="6387" width="9.7109375" customWidth="1"/>
    <col min="6388" max="6388" width="12.28515625" customWidth="1"/>
    <col min="6389" max="6390" width="11.140625" customWidth="1"/>
    <col min="6391" max="6419" width="10" customWidth="1"/>
    <col min="6420" max="6420" width="12.28515625" customWidth="1"/>
    <col min="6421" max="6422" width="11.140625" customWidth="1"/>
    <col min="6423" max="6423" width="10" customWidth="1"/>
    <col min="6427" max="6427" width="10" bestFit="1" customWidth="1"/>
    <col min="6431" max="6431" width="12.140625" customWidth="1"/>
    <col min="6432" max="6432" width="10.140625" customWidth="1"/>
    <col min="6433" max="6433" width="10.5703125" customWidth="1"/>
    <col min="6434" max="6437" width="9.85546875" customWidth="1"/>
    <col min="6438" max="6438" width="10.85546875" customWidth="1"/>
    <col min="6439" max="6439" width="11.28515625" customWidth="1"/>
    <col min="6440" max="6442" width="10.7109375" customWidth="1"/>
    <col min="6443" max="6444" width="8.28515625" customWidth="1"/>
    <col min="6445" max="6445" width="11.7109375" customWidth="1"/>
    <col min="6446" max="6446" width="9.5703125" customWidth="1"/>
    <col min="6447" max="6447" width="9" customWidth="1"/>
    <col min="6448" max="6448" width="8.85546875" customWidth="1"/>
    <col min="6449" max="6449" width="1.5703125" customWidth="1"/>
    <col min="6450" max="6450" width="11.42578125" customWidth="1"/>
    <col min="6451" max="6452" width="11.5703125" customWidth="1"/>
    <col min="6453" max="6453" width="11.85546875" customWidth="1"/>
    <col min="6454" max="6454" width="8.42578125" customWidth="1"/>
    <col min="6455" max="6455" width="9" customWidth="1"/>
    <col min="6456" max="6456" width="7.85546875" customWidth="1"/>
    <col min="6457" max="6511" width="8.7109375" customWidth="1"/>
    <col min="6512" max="6512" width="11.28515625" customWidth="1"/>
    <col min="6513" max="6514" width="9.28515625" customWidth="1"/>
    <col min="6515" max="6519" width="9.7109375" customWidth="1"/>
    <col min="6520" max="6520" width="13.5703125" customWidth="1"/>
    <col min="6521" max="6521" width="13.28515625" customWidth="1"/>
    <col min="6522" max="6643" width="9.7109375" customWidth="1"/>
    <col min="6644" max="6644" width="12.28515625" customWidth="1"/>
    <col min="6645" max="6646" width="11.140625" customWidth="1"/>
    <col min="6647" max="6675" width="10" customWidth="1"/>
    <col min="6676" max="6676" width="12.28515625" customWidth="1"/>
    <col min="6677" max="6678" width="11.140625" customWidth="1"/>
    <col min="6679" max="6679" width="10" customWidth="1"/>
    <col min="6683" max="6683" width="10" bestFit="1" customWidth="1"/>
    <col min="6687" max="6687" width="12.140625" customWidth="1"/>
    <col min="6688" max="6688" width="10.140625" customWidth="1"/>
    <col min="6689" max="6689" width="10.5703125" customWidth="1"/>
    <col min="6690" max="6693" width="9.85546875" customWidth="1"/>
    <col min="6694" max="6694" width="10.85546875" customWidth="1"/>
    <col min="6695" max="6695" width="11.28515625" customWidth="1"/>
    <col min="6696" max="6698" width="10.7109375" customWidth="1"/>
    <col min="6699" max="6700" width="8.28515625" customWidth="1"/>
    <col min="6701" max="6701" width="11.7109375" customWidth="1"/>
    <col min="6702" max="6702" width="9.5703125" customWidth="1"/>
    <col min="6703" max="6703" width="9" customWidth="1"/>
    <col min="6704" max="6704" width="8.85546875" customWidth="1"/>
    <col min="6705" max="6705" width="1.5703125" customWidth="1"/>
    <col min="6706" max="6706" width="11.42578125" customWidth="1"/>
    <col min="6707" max="6708" width="11.5703125" customWidth="1"/>
    <col min="6709" max="6709" width="11.85546875" customWidth="1"/>
    <col min="6710" max="6710" width="8.42578125" customWidth="1"/>
    <col min="6711" max="6711" width="9" customWidth="1"/>
    <col min="6712" max="6712" width="7.85546875" customWidth="1"/>
    <col min="6713" max="6767" width="8.7109375" customWidth="1"/>
    <col min="6768" max="6768" width="11.28515625" customWidth="1"/>
    <col min="6769" max="6770" width="9.28515625" customWidth="1"/>
    <col min="6771" max="6775" width="9.7109375" customWidth="1"/>
    <col min="6776" max="6776" width="13.5703125" customWidth="1"/>
    <col min="6777" max="6777" width="13.28515625" customWidth="1"/>
    <col min="6778" max="6899" width="9.7109375" customWidth="1"/>
    <col min="6900" max="6900" width="12.28515625" customWidth="1"/>
    <col min="6901" max="6902" width="11.140625" customWidth="1"/>
    <col min="6903" max="6931" width="10" customWidth="1"/>
    <col min="6932" max="6932" width="12.28515625" customWidth="1"/>
    <col min="6933" max="6934" width="11.140625" customWidth="1"/>
    <col min="6935" max="6935" width="10" customWidth="1"/>
    <col min="6939" max="6939" width="10" bestFit="1" customWidth="1"/>
    <col min="6943" max="6943" width="12.140625" customWidth="1"/>
    <col min="6944" max="6944" width="10.140625" customWidth="1"/>
    <col min="6945" max="6945" width="10.5703125" customWidth="1"/>
    <col min="6946" max="6949" width="9.85546875" customWidth="1"/>
    <col min="6950" max="6950" width="10.85546875" customWidth="1"/>
    <col min="6951" max="6951" width="11.28515625" customWidth="1"/>
    <col min="6952" max="6954" width="10.7109375" customWidth="1"/>
    <col min="6955" max="6956" width="8.28515625" customWidth="1"/>
    <col min="6957" max="6957" width="11.7109375" customWidth="1"/>
    <col min="6958" max="6958" width="9.5703125" customWidth="1"/>
    <col min="6959" max="6959" width="9" customWidth="1"/>
    <col min="6960" max="6960" width="8.85546875" customWidth="1"/>
    <col min="6961" max="6961" width="1.5703125" customWidth="1"/>
    <col min="6962" max="6962" width="11.42578125" customWidth="1"/>
    <col min="6963" max="6964" width="11.5703125" customWidth="1"/>
    <col min="6965" max="6965" width="11.85546875" customWidth="1"/>
    <col min="6966" max="6966" width="8.42578125" customWidth="1"/>
    <col min="6967" max="6967" width="9" customWidth="1"/>
    <col min="6968" max="6968" width="7.85546875" customWidth="1"/>
    <col min="6969" max="7023" width="8.7109375" customWidth="1"/>
    <col min="7024" max="7024" width="11.28515625" customWidth="1"/>
    <col min="7025" max="7026" width="9.28515625" customWidth="1"/>
    <col min="7027" max="7031" width="9.7109375" customWidth="1"/>
    <col min="7032" max="7032" width="13.5703125" customWidth="1"/>
    <col min="7033" max="7033" width="13.28515625" customWidth="1"/>
    <col min="7034" max="7155" width="9.7109375" customWidth="1"/>
    <col min="7156" max="7156" width="12.28515625" customWidth="1"/>
    <col min="7157" max="7158" width="11.140625" customWidth="1"/>
    <col min="7159" max="7187" width="10" customWidth="1"/>
    <col min="7188" max="7188" width="12.28515625" customWidth="1"/>
    <col min="7189" max="7190" width="11.140625" customWidth="1"/>
    <col min="7191" max="7191" width="10" customWidth="1"/>
    <col min="7195" max="7195" width="10" bestFit="1" customWidth="1"/>
    <col min="7199" max="7199" width="12.140625" customWidth="1"/>
    <col min="7200" max="7200" width="10.140625" customWidth="1"/>
    <col min="7201" max="7201" width="10.5703125" customWidth="1"/>
    <col min="7202" max="7205" width="9.85546875" customWidth="1"/>
    <col min="7206" max="7206" width="10.85546875" customWidth="1"/>
    <col min="7207" max="7207" width="11.28515625" customWidth="1"/>
    <col min="7208" max="7210" width="10.7109375" customWidth="1"/>
    <col min="7211" max="7212" width="8.28515625" customWidth="1"/>
    <col min="7213" max="7213" width="11.7109375" customWidth="1"/>
    <col min="7214" max="7214" width="9.5703125" customWidth="1"/>
    <col min="7215" max="7215" width="9" customWidth="1"/>
    <col min="7216" max="7216" width="8.85546875" customWidth="1"/>
    <col min="7217" max="7217" width="1.5703125" customWidth="1"/>
    <col min="7218" max="7218" width="11.42578125" customWidth="1"/>
    <col min="7219" max="7220" width="11.5703125" customWidth="1"/>
    <col min="7221" max="7221" width="11.85546875" customWidth="1"/>
    <col min="7222" max="7222" width="8.42578125" customWidth="1"/>
    <col min="7223" max="7223" width="9" customWidth="1"/>
    <col min="7224" max="7224" width="7.85546875" customWidth="1"/>
    <col min="7225" max="7279" width="8.7109375" customWidth="1"/>
    <col min="7280" max="7280" width="11.28515625" customWidth="1"/>
    <col min="7281" max="7282" width="9.28515625" customWidth="1"/>
    <col min="7283" max="7287" width="9.7109375" customWidth="1"/>
    <col min="7288" max="7288" width="13.5703125" customWidth="1"/>
    <col min="7289" max="7289" width="13.28515625" customWidth="1"/>
    <col min="7290" max="7411" width="9.7109375" customWidth="1"/>
    <col min="7412" max="7412" width="12.28515625" customWidth="1"/>
    <col min="7413" max="7414" width="11.140625" customWidth="1"/>
    <col min="7415" max="7443" width="10" customWidth="1"/>
    <col min="7444" max="7444" width="12.28515625" customWidth="1"/>
    <col min="7445" max="7446" width="11.140625" customWidth="1"/>
    <col min="7447" max="7447" width="10" customWidth="1"/>
    <col min="7451" max="7451" width="10" bestFit="1" customWidth="1"/>
    <col min="7455" max="7455" width="12.140625" customWidth="1"/>
    <col min="7456" max="7456" width="10.140625" customWidth="1"/>
    <col min="7457" max="7457" width="10.5703125" customWidth="1"/>
    <col min="7458" max="7461" width="9.85546875" customWidth="1"/>
    <col min="7462" max="7462" width="10.85546875" customWidth="1"/>
    <col min="7463" max="7463" width="11.28515625" customWidth="1"/>
    <col min="7464" max="7466" width="10.7109375" customWidth="1"/>
    <col min="7467" max="7468" width="8.28515625" customWidth="1"/>
    <col min="7469" max="7469" width="11.7109375" customWidth="1"/>
    <col min="7470" max="7470" width="9.5703125" customWidth="1"/>
    <col min="7471" max="7471" width="9" customWidth="1"/>
    <col min="7472" max="7472" width="8.85546875" customWidth="1"/>
    <col min="7473" max="7473" width="1.5703125" customWidth="1"/>
    <col min="7474" max="7474" width="11.42578125" customWidth="1"/>
    <col min="7475" max="7476" width="11.5703125" customWidth="1"/>
    <col min="7477" max="7477" width="11.85546875" customWidth="1"/>
    <col min="7478" max="7478" width="8.42578125" customWidth="1"/>
    <col min="7479" max="7479" width="9" customWidth="1"/>
    <col min="7480" max="7480" width="7.85546875" customWidth="1"/>
    <col min="7481" max="7535" width="8.7109375" customWidth="1"/>
    <col min="7536" max="7536" width="11.28515625" customWidth="1"/>
    <col min="7537" max="7538" width="9.28515625" customWidth="1"/>
    <col min="7539" max="7543" width="9.7109375" customWidth="1"/>
    <col min="7544" max="7544" width="13.5703125" customWidth="1"/>
    <col min="7545" max="7545" width="13.28515625" customWidth="1"/>
    <col min="7546" max="7667" width="9.7109375" customWidth="1"/>
    <col min="7668" max="7668" width="12.28515625" customWidth="1"/>
    <col min="7669" max="7670" width="11.140625" customWidth="1"/>
    <col min="7671" max="7699" width="10" customWidth="1"/>
    <col min="7700" max="7700" width="12.28515625" customWidth="1"/>
    <col min="7701" max="7702" width="11.140625" customWidth="1"/>
    <col min="7703" max="7703" width="10" customWidth="1"/>
    <col min="7707" max="7707" width="10" bestFit="1" customWidth="1"/>
    <col min="7711" max="7711" width="12.140625" customWidth="1"/>
    <col min="7712" max="7712" width="10.140625" customWidth="1"/>
    <col min="7713" max="7713" width="10.5703125" customWidth="1"/>
    <col min="7714" max="7717" width="9.85546875" customWidth="1"/>
    <col min="7718" max="7718" width="10.85546875" customWidth="1"/>
    <col min="7719" max="7719" width="11.28515625" customWidth="1"/>
    <col min="7720" max="7722" width="10.7109375" customWidth="1"/>
    <col min="7723" max="7724" width="8.28515625" customWidth="1"/>
    <col min="7725" max="7725" width="11.7109375" customWidth="1"/>
    <col min="7726" max="7726" width="9.5703125" customWidth="1"/>
    <col min="7727" max="7727" width="9" customWidth="1"/>
    <col min="7728" max="7728" width="8.85546875" customWidth="1"/>
    <col min="7729" max="7729" width="1.5703125" customWidth="1"/>
    <col min="7730" max="7730" width="11.42578125" customWidth="1"/>
    <col min="7731" max="7732" width="11.5703125" customWidth="1"/>
    <col min="7733" max="7733" width="11.85546875" customWidth="1"/>
    <col min="7734" max="7734" width="8.42578125" customWidth="1"/>
    <col min="7735" max="7735" width="9" customWidth="1"/>
    <col min="7736" max="7736" width="7.85546875" customWidth="1"/>
    <col min="7737" max="7791" width="8.7109375" customWidth="1"/>
    <col min="7792" max="7792" width="11.28515625" customWidth="1"/>
    <col min="7793" max="7794" width="9.28515625" customWidth="1"/>
    <col min="7795" max="7799" width="9.7109375" customWidth="1"/>
    <col min="7800" max="7800" width="13.5703125" customWidth="1"/>
    <col min="7801" max="7801" width="13.28515625" customWidth="1"/>
    <col min="7802" max="7923" width="9.7109375" customWidth="1"/>
    <col min="7924" max="7924" width="12.28515625" customWidth="1"/>
    <col min="7925" max="7926" width="11.140625" customWidth="1"/>
    <col min="7927" max="7955" width="10" customWidth="1"/>
    <col min="7956" max="7956" width="12.28515625" customWidth="1"/>
    <col min="7957" max="7958" width="11.140625" customWidth="1"/>
    <col min="7959" max="7959" width="10" customWidth="1"/>
    <col min="7963" max="7963" width="10" bestFit="1" customWidth="1"/>
    <col min="7967" max="7967" width="12.140625" customWidth="1"/>
    <col min="7968" max="7968" width="10.140625" customWidth="1"/>
    <col min="7969" max="7969" width="10.5703125" customWidth="1"/>
    <col min="7970" max="7973" width="9.85546875" customWidth="1"/>
    <col min="7974" max="7974" width="10.85546875" customWidth="1"/>
    <col min="7975" max="7975" width="11.28515625" customWidth="1"/>
    <col min="7976" max="7978" width="10.7109375" customWidth="1"/>
    <col min="7979" max="7980" width="8.28515625" customWidth="1"/>
    <col min="7981" max="7981" width="11.7109375" customWidth="1"/>
    <col min="7982" max="7982" width="9.5703125" customWidth="1"/>
    <col min="7983" max="7983" width="9" customWidth="1"/>
    <col min="7984" max="7984" width="8.85546875" customWidth="1"/>
    <col min="7985" max="7985" width="1.5703125" customWidth="1"/>
    <col min="7986" max="7986" width="11.42578125" customWidth="1"/>
    <col min="7987" max="7988" width="11.5703125" customWidth="1"/>
    <col min="7989" max="7989" width="11.85546875" customWidth="1"/>
    <col min="7990" max="7990" width="8.42578125" customWidth="1"/>
    <col min="7991" max="7991" width="9" customWidth="1"/>
    <col min="7992" max="7992" width="7.85546875" customWidth="1"/>
    <col min="7993" max="8047" width="8.7109375" customWidth="1"/>
    <col min="8048" max="8048" width="11.28515625" customWidth="1"/>
    <col min="8049" max="8050" width="9.28515625" customWidth="1"/>
    <col min="8051" max="8055" width="9.7109375" customWidth="1"/>
    <col min="8056" max="8056" width="13.5703125" customWidth="1"/>
    <col min="8057" max="8057" width="13.28515625" customWidth="1"/>
    <col min="8058" max="8179" width="9.7109375" customWidth="1"/>
    <col min="8180" max="8180" width="12.28515625" customWidth="1"/>
    <col min="8181" max="8182" width="11.140625" customWidth="1"/>
    <col min="8183" max="8211" width="10" customWidth="1"/>
    <col min="8212" max="8212" width="12.28515625" customWidth="1"/>
    <col min="8213" max="8214" width="11.140625" customWidth="1"/>
    <col min="8215" max="8215" width="10" customWidth="1"/>
    <col min="8219" max="8219" width="10" bestFit="1" customWidth="1"/>
    <col min="8223" max="8223" width="12.140625" customWidth="1"/>
    <col min="8224" max="8224" width="10.140625" customWidth="1"/>
    <col min="8225" max="8225" width="10.5703125" customWidth="1"/>
    <col min="8226" max="8229" width="9.85546875" customWidth="1"/>
    <col min="8230" max="8230" width="10.85546875" customWidth="1"/>
    <col min="8231" max="8231" width="11.28515625" customWidth="1"/>
    <col min="8232" max="8234" width="10.7109375" customWidth="1"/>
    <col min="8235" max="8236" width="8.28515625" customWidth="1"/>
    <col min="8237" max="8237" width="11.7109375" customWidth="1"/>
    <col min="8238" max="8238" width="9.5703125" customWidth="1"/>
    <col min="8239" max="8239" width="9" customWidth="1"/>
    <col min="8240" max="8240" width="8.85546875" customWidth="1"/>
    <col min="8241" max="8241" width="1.5703125" customWidth="1"/>
    <col min="8242" max="8242" width="11.42578125" customWidth="1"/>
    <col min="8243" max="8244" width="11.5703125" customWidth="1"/>
    <col min="8245" max="8245" width="11.85546875" customWidth="1"/>
    <col min="8246" max="8246" width="8.42578125" customWidth="1"/>
    <col min="8247" max="8247" width="9" customWidth="1"/>
    <col min="8248" max="8248" width="7.85546875" customWidth="1"/>
    <col min="8249" max="8303" width="8.7109375" customWidth="1"/>
    <col min="8304" max="8304" width="11.28515625" customWidth="1"/>
    <col min="8305" max="8306" width="9.28515625" customWidth="1"/>
    <col min="8307" max="8311" width="9.7109375" customWidth="1"/>
    <col min="8312" max="8312" width="13.5703125" customWidth="1"/>
    <col min="8313" max="8313" width="13.28515625" customWidth="1"/>
    <col min="8314" max="8435" width="9.7109375" customWidth="1"/>
    <col min="8436" max="8436" width="12.28515625" customWidth="1"/>
    <col min="8437" max="8438" width="11.140625" customWidth="1"/>
    <col min="8439" max="8467" width="10" customWidth="1"/>
    <col min="8468" max="8468" width="12.28515625" customWidth="1"/>
    <col min="8469" max="8470" width="11.140625" customWidth="1"/>
    <col min="8471" max="8471" width="10" customWidth="1"/>
    <col min="8475" max="8475" width="10" bestFit="1" customWidth="1"/>
    <col min="8479" max="8479" width="12.140625" customWidth="1"/>
    <col min="8480" max="8480" width="10.140625" customWidth="1"/>
    <col min="8481" max="8481" width="10.5703125" customWidth="1"/>
    <col min="8482" max="8485" width="9.85546875" customWidth="1"/>
    <col min="8486" max="8486" width="10.85546875" customWidth="1"/>
    <col min="8487" max="8487" width="11.28515625" customWidth="1"/>
    <col min="8488" max="8490" width="10.7109375" customWidth="1"/>
    <col min="8491" max="8492" width="8.28515625" customWidth="1"/>
    <col min="8493" max="8493" width="11.7109375" customWidth="1"/>
    <col min="8494" max="8494" width="9.5703125" customWidth="1"/>
    <col min="8495" max="8495" width="9" customWidth="1"/>
    <col min="8496" max="8496" width="8.85546875" customWidth="1"/>
    <col min="8497" max="8497" width="1.5703125" customWidth="1"/>
    <col min="8498" max="8498" width="11.42578125" customWidth="1"/>
    <col min="8499" max="8500" width="11.5703125" customWidth="1"/>
    <col min="8501" max="8501" width="11.85546875" customWidth="1"/>
    <col min="8502" max="8502" width="8.42578125" customWidth="1"/>
    <col min="8503" max="8503" width="9" customWidth="1"/>
    <col min="8504" max="8504" width="7.85546875" customWidth="1"/>
    <col min="8505" max="8559" width="8.7109375" customWidth="1"/>
    <col min="8560" max="8560" width="11.28515625" customWidth="1"/>
    <col min="8561" max="8562" width="9.28515625" customWidth="1"/>
    <col min="8563" max="8567" width="9.7109375" customWidth="1"/>
    <col min="8568" max="8568" width="13.5703125" customWidth="1"/>
    <col min="8569" max="8569" width="13.28515625" customWidth="1"/>
    <col min="8570" max="8691" width="9.7109375" customWidth="1"/>
    <col min="8692" max="8692" width="12.28515625" customWidth="1"/>
    <col min="8693" max="8694" width="11.140625" customWidth="1"/>
    <col min="8695" max="8723" width="10" customWidth="1"/>
    <col min="8724" max="8724" width="12.28515625" customWidth="1"/>
    <col min="8725" max="8726" width="11.140625" customWidth="1"/>
    <col min="8727" max="8727" width="10" customWidth="1"/>
    <col min="8731" max="8731" width="10" bestFit="1" customWidth="1"/>
    <col min="8735" max="8735" width="12.140625" customWidth="1"/>
    <col min="8736" max="8736" width="10.140625" customWidth="1"/>
    <col min="8737" max="8737" width="10.5703125" customWidth="1"/>
    <col min="8738" max="8741" width="9.85546875" customWidth="1"/>
    <col min="8742" max="8742" width="10.85546875" customWidth="1"/>
    <col min="8743" max="8743" width="11.28515625" customWidth="1"/>
    <col min="8744" max="8746" width="10.7109375" customWidth="1"/>
    <col min="8747" max="8748" width="8.28515625" customWidth="1"/>
    <col min="8749" max="8749" width="11.7109375" customWidth="1"/>
    <col min="8750" max="8750" width="9.5703125" customWidth="1"/>
    <col min="8751" max="8751" width="9" customWidth="1"/>
    <col min="8752" max="8752" width="8.85546875" customWidth="1"/>
    <col min="8753" max="8753" width="1.5703125" customWidth="1"/>
    <col min="8754" max="8754" width="11.42578125" customWidth="1"/>
    <col min="8755" max="8756" width="11.5703125" customWidth="1"/>
    <col min="8757" max="8757" width="11.85546875" customWidth="1"/>
    <col min="8758" max="8758" width="8.42578125" customWidth="1"/>
    <col min="8759" max="8759" width="9" customWidth="1"/>
    <col min="8760" max="8760" width="7.85546875" customWidth="1"/>
    <col min="8761" max="8815" width="8.7109375" customWidth="1"/>
    <col min="8816" max="8816" width="11.28515625" customWidth="1"/>
    <col min="8817" max="8818" width="9.28515625" customWidth="1"/>
    <col min="8819" max="8823" width="9.7109375" customWidth="1"/>
    <col min="8824" max="8824" width="13.5703125" customWidth="1"/>
    <col min="8825" max="8825" width="13.28515625" customWidth="1"/>
    <col min="8826" max="8947" width="9.7109375" customWidth="1"/>
    <col min="8948" max="8948" width="12.28515625" customWidth="1"/>
    <col min="8949" max="8950" width="11.140625" customWidth="1"/>
    <col min="8951" max="8979" width="10" customWidth="1"/>
    <col min="8980" max="8980" width="12.28515625" customWidth="1"/>
    <col min="8981" max="8982" width="11.140625" customWidth="1"/>
    <col min="8983" max="8983" width="10" customWidth="1"/>
    <col min="8987" max="8987" width="10" bestFit="1" customWidth="1"/>
    <col min="8991" max="8991" width="12.140625" customWidth="1"/>
    <col min="8992" max="8992" width="10.140625" customWidth="1"/>
    <col min="8993" max="8993" width="10.5703125" customWidth="1"/>
    <col min="8994" max="8997" width="9.85546875" customWidth="1"/>
    <col min="8998" max="8998" width="10.85546875" customWidth="1"/>
    <col min="8999" max="8999" width="11.28515625" customWidth="1"/>
    <col min="9000" max="9002" width="10.7109375" customWidth="1"/>
    <col min="9003" max="9004" width="8.28515625" customWidth="1"/>
    <col min="9005" max="9005" width="11.7109375" customWidth="1"/>
    <col min="9006" max="9006" width="9.5703125" customWidth="1"/>
    <col min="9007" max="9007" width="9" customWidth="1"/>
    <col min="9008" max="9008" width="8.85546875" customWidth="1"/>
    <col min="9009" max="9009" width="1.5703125" customWidth="1"/>
    <col min="9010" max="9010" width="11.42578125" customWidth="1"/>
    <col min="9011" max="9012" width="11.5703125" customWidth="1"/>
    <col min="9013" max="9013" width="11.85546875" customWidth="1"/>
    <col min="9014" max="9014" width="8.42578125" customWidth="1"/>
    <col min="9015" max="9015" width="9" customWidth="1"/>
    <col min="9016" max="9016" width="7.85546875" customWidth="1"/>
    <col min="9017" max="9071" width="8.7109375" customWidth="1"/>
    <col min="9072" max="9072" width="11.28515625" customWidth="1"/>
    <col min="9073" max="9074" width="9.28515625" customWidth="1"/>
    <col min="9075" max="9079" width="9.7109375" customWidth="1"/>
    <col min="9080" max="9080" width="13.5703125" customWidth="1"/>
    <col min="9081" max="9081" width="13.28515625" customWidth="1"/>
    <col min="9082" max="9203" width="9.7109375" customWidth="1"/>
    <col min="9204" max="9204" width="12.28515625" customWidth="1"/>
    <col min="9205" max="9206" width="11.140625" customWidth="1"/>
    <col min="9207" max="9235" width="10" customWidth="1"/>
    <col min="9236" max="9236" width="12.28515625" customWidth="1"/>
    <col min="9237" max="9238" width="11.140625" customWidth="1"/>
    <col min="9239" max="9239" width="10" customWidth="1"/>
    <col min="9243" max="9243" width="10" bestFit="1" customWidth="1"/>
    <col min="9247" max="9247" width="12.140625" customWidth="1"/>
    <col min="9248" max="9248" width="10.140625" customWidth="1"/>
    <col min="9249" max="9249" width="10.5703125" customWidth="1"/>
    <col min="9250" max="9253" width="9.85546875" customWidth="1"/>
    <col min="9254" max="9254" width="10.85546875" customWidth="1"/>
    <col min="9255" max="9255" width="11.28515625" customWidth="1"/>
    <col min="9256" max="9258" width="10.7109375" customWidth="1"/>
    <col min="9259" max="9260" width="8.28515625" customWidth="1"/>
    <col min="9261" max="9261" width="11.7109375" customWidth="1"/>
    <col min="9262" max="9262" width="9.5703125" customWidth="1"/>
    <col min="9263" max="9263" width="9" customWidth="1"/>
    <col min="9264" max="9264" width="8.85546875" customWidth="1"/>
    <col min="9265" max="9265" width="1.5703125" customWidth="1"/>
    <col min="9266" max="9266" width="11.42578125" customWidth="1"/>
    <col min="9267" max="9268" width="11.5703125" customWidth="1"/>
    <col min="9269" max="9269" width="11.85546875" customWidth="1"/>
    <col min="9270" max="9270" width="8.42578125" customWidth="1"/>
    <col min="9271" max="9271" width="9" customWidth="1"/>
    <col min="9272" max="9272" width="7.85546875" customWidth="1"/>
    <col min="9273" max="9327" width="8.7109375" customWidth="1"/>
    <col min="9328" max="9328" width="11.28515625" customWidth="1"/>
    <col min="9329" max="9330" width="9.28515625" customWidth="1"/>
    <col min="9331" max="9335" width="9.7109375" customWidth="1"/>
    <col min="9336" max="9336" width="13.5703125" customWidth="1"/>
    <col min="9337" max="9337" width="13.28515625" customWidth="1"/>
    <col min="9338" max="9459" width="9.7109375" customWidth="1"/>
    <col min="9460" max="9460" width="12.28515625" customWidth="1"/>
    <col min="9461" max="9462" width="11.140625" customWidth="1"/>
    <col min="9463" max="9491" width="10" customWidth="1"/>
    <col min="9492" max="9492" width="12.28515625" customWidth="1"/>
    <col min="9493" max="9494" width="11.140625" customWidth="1"/>
    <col min="9495" max="9495" width="10" customWidth="1"/>
    <col min="9499" max="9499" width="10" bestFit="1" customWidth="1"/>
    <col min="9503" max="9503" width="12.140625" customWidth="1"/>
    <col min="9504" max="9504" width="10.140625" customWidth="1"/>
    <col min="9505" max="9505" width="10.5703125" customWidth="1"/>
    <col min="9506" max="9509" width="9.85546875" customWidth="1"/>
    <col min="9510" max="9510" width="10.85546875" customWidth="1"/>
    <col min="9511" max="9511" width="11.28515625" customWidth="1"/>
    <col min="9512" max="9514" width="10.7109375" customWidth="1"/>
    <col min="9515" max="9516" width="8.28515625" customWidth="1"/>
    <col min="9517" max="9517" width="11.7109375" customWidth="1"/>
    <col min="9518" max="9518" width="9.5703125" customWidth="1"/>
    <col min="9519" max="9519" width="9" customWidth="1"/>
    <col min="9520" max="9520" width="8.85546875" customWidth="1"/>
    <col min="9521" max="9521" width="1.5703125" customWidth="1"/>
    <col min="9522" max="9522" width="11.42578125" customWidth="1"/>
    <col min="9523" max="9524" width="11.5703125" customWidth="1"/>
    <col min="9525" max="9525" width="11.85546875" customWidth="1"/>
    <col min="9526" max="9526" width="8.42578125" customWidth="1"/>
    <col min="9527" max="9527" width="9" customWidth="1"/>
    <col min="9528" max="9528" width="7.85546875" customWidth="1"/>
    <col min="9529" max="9583" width="8.7109375" customWidth="1"/>
    <col min="9584" max="9584" width="11.28515625" customWidth="1"/>
    <col min="9585" max="9586" width="9.28515625" customWidth="1"/>
    <col min="9587" max="9591" width="9.7109375" customWidth="1"/>
    <col min="9592" max="9592" width="13.5703125" customWidth="1"/>
    <col min="9593" max="9593" width="13.28515625" customWidth="1"/>
    <col min="9594" max="9715" width="9.7109375" customWidth="1"/>
    <col min="9716" max="9716" width="12.28515625" customWidth="1"/>
    <col min="9717" max="9718" width="11.140625" customWidth="1"/>
    <col min="9719" max="9747" width="10" customWidth="1"/>
    <col min="9748" max="9748" width="12.28515625" customWidth="1"/>
    <col min="9749" max="9750" width="11.140625" customWidth="1"/>
    <col min="9751" max="9751" width="10" customWidth="1"/>
    <col min="9755" max="9755" width="10" bestFit="1" customWidth="1"/>
    <col min="9759" max="9759" width="12.140625" customWidth="1"/>
    <col min="9760" max="9760" width="10.140625" customWidth="1"/>
    <col min="9761" max="9761" width="10.5703125" customWidth="1"/>
    <col min="9762" max="9765" width="9.85546875" customWidth="1"/>
    <col min="9766" max="9766" width="10.85546875" customWidth="1"/>
    <col min="9767" max="9767" width="11.28515625" customWidth="1"/>
    <col min="9768" max="9770" width="10.7109375" customWidth="1"/>
    <col min="9771" max="9772" width="8.28515625" customWidth="1"/>
    <col min="9773" max="9773" width="11.7109375" customWidth="1"/>
    <col min="9774" max="9774" width="9.5703125" customWidth="1"/>
    <col min="9775" max="9775" width="9" customWidth="1"/>
    <col min="9776" max="9776" width="8.85546875" customWidth="1"/>
    <col min="9777" max="9777" width="1.5703125" customWidth="1"/>
    <col min="9778" max="9778" width="11.42578125" customWidth="1"/>
    <col min="9779" max="9780" width="11.5703125" customWidth="1"/>
    <col min="9781" max="9781" width="11.85546875" customWidth="1"/>
    <col min="9782" max="9782" width="8.42578125" customWidth="1"/>
    <col min="9783" max="9783" width="9" customWidth="1"/>
    <col min="9784" max="9784" width="7.85546875" customWidth="1"/>
    <col min="9785" max="9839" width="8.7109375" customWidth="1"/>
    <col min="9840" max="9840" width="11.28515625" customWidth="1"/>
    <col min="9841" max="9842" width="9.28515625" customWidth="1"/>
    <col min="9843" max="9847" width="9.7109375" customWidth="1"/>
    <col min="9848" max="9848" width="13.5703125" customWidth="1"/>
    <col min="9849" max="9849" width="13.28515625" customWidth="1"/>
    <col min="9850" max="9971" width="9.7109375" customWidth="1"/>
    <col min="9972" max="9972" width="12.28515625" customWidth="1"/>
    <col min="9973" max="9974" width="11.140625" customWidth="1"/>
    <col min="9975" max="10003" width="10" customWidth="1"/>
    <col min="10004" max="10004" width="12.28515625" customWidth="1"/>
    <col min="10005" max="10006" width="11.140625" customWidth="1"/>
    <col min="10007" max="10007" width="10" customWidth="1"/>
    <col min="10011" max="10011" width="10" bestFit="1" customWidth="1"/>
    <col min="10015" max="10015" width="12.140625" customWidth="1"/>
    <col min="10016" max="10016" width="10.140625" customWidth="1"/>
    <col min="10017" max="10017" width="10.5703125" customWidth="1"/>
    <col min="10018" max="10021" width="9.85546875" customWidth="1"/>
    <col min="10022" max="10022" width="10.85546875" customWidth="1"/>
    <col min="10023" max="10023" width="11.28515625" customWidth="1"/>
    <col min="10024" max="10026" width="10.7109375" customWidth="1"/>
    <col min="10027" max="10028" width="8.28515625" customWidth="1"/>
    <col min="10029" max="10029" width="11.7109375" customWidth="1"/>
    <col min="10030" max="10030" width="9.5703125" customWidth="1"/>
    <col min="10031" max="10031" width="9" customWidth="1"/>
    <col min="10032" max="10032" width="8.85546875" customWidth="1"/>
    <col min="10033" max="10033" width="1.5703125" customWidth="1"/>
    <col min="10034" max="10034" width="11.42578125" customWidth="1"/>
    <col min="10035" max="10036" width="11.5703125" customWidth="1"/>
    <col min="10037" max="10037" width="11.85546875" customWidth="1"/>
    <col min="10038" max="10038" width="8.42578125" customWidth="1"/>
    <col min="10039" max="10039" width="9" customWidth="1"/>
    <col min="10040" max="10040" width="7.85546875" customWidth="1"/>
    <col min="10041" max="10095" width="8.7109375" customWidth="1"/>
    <col min="10096" max="10096" width="11.28515625" customWidth="1"/>
    <col min="10097" max="10098" width="9.28515625" customWidth="1"/>
    <col min="10099" max="10103" width="9.7109375" customWidth="1"/>
    <col min="10104" max="10104" width="13.5703125" customWidth="1"/>
    <col min="10105" max="10105" width="13.28515625" customWidth="1"/>
    <col min="10106" max="10227" width="9.7109375" customWidth="1"/>
    <col min="10228" max="10228" width="12.28515625" customWidth="1"/>
    <col min="10229" max="10230" width="11.140625" customWidth="1"/>
    <col min="10231" max="10259" width="10" customWidth="1"/>
    <col min="10260" max="10260" width="12.28515625" customWidth="1"/>
    <col min="10261" max="10262" width="11.140625" customWidth="1"/>
    <col min="10263" max="10263" width="10" customWidth="1"/>
    <col min="10267" max="10267" width="10" bestFit="1" customWidth="1"/>
    <col min="10271" max="10271" width="12.140625" customWidth="1"/>
    <col min="10272" max="10272" width="10.140625" customWidth="1"/>
    <col min="10273" max="10273" width="10.5703125" customWidth="1"/>
    <col min="10274" max="10277" width="9.85546875" customWidth="1"/>
    <col min="10278" max="10278" width="10.85546875" customWidth="1"/>
    <col min="10279" max="10279" width="11.28515625" customWidth="1"/>
    <col min="10280" max="10282" width="10.7109375" customWidth="1"/>
    <col min="10283" max="10284" width="8.28515625" customWidth="1"/>
    <col min="10285" max="10285" width="11.7109375" customWidth="1"/>
    <col min="10286" max="10286" width="9.5703125" customWidth="1"/>
    <col min="10287" max="10287" width="9" customWidth="1"/>
    <col min="10288" max="10288" width="8.85546875" customWidth="1"/>
    <col min="10289" max="10289" width="1.5703125" customWidth="1"/>
    <col min="10290" max="10290" width="11.42578125" customWidth="1"/>
    <col min="10291" max="10292" width="11.5703125" customWidth="1"/>
    <col min="10293" max="10293" width="11.85546875" customWidth="1"/>
    <col min="10294" max="10294" width="8.42578125" customWidth="1"/>
    <col min="10295" max="10295" width="9" customWidth="1"/>
    <col min="10296" max="10296" width="7.85546875" customWidth="1"/>
    <col min="10297" max="10351" width="8.7109375" customWidth="1"/>
    <col min="10352" max="10352" width="11.28515625" customWidth="1"/>
    <col min="10353" max="10354" width="9.28515625" customWidth="1"/>
    <col min="10355" max="10359" width="9.7109375" customWidth="1"/>
    <col min="10360" max="10360" width="13.5703125" customWidth="1"/>
    <col min="10361" max="10361" width="13.28515625" customWidth="1"/>
    <col min="10362" max="10483" width="9.7109375" customWidth="1"/>
    <col min="10484" max="10484" width="12.28515625" customWidth="1"/>
    <col min="10485" max="10486" width="11.140625" customWidth="1"/>
    <col min="10487" max="10515" width="10" customWidth="1"/>
    <col min="10516" max="10516" width="12.28515625" customWidth="1"/>
    <col min="10517" max="10518" width="11.140625" customWidth="1"/>
    <col min="10519" max="10519" width="10" customWidth="1"/>
    <col min="10523" max="10523" width="10" bestFit="1" customWidth="1"/>
    <col min="10527" max="10527" width="12.140625" customWidth="1"/>
    <col min="10528" max="10528" width="10.140625" customWidth="1"/>
    <col min="10529" max="10529" width="10.5703125" customWidth="1"/>
    <col min="10530" max="10533" width="9.85546875" customWidth="1"/>
    <col min="10534" max="10534" width="10.85546875" customWidth="1"/>
    <col min="10535" max="10535" width="11.28515625" customWidth="1"/>
    <col min="10536" max="10538" width="10.7109375" customWidth="1"/>
    <col min="10539" max="10540" width="8.28515625" customWidth="1"/>
    <col min="10541" max="10541" width="11.7109375" customWidth="1"/>
    <col min="10542" max="10542" width="9.5703125" customWidth="1"/>
    <col min="10543" max="10543" width="9" customWidth="1"/>
    <col min="10544" max="10544" width="8.85546875" customWidth="1"/>
    <col min="10545" max="10545" width="1.5703125" customWidth="1"/>
    <col min="10546" max="10546" width="11.42578125" customWidth="1"/>
    <col min="10547" max="10548" width="11.5703125" customWidth="1"/>
    <col min="10549" max="10549" width="11.85546875" customWidth="1"/>
    <col min="10550" max="10550" width="8.42578125" customWidth="1"/>
    <col min="10551" max="10551" width="9" customWidth="1"/>
    <col min="10552" max="10552" width="7.85546875" customWidth="1"/>
    <col min="10553" max="10607" width="8.7109375" customWidth="1"/>
    <col min="10608" max="10608" width="11.28515625" customWidth="1"/>
    <col min="10609" max="10610" width="9.28515625" customWidth="1"/>
    <col min="10611" max="10615" width="9.7109375" customWidth="1"/>
    <col min="10616" max="10616" width="13.5703125" customWidth="1"/>
    <col min="10617" max="10617" width="13.28515625" customWidth="1"/>
    <col min="10618" max="10739" width="9.7109375" customWidth="1"/>
    <col min="10740" max="10740" width="12.28515625" customWidth="1"/>
    <col min="10741" max="10742" width="11.140625" customWidth="1"/>
    <col min="10743" max="10771" width="10" customWidth="1"/>
    <col min="10772" max="10772" width="12.28515625" customWidth="1"/>
    <col min="10773" max="10774" width="11.140625" customWidth="1"/>
    <col min="10775" max="10775" width="10" customWidth="1"/>
    <col min="10779" max="10779" width="10" bestFit="1" customWidth="1"/>
    <col min="10783" max="10783" width="12.140625" customWidth="1"/>
    <col min="10784" max="10784" width="10.140625" customWidth="1"/>
    <col min="10785" max="10785" width="10.5703125" customWidth="1"/>
    <col min="10786" max="10789" width="9.85546875" customWidth="1"/>
    <col min="10790" max="10790" width="10.85546875" customWidth="1"/>
    <col min="10791" max="10791" width="11.28515625" customWidth="1"/>
    <col min="10792" max="10794" width="10.7109375" customWidth="1"/>
    <col min="10795" max="10796" width="8.28515625" customWidth="1"/>
    <col min="10797" max="10797" width="11.7109375" customWidth="1"/>
    <col min="10798" max="10798" width="9.5703125" customWidth="1"/>
    <col min="10799" max="10799" width="9" customWidth="1"/>
    <col min="10800" max="10800" width="8.85546875" customWidth="1"/>
    <col min="10801" max="10801" width="1.5703125" customWidth="1"/>
    <col min="10802" max="10802" width="11.42578125" customWidth="1"/>
    <col min="10803" max="10804" width="11.5703125" customWidth="1"/>
    <col min="10805" max="10805" width="11.85546875" customWidth="1"/>
    <col min="10806" max="10806" width="8.42578125" customWidth="1"/>
    <col min="10807" max="10807" width="9" customWidth="1"/>
    <col min="10808" max="10808" width="7.85546875" customWidth="1"/>
    <col min="10809" max="10863" width="8.7109375" customWidth="1"/>
    <col min="10864" max="10864" width="11.28515625" customWidth="1"/>
    <col min="10865" max="10866" width="9.28515625" customWidth="1"/>
    <col min="10867" max="10871" width="9.7109375" customWidth="1"/>
    <col min="10872" max="10872" width="13.5703125" customWidth="1"/>
    <col min="10873" max="10873" width="13.28515625" customWidth="1"/>
    <col min="10874" max="10995" width="9.7109375" customWidth="1"/>
    <col min="10996" max="10996" width="12.28515625" customWidth="1"/>
    <col min="10997" max="10998" width="11.140625" customWidth="1"/>
    <col min="10999" max="11027" width="10" customWidth="1"/>
    <col min="11028" max="11028" width="12.28515625" customWidth="1"/>
    <col min="11029" max="11030" width="11.140625" customWidth="1"/>
    <col min="11031" max="11031" width="10" customWidth="1"/>
    <col min="11035" max="11035" width="10" bestFit="1" customWidth="1"/>
    <col min="11039" max="11039" width="12.140625" customWidth="1"/>
    <col min="11040" max="11040" width="10.140625" customWidth="1"/>
    <col min="11041" max="11041" width="10.5703125" customWidth="1"/>
    <col min="11042" max="11045" width="9.85546875" customWidth="1"/>
    <col min="11046" max="11046" width="10.85546875" customWidth="1"/>
    <col min="11047" max="11047" width="11.28515625" customWidth="1"/>
    <col min="11048" max="11050" width="10.7109375" customWidth="1"/>
    <col min="11051" max="11052" width="8.28515625" customWidth="1"/>
    <col min="11053" max="11053" width="11.7109375" customWidth="1"/>
    <col min="11054" max="11054" width="9.5703125" customWidth="1"/>
    <col min="11055" max="11055" width="9" customWidth="1"/>
    <col min="11056" max="11056" width="8.85546875" customWidth="1"/>
    <col min="11057" max="11057" width="1.5703125" customWidth="1"/>
    <col min="11058" max="11058" width="11.42578125" customWidth="1"/>
    <col min="11059" max="11060" width="11.5703125" customWidth="1"/>
    <col min="11061" max="11061" width="11.85546875" customWidth="1"/>
    <col min="11062" max="11062" width="8.42578125" customWidth="1"/>
    <col min="11063" max="11063" width="9" customWidth="1"/>
    <col min="11064" max="11064" width="7.85546875" customWidth="1"/>
    <col min="11065" max="11119" width="8.7109375" customWidth="1"/>
    <col min="11120" max="11120" width="11.28515625" customWidth="1"/>
    <col min="11121" max="11122" width="9.28515625" customWidth="1"/>
    <col min="11123" max="11127" width="9.7109375" customWidth="1"/>
    <col min="11128" max="11128" width="13.5703125" customWidth="1"/>
    <col min="11129" max="11129" width="13.28515625" customWidth="1"/>
    <col min="11130" max="11251" width="9.7109375" customWidth="1"/>
    <col min="11252" max="11252" width="12.28515625" customWidth="1"/>
    <col min="11253" max="11254" width="11.140625" customWidth="1"/>
    <col min="11255" max="11283" width="10" customWidth="1"/>
    <col min="11284" max="11284" width="12.28515625" customWidth="1"/>
    <col min="11285" max="11286" width="11.140625" customWidth="1"/>
    <col min="11287" max="11287" width="10" customWidth="1"/>
    <col min="11291" max="11291" width="10" bestFit="1" customWidth="1"/>
    <col min="11295" max="11295" width="12.140625" customWidth="1"/>
    <col min="11296" max="11296" width="10.140625" customWidth="1"/>
    <col min="11297" max="11297" width="10.5703125" customWidth="1"/>
    <col min="11298" max="11301" width="9.85546875" customWidth="1"/>
    <col min="11302" max="11302" width="10.85546875" customWidth="1"/>
    <col min="11303" max="11303" width="11.28515625" customWidth="1"/>
    <col min="11304" max="11306" width="10.7109375" customWidth="1"/>
    <col min="11307" max="11308" width="8.28515625" customWidth="1"/>
    <col min="11309" max="11309" width="11.7109375" customWidth="1"/>
    <col min="11310" max="11310" width="9.5703125" customWidth="1"/>
    <col min="11311" max="11311" width="9" customWidth="1"/>
    <col min="11312" max="11312" width="8.85546875" customWidth="1"/>
    <col min="11313" max="11313" width="1.5703125" customWidth="1"/>
    <col min="11314" max="11314" width="11.42578125" customWidth="1"/>
    <col min="11315" max="11316" width="11.5703125" customWidth="1"/>
    <col min="11317" max="11317" width="11.85546875" customWidth="1"/>
    <col min="11318" max="11318" width="8.42578125" customWidth="1"/>
    <col min="11319" max="11319" width="9" customWidth="1"/>
    <col min="11320" max="11320" width="7.85546875" customWidth="1"/>
    <col min="11321" max="11375" width="8.7109375" customWidth="1"/>
    <col min="11376" max="11376" width="11.28515625" customWidth="1"/>
    <col min="11377" max="11378" width="9.28515625" customWidth="1"/>
    <col min="11379" max="11383" width="9.7109375" customWidth="1"/>
    <col min="11384" max="11384" width="13.5703125" customWidth="1"/>
    <col min="11385" max="11385" width="13.28515625" customWidth="1"/>
    <col min="11386" max="11507" width="9.7109375" customWidth="1"/>
    <col min="11508" max="11508" width="12.28515625" customWidth="1"/>
    <col min="11509" max="11510" width="11.140625" customWidth="1"/>
    <col min="11511" max="11539" width="10" customWidth="1"/>
    <col min="11540" max="11540" width="12.28515625" customWidth="1"/>
    <col min="11541" max="11542" width="11.140625" customWidth="1"/>
    <col min="11543" max="11543" width="10" customWidth="1"/>
    <col min="11547" max="11547" width="10" bestFit="1" customWidth="1"/>
    <col min="11551" max="11551" width="12.140625" customWidth="1"/>
    <col min="11552" max="11552" width="10.140625" customWidth="1"/>
    <col min="11553" max="11553" width="10.5703125" customWidth="1"/>
    <col min="11554" max="11557" width="9.85546875" customWidth="1"/>
    <col min="11558" max="11558" width="10.85546875" customWidth="1"/>
    <col min="11559" max="11559" width="11.28515625" customWidth="1"/>
    <col min="11560" max="11562" width="10.7109375" customWidth="1"/>
    <col min="11563" max="11564" width="8.28515625" customWidth="1"/>
    <col min="11565" max="11565" width="11.7109375" customWidth="1"/>
    <col min="11566" max="11566" width="9.5703125" customWidth="1"/>
    <col min="11567" max="11567" width="9" customWidth="1"/>
    <col min="11568" max="11568" width="8.85546875" customWidth="1"/>
    <col min="11569" max="11569" width="1.5703125" customWidth="1"/>
    <col min="11570" max="11570" width="11.42578125" customWidth="1"/>
    <col min="11571" max="11572" width="11.5703125" customWidth="1"/>
    <col min="11573" max="11573" width="11.85546875" customWidth="1"/>
    <col min="11574" max="11574" width="8.42578125" customWidth="1"/>
    <col min="11575" max="11575" width="9" customWidth="1"/>
    <col min="11576" max="11576" width="7.85546875" customWidth="1"/>
    <col min="11577" max="11631" width="8.7109375" customWidth="1"/>
    <col min="11632" max="11632" width="11.28515625" customWidth="1"/>
    <col min="11633" max="11634" width="9.28515625" customWidth="1"/>
    <col min="11635" max="11639" width="9.7109375" customWidth="1"/>
    <col min="11640" max="11640" width="13.5703125" customWidth="1"/>
    <col min="11641" max="11641" width="13.28515625" customWidth="1"/>
    <col min="11642" max="11763" width="9.7109375" customWidth="1"/>
    <col min="11764" max="11764" width="12.28515625" customWidth="1"/>
    <col min="11765" max="11766" width="11.140625" customWidth="1"/>
    <col min="11767" max="11795" width="10" customWidth="1"/>
    <col min="11796" max="11796" width="12.28515625" customWidth="1"/>
    <col min="11797" max="11798" width="11.140625" customWidth="1"/>
    <col min="11799" max="11799" width="10" customWidth="1"/>
    <col min="11803" max="11803" width="10" bestFit="1" customWidth="1"/>
    <col min="11807" max="11807" width="12.140625" customWidth="1"/>
    <col min="11808" max="11808" width="10.140625" customWidth="1"/>
    <col min="11809" max="11809" width="10.5703125" customWidth="1"/>
    <col min="11810" max="11813" width="9.85546875" customWidth="1"/>
    <col min="11814" max="11814" width="10.85546875" customWidth="1"/>
    <col min="11815" max="11815" width="11.28515625" customWidth="1"/>
    <col min="11816" max="11818" width="10.7109375" customWidth="1"/>
    <col min="11819" max="11820" width="8.28515625" customWidth="1"/>
    <col min="11821" max="11821" width="11.7109375" customWidth="1"/>
    <col min="11822" max="11822" width="9.5703125" customWidth="1"/>
    <col min="11823" max="11823" width="9" customWidth="1"/>
    <col min="11824" max="11824" width="8.85546875" customWidth="1"/>
    <col min="11825" max="11825" width="1.5703125" customWidth="1"/>
    <col min="11826" max="11826" width="11.42578125" customWidth="1"/>
    <col min="11827" max="11828" width="11.5703125" customWidth="1"/>
    <col min="11829" max="11829" width="11.85546875" customWidth="1"/>
    <col min="11830" max="11830" width="8.42578125" customWidth="1"/>
    <col min="11831" max="11831" width="9" customWidth="1"/>
    <col min="11832" max="11832" width="7.85546875" customWidth="1"/>
    <col min="11833" max="11887" width="8.7109375" customWidth="1"/>
    <col min="11888" max="11888" width="11.28515625" customWidth="1"/>
    <col min="11889" max="11890" width="9.28515625" customWidth="1"/>
    <col min="11891" max="11895" width="9.7109375" customWidth="1"/>
    <col min="11896" max="11896" width="13.5703125" customWidth="1"/>
    <col min="11897" max="11897" width="13.28515625" customWidth="1"/>
    <col min="11898" max="12019" width="9.7109375" customWidth="1"/>
    <col min="12020" max="12020" width="12.28515625" customWidth="1"/>
    <col min="12021" max="12022" width="11.140625" customWidth="1"/>
    <col min="12023" max="12051" width="10" customWidth="1"/>
    <col min="12052" max="12052" width="12.28515625" customWidth="1"/>
    <col min="12053" max="12054" width="11.140625" customWidth="1"/>
    <col min="12055" max="12055" width="10" customWidth="1"/>
    <col min="12059" max="12059" width="10" bestFit="1" customWidth="1"/>
    <col min="12063" max="12063" width="12.140625" customWidth="1"/>
    <col min="12064" max="12064" width="10.140625" customWidth="1"/>
    <col min="12065" max="12065" width="10.5703125" customWidth="1"/>
    <col min="12066" max="12069" width="9.85546875" customWidth="1"/>
    <col min="12070" max="12070" width="10.85546875" customWidth="1"/>
    <col min="12071" max="12071" width="11.28515625" customWidth="1"/>
    <col min="12072" max="12074" width="10.7109375" customWidth="1"/>
    <col min="12075" max="12076" width="8.28515625" customWidth="1"/>
    <col min="12077" max="12077" width="11.7109375" customWidth="1"/>
    <col min="12078" max="12078" width="9.5703125" customWidth="1"/>
    <col min="12079" max="12079" width="9" customWidth="1"/>
    <col min="12080" max="12080" width="8.85546875" customWidth="1"/>
    <col min="12081" max="12081" width="1.5703125" customWidth="1"/>
    <col min="12082" max="12082" width="11.42578125" customWidth="1"/>
    <col min="12083" max="12084" width="11.5703125" customWidth="1"/>
    <col min="12085" max="12085" width="11.85546875" customWidth="1"/>
    <col min="12086" max="12086" width="8.42578125" customWidth="1"/>
    <col min="12087" max="12087" width="9" customWidth="1"/>
    <col min="12088" max="12088" width="7.85546875" customWidth="1"/>
    <col min="12089" max="12143" width="8.7109375" customWidth="1"/>
    <col min="12144" max="12144" width="11.28515625" customWidth="1"/>
    <col min="12145" max="12146" width="9.28515625" customWidth="1"/>
    <col min="12147" max="12151" width="9.7109375" customWidth="1"/>
    <col min="12152" max="12152" width="13.5703125" customWidth="1"/>
    <col min="12153" max="12153" width="13.28515625" customWidth="1"/>
    <col min="12154" max="12275" width="9.7109375" customWidth="1"/>
    <col min="12276" max="12276" width="12.28515625" customWidth="1"/>
    <col min="12277" max="12278" width="11.140625" customWidth="1"/>
    <col min="12279" max="12307" width="10" customWidth="1"/>
    <col min="12308" max="12308" width="12.28515625" customWidth="1"/>
    <col min="12309" max="12310" width="11.140625" customWidth="1"/>
    <col min="12311" max="12311" width="10" customWidth="1"/>
    <col min="12315" max="12315" width="10" bestFit="1" customWidth="1"/>
    <col min="12319" max="12319" width="12.140625" customWidth="1"/>
    <col min="12320" max="12320" width="10.140625" customWidth="1"/>
    <col min="12321" max="12321" width="10.5703125" customWidth="1"/>
    <col min="12322" max="12325" width="9.85546875" customWidth="1"/>
    <col min="12326" max="12326" width="10.85546875" customWidth="1"/>
    <col min="12327" max="12327" width="11.28515625" customWidth="1"/>
    <col min="12328" max="12330" width="10.7109375" customWidth="1"/>
    <col min="12331" max="12332" width="8.28515625" customWidth="1"/>
    <col min="12333" max="12333" width="11.7109375" customWidth="1"/>
    <col min="12334" max="12334" width="9.5703125" customWidth="1"/>
    <col min="12335" max="12335" width="9" customWidth="1"/>
    <col min="12336" max="12336" width="8.85546875" customWidth="1"/>
    <col min="12337" max="12337" width="1.5703125" customWidth="1"/>
    <col min="12338" max="12338" width="11.42578125" customWidth="1"/>
    <col min="12339" max="12340" width="11.5703125" customWidth="1"/>
    <col min="12341" max="12341" width="11.85546875" customWidth="1"/>
    <col min="12342" max="12342" width="8.42578125" customWidth="1"/>
    <col min="12343" max="12343" width="9" customWidth="1"/>
    <col min="12344" max="12344" width="7.85546875" customWidth="1"/>
    <col min="12345" max="12399" width="8.7109375" customWidth="1"/>
    <col min="12400" max="12400" width="11.28515625" customWidth="1"/>
    <col min="12401" max="12402" width="9.28515625" customWidth="1"/>
    <col min="12403" max="12407" width="9.7109375" customWidth="1"/>
    <col min="12408" max="12408" width="13.5703125" customWidth="1"/>
    <col min="12409" max="12409" width="13.28515625" customWidth="1"/>
    <col min="12410" max="12531" width="9.7109375" customWidth="1"/>
    <col min="12532" max="12532" width="12.28515625" customWidth="1"/>
    <col min="12533" max="12534" width="11.140625" customWidth="1"/>
    <col min="12535" max="12563" width="10" customWidth="1"/>
    <col min="12564" max="12564" width="12.28515625" customWidth="1"/>
    <col min="12565" max="12566" width="11.140625" customWidth="1"/>
    <col min="12567" max="12567" width="10" customWidth="1"/>
    <col min="12571" max="12571" width="10" bestFit="1" customWidth="1"/>
    <col min="12575" max="12575" width="12.140625" customWidth="1"/>
    <col min="12576" max="12576" width="10.140625" customWidth="1"/>
    <col min="12577" max="12577" width="10.5703125" customWidth="1"/>
    <col min="12578" max="12581" width="9.85546875" customWidth="1"/>
    <col min="12582" max="12582" width="10.85546875" customWidth="1"/>
    <col min="12583" max="12583" width="11.28515625" customWidth="1"/>
    <col min="12584" max="12586" width="10.7109375" customWidth="1"/>
    <col min="12587" max="12588" width="8.28515625" customWidth="1"/>
    <col min="12589" max="12589" width="11.7109375" customWidth="1"/>
    <col min="12590" max="12590" width="9.5703125" customWidth="1"/>
    <col min="12591" max="12591" width="9" customWidth="1"/>
    <col min="12592" max="12592" width="8.85546875" customWidth="1"/>
    <col min="12593" max="12593" width="1.5703125" customWidth="1"/>
    <col min="12594" max="12594" width="11.42578125" customWidth="1"/>
    <col min="12595" max="12596" width="11.5703125" customWidth="1"/>
    <col min="12597" max="12597" width="11.85546875" customWidth="1"/>
    <col min="12598" max="12598" width="8.42578125" customWidth="1"/>
    <col min="12599" max="12599" width="9" customWidth="1"/>
    <col min="12600" max="12600" width="7.85546875" customWidth="1"/>
    <col min="12601" max="12655" width="8.7109375" customWidth="1"/>
    <col min="12656" max="12656" width="11.28515625" customWidth="1"/>
    <col min="12657" max="12658" width="9.28515625" customWidth="1"/>
    <col min="12659" max="12663" width="9.7109375" customWidth="1"/>
    <col min="12664" max="12664" width="13.5703125" customWidth="1"/>
    <col min="12665" max="12665" width="13.28515625" customWidth="1"/>
    <col min="12666" max="12787" width="9.7109375" customWidth="1"/>
    <col min="12788" max="12788" width="12.28515625" customWidth="1"/>
    <col min="12789" max="12790" width="11.140625" customWidth="1"/>
    <col min="12791" max="12819" width="10" customWidth="1"/>
    <col min="12820" max="12820" width="12.28515625" customWidth="1"/>
    <col min="12821" max="12822" width="11.140625" customWidth="1"/>
    <col min="12823" max="12823" width="10" customWidth="1"/>
    <col min="12827" max="12827" width="10" bestFit="1" customWidth="1"/>
    <col min="12831" max="12831" width="12.140625" customWidth="1"/>
    <col min="12832" max="12832" width="10.140625" customWidth="1"/>
    <col min="12833" max="12833" width="10.5703125" customWidth="1"/>
    <col min="12834" max="12837" width="9.85546875" customWidth="1"/>
    <col min="12838" max="12838" width="10.85546875" customWidth="1"/>
    <col min="12839" max="12839" width="11.28515625" customWidth="1"/>
    <col min="12840" max="12842" width="10.7109375" customWidth="1"/>
    <col min="12843" max="12844" width="8.28515625" customWidth="1"/>
    <col min="12845" max="12845" width="11.7109375" customWidth="1"/>
    <col min="12846" max="12846" width="9.5703125" customWidth="1"/>
    <col min="12847" max="12847" width="9" customWidth="1"/>
    <col min="12848" max="12848" width="8.85546875" customWidth="1"/>
    <col min="12849" max="12849" width="1.5703125" customWidth="1"/>
    <col min="12850" max="12850" width="11.42578125" customWidth="1"/>
    <col min="12851" max="12852" width="11.5703125" customWidth="1"/>
    <col min="12853" max="12853" width="11.85546875" customWidth="1"/>
    <col min="12854" max="12854" width="8.42578125" customWidth="1"/>
    <col min="12855" max="12855" width="9" customWidth="1"/>
    <col min="12856" max="12856" width="7.85546875" customWidth="1"/>
    <col min="12857" max="12911" width="8.7109375" customWidth="1"/>
    <col min="12912" max="12912" width="11.28515625" customWidth="1"/>
    <col min="12913" max="12914" width="9.28515625" customWidth="1"/>
    <col min="12915" max="12919" width="9.7109375" customWidth="1"/>
    <col min="12920" max="12920" width="13.5703125" customWidth="1"/>
    <col min="12921" max="12921" width="13.28515625" customWidth="1"/>
    <col min="12922" max="13043" width="9.7109375" customWidth="1"/>
    <col min="13044" max="13044" width="12.28515625" customWidth="1"/>
    <col min="13045" max="13046" width="11.140625" customWidth="1"/>
    <col min="13047" max="13075" width="10" customWidth="1"/>
    <col min="13076" max="13076" width="12.28515625" customWidth="1"/>
    <col min="13077" max="13078" width="11.140625" customWidth="1"/>
    <col min="13079" max="13079" width="10" customWidth="1"/>
    <col min="13083" max="13083" width="10" bestFit="1" customWidth="1"/>
    <col min="13087" max="13087" width="12.140625" customWidth="1"/>
    <col min="13088" max="13088" width="10.140625" customWidth="1"/>
    <col min="13089" max="13089" width="10.5703125" customWidth="1"/>
    <col min="13090" max="13093" width="9.85546875" customWidth="1"/>
    <col min="13094" max="13094" width="10.85546875" customWidth="1"/>
    <col min="13095" max="13095" width="11.28515625" customWidth="1"/>
    <col min="13096" max="13098" width="10.7109375" customWidth="1"/>
    <col min="13099" max="13100" width="8.28515625" customWidth="1"/>
    <col min="13101" max="13101" width="11.7109375" customWidth="1"/>
    <col min="13102" max="13102" width="9.5703125" customWidth="1"/>
    <col min="13103" max="13103" width="9" customWidth="1"/>
    <col min="13104" max="13104" width="8.85546875" customWidth="1"/>
    <col min="13105" max="13105" width="1.5703125" customWidth="1"/>
    <col min="13106" max="13106" width="11.42578125" customWidth="1"/>
    <col min="13107" max="13108" width="11.5703125" customWidth="1"/>
    <col min="13109" max="13109" width="11.85546875" customWidth="1"/>
    <col min="13110" max="13110" width="8.42578125" customWidth="1"/>
    <col min="13111" max="13111" width="9" customWidth="1"/>
    <col min="13112" max="13112" width="7.85546875" customWidth="1"/>
    <col min="13113" max="13167" width="8.7109375" customWidth="1"/>
    <col min="13168" max="13168" width="11.28515625" customWidth="1"/>
    <col min="13169" max="13170" width="9.28515625" customWidth="1"/>
    <col min="13171" max="13175" width="9.7109375" customWidth="1"/>
    <col min="13176" max="13176" width="13.5703125" customWidth="1"/>
    <col min="13177" max="13177" width="13.28515625" customWidth="1"/>
    <col min="13178" max="13299" width="9.7109375" customWidth="1"/>
    <col min="13300" max="13300" width="12.28515625" customWidth="1"/>
    <col min="13301" max="13302" width="11.140625" customWidth="1"/>
    <col min="13303" max="13331" width="10" customWidth="1"/>
    <col min="13332" max="13332" width="12.28515625" customWidth="1"/>
    <col min="13333" max="13334" width="11.140625" customWidth="1"/>
    <col min="13335" max="13335" width="10" customWidth="1"/>
    <col min="13339" max="13339" width="10" bestFit="1" customWidth="1"/>
    <col min="13343" max="13343" width="12.140625" customWidth="1"/>
    <col min="13344" max="13344" width="10.140625" customWidth="1"/>
    <col min="13345" max="13345" width="10.5703125" customWidth="1"/>
    <col min="13346" max="13349" width="9.85546875" customWidth="1"/>
    <col min="13350" max="13350" width="10.85546875" customWidth="1"/>
    <col min="13351" max="13351" width="11.28515625" customWidth="1"/>
    <col min="13352" max="13354" width="10.7109375" customWidth="1"/>
    <col min="13355" max="13356" width="8.28515625" customWidth="1"/>
    <col min="13357" max="13357" width="11.7109375" customWidth="1"/>
    <col min="13358" max="13358" width="9.5703125" customWidth="1"/>
    <col min="13359" max="13359" width="9" customWidth="1"/>
    <col min="13360" max="13360" width="8.85546875" customWidth="1"/>
    <col min="13361" max="13361" width="1.5703125" customWidth="1"/>
    <col min="13362" max="13362" width="11.42578125" customWidth="1"/>
    <col min="13363" max="13364" width="11.5703125" customWidth="1"/>
    <col min="13365" max="13365" width="11.85546875" customWidth="1"/>
    <col min="13366" max="13366" width="8.42578125" customWidth="1"/>
    <col min="13367" max="13367" width="9" customWidth="1"/>
    <col min="13368" max="13368" width="7.85546875" customWidth="1"/>
    <col min="13369" max="13423" width="8.7109375" customWidth="1"/>
    <col min="13424" max="13424" width="11.28515625" customWidth="1"/>
    <col min="13425" max="13426" width="9.28515625" customWidth="1"/>
    <col min="13427" max="13431" width="9.7109375" customWidth="1"/>
    <col min="13432" max="13432" width="13.5703125" customWidth="1"/>
    <col min="13433" max="13433" width="13.28515625" customWidth="1"/>
    <col min="13434" max="13555" width="9.7109375" customWidth="1"/>
    <col min="13556" max="13556" width="12.28515625" customWidth="1"/>
    <col min="13557" max="13558" width="11.140625" customWidth="1"/>
    <col min="13559" max="13587" width="10" customWidth="1"/>
    <col min="13588" max="13588" width="12.28515625" customWidth="1"/>
    <col min="13589" max="13590" width="11.140625" customWidth="1"/>
    <col min="13591" max="13591" width="10" customWidth="1"/>
    <col min="13595" max="13595" width="10" bestFit="1" customWidth="1"/>
    <col min="13599" max="13599" width="12.140625" customWidth="1"/>
    <col min="13600" max="13600" width="10.140625" customWidth="1"/>
    <col min="13601" max="13601" width="10.5703125" customWidth="1"/>
    <col min="13602" max="13605" width="9.85546875" customWidth="1"/>
    <col min="13606" max="13606" width="10.85546875" customWidth="1"/>
    <col min="13607" max="13607" width="11.28515625" customWidth="1"/>
    <col min="13608" max="13610" width="10.7109375" customWidth="1"/>
    <col min="13611" max="13612" width="8.28515625" customWidth="1"/>
    <col min="13613" max="13613" width="11.7109375" customWidth="1"/>
    <col min="13614" max="13614" width="9.5703125" customWidth="1"/>
    <col min="13615" max="13615" width="9" customWidth="1"/>
    <col min="13616" max="13616" width="8.85546875" customWidth="1"/>
    <col min="13617" max="13617" width="1.5703125" customWidth="1"/>
    <col min="13618" max="13618" width="11.42578125" customWidth="1"/>
    <col min="13619" max="13620" width="11.5703125" customWidth="1"/>
    <col min="13621" max="13621" width="11.85546875" customWidth="1"/>
    <col min="13622" max="13622" width="8.42578125" customWidth="1"/>
    <col min="13623" max="13623" width="9" customWidth="1"/>
    <col min="13624" max="13624" width="7.85546875" customWidth="1"/>
    <col min="13625" max="13679" width="8.7109375" customWidth="1"/>
    <col min="13680" max="13680" width="11.28515625" customWidth="1"/>
    <col min="13681" max="13682" width="9.28515625" customWidth="1"/>
    <col min="13683" max="13687" width="9.7109375" customWidth="1"/>
    <col min="13688" max="13688" width="13.5703125" customWidth="1"/>
    <col min="13689" max="13689" width="13.28515625" customWidth="1"/>
    <col min="13690" max="13811" width="9.7109375" customWidth="1"/>
    <col min="13812" max="13812" width="12.28515625" customWidth="1"/>
    <col min="13813" max="13814" width="11.140625" customWidth="1"/>
    <col min="13815" max="13843" width="10" customWidth="1"/>
    <col min="13844" max="13844" width="12.28515625" customWidth="1"/>
    <col min="13845" max="13846" width="11.140625" customWidth="1"/>
    <col min="13847" max="13847" width="10" customWidth="1"/>
    <col min="13851" max="13851" width="10" bestFit="1" customWidth="1"/>
    <col min="13855" max="13855" width="12.140625" customWidth="1"/>
    <col min="13856" max="13856" width="10.140625" customWidth="1"/>
    <col min="13857" max="13857" width="10.5703125" customWidth="1"/>
    <col min="13858" max="13861" width="9.85546875" customWidth="1"/>
    <col min="13862" max="13862" width="10.85546875" customWidth="1"/>
    <col min="13863" max="13863" width="11.28515625" customWidth="1"/>
    <col min="13864" max="13866" width="10.7109375" customWidth="1"/>
    <col min="13867" max="13868" width="8.28515625" customWidth="1"/>
    <col min="13869" max="13869" width="11.7109375" customWidth="1"/>
    <col min="13870" max="13870" width="9.5703125" customWidth="1"/>
    <col min="13871" max="13871" width="9" customWidth="1"/>
    <col min="13872" max="13872" width="8.85546875" customWidth="1"/>
    <col min="13873" max="13873" width="1.5703125" customWidth="1"/>
    <col min="13874" max="13874" width="11.42578125" customWidth="1"/>
    <col min="13875" max="13876" width="11.5703125" customWidth="1"/>
    <col min="13877" max="13877" width="11.85546875" customWidth="1"/>
    <col min="13878" max="13878" width="8.42578125" customWidth="1"/>
    <col min="13879" max="13879" width="9" customWidth="1"/>
    <col min="13880" max="13880" width="7.85546875" customWidth="1"/>
    <col min="13881" max="13935" width="8.7109375" customWidth="1"/>
    <col min="13936" max="13936" width="11.28515625" customWidth="1"/>
    <col min="13937" max="13938" width="9.28515625" customWidth="1"/>
    <col min="13939" max="13943" width="9.7109375" customWidth="1"/>
    <col min="13944" max="13944" width="13.5703125" customWidth="1"/>
    <col min="13945" max="13945" width="13.28515625" customWidth="1"/>
    <col min="13946" max="14067" width="9.7109375" customWidth="1"/>
    <col min="14068" max="14068" width="12.28515625" customWidth="1"/>
    <col min="14069" max="14070" width="11.140625" customWidth="1"/>
    <col min="14071" max="14099" width="10" customWidth="1"/>
    <col min="14100" max="14100" width="12.28515625" customWidth="1"/>
    <col min="14101" max="14102" width="11.140625" customWidth="1"/>
    <col min="14103" max="14103" width="10" customWidth="1"/>
    <col min="14107" max="14107" width="10" bestFit="1" customWidth="1"/>
    <col min="14111" max="14111" width="12.140625" customWidth="1"/>
    <col min="14112" max="14112" width="10.140625" customWidth="1"/>
    <col min="14113" max="14113" width="10.5703125" customWidth="1"/>
    <col min="14114" max="14117" width="9.85546875" customWidth="1"/>
    <col min="14118" max="14118" width="10.85546875" customWidth="1"/>
    <col min="14119" max="14119" width="11.28515625" customWidth="1"/>
    <col min="14120" max="14122" width="10.7109375" customWidth="1"/>
    <col min="14123" max="14124" width="8.28515625" customWidth="1"/>
    <col min="14125" max="14125" width="11.7109375" customWidth="1"/>
    <col min="14126" max="14126" width="9.5703125" customWidth="1"/>
    <col min="14127" max="14127" width="9" customWidth="1"/>
    <col min="14128" max="14128" width="8.85546875" customWidth="1"/>
    <col min="14129" max="14129" width="1.5703125" customWidth="1"/>
    <col min="14130" max="14130" width="11.42578125" customWidth="1"/>
    <col min="14131" max="14132" width="11.5703125" customWidth="1"/>
    <col min="14133" max="14133" width="11.85546875" customWidth="1"/>
    <col min="14134" max="14134" width="8.42578125" customWidth="1"/>
    <col min="14135" max="14135" width="9" customWidth="1"/>
    <col min="14136" max="14136" width="7.85546875" customWidth="1"/>
    <col min="14137" max="14191" width="8.7109375" customWidth="1"/>
    <col min="14192" max="14192" width="11.28515625" customWidth="1"/>
    <col min="14193" max="14194" width="9.28515625" customWidth="1"/>
    <col min="14195" max="14199" width="9.7109375" customWidth="1"/>
    <col min="14200" max="14200" width="13.5703125" customWidth="1"/>
    <col min="14201" max="14201" width="13.28515625" customWidth="1"/>
    <col min="14202" max="14323" width="9.7109375" customWidth="1"/>
    <col min="14324" max="14324" width="12.28515625" customWidth="1"/>
    <col min="14325" max="14326" width="11.140625" customWidth="1"/>
    <col min="14327" max="14355" width="10" customWidth="1"/>
    <col min="14356" max="14356" width="12.28515625" customWidth="1"/>
    <col min="14357" max="14358" width="11.140625" customWidth="1"/>
    <col min="14359" max="14359" width="10" customWidth="1"/>
    <col min="14363" max="14363" width="10" bestFit="1" customWidth="1"/>
    <col min="14367" max="14367" width="12.140625" customWidth="1"/>
    <col min="14368" max="14368" width="10.140625" customWidth="1"/>
    <col min="14369" max="14369" width="10.5703125" customWidth="1"/>
    <col min="14370" max="14373" width="9.85546875" customWidth="1"/>
    <col min="14374" max="14374" width="10.85546875" customWidth="1"/>
    <col min="14375" max="14375" width="11.28515625" customWidth="1"/>
    <col min="14376" max="14378" width="10.7109375" customWidth="1"/>
    <col min="14379" max="14380" width="8.28515625" customWidth="1"/>
    <col min="14381" max="14381" width="11.7109375" customWidth="1"/>
    <col min="14382" max="14382" width="9.5703125" customWidth="1"/>
    <col min="14383" max="14383" width="9" customWidth="1"/>
    <col min="14384" max="14384" width="8.85546875" customWidth="1"/>
    <col min="14385" max="14385" width="1.5703125" customWidth="1"/>
    <col min="14386" max="14386" width="11.42578125" customWidth="1"/>
    <col min="14387" max="14388" width="11.5703125" customWidth="1"/>
    <col min="14389" max="14389" width="11.85546875" customWidth="1"/>
    <col min="14390" max="14390" width="8.42578125" customWidth="1"/>
    <col min="14391" max="14391" width="9" customWidth="1"/>
    <col min="14392" max="14392" width="7.85546875" customWidth="1"/>
    <col min="14393" max="14447" width="8.7109375" customWidth="1"/>
    <col min="14448" max="14448" width="11.28515625" customWidth="1"/>
    <col min="14449" max="14450" width="9.28515625" customWidth="1"/>
    <col min="14451" max="14455" width="9.7109375" customWidth="1"/>
    <col min="14456" max="14456" width="13.5703125" customWidth="1"/>
    <col min="14457" max="14457" width="13.28515625" customWidth="1"/>
    <col min="14458" max="14579" width="9.7109375" customWidth="1"/>
    <col min="14580" max="14580" width="12.28515625" customWidth="1"/>
    <col min="14581" max="14582" width="11.140625" customWidth="1"/>
    <col min="14583" max="14611" width="10" customWidth="1"/>
    <col min="14612" max="14612" width="12.28515625" customWidth="1"/>
    <col min="14613" max="14614" width="11.140625" customWidth="1"/>
    <col min="14615" max="14615" width="10" customWidth="1"/>
    <col min="14619" max="14619" width="10" bestFit="1" customWidth="1"/>
    <col min="14623" max="14623" width="12.140625" customWidth="1"/>
    <col min="14624" max="14624" width="10.140625" customWidth="1"/>
    <col min="14625" max="14625" width="10.5703125" customWidth="1"/>
    <col min="14626" max="14629" width="9.85546875" customWidth="1"/>
    <col min="14630" max="14630" width="10.85546875" customWidth="1"/>
    <col min="14631" max="14631" width="11.28515625" customWidth="1"/>
    <col min="14632" max="14634" width="10.7109375" customWidth="1"/>
    <col min="14635" max="14636" width="8.28515625" customWidth="1"/>
    <col min="14637" max="14637" width="11.7109375" customWidth="1"/>
    <col min="14638" max="14638" width="9.5703125" customWidth="1"/>
    <col min="14639" max="14639" width="9" customWidth="1"/>
    <col min="14640" max="14640" width="8.85546875" customWidth="1"/>
    <col min="14641" max="14641" width="1.5703125" customWidth="1"/>
    <col min="14642" max="14642" width="11.42578125" customWidth="1"/>
    <col min="14643" max="14644" width="11.5703125" customWidth="1"/>
    <col min="14645" max="14645" width="11.85546875" customWidth="1"/>
    <col min="14646" max="14646" width="8.42578125" customWidth="1"/>
    <col min="14647" max="14647" width="9" customWidth="1"/>
    <col min="14648" max="14648" width="7.85546875" customWidth="1"/>
    <col min="14649" max="14703" width="8.7109375" customWidth="1"/>
    <col min="14704" max="14704" width="11.28515625" customWidth="1"/>
    <col min="14705" max="14706" width="9.28515625" customWidth="1"/>
    <col min="14707" max="14711" width="9.7109375" customWidth="1"/>
    <col min="14712" max="14712" width="13.5703125" customWidth="1"/>
    <col min="14713" max="14713" width="13.28515625" customWidth="1"/>
    <col min="14714" max="14835" width="9.7109375" customWidth="1"/>
    <col min="14836" max="14836" width="12.28515625" customWidth="1"/>
    <col min="14837" max="14838" width="11.140625" customWidth="1"/>
    <col min="14839" max="14867" width="10" customWidth="1"/>
    <col min="14868" max="14868" width="12.28515625" customWidth="1"/>
    <col min="14869" max="14870" width="11.140625" customWidth="1"/>
    <col min="14871" max="14871" width="10" customWidth="1"/>
    <col min="14875" max="14875" width="10" bestFit="1" customWidth="1"/>
    <col min="14879" max="14879" width="12.140625" customWidth="1"/>
    <col min="14880" max="14880" width="10.140625" customWidth="1"/>
    <col min="14881" max="14881" width="10.5703125" customWidth="1"/>
    <col min="14882" max="14885" width="9.85546875" customWidth="1"/>
    <col min="14886" max="14886" width="10.85546875" customWidth="1"/>
    <col min="14887" max="14887" width="11.28515625" customWidth="1"/>
    <col min="14888" max="14890" width="10.7109375" customWidth="1"/>
    <col min="14891" max="14892" width="8.28515625" customWidth="1"/>
    <col min="14893" max="14893" width="11.7109375" customWidth="1"/>
    <col min="14894" max="14894" width="9.5703125" customWidth="1"/>
    <col min="14895" max="14895" width="9" customWidth="1"/>
    <col min="14896" max="14896" width="8.85546875" customWidth="1"/>
    <col min="14897" max="14897" width="1.5703125" customWidth="1"/>
    <col min="14898" max="14898" width="11.42578125" customWidth="1"/>
    <col min="14899" max="14900" width="11.5703125" customWidth="1"/>
    <col min="14901" max="14901" width="11.85546875" customWidth="1"/>
    <col min="14902" max="14902" width="8.42578125" customWidth="1"/>
    <col min="14903" max="14903" width="9" customWidth="1"/>
    <col min="14904" max="14904" width="7.85546875" customWidth="1"/>
    <col min="14905" max="14959" width="8.7109375" customWidth="1"/>
    <col min="14960" max="14960" width="11.28515625" customWidth="1"/>
    <col min="14961" max="14962" width="9.28515625" customWidth="1"/>
    <col min="14963" max="14967" width="9.7109375" customWidth="1"/>
    <col min="14968" max="14968" width="13.5703125" customWidth="1"/>
    <col min="14969" max="14969" width="13.28515625" customWidth="1"/>
    <col min="14970" max="15091" width="9.7109375" customWidth="1"/>
    <col min="15092" max="15092" width="12.28515625" customWidth="1"/>
    <col min="15093" max="15094" width="11.140625" customWidth="1"/>
    <col min="15095" max="15123" width="10" customWidth="1"/>
    <col min="15124" max="15124" width="12.28515625" customWidth="1"/>
    <col min="15125" max="15126" width="11.140625" customWidth="1"/>
    <col min="15127" max="15127" width="10" customWidth="1"/>
    <col min="15131" max="15131" width="10" bestFit="1" customWidth="1"/>
    <col min="15135" max="15135" width="12.140625" customWidth="1"/>
    <col min="15136" max="15136" width="10.140625" customWidth="1"/>
    <col min="15137" max="15137" width="10.5703125" customWidth="1"/>
    <col min="15138" max="15141" width="9.85546875" customWidth="1"/>
    <col min="15142" max="15142" width="10.85546875" customWidth="1"/>
    <col min="15143" max="15143" width="11.28515625" customWidth="1"/>
    <col min="15144" max="15146" width="10.7109375" customWidth="1"/>
    <col min="15147" max="15148" width="8.28515625" customWidth="1"/>
    <col min="15149" max="15149" width="11.7109375" customWidth="1"/>
    <col min="15150" max="15150" width="9.5703125" customWidth="1"/>
    <col min="15151" max="15151" width="9" customWidth="1"/>
    <col min="15152" max="15152" width="8.85546875" customWidth="1"/>
    <col min="15153" max="15153" width="1.5703125" customWidth="1"/>
    <col min="15154" max="15154" width="11.42578125" customWidth="1"/>
    <col min="15155" max="15156" width="11.5703125" customWidth="1"/>
    <col min="15157" max="15157" width="11.85546875" customWidth="1"/>
    <col min="15158" max="15158" width="8.42578125" customWidth="1"/>
    <col min="15159" max="15159" width="9" customWidth="1"/>
    <col min="15160" max="15160" width="7.85546875" customWidth="1"/>
    <col min="15161" max="15215" width="8.7109375" customWidth="1"/>
    <col min="15216" max="15216" width="11.28515625" customWidth="1"/>
    <col min="15217" max="15218" width="9.28515625" customWidth="1"/>
    <col min="15219" max="15223" width="9.7109375" customWidth="1"/>
    <col min="15224" max="15224" width="13.5703125" customWidth="1"/>
    <col min="15225" max="15225" width="13.28515625" customWidth="1"/>
    <col min="15226" max="15347" width="9.7109375" customWidth="1"/>
    <col min="15348" max="15348" width="12.28515625" customWidth="1"/>
    <col min="15349" max="15350" width="11.140625" customWidth="1"/>
    <col min="15351" max="15379" width="10" customWidth="1"/>
    <col min="15380" max="15380" width="12.28515625" customWidth="1"/>
    <col min="15381" max="15382" width="11.140625" customWidth="1"/>
    <col min="15383" max="15383" width="10" customWidth="1"/>
    <col min="15387" max="15387" width="10" bestFit="1" customWidth="1"/>
    <col min="15391" max="15391" width="12.140625" customWidth="1"/>
    <col min="15392" max="15392" width="10.140625" customWidth="1"/>
    <col min="15393" max="15393" width="10.5703125" customWidth="1"/>
    <col min="15394" max="15397" width="9.85546875" customWidth="1"/>
    <col min="15398" max="15398" width="10.85546875" customWidth="1"/>
    <col min="15399" max="15399" width="11.28515625" customWidth="1"/>
    <col min="15400" max="15402" width="10.7109375" customWidth="1"/>
    <col min="15403" max="15404" width="8.28515625" customWidth="1"/>
    <col min="15405" max="15405" width="11.7109375" customWidth="1"/>
    <col min="15406" max="15406" width="9.5703125" customWidth="1"/>
    <col min="15407" max="15407" width="9" customWidth="1"/>
    <col min="15408" max="15408" width="8.85546875" customWidth="1"/>
    <col min="15409" max="15409" width="1.5703125" customWidth="1"/>
    <col min="15410" max="15410" width="11.42578125" customWidth="1"/>
    <col min="15411" max="15412" width="11.5703125" customWidth="1"/>
    <col min="15413" max="15413" width="11.85546875" customWidth="1"/>
    <col min="15414" max="15414" width="8.42578125" customWidth="1"/>
    <col min="15415" max="15415" width="9" customWidth="1"/>
    <col min="15416" max="15416" width="7.85546875" customWidth="1"/>
    <col min="15417" max="15471" width="8.7109375" customWidth="1"/>
    <col min="15472" max="15472" width="11.28515625" customWidth="1"/>
    <col min="15473" max="15474" width="9.28515625" customWidth="1"/>
    <col min="15475" max="15479" width="9.7109375" customWidth="1"/>
    <col min="15480" max="15480" width="13.5703125" customWidth="1"/>
    <col min="15481" max="15481" width="13.28515625" customWidth="1"/>
    <col min="15482" max="15603" width="9.7109375" customWidth="1"/>
    <col min="15604" max="15604" width="12.28515625" customWidth="1"/>
    <col min="15605" max="15606" width="11.140625" customWidth="1"/>
    <col min="15607" max="15635" width="10" customWidth="1"/>
    <col min="15636" max="15636" width="12.28515625" customWidth="1"/>
    <col min="15637" max="15638" width="11.140625" customWidth="1"/>
    <col min="15639" max="15639" width="10" customWidth="1"/>
    <col min="15643" max="15643" width="10" bestFit="1" customWidth="1"/>
    <col min="15647" max="15647" width="12.140625" customWidth="1"/>
    <col min="15648" max="15648" width="10.140625" customWidth="1"/>
    <col min="15649" max="15649" width="10.5703125" customWidth="1"/>
    <col min="15650" max="15653" width="9.85546875" customWidth="1"/>
    <col min="15654" max="15654" width="10.85546875" customWidth="1"/>
    <col min="15655" max="15655" width="11.28515625" customWidth="1"/>
    <col min="15656" max="15658" width="10.7109375" customWidth="1"/>
    <col min="15659" max="15660" width="8.28515625" customWidth="1"/>
    <col min="15661" max="15661" width="11.7109375" customWidth="1"/>
    <col min="15662" max="15662" width="9.5703125" customWidth="1"/>
    <col min="15663" max="15663" width="9" customWidth="1"/>
    <col min="15664" max="15664" width="8.85546875" customWidth="1"/>
    <col min="15665" max="15665" width="1.5703125" customWidth="1"/>
    <col min="15666" max="15666" width="11.42578125" customWidth="1"/>
    <col min="15667" max="15668" width="11.5703125" customWidth="1"/>
    <col min="15669" max="15669" width="11.85546875" customWidth="1"/>
    <col min="15670" max="15670" width="8.42578125" customWidth="1"/>
    <col min="15671" max="15671" width="9" customWidth="1"/>
    <col min="15672" max="15672" width="7.85546875" customWidth="1"/>
    <col min="15673" max="15727" width="8.7109375" customWidth="1"/>
    <col min="15728" max="15728" width="11.28515625" customWidth="1"/>
    <col min="15729" max="15730" width="9.28515625" customWidth="1"/>
    <col min="15731" max="15735" width="9.7109375" customWidth="1"/>
    <col min="15736" max="15736" width="13.5703125" customWidth="1"/>
    <col min="15737" max="15737" width="13.28515625" customWidth="1"/>
    <col min="15738" max="15859" width="9.7109375" customWidth="1"/>
    <col min="15860" max="15860" width="12.28515625" customWidth="1"/>
    <col min="15861" max="15862" width="11.140625" customWidth="1"/>
    <col min="15863" max="15891" width="10" customWidth="1"/>
    <col min="15892" max="15892" width="12.28515625" customWidth="1"/>
    <col min="15893" max="15894" width="11.140625" customWidth="1"/>
    <col min="15895" max="15895" width="10" customWidth="1"/>
    <col min="15899" max="15899" width="10" bestFit="1" customWidth="1"/>
    <col min="15903" max="15903" width="12.140625" customWidth="1"/>
    <col min="15904" max="15904" width="10.140625" customWidth="1"/>
    <col min="15905" max="15905" width="10.5703125" customWidth="1"/>
    <col min="15906" max="15909" width="9.85546875" customWidth="1"/>
    <col min="15910" max="15910" width="10.85546875" customWidth="1"/>
    <col min="15911" max="15911" width="11.28515625" customWidth="1"/>
    <col min="15912" max="15914" width="10.7109375" customWidth="1"/>
    <col min="15915" max="15916" width="8.28515625" customWidth="1"/>
    <col min="15917" max="15917" width="11.7109375" customWidth="1"/>
    <col min="15918" max="15918" width="9.5703125" customWidth="1"/>
    <col min="15919" max="15919" width="9" customWidth="1"/>
    <col min="15920" max="15920" width="8.85546875" customWidth="1"/>
    <col min="15921" max="15921" width="1.5703125" customWidth="1"/>
    <col min="15922" max="15922" width="11.42578125" customWidth="1"/>
    <col min="15923" max="15924" width="11.5703125" customWidth="1"/>
    <col min="15925" max="15925" width="11.85546875" customWidth="1"/>
    <col min="15926" max="15926" width="8.42578125" customWidth="1"/>
    <col min="15927" max="15927" width="9" customWidth="1"/>
    <col min="15928" max="15928" width="7.85546875" customWidth="1"/>
    <col min="15929" max="15983" width="8.7109375" customWidth="1"/>
    <col min="15984" max="15984" width="11.28515625" customWidth="1"/>
    <col min="15985" max="15986" width="9.28515625" customWidth="1"/>
    <col min="15987" max="15991" width="9.7109375" customWidth="1"/>
    <col min="15992" max="15992" width="13.5703125" customWidth="1"/>
    <col min="15993" max="15993" width="13.28515625" customWidth="1"/>
    <col min="15994" max="16115" width="9.7109375" customWidth="1"/>
    <col min="16116" max="16116" width="12.28515625" customWidth="1"/>
    <col min="16117" max="16118" width="11.140625" customWidth="1"/>
    <col min="16119" max="16147" width="10" customWidth="1"/>
    <col min="16148" max="16148" width="12.28515625" customWidth="1"/>
    <col min="16149" max="16150" width="11.140625" customWidth="1"/>
    <col min="16151" max="16151" width="10" customWidth="1"/>
    <col min="16155" max="16155" width="10" bestFit="1" customWidth="1"/>
    <col min="16159" max="16159" width="12.140625" customWidth="1"/>
    <col min="16160" max="16160" width="10.140625" customWidth="1"/>
    <col min="16161" max="16161" width="10.5703125" customWidth="1"/>
    <col min="16162" max="16165" width="9.85546875" customWidth="1"/>
    <col min="16166" max="16166" width="10.85546875" customWidth="1"/>
    <col min="16167" max="16167" width="11.28515625" customWidth="1"/>
    <col min="16168" max="16170" width="10.7109375" customWidth="1"/>
    <col min="16171" max="16172" width="8.28515625" customWidth="1"/>
    <col min="16173" max="16173" width="11.7109375" customWidth="1"/>
    <col min="16174" max="16174" width="9.5703125" customWidth="1"/>
    <col min="16175" max="16175" width="9" customWidth="1"/>
    <col min="16176" max="16176" width="8.85546875" customWidth="1"/>
    <col min="16177" max="16177" width="1.5703125" customWidth="1"/>
    <col min="16178" max="16178" width="11.42578125" customWidth="1"/>
    <col min="16179" max="16180" width="11.5703125" customWidth="1"/>
    <col min="16181" max="16181" width="11.85546875" customWidth="1"/>
    <col min="16182" max="16182" width="8.42578125" customWidth="1"/>
    <col min="16183" max="16183" width="9" customWidth="1"/>
    <col min="16184" max="16184" width="7.85546875" customWidth="1"/>
    <col min="16185" max="16239" width="8.7109375" customWidth="1"/>
    <col min="16240" max="16240" width="11.28515625" customWidth="1"/>
    <col min="16241" max="16242" width="9.28515625" customWidth="1"/>
    <col min="16243" max="16247" width="9.7109375" customWidth="1"/>
    <col min="16248" max="16248" width="13.5703125" customWidth="1"/>
    <col min="16249" max="16249" width="13.28515625" customWidth="1"/>
    <col min="16250" max="16371" width="9.7109375" customWidth="1"/>
    <col min="16372" max="16372" width="12.28515625" customWidth="1"/>
    <col min="16373" max="16374" width="11.140625" customWidth="1"/>
    <col min="16375" max="16384" width="10" customWidth="1"/>
  </cols>
  <sheetData>
    <row r="1" spans="1:282" ht="22.5" customHeight="1">
      <c r="A1" s="1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  <c r="CW1" s="116"/>
      <c r="CX1" s="116"/>
      <c r="CY1" s="116"/>
      <c r="CZ1" s="116"/>
      <c r="DA1" s="116"/>
      <c r="DB1" s="116"/>
      <c r="DC1" s="116"/>
      <c r="DD1" s="116"/>
      <c r="DE1" s="116"/>
      <c r="DF1" s="116"/>
      <c r="DG1" s="116"/>
      <c r="DH1" s="116"/>
      <c r="DI1" s="116"/>
      <c r="DJ1" s="116"/>
      <c r="DK1" s="116"/>
      <c r="DL1" s="116"/>
      <c r="DM1" s="116"/>
      <c r="DN1" s="116"/>
      <c r="DO1" s="116"/>
      <c r="DP1" s="116"/>
      <c r="DQ1" s="116"/>
      <c r="DR1" s="116"/>
      <c r="DS1" s="116"/>
      <c r="DT1" s="116"/>
      <c r="DU1" s="116"/>
      <c r="DV1" s="116"/>
      <c r="DW1" s="116"/>
      <c r="DX1" s="116"/>
      <c r="DY1" s="116"/>
      <c r="DZ1" s="116"/>
      <c r="EA1" s="116"/>
      <c r="EB1" s="116"/>
      <c r="EC1" s="116"/>
      <c r="ED1" s="116"/>
      <c r="EE1" s="116"/>
      <c r="EF1" s="116"/>
      <c r="EG1" s="116"/>
      <c r="EH1" s="116"/>
      <c r="EI1" s="116"/>
      <c r="EJ1" s="116"/>
      <c r="EK1" s="116"/>
      <c r="EL1" s="116"/>
      <c r="EM1" s="116"/>
      <c r="EN1" s="116"/>
      <c r="EO1" s="116"/>
      <c r="EP1" s="116"/>
      <c r="EQ1" s="116"/>
      <c r="ER1" s="116"/>
      <c r="ES1" s="116"/>
      <c r="ET1" s="116"/>
      <c r="EU1" s="116"/>
      <c r="EV1" s="116"/>
      <c r="EW1" s="116"/>
      <c r="EX1" s="116"/>
      <c r="EY1" s="116"/>
      <c r="EZ1" s="116"/>
      <c r="FA1" s="116"/>
      <c r="FB1" s="116"/>
      <c r="FC1" s="116"/>
      <c r="FD1" s="116"/>
      <c r="FE1" s="116"/>
      <c r="FF1" s="116"/>
      <c r="FG1" s="116"/>
      <c r="FH1" s="116"/>
      <c r="FI1" s="116"/>
      <c r="FJ1" s="116"/>
      <c r="FK1" s="116"/>
      <c r="FL1" s="116"/>
      <c r="FM1" s="116"/>
      <c r="FN1" s="116"/>
      <c r="FO1" s="116"/>
      <c r="FP1" s="116"/>
      <c r="FQ1" s="116"/>
      <c r="FR1" s="116"/>
      <c r="FS1" s="116"/>
      <c r="FT1" s="116"/>
      <c r="FU1" s="116"/>
      <c r="FV1" s="116"/>
      <c r="FW1" s="116"/>
      <c r="FX1" s="116"/>
      <c r="FY1" s="116"/>
      <c r="FZ1" s="116"/>
      <c r="GA1" s="116"/>
      <c r="GB1" s="116"/>
      <c r="GC1" s="116"/>
      <c r="GD1" s="116"/>
      <c r="GE1" s="116"/>
      <c r="GF1" s="116"/>
      <c r="GG1" s="116"/>
      <c r="GH1" s="116"/>
      <c r="GI1" s="116"/>
      <c r="GJ1" s="116"/>
      <c r="GK1" s="116"/>
      <c r="GL1" s="116"/>
      <c r="GM1" s="116"/>
      <c r="GN1" s="116"/>
      <c r="GO1" s="116"/>
      <c r="GP1" s="116"/>
      <c r="GQ1" s="116"/>
      <c r="GR1" s="116"/>
      <c r="GS1" s="116"/>
      <c r="GT1" s="116"/>
      <c r="GU1" s="116"/>
      <c r="GV1" s="116"/>
      <c r="GW1" s="116"/>
      <c r="GX1" s="116"/>
      <c r="GY1" s="116"/>
      <c r="GZ1" s="116"/>
      <c r="HA1" s="116"/>
      <c r="HB1" s="116"/>
      <c r="HC1" s="116"/>
      <c r="HD1" s="2"/>
      <c r="HE1" s="2"/>
      <c r="HF1" s="2"/>
      <c r="HG1" s="2"/>
      <c r="HH1" s="2"/>
      <c r="HI1" s="2"/>
      <c r="HJ1" s="2"/>
      <c r="HK1" s="2" t="s">
        <v>0</v>
      </c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</row>
    <row r="2" spans="1:282" ht="15" customHeight="1" thickBot="1">
      <c r="A2" s="1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  <c r="BO2" s="117"/>
      <c r="BP2" s="117"/>
      <c r="BQ2" s="117"/>
      <c r="BR2" s="117"/>
      <c r="BS2" s="117"/>
      <c r="BT2" s="117"/>
      <c r="BU2" s="117"/>
      <c r="BV2" s="117"/>
      <c r="BW2" s="117"/>
      <c r="BX2" s="117"/>
      <c r="BY2" s="117"/>
      <c r="BZ2" s="117"/>
      <c r="CA2" s="117"/>
      <c r="CB2" s="117"/>
      <c r="CC2" s="117"/>
      <c r="CD2" s="117"/>
      <c r="CE2" s="117"/>
      <c r="CF2" s="117"/>
      <c r="CG2" s="117"/>
      <c r="CH2" s="117"/>
      <c r="CI2" s="117"/>
      <c r="CJ2" s="117"/>
      <c r="CK2" s="117"/>
      <c r="CL2" s="117"/>
      <c r="CM2" s="117"/>
      <c r="CN2" s="117"/>
      <c r="CO2" s="117"/>
      <c r="CP2" s="117"/>
      <c r="CQ2" s="117"/>
      <c r="CR2" s="117"/>
      <c r="CS2" s="117"/>
      <c r="CT2" s="117"/>
      <c r="CU2" s="117"/>
      <c r="CV2" s="117"/>
      <c r="CW2" s="117"/>
      <c r="CX2" s="117"/>
      <c r="CY2" s="117"/>
      <c r="CZ2" s="117"/>
      <c r="DA2" s="117"/>
      <c r="DB2" s="117"/>
      <c r="DC2" s="117"/>
      <c r="DD2" s="117"/>
      <c r="DE2" s="117"/>
      <c r="DF2" s="117"/>
      <c r="DG2" s="117"/>
      <c r="DH2" s="117"/>
      <c r="DI2" s="117"/>
      <c r="DJ2" s="117"/>
      <c r="DK2" s="117"/>
      <c r="DL2" s="117"/>
      <c r="DM2" s="117"/>
      <c r="DN2" s="117"/>
      <c r="DO2" s="117"/>
      <c r="DP2" s="117"/>
      <c r="DQ2" s="117"/>
      <c r="DR2" s="117"/>
      <c r="DS2" s="117"/>
      <c r="DT2" s="117"/>
      <c r="DU2" s="117"/>
      <c r="DV2" s="117"/>
      <c r="DW2" s="117"/>
      <c r="DX2" s="117"/>
      <c r="DY2" s="117"/>
      <c r="DZ2" s="117"/>
      <c r="EA2" s="117"/>
      <c r="EB2" s="117"/>
      <c r="EC2" s="117"/>
      <c r="ED2" s="117"/>
      <c r="EE2" s="117"/>
      <c r="EF2" s="117"/>
      <c r="EG2" s="117"/>
      <c r="EH2" s="117"/>
      <c r="EI2" s="117"/>
      <c r="EJ2" s="117"/>
      <c r="EK2" s="117"/>
      <c r="EL2" s="117"/>
      <c r="EM2" s="117"/>
      <c r="EN2" s="117"/>
      <c r="EO2" s="117"/>
      <c r="EP2" s="117"/>
      <c r="EQ2" s="117"/>
      <c r="ER2" s="117"/>
      <c r="ES2" s="117"/>
      <c r="ET2" s="117"/>
      <c r="EU2" s="117"/>
      <c r="EV2" s="117"/>
      <c r="EW2" s="117"/>
      <c r="EX2" s="117"/>
      <c r="EY2" s="117"/>
      <c r="EZ2" s="117"/>
      <c r="FA2" s="117"/>
      <c r="FB2" s="117"/>
      <c r="FC2" s="117"/>
      <c r="FD2" s="117"/>
      <c r="FE2" s="117"/>
      <c r="FF2" s="117"/>
      <c r="FG2" s="117"/>
      <c r="FH2" s="117"/>
      <c r="FI2" s="117"/>
      <c r="FJ2" s="117"/>
      <c r="FK2" s="117"/>
      <c r="FL2" s="117"/>
      <c r="FM2" s="117"/>
      <c r="FN2" s="117"/>
      <c r="FO2" s="117"/>
      <c r="FP2" s="117"/>
      <c r="FQ2" s="117"/>
      <c r="FR2" s="117"/>
      <c r="FS2" s="117"/>
      <c r="FT2" s="117"/>
      <c r="FU2" s="117"/>
      <c r="FV2" s="117"/>
      <c r="FW2" s="117"/>
      <c r="FX2" s="117"/>
      <c r="FY2" s="117"/>
      <c r="FZ2" s="117"/>
      <c r="GA2" s="117"/>
      <c r="GB2" s="117"/>
      <c r="GC2" s="117"/>
      <c r="GD2" s="117"/>
      <c r="GE2" s="117"/>
      <c r="GF2" s="117"/>
      <c r="GG2" s="117"/>
      <c r="GH2" s="117"/>
      <c r="GI2" s="117"/>
      <c r="GJ2" s="117"/>
      <c r="GK2" s="117"/>
      <c r="GL2" s="117"/>
      <c r="GM2" s="117"/>
      <c r="GN2" s="117"/>
      <c r="GO2" s="117"/>
      <c r="GP2" s="117"/>
      <c r="GQ2" s="117"/>
      <c r="GR2" s="117"/>
      <c r="GS2" s="117"/>
      <c r="GT2" s="117"/>
      <c r="GU2" s="117"/>
      <c r="GV2" s="117"/>
      <c r="GW2" s="117"/>
      <c r="GX2" s="117"/>
      <c r="GY2" s="117"/>
      <c r="GZ2" s="117"/>
      <c r="HA2" s="117"/>
      <c r="HB2" s="117"/>
      <c r="HC2" s="117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</row>
    <row r="3" spans="1:282" ht="28.5" customHeight="1" thickBot="1">
      <c r="A3" s="1"/>
      <c r="B3" s="118" t="s">
        <v>1</v>
      </c>
      <c r="C3" s="119"/>
      <c r="D3" s="120"/>
      <c r="E3" s="124" t="s">
        <v>2</v>
      </c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5"/>
      <c r="T3" s="128" t="s">
        <v>3</v>
      </c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6"/>
      <c r="CO3" s="130" t="s">
        <v>4</v>
      </c>
      <c r="CP3" s="131"/>
      <c r="CQ3" s="131"/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1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1"/>
      <c r="ER3" s="131"/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31"/>
      <c r="FO3" s="131"/>
      <c r="FP3" s="131"/>
      <c r="FQ3" s="131"/>
      <c r="FR3" s="131"/>
      <c r="FS3" s="131"/>
      <c r="FT3" s="131"/>
      <c r="FU3" s="131"/>
      <c r="FV3" s="131"/>
      <c r="FW3" s="131"/>
      <c r="FX3" s="131"/>
      <c r="FY3" s="131"/>
      <c r="FZ3" s="131"/>
      <c r="GA3" s="131"/>
      <c r="GB3" s="131"/>
      <c r="GC3" s="131"/>
      <c r="GD3" s="131"/>
      <c r="GE3" s="131"/>
      <c r="GF3" s="131"/>
      <c r="GG3" s="131"/>
      <c r="GH3" s="131"/>
      <c r="GI3" s="131"/>
      <c r="GJ3" s="131"/>
      <c r="GK3" s="131"/>
      <c r="GL3" s="131"/>
      <c r="GM3" s="131"/>
      <c r="GN3" s="131"/>
      <c r="GO3" s="131"/>
      <c r="GP3" s="131"/>
      <c r="GQ3" s="131"/>
      <c r="GR3" s="131"/>
      <c r="GS3" s="131"/>
      <c r="GT3" s="131"/>
      <c r="GU3" s="131"/>
      <c r="GV3" s="132"/>
      <c r="GW3" s="133" t="s">
        <v>5</v>
      </c>
      <c r="GX3" s="134"/>
      <c r="GY3" s="134"/>
      <c r="GZ3" s="134"/>
      <c r="HA3" s="134"/>
      <c r="HB3" s="134"/>
      <c r="HC3" s="135"/>
      <c r="HD3" s="147" t="s">
        <v>6</v>
      </c>
      <c r="HE3" s="147"/>
      <c r="HF3" s="147"/>
      <c r="HG3" s="147"/>
      <c r="HH3" s="147" t="s">
        <v>6</v>
      </c>
      <c r="HI3" s="147"/>
      <c r="HJ3" s="147"/>
      <c r="HK3" s="147"/>
      <c r="HL3" s="147" t="s">
        <v>6</v>
      </c>
      <c r="HM3" s="147"/>
      <c r="HN3" s="147"/>
      <c r="HO3" s="147"/>
      <c r="HP3" s="147" t="s">
        <v>6</v>
      </c>
      <c r="HQ3" s="147"/>
      <c r="HR3" s="147"/>
      <c r="HS3" s="147"/>
      <c r="HT3" s="147" t="s">
        <v>6</v>
      </c>
      <c r="HU3" s="147"/>
      <c r="HV3" s="147"/>
      <c r="HW3" s="147"/>
      <c r="HX3" s="147" t="s">
        <v>6</v>
      </c>
      <c r="HY3" s="147"/>
      <c r="HZ3" s="147"/>
      <c r="IA3" s="147"/>
      <c r="IB3" s="147" t="s">
        <v>6</v>
      </c>
      <c r="IC3" s="147"/>
      <c r="ID3" s="147"/>
      <c r="IE3" s="147"/>
      <c r="IF3" s="147" t="s">
        <v>6</v>
      </c>
      <c r="IG3" s="147"/>
      <c r="IH3" s="147"/>
      <c r="II3" s="147"/>
      <c r="IJ3" s="147" t="s">
        <v>7</v>
      </c>
      <c r="IK3" s="147"/>
      <c r="IL3" s="147"/>
      <c r="IM3" s="14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147" t="s">
        <v>7</v>
      </c>
      <c r="JA3" s="147"/>
      <c r="JB3" s="147"/>
      <c r="JC3" s="147"/>
      <c r="JD3" s="147" t="s">
        <v>7</v>
      </c>
      <c r="JE3" s="147"/>
      <c r="JF3" s="147"/>
      <c r="JG3" s="147"/>
      <c r="JH3" s="147" t="s">
        <v>7</v>
      </c>
      <c r="JI3" s="147"/>
      <c r="JJ3" s="147"/>
      <c r="JK3" s="147"/>
      <c r="JL3" s="147" t="s">
        <v>7</v>
      </c>
      <c r="JM3" s="147"/>
      <c r="JN3" s="147"/>
      <c r="JO3" s="147"/>
      <c r="JP3" s="147" t="s">
        <v>7</v>
      </c>
      <c r="JQ3" s="147"/>
      <c r="JR3" s="147"/>
      <c r="JS3" s="147"/>
    </row>
    <row r="4" spans="1:282" ht="28.5" customHeight="1" thickBot="1">
      <c r="A4" s="1"/>
      <c r="B4" s="121"/>
      <c r="C4" s="122"/>
      <c r="D4" s="123"/>
      <c r="E4" s="126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8"/>
      <c r="T4" s="139" t="s">
        <v>8</v>
      </c>
      <c r="U4" s="139" t="s">
        <v>9</v>
      </c>
      <c r="V4" s="139" t="s">
        <v>10</v>
      </c>
      <c r="W4" s="139" t="s">
        <v>11</v>
      </c>
      <c r="X4" s="144" t="s">
        <v>12</v>
      </c>
      <c r="Y4" s="145"/>
      <c r="Z4" s="145"/>
      <c r="AA4" s="146"/>
      <c r="AB4" s="141" t="s">
        <v>13</v>
      </c>
      <c r="AC4" s="142"/>
      <c r="AD4" s="142"/>
      <c r="AE4" s="143"/>
      <c r="AF4" s="141" t="s">
        <v>14</v>
      </c>
      <c r="AG4" s="142"/>
      <c r="AH4" s="142"/>
      <c r="AI4" s="143"/>
      <c r="AJ4" s="141" t="s">
        <v>15</v>
      </c>
      <c r="AK4" s="142"/>
      <c r="AL4" s="142"/>
      <c r="AM4" s="143"/>
      <c r="AN4" s="141" t="s">
        <v>16</v>
      </c>
      <c r="AO4" s="142"/>
      <c r="AP4" s="142"/>
      <c r="AQ4" s="143"/>
      <c r="AR4" s="141" t="s">
        <v>17</v>
      </c>
      <c r="AS4" s="142"/>
      <c r="AT4" s="142"/>
      <c r="AU4" s="143"/>
      <c r="AV4" s="148" t="s">
        <v>18</v>
      </c>
      <c r="AW4" s="142"/>
      <c r="AX4" s="142"/>
      <c r="AY4" s="143"/>
      <c r="AZ4" s="141" t="s">
        <v>19</v>
      </c>
      <c r="BA4" s="142"/>
      <c r="BB4" s="142"/>
      <c r="BC4" s="143"/>
      <c r="BD4" s="141" t="s">
        <v>20</v>
      </c>
      <c r="BE4" s="142"/>
      <c r="BF4" s="142"/>
      <c r="BG4" s="143"/>
      <c r="BH4" s="141" t="s">
        <v>21</v>
      </c>
      <c r="BI4" s="142"/>
      <c r="BJ4" s="142"/>
      <c r="BK4" s="143"/>
      <c r="BL4" s="141" t="s">
        <v>22</v>
      </c>
      <c r="BM4" s="142"/>
      <c r="BN4" s="142"/>
      <c r="BO4" s="143"/>
      <c r="BP4" s="148" t="s">
        <v>23</v>
      </c>
      <c r="BQ4" s="152"/>
      <c r="BR4" s="152"/>
      <c r="BS4" s="153"/>
      <c r="BT4" s="148" t="s">
        <v>24</v>
      </c>
      <c r="BU4" s="152"/>
      <c r="BV4" s="152"/>
      <c r="BW4" s="153"/>
      <c r="BX4" s="155" t="s">
        <v>71</v>
      </c>
      <c r="BY4" s="155"/>
      <c r="BZ4" s="155"/>
      <c r="CA4" s="155"/>
      <c r="CB4" s="155" t="s">
        <v>70</v>
      </c>
      <c r="CC4" s="155"/>
      <c r="CD4" s="155"/>
      <c r="CE4" s="155"/>
      <c r="CF4" s="148" t="s">
        <v>25</v>
      </c>
      <c r="CG4" s="152"/>
      <c r="CH4" s="152"/>
      <c r="CI4" s="153"/>
      <c r="CJ4" s="154" t="s">
        <v>26</v>
      </c>
      <c r="CK4" s="154"/>
      <c r="CL4" s="139" t="s">
        <v>27</v>
      </c>
      <c r="CM4" s="9"/>
      <c r="CN4" s="162" t="s">
        <v>28</v>
      </c>
      <c r="CO4" s="150" t="s">
        <v>12</v>
      </c>
      <c r="CP4" s="150"/>
      <c r="CQ4" s="150"/>
      <c r="CR4" s="150"/>
      <c r="CS4" s="150"/>
      <c r="CT4" s="150"/>
      <c r="CU4" s="150"/>
      <c r="CV4" s="149" t="s">
        <v>13</v>
      </c>
      <c r="CW4" s="150"/>
      <c r="CX4" s="150"/>
      <c r="CY4" s="150"/>
      <c r="CZ4" s="150"/>
      <c r="DA4" s="150"/>
      <c r="DB4" s="151"/>
      <c r="DC4" s="149" t="s">
        <v>14</v>
      </c>
      <c r="DD4" s="150"/>
      <c r="DE4" s="150"/>
      <c r="DF4" s="150"/>
      <c r="DG4" s="150"/>
      <c r="DH4" s="150"/>
      <c r="DI4" s="151"/>
      <c r="DJ4" s="149" t="s">
        <v>29</v>
      </c>
      <c r="DK4" s="150"/>
      <c r="DL4" s="150"/>
      <c r="DM4" s="150"/>
      <c r="DN4" s="150"/>
      <c r="DO4" s="150"/>
      <c r="DP4" s="151"/>
      <c r="DQ4" s="149" t="s">
        <v>16</v>
      </c>
      <c r="DR4" s="150"/>
      <c r="DS4" s="150"/>
      <c r="DT4" s="150"/>
      <c r="DU4" s="150"/>
      <c r="DV4" s="150"/>
      <c r="DW4" s="151"/>
      <c r="DX4" s="149" t="s">
        <v>17</v>
      </c>
      <c r="DY4" s="150"/>
      <c r="DZ4" s="150"/>
      <c r="EA4" s="150"/>
      <c r="EB4" s="150"/>
      <c r="EC4" s="150"/>
      <c r="ED4" s="151"/>
      <c r="EE4" s="149" t="s">
        <v>18</v>
      </c>
      <c r="EF4" s="150"/>
      <c r="EG4" s="150"/>
      <c r="EH4" s="150"/>
      <c r="EI4" s="150"/>
      <c r="EJ4" s="150"/>
      <c r="EK4" s="151"/>
      <c r="EL4" s="149" t="s">
        <v>19</v>
      </c>
      <c r="EM4" s="150"/>
      <c r="EN4" s="150"/>
      <c r="EO4" s="150"/>
      <c r="EP4" s="150"/>
      <c r="EQ4" s="150"/>
      <c r="ER4" s="151"/>
      <c r="ES4" s="149" t="s">
        <v>20</v>
      </c>
      <c r="ET4" s="150"/>
      <c r="EU4" s="150"/>
      <c r="EV4" s="150"/>
      <c r="EW4" s="150"/>
      <c r="EX4" s="150"/>
      <c r="EY4" s="150"/>
      <c r="EZ4" s="149" t="s">
        <v>30</v>
      </c>
      <c r="FA4" s="150"/>
      <c r="FB4" s="150"/>
      <c r="FC4" s="150"/>
      <c r="FD4" s="150"/>
      <c r="FE4" s="150"/>
      <c r="FF4" s="151"/>
      <c r="FG4" s="149" t="s">
        <v>22</v>
      </c>
      <c r="FH4" s="150"/>
      <c r="FI4" s="150"/>
      <c r="FJ4" s="150"/>
      <c r="FK4" s="150"/>
      <c r="FL4" s="150"/>
      <c r="FM4" s="151"/>
      <c r="FN4" s="160" t="s">
        <v>31</v>
      </c>
      <c r="FO4" s="160"/>
      <c r="FP4" s="160"/>
      <c r="FQ4" s="160"/>
      <c r="FR4" s="160"/>
      <c r="FS4" s="160"/>
      <c r="FT4" s="160"/>
      <c r="FU4" s="160" t="s">
        <v>32</v>
      </c>
      <c r="FV4" s="160"/>
      <c r="FW4" s="160"/>
      <c r="FX4" s="160"/>
      <c r="FY4" s="160"/>
      <c r="FZ4" s="160"/>
      <c r="GA4" s="160"/>
      <c r="GB4" s="149" t="s">
        <v>71</v>
      </c>
      <c r="GC4" s="150"/>
      <c r="GD4" s="150"/>
      <c r="GE4" s="150"/>
      <c r="GF4" s="150"/>
      <c r="GG4" s="150"/>
      <c r="GH4" s="151"/>
      <c r="GI4" s="149" t="s">
        <v>70</v>
      </c>
      <c r="GJ4" s="150"/>
      <c r="GK4" s="150"/>
      <c r="GL4" s="150"/>
      <c r="GM4" s="150"/>
      <c r="GN4" s="150"/>
      <c r="GO4" s="151"/>
      <c r="GP4" s="149" t="s">
        <v>25</v>
      </c>
      <c r="GQ4" s="150"/>
      <c r="GR4" s="150"/>
      <c r="GS4" s="150"/>
      <c r="GT4" s="150"/>
      <c r="GU4" s="150"/>
      <c r="GV4" s="151"/>
      <c r="GW4" s="136"/>
      <c r="GX4" s="137"/>
      <c r="GY4" s="137"/>
      <c r="GZ4" s="137"/>
      <c r="HA4" s="137"/>
      <c r="HB4" s="137"/>
      <c r="HC4" s="138"/>
      <c r="HD4" s="147" t="s">
        <v>12</v>
      </c>
      <c r="HE4" s="147"/>
      <c r="HF4" s="147"/>
      <c r="HG4" s="147"/>
      <c r="HH4" s="147" t="s">
        <v>13</v>
      </c>
      <c r="HI4" s="147"/>
      <c r="HJ4" s="147"/>
      <c r="HK4" s="147"/>
      <c r="HL4" s="147" t="s">
        <v>14</v>
      </c>
      <c r="HM4" s="147"/>
      <c r="HN4" s="147"/>
      <c r="HO4" s="147"/>
      <c r="HP4" s="147" t="s">
        <v>29</v>
      </c>
      <c r="HQ4" s="147"/>
      <c r="HR4" s="147"/>
      <c r="HS4" s="147"/>
      <c r="HT4" s="147" t="s">
        <v>16</v>
      </c>
      <c r="HU4" s="147"/>
      <c r="HV4" s="147"/>
      <c r="HW4" s="147"/>
      <c r="HX4" s="147" t="s">
        <v>17</v>
      </c>
      <c r="HY4" s="147"/>
      <c r="HZ4" s="147"/>
      <c r="IA4" s="147"/>
      <c r="IB4" s="147" t="s">
        <v>18</v>
      </c>
      <c r="IC4" s="147"/>
      <c r="ID4" s="147"/>
      <c r="IE4" s="147"/>
      <c r="IF4" s="147" t="s">
        <v>19</v>
      </c>
      <c r="IG4" s="147"/>
      <c r="IH4" s="147"/>
      <c r="II4" s="147"/>
      <c r="IJ4" s="147" t="s">
        <v>33</v>
      </c>
      <c r="IK4" s="147"/>
      <c r="IL4" s="147"/>
      <c r="IM4" s="147"/>
      <c r="IN4" s="156" t="s">
        <v>21</v>
      </c>
      <c r="IO4" s="157"/>
      <c r="IP4" s="157"/>
      <c r="IQ4" s="158"/>
      <c r="IR4" s="156" t="s">
        <v>22</v>
      </c>
      <c r="IS4" s="157"/>
      <c r="IT4" s="157"/>
      <c r="IU4" s="158"/>
      <c r="IV4" s="147" t="s">
        <v>31</v>
      </c>
      <c r="IW4" s="147"/>
      <c r="IX4" s="147"/>
      <c r="IY4" s="147"/>
      <c r="IZ4" s="147" t="s">
        <v>34</v>
      </c>
      <c r="JA4" s="147"/>
      <c r="JB4" s="147"/>
      <c r="JC4" s="147"/>
      <c r="JD4" s="147" t="s">
        <v>71</v>
      </c>
      <c r="JE4" s="147"/>
      <c r="JF4" s="147"/>
      <c r="JG4" s="147"/>
      <c r="JH4" s="147" t="s">
        <v>70</v>
      </c>
      <c r="JI4" s="147"/>
      <c r="JJ4" s="147"/>
      <c r="JK4" s="147"/>
      <c r="JL4" s="147" t="s">
        <v>25</v>
      </c>
      <c r="JM4" s="147"/>
      <c r="JN4" s="147"/>
      <c r="JO4" s="147"/>
      <c r="JP4" s="147" t="s">
        <v>35</v>
      </c>
      <c r="JQ4" s="147"/>
      <c r="JR4" s="147"/>
      <c r="JS4" s="147"/>
    </row>
    <row r="5" spans="1:282" ht="60" customHeight="1" thickBot="1">
      <c r="A5" s="10" t="s">
        <v>36</v>
      </c>
      <c r="B5" s="11" t="s">
        <v>37</v>
      </c>
      <c r="C5" s="12" t="s">
        <v>38</v>
      </c>
      <c r="D5" s="13" t="s">
        <v>39</v>
      </c>
      <c r="E5" s="14" t="s">
        <v>40</v>
      </c>
      <c r="F5" s="15" t="s">
        <v>41</v>
      </c>
      <c r="G5" s="16" t="s">
        <v>42</v>
      </c>
      <c r="H5" s="15" t="s">
        <v>43</v>
      </c>
      <c r="I5" s="15" t="s">
        <v>44</v>
      </c>
      <c r="J5" s="15" t="s">
        <v>45</v>
      </c>
      <c r="K5" s="16" t="s">
        <v>46</v>
      </c>
      <c r="L5" s="16" t="s">
        <v>47</v>
      </c>
      <c r="M5" s="16" t="s">
        <v>48</v>
      </c>
      <c r="N5" s="17" t="s">
        <v>49</v>
      </c>
      <c r="O5" s="16" t="s">
        <v>50</v>
      </c>
      <c r="P5" s="18" t="s">
        <v>51</v>
      </c>
      <c r="Q5" s="19" t="s">
        <v>52</v>
      </c>
      <c r="R5" s="20" t="s">
        <v>53</v>
      </c>
      <c r="S5" s="8"/>
      <c r="T5" s="140"/>
      <c r="U5" s="140"/>
      <c r="V5" s="140"/>
      <c r="W5" s="140"/>
      <c r="X5" s="21" t="s">
        <v>54</v>
      </c>
      <c r="Y5" s="21" t="s">
        <v>55</v>
      </c>
      <c r="Z5" s="22" t="s">
        <v>56</v>
      </c>
      <c r="AA5" s="22" t="s">
        <v>57</v>
      </c>
      <c r="AB5" s="21" t="s">
        <v>54</v>
      </c>
      <c r="AC5" s="21" t="s">
        <v>55</v>
      </c>
      <c r="AD5" s="22" t="s">
        <v>56</v>
      </c>
      <c r="AE5" s="22" t="s">
        <v>57</v>
      </c>
      <c r="AF5" s="21" t="s">
        <v>54</v>
      </c>
      <c r="AG5" s="21" t="s">
        <v>55</v>
      </c>
      <c r="AH5" s="22" t="s">
        <v>56</v>
      </c>
      <c r="AI5" s="22" t="s">
        <v>57</v>
      </c>
      <c r="AJ5" s="21" t="s">
        <v>54</v>
      </c>
      <c r="AK5" s="21" t="s">
        <v>55</v>
      </c>
      <c r="AL5" s="22" t="s">
        <v>56</v>
      </c>
      <c r="AM5" s="22" t="s">
        <v>57</v>
      </c>
      <c r="AN5" s="21" t="s">
        <v>54</v>
      </c>
      <c r="AO5" s="21" t="s">
        <v>55</v>
      </c>
      <c r="AP5" s="22" t="s">
        <v>56</v>
      </c>
      <c r="AQ5" s="22" t="s">
        <v>57</v>
      </c>
      <c r="AR5" s="21" t="s">
        <v>54</v>
      </c>
      <c r="AS5" s="21" t="s">
        <v>55</v>
      </c>
      <c r="AT5" s="22" t="s">
        <v>56</v>
      </c>
      <c r="AU5" s="22" t="s">
        <v>57</v>
      </c>
      <c r="AV5" s="21" t="s">
        <v>54</v>
      </c>
      <c r="AW5" s="21" t="s">
        <v>55</v>
      </c>
      <c r="AX5" s="22" t="s">
        <v>56</v>
      </c>
      <c r="AY5" s="22" t="s">
        <v>57</v>
      </c>
      <c r="AZ5" s="21" t="s">
        <v>54</v>
      </c>
      <c r="BA5" s="21" t="s">
        <v>55</v>
      </c>
      <c r="BB5" s="22" t="s">
        <v>56</v>
      </c>
      <c r="BC5" s="22" t="s">
        <v>57</v>
      </c>
      <c r="BD5" s="21" t="s">
        <v>54</v>
      </c>
      <c r="BE5" s="21" t="s">
        <v>55</v>
      </c>
      <c r="BF5" s="22" t="s">
        <v>56</v>
      </c>
      <c r="BG5" s="22" t="s">
        <v>57</v>
      </c>
      <c r="BH5" s="22" t="s">
        <v>54</v>
      </c>
      <c r="BI5" s="22" t="s">
        <v>55</v>
      </c>
      <c r="BJ5" s="22" t="s">
        <v>56</v>
      </c>
      <c r="BK5" s="22" t="s">
        <v>57</v>
      </c>
      <c r="BL5" s="22" t="s">
        <v>54</v>
      </c>
      <c r="BM5" s="22" t="s">
        <v>55</v>
      </c>
      <c r="BN5" s="22" t="s">
        <v>56</v>
      </c>
      <c r="BO5" s="22" t="s">
        <v>57</v>
      </c>
      <c r="BP5" s="21" t="s">
        <v>54</v>
      </c>
      <c r="BQ5" s="21" t="s">
        <v>55</v>
      </c>
      <c r="BR5" s="22" t="s">
        <v>56</v>
      </c>
      <c r="BS5" s="22" t="s">
        <v>57</v>
      </c>
      <c r="BT5" s="21" t="s">
        <v>54</v>
      </c>
      <c r="BU5" s="21" t="s">
        <v>55</v>
      </c>
      <c r="BV5" s="22" t="s">
        <v>56</v>
      </c>
      <c r="BW5" s="22" t="s">
        <v>57</v>
      </c>
      <c r="BX5" s="21" t="s">
        <v>54</v>
      </c>
      <c r="BY5" s="21" t="s">
        <v>55</v>
      </c>
      <c r="BZ5" s="22" t="s">
        <v>56</v>
      </c>
      <c r="CA5" s="22" t="s">
        <v>57</v>
      </c>
      <c r="CB5" s="21" t="s">
        <v>54</v>
      </c>
      <c r="CC5" s="21" t="s">
        <v>55</v>
      </c>
      <c r="CD5" s="22" t="s">
        <v>56</v>
      </c>
      <c r="CE5" s="22" t="s">
        <v>57</v>
      </c>
      <c r="CF5" s="21" t="s">
        <v>54</v>
      </c>
      <c r="CG5" s="21" t="s">
        <v>55</v>
      </c>
      <c r="CH5" s="22" t="s">
        <v>56</v>
      </c>
      <c r="CI5" s="22" t="s">
        <v>57</v>
      </c>
      <c r="CJ5" s="22" t="s">
        <v>58</v>
      </c>
      <c r="CK5" s="22" t="s">
        <v>59</v>
      </c>
      <c r="CL5" s="161"/>
      <c r="CM5" s="23" t="s">
        <v>60</v>
      </c>
      <c r="CN5" s="163"/>
      <c r="CO5" s="24" t="s">
        <v>61</v>
      </c>
      <c r="CP5" s="25" t="s">
        <v>62</v>
      </c>
      <c r="CQ5" s="25" t="s">
        <v>63</v>
      </c>
      <c r="CR5" s="25" t="s">
        <v>64</v>
      </c>
      <c r="CS5" s="25" t="s">
        <v>26</v>
      </c>
      <c r="CT5" s="25" t="s">
        <v>50</v>
      </c>
      <c r="CU5" s="25" t="s">
        <v>65</v>
      </c>
      <c r="CV5" s="25" t="s">
        <v>61</v>
      </c>
      <c r="CW5" s="25" t="s">
        <v>62</v>
      </c>
      <c r="CX5" s="25" t="s">
        <v>63</v>
      </c>
      <c r="CY5" s="25" t="s">
        <v>64</v>
      </c>
      <c r="CZ5" s="25" t="s">
        <v>26</v>
      </c>
      <c r="DA5" s="25" t="s">
        <v>50</v>
      </c>
      <c r="DB5" s="25" t="s">
        <v>65</v>
      </c>
      <c r="DC5" s="25" t="s">
        <v>61</v>
      </c>
      <c r="DD5" s="25" t="s">
        <v>62</v>
      </c>
      <c r="DE5" s="25" t="s">
        <v>63</v>
      </c>
      <c r="DF5" s="25" t="s">
        <v>64</v>
      </c>
      <c r="DG5" s="25" t="s">
        <v>26</v>
      </c>
      <c r="DH5" s="25" t="s">
        <v>50</v>
      </c>
      <c r="DI5" s="25" t="s">
        <v>65</v>
      </c>
      <c r="DJ5" s="25" t="s">
        <v>61</v>
      </c>
      <c r="DK5" s="25" t="s">
        <v>62</v>
      </c>
      <c r="DL5" s="25" t="s">
        <v>63</v>
      </c>
      <c r="DM5" s="25" t="s">
        <v>64</v>
      </c>
      <c r="DN5" s="25" t="s">
        <v>26</v>
      </c>
      <c r="DO5" s="25" t="s">
        <v>50</v>
      </c>
      <c r="DP5" s="25" t="s">
        <v>65</v>
      </c>
      <c r="DQ5" s="25" t="s">
        <v>61</v>
      </c>
      <c r="DR5" s="25" t="s">
        <v>62</v>
      </c>
      <c r="DS5" s="25" t="s">
        <v>63</v>
      </c>
      <c r="DT5" s="25" t="s">
        <v>64</v>
      </c>
      <c r="DU5" s="25" t="s">
        <v>26</v>
      </c>
      <c r="DV5" s="25" t="s">
        <v>50</v>
      </c>
      <c r="DW5" s="25" t="s">
        <v>65</v>
      </c>
      <c r="DX5" s="25" t="s">
        <v>61</v>
      </c>
      <c r="DY5" s="25" t="s">
        <v>62</v>
      </c>
      <c r="DZ5" s="25" t="s">
        <v>63</v>
      </c>
      <c r="EA5" s="25" t="s">
        <v>64</v>
      </c>
      <c r="EB5" s="25" t="s">
        <v>26</v>
      </c>
      <c r="EC5" s="25" t="s">
        <v>50</v>
      </c>
      <c r="ED5" s="25" t="s">
        <v>65</v>
      </c>
      <c r="EE5" s="25" t="s">
        <v>61</v>
      </c>
      <c r="EF5" s="25" t="s">
        <v>62</v>
      </c>
      <c r="EG5" s="25" t="s">
        <v>63</v>
      </c>
      <c r="EH5" s="25" t="s">
        <v>64</v>
      </c>
      <c r="EI5" s="25" t="s">
        <v>26</v>
      </c>
      <c r="EJ5" s="25" t="s">
        <v>50</v>
      </c>
      <c r="EK5" s="25" t="s">
        <v>65</v>
      </c>
      <c r="EL5" s="25" t="s">
        <v>61</v>
      </c>
      <c r="EM5" s="25" t="s">
        <v>62</v>
      </c>
      <c r="EN5" s="25" t="s">
        <v>63</v>
      </c>
      <c r="EO5" s="25" t="s">
        <v>64</v>
      </c>
      <c r="EP5" s="25" t="s">
        <v>26</v>
      </c>
      <c r="EQ5" s="25" t="s">
        <v>50</v>
      </c>
      <c r="ER5" s="25" t="s">
        <v>65</v>
      </c>
      <c r="ES5" s="25" t="s">
        <v>61</v>
      </c>
      <c r="ET5" s="25" t="s">
        <v>62</v>
      </c>
      <c r="EU5" s="25" t="s">
        <v>63</v>
      </c>
      <c r="EV5" s="25" t="s">
        <v>64</v>
      </c>
      <c r="EW5" s="25" t="s">
        <v>26</v>
      </c>
      <c r="EX5" s="25" t="s">
        <v>50</v>
      </c>
      <c r="EY5" s="25" t="s">
        <v>65</v>
      </c>
      <c r="EZ5" s="25" t="s">
        <v>61</v>
      </c>
      <c r="FA5" s="25" t="s">
        <v>62</v>
      </c>
      <c r="FB5" s="25" t="s">
        <v>63</v>
      </c>
      <c r="FC5" s="25" t="s">
        <v>64</v>
      </c>
      <c r="FD5" s="25" t="s">
        <v>26</v>
      </c>
      <c r="FE5" s="25" t="s">
        <v>50</v>
      </c>
      <c r="FF5" s="25" t="s">
        <v>65</v>
      </c>
      <c r="FG5" s="25" t="s">
        <v>61</v>
      </c>
      <c r="FH5" s="25" t="s">
        <v>62</v>
      </c>
      <c r="FI5" s="25" t="s">
        <v>63</v>
      </c>
      <c r="FJ5" s="25" t="s">
        <v>64</v>
      </c>
      <c r="FK5" s="25" t="s">
        <v>26</v>
      </c>
      <c r="FL5" s="25" t="s">
        <v>50</v>
      </c>
      <c r="FM5" s="25" t="s">
        <v>65</v>
      </c>
      <c r="FN5" s="25" t="s">
        <v>61</v>
      </c>
      <c r="FO5" s="25" t="s">
        <v>62</v>
      </c>
      <c r="FP5" s="25" t="s">
        <v>63</v>
      </c>
      <c r="FQ5" s="25" t="s">
        <v>64</v>
      </c>
      <c r="FR5" s="25" t="s">
        <v>26</v>
      </c>
      <c r="FS5" s="25" t="s">
        <v>50</v>
      </c>
      <c r="FT5" s="25" t="s">
        <v>65</v>
      </c>
      <c r="FU5" s="25" t="s">
        <v>61</v>
      </c>
      <c r="FV5" s="25" t="s">
        <v>62</v>
      </c>
      <c r="FW5" s="25" t="s">
        <v>63</v>
      </c>
      <c r="FX5" s="25" t="s">
        <v>64</v>
      </c>
      <c r="FY5" s="25" t="s">
        <v>26</v>
      </c>
      <c r="FZ5" s="25" t="s">
        <v>50</v>
      </c>
      <c r="GA5" s="25" t="s">
        <v>65</v>
      </c>
      <c r="GB5" s="25" t="s">
        <v>61</v>
      </c>
      <c r="GC5" s="25" t="s">
        <v>62</v>
      </c>
      <c r="GD5" s="25" t="s">
        <v>63</v>
      </c>
      <c r="GE5" s="25" t="s">
        <v>64</v>
      </c>
      <c r="GF5" s="25" t="s">
        <v>26</v>
      </c>
      <c r="GG5" s="25" t="s">
        <v>50</v>
      </c>
      <c r="GH5" s="25" t="s">
        <v>65</v>
      </c>
      <c r="GI5" s="25" t="s">
        <v>61</v>
      </c>
      <c r="GJ5" s="25" t="s">
        <v>62</v>
      </c>
      <c r="GK5" s="25" t="s">
        <v>63</v>
      </c>
      <c r="GL5" s="25" t="s">
        <v>64</v>
      </c>
      <c r="GM5" s="25" t="s">
        <v>26</v>
      </c>
      <c r="GN5" s="25" t="s">
        <v>50</v>
      </c>
      <c r="GO5" s="25" t="s">
        <v>65</v>
      </c>
      <c r="GP5" s="25" t="s">
        <v>61</v>
      </c>
      <c r="GQ5" s="25" t="s">
        <v>62</v>
      </c>
      <c r="GR5" s="25" t="s">
        <v>63</v>
      </c>
      <c r="GS5" s="25" t="s">
        <v>64</v>
      </c>
      <c r="GT5" s="25" t="s">
        <v>26</v>
      </c>
      <c r="GU5" s="25" t="s">
        <v>50</v>
      </c>
      <c r="GV5" s="25" t="s">
        <v>65</v>
      </c>
      <c r="GW5" s="26" t="s">
        <v>61</v>
      </c>
      <c r="GX5" s="26" t="s">
        <v>62</v>
      </c>
      <c r="GY5" s="26" t="s">
        <v>63</v>
      </c>
      <c r="GZ5" s="26" t="s">
        <v>64</v>
      </c>
      <c r="HA5" s="26" t="s">
        <v>26</v>
      </c>
      <c r="HB5" s="26" t="s">
        <v>50</v>
      </c>
      <c r="HC5" s="27" t="s">
        <v>65</v>
      </c>
      <c r="HD5" s="28" t="s">
        <v>66</v>
      </c>
      <c r="HE5" s="28" t="s">
        <v>67</v>
      </c>
      <c r="HF5" s="29" t="s">
        <v>68</v>
      </c>
      <c r="HG5" s="28" t="s">
        <v>69</v>
      </c>
      <c r="HH5" s="28" t="s">
        <v>66</v>
      </c>
      <c r="HI5" s="28" t="s">
        <v>67</v>
      </c>
      <c r="HJ5" s="29" t="s">
        <v>68</v>
      </c>
      <c r="HK5" s="28" t="s">
        <v>69</v>
      </c>
      <c r="HL5" s="28" t="s">
        <v>66</v>
      </c>
      <c r="HM5" s="28" t="s">
        <v>67</v>
      </c>
      <c r="HN5" s="29" t="s">
        <v>68</v>
      </c>
      <c r="HO5" s="28" t="s">
        <v>69</v>
      </c>
      <c r="HP5" s="28" t="s">
        <v>66</v>
      </c>
      <c r="HQ5" s="28" t="s">
        <v>67</v>
      </c>
      <c r="HR5" s="29" t="s">
        <v>68</v>
      </c>
      <c r="HS5" s="28" t="s">
        <v>69</v>
      </c>
      <c r="HT5" s="28" t="s">
        <v>66</v>
      </c>
      <c r="HU5" s="28" t="s">
        <v>67</v>
      </c>
      <c r="HV5" s="29" t="s">
        <v>68</v>
      </c>
      <c r="HW5" s="28" t="s">
        <v>69</v>
      </c>
      <c r="HX5" s="28" t="s">
        <v>66</v>
      </c>
      <c r="HY5" s="28" t="s">
        <v>67</v>
      </c>
      <c r="HZ5" s="29" t="s">
        <v>68</v>
      </c>
      <c r="IA5" s="28" t="s">
        <v>69</v>
      </c>
      <c r="IB5" s="28" t="s">
        <v>66</v>
      </c>
      <c r="IC5" s="28" t="s">
        <v>67</v>
      </c>
      <c r="ID5" s="29" t="s">
        <v>68</v>
      </c>
      <c r="IE5" s="28" t="s">
        <v>69</v>
      </c>
      <c r="IF5" s="28" t="s">
        <v>66</v>
      </c>
      <c r="IG5" s="28" t="s">
        <v>67</v>
      </c>
      <c r="IH5" s="29" t="s">
        <v>68</v>
      </c>
      <c r="II5" s="28" t="s">
        <v>69</v>
      </c>
      <c r="IJ5" s="28" t="s">
        <v>66</v>
      </c>
      <c r="IK5" s="28" t="s">
        <v>67</v>
      </c>
      <c r="IL5" s="29" t="s">
        <v>68</v>
      </c>
      <c r="IM5" s="28" t="s">
        <v>69</v>
      </c>
      <c r="IN5" s="28" t="s">
        <v>66</v>
      </c>
      <c r="IO5" s="28" t="s">
        <v>67</v>
      </c>
      <c r="IP5" s="30" t="s">
        <v>68</v>
      </c>
      <c r="IQ5" s="28" t="s">
        <v>69</v>
      </c>
      <c r="IR5" s="28" t="s">
        <v>66</v>
      </c>
      <c r="IS5" s="28" t="s">
        <v>67</v>
      </c>
      <c r="IT5" s="30" t="s">
        <v>68</v>
      </c>
      <c r="IU5" s="28" t="s">
        <v>69</v>
      </c>
      <c r="IV5" s="28" t="s">
        <v>66</v>
      </c>
      <c r="IW5" s="28" t="s">
        <v>67</v>
      </c>
      <c r="IX5" s="29" t="s">
        <v>68</v>
      </c>
      <c r="IY5" s="28" t="s">
        <v>69</v>
      </c>
      <c r="IZ5" s="28" t="s">
        <v>66</v>
      </c>
      <c r="JA5" s="28" t="s">
        <v>67</v>
      </c>
      <c r="JB5" s="29" t="s">
        <v>68</v>
      </c>
      <c r="JC5" s="28" t="s">
        <v>69</v>
      </c>
      <c r="JD5" s="28" t="s">
        <v>66</v>
      </c>
      <c r="JE5" s="28" t="s">
        <v>67</v>
      </c>
      <c r="JF5" s="29" t="s">
        <v>68</v>
      </c>
      <c r="JG5" s="28" t="s">
        <v>69</v>
      </c>
      <c r="JH5" s="28" t="s">
        <v>66</v>
      </c>
      <c r="JI5" s="28" t="s">
        <v>67</v>
      </c>
      <c r="JJ5" s="29" t="s">
        <v>68</v>
      </c>
      <c r="JK5" s="28" t="s">
        <v>69</v>
      </c>
      <c r="JL5" s="28" t="s">
        <v>66</v>
      </c>
      <c r="JM5" s="28" t="s">
        <v>67</v>
      </c>
      <c r="JN5" s="29" t="s">
        <v>68</v>
      </c>
      <c r="JO5" s="28" t="s">
        <v>69</v>
      </c>
      <c r="JP5" s="28" t="s">
        <v>66</v>
      </c>
      <c r="JQ5" s="28" t="s">
        <v>67</v>
      </c>
      <c r="JR5" s="29" t="s">
        <v>68</v>
      </c>
      <c r="JS5" s="28" t="s">
        <v>69</v>
      </c>
    </row>
    <row r="6" spans="1:282" s="61" customFormat="1" ht="21" customHeight="1">
      <c r="A6" s="31">
        <v>42522</v>
      </c>
      <c r="B6" s="32">
        <v>1441.5</v>
      </c>
      <c r="C6" s="33">
        <f>+('[1]Multi Layer '!$G$7+'[1]Multi Layer '!$S$7+'[1]Multi Layer '!$AE$7)*25</f>
        <v>325</v>
      </c>
      <c r="D6" s="34">
        <f>+C6+B6</f>
        <v>1766.5</v>
      </c>
      <c r="E6" s="35">
        <v>2</v>
      </c>
      <c r="F6" s="35">
        <v>80.77</v>
      </c>
      <c r="G6" s="36">
        <f t="shared" ref="G6:G35" si="0">+F6-N6</f>
        <v>79.17</v>
      </c>
      <c r="H6" s="37">
        <v>42.68</v>
      </c>
      <c r="I6" s="37">
        <v>2.7</v>
      </c>
      <c r="J6" s="37">
        <v>0</v>
      </c>
      <c r="K6" s="38">
        <f>+H6+I6+J6</f>
        <v>45.38</v>
      </c>
      <c r="L6" s="38">
        <f t="shared" ref="L6:L35" si="1">+F6*1%</f>
        <v>0.80769999999999997</v>
      </c>
      <c r="M6" s="38">
        <f t="shared" ref="M6:M35" si="2">L6-K6</f>
        <v>-44.572300000000006</v>
      </c>
      <c r="N6" s="39">
        <v>1.6</v>
      </c>
      <c r="O6" s="40">
        <f>+F6+K6-N6</f>
        <v>124.55000000000001</v>
      </c>
      <c r="P6" s="41">
        <f>D6-O6</f>
        <v>1641.95</v>
      </c>
      <c r="Q6" s="42">
        <v>0</v>
      </c>
      <c r="R6" s="43">
        <f>Q6-P6</f>
        <v>-1641.95</v>
      </c>
      <c r="S6" s="4"/>
      <c r="T6" s="44">
        <v>1300</v>
      </c>
      <c r="U6" s="45">
        <f>G6</f>
        <v>79.17</v>
      </c>
      <c r="V6" s="46">
        <f t="shared" ref="V6:V20" si="3">+HB6</f>
        <v>0</v>
      </c>
      <c r="W6" s="46">
        <f>(T6+U6)-V6</f>
        <v>1379.17</v>
      </c>
      <c r="X6" s="47">
        <v>0</v>
      </c>
      <c r="Y6" s="47">
        <v>0</v>
      </c>
      <c r="Z6" s="47">
        <v>0</v>
      </c>
      <c r="AA6" s="47">
        <v>0</v>
      </c>
      <c r="AB6" s="47">
        <v>0</v>
      </c>
      <c r="AC6" s="47">
        <v>0</v>
      </c>
      <c r="AD6" s="47">
        <v>0</v>
      </c>
      <c r="AE6" s="47">
        <v>0</v>
      </c>
      <c r="AF6" s="47">
        <v>0</v>
      </c>
      <c r="AG6" s="47">
        <v>0</v>
      </c>
      <c r="AH6" s="47">
        <v>0</v>
      </c>
      <c r="AI6" s="47">
        <v>0</v>
      </c>
      <c r="AJ6" s="47">
        <v>0</v>
      </c>
      <c r="AK6" s="47">
        <v>0</v>
      </c>
      <c r="AL6" s="47">
        <v>0</v>
      </c>
      <c r="AM6" s="47">
        <v>0</v>
      </c>
      <c r="AN6" s="47">
        <v>0</v>
      </c>
      <c r="AO6" s="47">
        <v>0</v>
      </c>
      <c r="AP6" s="47">
        <v>0</v>
      </c>
      <c r="AQ6" s="47">
        <v>0</v>
      </c>
      <c r="AR6" s="47">
        <v>0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0</v>
      </c>
      <c r="AY6" s="47">
        <v>0</v>
      </c>
      <c r="AZ6" s="47">
        <v>0</v>
      </c>
      <c r="BA6" s="47">
        <v>0</v>
      </c>
      <c r="BB6" s="47">
        <v>0</v>
      </c>
      <c r="BC6" s="47">
        <v>0</v>
      </c>
      <c r="BD6" s="47">
        <v>0</v>
      </c>
      <c r="BE6" s="47">
        <v>0</v>
      </c>
      <c r="BF6" s="47">
        <v>0</v>
      </c>
      <c r="BG6" s="47">
        <v>0</v>
      </c>
      <c r="BH6" s="47">
        <v>0</v>
      </c>
      <c r="BI6" s="47">
        <v>0</v>
      </c>
      <c r="BJ6" s="47">
        <v>0</v>
      </c>
      <c r="BK6" s="47">
        <v>0</v>
      </c>
      <c r="BL6" s="47">
        <v>0</v>
      </c>
      <c r="BM6" s="47">
        <v>0</v>
      </c>
      <c r="BN6" s="47">
        <v>0</v>
      </c>
      <c r="BO6" s="47">
        <v>0</v>
      </c>
      <c r="BP6" s="47">
        <v>11</v>
      </c>
      <c r="BQ6" s="47">
        <v>410.97</v>
      </c>
      <c r="BR6" s="47">
        <v>12</v>
      </c>
      <c r="BS6" s="47">
        <v>417.19</v>
      </c>
      <c r="BT6" s="47">
        <v>0</v>
      </c>
      <c r="BU6" s="47">
        <v>0</v>
      </c>
      <c r="BV6" s="47">
        <v>0</v>
      </c>
      <c r="BW6" s="47">
        <v>0</v>
      </c>
      <c r="BX6" s="47">
        <v>0</v>
      </c>
      <c r="BY6" s="47">
        <v>0</v>
      </c>
      <c r="BZ6" s="47">
        <v>0</v>
      </c>
      <c r="CA6" s="47">
        <v>0</v>
      </c>
      <c r="CB6" s="47">
        <v>0</v>
      </c>
      <c r="CC6" s="47">
        <v>0</v>
      </c>
      <c r="CD6" s="47">
        <v>0</v>
      </c>
      <c r="CE6" s="47">
        <v>0</v>
      </c>
      <c r="CF6" s="47">
        <v>0</v>
      </c>
      <c r="CG6" s="47">
        <v>0</v>
      </c>
      <c r="CH6" s="47">
        <v>0</v>
      </c>
      <c r="CI6" s="47">
        <v>0</v>
      </c>
      <c r="CJ6" s="47">
        <v>0.17</v>
      </c>
      <c r="CK6" s="47">
        <v>9.06</v>
      </c>
      <c r="CL6" s="48">
        <f>+Y6+AC6+AG6+AK6+AO6+AS6+AW6+BA6+BE6+BI6+BM6+BU6+CG6+BQ6+BY6+CC6</f>
        <v>410.97</v>
      </c>
      <c r="CM6" s="49">
        <f>W6-CL6</f>
        <v>968.2</v>
      </c>
      <c r="CN6" s="49">
        <f>+CL6-CJ6-CK6</f>
        <v>401.74</v>
      </c>
      <c r="CO6" s="50">
        <v>214.51</v>
      </c>
      <c r="CP6" s="51">
        <f>AA6</f>
        <v>0</v>
      </c>
      <c r="CQ6" s="52">
        <v>0</v>
      </c>
      <c r="CR6" s="52">
        <v>0</v>
      </c>
      <c r="CS6" s="52">
        <v>0</v>
      </c>
      <c r="CT6" s="51">
        <f>CR6+CS6</f>
        <v>0</v>
      </c>
      <c r="CU6" s="51">
        <f t="shared" ref="CU6:CU34" si="4">(CO6+CP6)-CT6</f>
        <v>214.51</v>
      </c>
      <c r="CV6" s="50">
        <v>352.59</v>
      </c>
      <c r="CW6" s="51">
        <f>AE6</f>
        <v>0</v>
      </c>
      <c r="CX6" s="52">
        <v>0</v>
      </c>
      <c r="CY6" s="52">
        <v>0</v>
      </c>
      <c r="CZ6" s="52">
        <v>0</v>
      </c>
      <c r="DA6" s="51">
        <f>CY6+CZ6</f>
        <v>0</v>
      </c>
      <c r="DB6" s="51">
        <f t="shared" ref="DB6:DB34" si="5">(CV6+CW6)-DA6</f>
        <v>352.59</v>
      </c>
      <c r="DC6" s="50">
        <v>0</v>
      </c>
      <c r="DD6" s="51">
        <f>AI6</f>
        <v>0</v>
      </c>
      <c r="DE6" s="52">
        <v>0</v>
      </c>
      <c r="DF6" s="52">
        <v>0</v>
      </c>
      <c r="DG6" s="52">
        <v>0</v>
      </c>
      <c r="DH6" s="51">
        <f>DF6+DG6</f>
        <v>0</v>
      </c>
      <c r="DI6" s="51">
        <f t="shared" ref="DI6:DI34" si="6">(DC6+DD6)-DH6</f>
        <v>0</v>
      </c>
      <c r="DJ6" s="50">
        <v>15.34</v>
      </c>
      <c r="DK6" s="51">
        <f>AM6</f>
        <v>0</v>
      </c>
      <c r="DL6" s="52">
        <v>0</v>
      </c>
      <c r="DM6" s="52">
        <v>0</v>
      </c>
      <c r="DN6" s="52">
        <v>0</v>
      </c>
      <c r="DO6" s="51">
        <f>DM6+DN6</f>
        <v>0</v>
      </c>
      <c r="DP6" s="51">
        <f t="shared" ref="DP6:DP34" si="7">(DJ6+DK6)-DO6</f>
        <v>15.34</v>
      </c>
      <c r="DQ6" s="50">
        <v>7.97</v>
      </c>
      <c r="DR6" s="51">
        <f>AQ6</f>
        <v>0</v>
      </c>
      <c r="DS6" s="52">
        <v>0</v>
      </c>
      <c r="DT6" s="52">
        <v>0</v>
      </c>
      <c r="DU6" s="52">
        <v>0</v>
      </c>
      <c r="DV6" s="51">
        <f>DT6+DU6</f>
        <v>0</v>
      </c>
      <c r="DW6" s="51">
        <f t="shared" ref="DW6:DW34" si="8">(DQ6+DR6)-DV6</f>
        <v>7.97</v>
      </c>
      <c r="DX6" s="50">
        <v>25.82</v>
      </c>
      <c r="DY6" s="51">
        <f>AU6</f>
        <v>0</v>
      </c>
      <c r="DZ6" s="52">
        <v>0</v>
      </c>
      <c r="EA6" s="52">
        <v>0</v>
      </c>
      <c r="EB6" s="52">
        <v>0</v>
      </c>
      <c r="EC6" s="51">
        <f>EA6+EB6</f>
        <v>0</v>
      </c>
      <c r="ED6" s="51">
        <f t="shared" ref="ED6:ED33" si="9">(DX6+DY6)-EC6</f>
        <v>25.82</v>
      </c>
      <c r="EE6" s="50">
        <v>48.72</v>
      </c>
      <c r="EF6" s="51">
        <f>AY6</f>
        <v>0</v>
      </c>
      <c r="EG6" s="52">
        <v>0</v>
      </c>
      <c r="EH6" s="52">
        <v>0</v>
      </c>
      <c r="EI6" s="52">
        <v>0</v>
      </c>
      <c r="EJ6" s="51">
        <f>EH6+EI6</f>
        <v>0</v>
      </c>
      <c r="EK6" s="51">
        <f t="shared" ref="EK6:EK33" si="10">(EE6+EF6)-EJ6</f>
        <v>48.72</v>
      </c>
      <c r="EL6" s="50">
        <v>29.57</v>
      </c>
      <c r="EM6" s="51">
        <f>BC6</f>
        <v>0</v>
      </c>
      <c r="EN6" s="52">
        <v>0</v>
      </c>
      <c r="EO6" s="52">
        <v>0</v>
      </c>
      <c r="EP6" s="52">
        <v>0</v>
      </c>
      <c r="EQ6" s="51">
        <f>EO6+EP6</f>
        <v>0</v>
      </c>
      <c r="ER6" s="51">
        <f t="shared" ref="ER6:ER33" si="11">(EL6+EM6)-EQ6</f>
        <v>29.57</v>
      </c>
      <c r="ES6" s="50">
        <v>24.57</v>
      </c>
      <c r="ET6" s="51">
        <f>BG6</f>
        <v>0</v>
      </c>
      <c r="EU6" s="52">
        <v>0</v>
      </c>
      <c r="EV6" s="52">
        <v>0</v>
      </c>
      <c r="EW6" s="52">
        <v>0</v>
      </c>
      <c r="EX6" s="51">
        <f>EV6+EW6</f>
        <v>0</v>
      </c>
      <c r="EY6" s="51">
        <f>(ES6+ET6)-EX6</f>
        <v>24.57</v>
      </c>
      <c r="EZ6" s="53">
        <v>71.239999999999995</v>
      </c>
      <c r="FA6" s="51">
        <f>BK6</f>
        <v>0</v>
      </c>
      <c r="FB6" s="52">
        <v>0</v>
      </c>
      <c r="FC6" s="52">
        <v>0</v>
      </c>
      <c r="FD6" s="52">
        <v>0</v>
      </c>
      <c r="FE6" s="51">
        <f>FC6+FD6</f>
        <v>0</v>
      </c>
      <c r="FF6" s="51">
        <f>(EZ6+FA6)-FE6</f>
        <v>71.239999999999995</v>
      </c>
      <c r="FG6" s="54">
        <v>32.299999999999997</v>
      </c>
      <c r="FH6" s="51">
        <f>BO6</f>
        <v>0</v>
      </c>
      <c r="FI6" s="52">
        <v>0</v>
      </c>
      <c r="FJ6" s="52">
        <v>0</v>
      </c>
      <c r="FK6" s="52">
        <v>0</v>
      </c>
      <c r="FL6" s="51">
        <f>FJ6+FK6</f>
        <v>0</v>
      </c>
      <c r="FM6" s="51">
        <f>(FG6+FH6)-FL6</f>
        <v>32.299999999999997</v>
      </c>
      <c r="FN6" s="54">
        <v>70.09</v>
      </c>
      <c r="FO6" s="51">
        <f>BS6</f>
        <v>417.19</v>
      </c>
      <c r="FP6" s="52">
        <v>29</v>
      </c>
      <c r="FQ6" s="52">
        <v>366.51</v>
      </c>
      <c r="FR6" s="52">
        <v>10.6</v>
      </c>
      <c r="FS6" s="51">
        <f>FQ6+FR6</f>
        <v>377.11</v>
      </c>
      <c r="FT6" s="51">
        <f>(FN6+FO6)-FS6</f>
        <v>110.16999999999996</v>
      </c>
      <c r="FU6" s="50">
        <v>0</v>
      </c>
      <c r="FV6" s="51">
        <f t="shared" ref="FV6:FV34" si="12">BW6</f>
        <v>0</v>
      </c>
      <c r="FW6" s="52">
        <v>0</v>
      </c>
      <c r="FX6" s="52">
        <v>0</v>
      </c>
      <c r="FY6" s="52">
        <v>0</v>
      </c>
      <c r="FZ6" s="51">
        <f>FX6+FY6</f>
        <v>0</v>
      </c>
      <c r="GA6" s="51">
        <f t="shared" ref="GA6:GA33" si="13">(FU6+FV6)-FZ6</f>
        <v>0</v>
      </c>
      <c r="GB6" s="50">
        <v>7.45</v>
      </c>
      <c r="GC6" s="51">
        <f>CA6</f>
        <v>0</v>
      </c>
      <c r="GD6" s="52">
        <v>0</v>
      </c>
      <c r="GE6" s="52">
        <v>0</v>
      </c>
      <c r="GF6" s="52">
        <v>0</v>
      </c>
      <c r="GG6" s="51">
        <f>GE6+GF6</f>
        <v>0</v>
      </c>
      <c r="GH6" s="51">
        <f t="shared" ref="GH6:GH7" si="14">(GB6+GC6)-GG6</f>
        <v>7.45</v>
      </c>
      <c r="GI6" s="50">
        <v>0</v>
      </c>
      <c r="GJ6" s="51">
        <f>CE6</f>
        <v>0</v>
      </c>
      <c r="GK6" s="52">
        <v>0</v>
      </c>
      <c r="GL6" s="52">
        <v>0</v>
      </c>
      <c r="GM6" s="52">
        <v>0</v>
      </c>
      <c r="GN6" s="51">
        <f>GL6+GM6</f>
        <v>0</v>
      </c>
      <c r="GO6" s="51">
        <f t="shared" ref="GO6:GO7" si="15">(GI6+GJ6)-GN6</f>
        <v>0</v>
      </c>
      <c r="GP6" s="50">
        <v>19.18</v>
      </c>
      <c r="GQ6" s="51">
        <f>CI6</f>
        <v>0</v>
      </c>
      <c r="GR6" s="52">
        <v>0</v>
      </c>
      <c r="GS6" s="52">
        <v>0</v>
      </c>
      <c r="GT6" s="52">
        <v>0</v>
      </c>
      <c r="GU6" s="51">
        <f>GS6+GT6</f>
        <v>0</v>
      </c>
      <c r="GV6" s="51">
        <f t="shared" ref="GV6:GV34" si="16">(GP6+GQ6)-GU6</f>
        <v>19.18</v>
      </c>
      <c r="GW6" s="55">
        <v>247</v>
      </c>
      <c r="GX6" s="56">
        <f>V6</f>
        <v>0</v>
      </c>
      <c r="GY6" s="52">
        <v>0</v>
      </c>
      <c r="GZ6" s="52">
        <v>0</v>
      </c>
      <c r="HA6" s="52">
        <v>0</v>
      </c>
      <c r="HB6" s="51">
        <f t="shared" ref="HB6:HB34" si="17">GZ6+HA6</f>
        <v>0</v>
      </c>
      <c r="HC6" s="57">
        <f t="shared" ref="HC6:HC34" si="18">(GW6+GX6)-HB6</f>
        <v>247</v>
      </c>
      <c r="HD6" s="58">
        <v>0</v>
      </c>
      <c r="HE6" s="59">
        <f>CQ6</f>
        <v>0</v>
      </c>
      <c r="HF6" s="58">
        <v>0</v>
      </c>
      <c r="HG6" s="59">
        <f>(HD6+HE6)-HF6</f>
        <v>0</v>
      </c>
      <c r="HH6" s="60">
        <v>52</v>
      </c>
      <c r="HI6" s="59">
        <f>CX6</f>
        <v>0</v>
      </c>
      <c r="HJ6" s="58">
        <v>0</v>
      </c>
      <c r="HK6" s="59">
        <f>(HH6+HI6)-HJ6</f>
        <v>52</v>
      </c>
      <c r="HL6" s="58">
        <v>32</v>
      </c>
      <c r="HM6" s="59">
        <f>DE6</f>
        <v>0</v>
      </c>
      <c r="HN6" s="58">
        <v>0</v>
      </c>
      <c r="HO6" s="59">
        <f>(HL6+HM6)-HN6</f>
        <v>32</v>
      </c>
      <c r="HP6" s="58">
        <v>24</v>
      </c>
      <c r="HQ6" s="59">
        <f>DL6</f>
        <v>0</v>
      </c>
      <c r="HR6" s="58">
        <v>0</v>
      </c>
      <c r="HS6" s="59">
        <f>(HP6+HQ6)-HR6</f>
        <v>24</v>
      </c>
      <c r="HT6" s="58">
        <v>32</v>
      </c>
      <c r="HU6" s="59">
        <f>DS6</f>
        <v>0</v>
      </c>
      <c r="HV6" s="58">
        <v>0</v>
      </c>
      <c r="HW6" s="59">
        <f>(HT6+HU6)-HV6</f>
        <v>32</v>
      </c>
      <c r="HX6" s="58">
        <v>27</v>
      </c>
      <c r="HY6" s="59">
        <f>DZ6</f>
        <v>0</v>
      </c>
      <c r="HZ6" s="58">
        <v>0</v>
      </c>
      <c r="IA6" s="59">
        <f>(HX6+HY6)-HZ6</f>
        <v>27</v>
      </c>
      <c r="IB6" s="58">
        <v>27</v>
      </c>
      <c r="IC6" s="59">
        <f>EG6</f>
        <v>0</v>
      </c>
      <c r="ID6" s="58">
        <v>0</v>
      </c>
      <c r="IE6" s="59">
        <f>(IB6+IC6)-ID6</f>
        <v>27</v>
      </c>
      <c r="IF6" s="58">
        <v>1</v>
      </c>
      <c r="IG6" s="59">
        <f>EN6</f>
        <v>0</v>
      </c>
      <c r="IH6" s="58">
        <v>0</v>
      </c>
      <c r="II6" s="59">
        <f>(IF6+IG6)-IH6</f>
        <v>1</v>
      </c>
      <c r="IJ6" s="58">
        <v>0</v>
      </c>
      <c r="IK6" s="59">
        <f>EU6</f>
        <v>0</v>
      </c>
      <c r="IL6" s="58">
        <v>0</v>
      </c>
      <c r="IM6" s="59">
        <f>(IJ6+IK6)-IL6</f>
        <v>0</v>
      </c>
      <c r="IN6" s="58">
        <v>0</v>
      </c>
      <c r="IO6" s="59">
        <f>FB6</f>
        <v>0</v>
      </c>
      <c r="IP6" s="58">
        <v>0</v>
      </c>
      <c r="IQ6" s="59">
        <f>(IN6+IO6)-IP6</f>
        <v>0</v>
      </c>
      <c r="IR6" s="58">
        <v>33</v>
      </c>
      <c r="IS6" s="59">
        <f>FI6</f>
        <v>0</v>
      </c>
      <c r="IT6" s="58">
        <v>0</v>
      </c>
      <c r="IU6" s="59">
        <f>(IR6+IS6)-IT6</f>
        <v>33</v>
      </c>
      <c r="IV6" s="58">
        <v>11</v>
      </c>
      <c r="IW6" s="59">
        <f t="shared" ref="IW6:IW34" si="19">FP6</f>
        <v>29</v>
      </c>
      <c r="IX6" s="58">
        <v>0</v>
      </c>
      <c r="IY6" s="59">
        <f>(IV6+IW6)-IX6</f>
        <v>40</v>
      </c>
      <c r="IZ6" s="58">
        <v>11</v>
      </c>
      <c r="JA6" s="59">
        <f>FW6</f>
        <v>0</v>
      </c>
      <c r="JB6" s="58">
        <v>0</v>
      </c>
      <c r="JC6" s="59">
        <f>(IZ6+JA6)-JB6</f>
        <v>11</v>
      </c>
      <c r="JD6" s="58">
        <v>0</v>
      </c>
      <c r="JE6" s="59">
        <f>GD6</f>
        <v>0</v>
      </c>
      <c r="JF6" s="58">
        <v>0</v>
      </c>
      <c r="JG6" s="59">
        <f>(JD6+JE6)-JF6</f>
        <v>0</v>
      </c>
      <c r="JH6" s="58">
        <v>0</v>
      </c>
      <c r="JI6" s="59">
        <f>GL6</f>
        <v>0</v>
      </c>
      <c r="JJ6" s="58">
        <v>0</v>
      </c>
      <c r="JK6" s="59">
        <f>(JH6+JI6)-JJ6</f>
        <v>0</v>
      </c>
      <c r="JL6" s="58">
        <v>2</v>
      </c>
      <c r="JM6" s="59">
        <f>GR6</f>
        <v>0</v>
      </c>
      <c r="JN6" s="58">
        <v>0</v>
      </c>
      <c r="JO6" s="59">
        <f>(JL6+JM6)-JN6</f>
        <v>2</v>
      </c>
      <c r="JP6" s="58">
        <v>204</v>
      </c>
      <c r="JQ6" s="59">
        <f>GY6</f>
        <v>0</v>
      </c>
      <c r="JR6" s="58">
        <v>0</v>
      </c>
      <c r="JS6" s="59">
        <f>(JP6+JQ6)-JR6</f>
        <v>204</v>
      </c>
      <c r="JU6" s="187">
        <f>HE6+HI6+HM6+HQ6+HU6+HY6+IC6+IG6+IK6+IO6+IS6+IW6+JA6+JE6+JI6+JM6+JQ6</f>
        <v>29</v>
      </c>
      <c r="JV6" s="1">
        <f>+CS6+CZ6+DG6+DN6+DU6+EB6+EI6+EP6+EW6+FD6+FK6+FR6+FY6+GF6+GM6+GT6+HA6</f>
        <v>10.6</v>
      </c>
    </row>
    <row r="7" spans="1:282" s="67" customFormat="1" ht="21" customHeight="1">
      <c r="A7" s="31">
        <v>42523</v>
      </c>
      <c r="B7" s="62">
        <f>P6</f>
        <v>1641.95</v>
      </c>
      <c r="C7" s="33">
        <f>+('[1]Multi Layer '!$G$8+'[1]Multi Layer '!$S$8+'[1]Multi Layer '!$AE$8)*25</f>
        <v>0</v>
      </c>
      <c r="D7" s="34">
        <f t="shared" ref="D7:D35" si="20">+C7+B7</f>
        <v>1641.95</v>
      </c>
      <c r="E7" s="35">
        <f>8+10</f>
        <v>18</v>
      </c>
      <c r="F7" s="35">
        <f>312.42+480.99</f>
        <v>793.41000000000008</v>
      </c>
      <c r="G7" s="36">
        <f t="shared" si="0"/>
        <v>779.0100000000001</v>
      </c>
      <c r="H7" s="37">
        <f>37.6+2</f>
        <v>39.6</v>
      </c>
      <c r="I7" s="37">
        <v>1</v>
      </c>
      <c r="J7" s="37">
        <v>0</v>
      </c>
      <c r="K7" s="38">
        <f>H7+I7+J7</f>
        <v>40.6</v>
      </c>
      <c r="L7" s="38">
        <f t="shared" si="1"/>
        <v>7.9341000000000008</v>
      </c>
      <c r="M7" s="38">
        <f t="shared" si="2"/>
        <v>-32.665900000000001</v>
      </c>
      <c r="N7" s="39">
        <f>6.4+8</f>
        <v>14.4</v>
      </c>
      <c r="O7" s="40">
        <f>+F7+K7-N7</f>
        <v>819.61000000000013</v>
      </c>
      <c r="P7" s="63">
        <f>D7-O7</f>
        <v>822.33999999999992</v>
      </c>
      <c r="Q7" s="42">
        <v>0</v>
      </c>
      <c r="R7" s="43">
        <f t="shared" ref="R7:R35" si="21">Q7-P7</f>
        <v>-822.33999999999992</v>
      </c>
      <c r="S7" s="64"/>
      <c r="T7" s="65">
        <f>+CM6</f>
        <v>968.2</v>
      </c>
      <c r="U7" s="45">
        <f t="shared" ref="U7:U35" si="22">G7</f>
        <v>779.0100000000001</v>
      </c>
      <c r="V7" s="46">
        <f t="shared" si="3"/>
        <v>0</v>
      </c>
      <c r="W7" s="46">
        <f t="shared" ref="W7:W36" si="23">(T7+U7)-V7</f>
        <v>1747.21</v>
      </c>
      <c r="X7" s="47">
        <v>0</v>
      </c>
      <c r="Y7" s="47">
        <v>0</v>
      </c>
      <c r="Z7" s="47">
        <v>0</v>
      </c>
      <c r="AA7" s="47">
        <v>0</v>
      </c>
      <c r="AB7" s="47">
        <v>0</v>
      </c>
      <c r="AC7" s="47">
        <v>0</v>
      </c>
      <c r="AD7" s="47">
        <v>0</v>
      </c>
      <c r="AE7" s="47">
        <v>0</v>
      </c>
      <c r="AF7" s="47">
        <v>0</v>
      </c>
      <c r="AG7" s="47">
        <v>0</v>
      </c>
      <c r="AH7" s="47">
        <v>0</v>
      </c>
      <c r="AI7" s="47">
        <v>0</v>
      </c>
      <c r="AJ7" s="47">
        <v>0</v>
      </c>
      <c r="AK7" s="47">
        <v>0</v>
      </c>
      <c r="AL7" s="47">
        <v>0</v>
      </c>
      <c r="AM7" s="47">
        <v>0</v>
      </c>
      <c r="AN7" s="47">
        <v>0</v>
      </c>
      <c r="AO7" s="47">
        <v>0</v>
      </c>
      <c r="AP7" s="47">
        <v>0</v>
      </c>
      <c r="AQ7" s="47">
        <v>0</v>
      </c>
      <c r="AR7" s="47">
        <v>0</v>
      </c>
      <c r="AS7" s="47">
        <v>0</v>
      </c>
      <c r="AT7" s="47">
        <v>0</v>
      </c>
      <c r="AU7" s="47">
        <v>0</v>
      </c>
      <c r="AV7" s="47">
        <v>0</v>
      </c>
      <c r="AW7" s="47">
        <v>0</v>
      </c>
      <c r="AX7" s="47">
        <v>0</v>
      </c>
      <c r="AY7" s="47">
        <v>0</v>
      </c>
      <c r="AZ7" s="47">
        <v>0</v>
      </c>
      <c r="BA7" s="47">
        <v>0</v>
      </c>
      <c r="BB7" s="47">
        <v>0</v>
      </c>
      <c r="BC7" s="47">
        <v>0</v>
      </c>
      <c r="BD7" s="47">
        <v>0</v>
      </c>
      <c r="BE7" s="47">
        <v>0</v>
      </c>
      <c r="BF7" s="47">
        <v>0</v>
      </c>
      <c r="BG7" s="47">
        <v>0</v>
      </c>
      <c r="BH7" s="47">
        <v>0</v>
      </c>
      <c r="BI7" s="47">
        <v>0</v>
      </c>
      <c r="BJ7" s="47">
        <v>0</v>
      </c>
      <c r="BK7" s="47">
        <v>0</v>
      </c>
      <c r="BL7" s="47">
        <v>0</v>
      </c>
      <c r="BM7" s="47">
        <v>0</v>
      </c>
      <c r="BN7" s="47">
        <v>0</v>
      </c>
      <c r="BO7" s="47">
        <v>0</v>
      </c>
      <c r="BP7" s="47">
        <v>0</v>
      </c>
      <c r="BQ7" s="47">
        <v>0</v>
      </c>
      <c r="BR7" s="47">
        <v>0</v>
      </c>
      <c r="BS7" s="47">
        <v>0</v>
      </c>
      <c r="BT7" s="47">
        <v>0</v>
      </c>
      <c r="BU7" s="47">
        <v>0</v>
      </c>
      <c r="BV7" s="47">
        <v>0</v>
      </c>
      <c r="BW7" s="47">
        <v>0</v>
      </c>
      <c r="BX7" s="47">
        <v>0</v>
      </c>
      <c r="BY7" s="47">
        <v>0</v>
      </c>
      <c r="BZ7" s="47">
        <v>0</v>
      </c>
      <c r="CA7" s="47">
        <v>0</v>
      </c>
      <c r="CB7" s="47">
        <v>0</v>
      </c>
      <c r="CC7" s="47">
        <v>0</v>
      </c>
      <c r="CD7" s="47">
        <v>0</v>
      </c>
      <c r="CE7" s="47">
        <v>0</v>
      </c>
      <c r="CF7" s="47">
        <v>0</v>
      </c>
      <c r="CG7" s="47">
        <v>0</v>
      </c>
      <c r="CH7" s="47">
        <v>0</v>
      </c>
      <c r="CI7" s="47">
        <v>0</v>
      </c>
      <c r="CJ7" s="47">
        <v>0</v>
      </c>
      <c r="CK7" s="47">
        <v>0</v>
      </c>
      <c r="CL7" s="48">
        <f t="shared" ref="CL7:CL35" si="24">+Y7+AC7+AG7+AK7+AO7+AS7+AW7+BA7+BE7+BI7+BM7+BU7+CG7+BQ7+BY7+CC7</f>
        <v>0</v>
      </c>
      <c r="CM7" s="49">
        <f t="shared" ref="CM7:CM35" si="25">W7-CL7</f>
        <v>1747.21</v>
      </c>
      <c r="CN7" s="49">
        <f t="shared" ref="CN7:CN35" si="26">+CL7-CJ7-CK7</f>
        <v>0</v>
      </c>
      <c r="CO7" s="51">
        <f>CU6</f>
        <v>214.51</v>
      </c>
      <c r="CP7" s="51">
        <f t="shared" ref="CP7:CP34" si="27">AA7</f>
        <v>0</v>
      </c>
      <c r="CQ7" s="52">
        <v>0</v>
      </c>
      <c r="CR7" s="52">
        <v>0</v>
      </c>
      <c r="CS7" s="52">
        <v>0</v>
      </c>
      <c r="CT7" s="51">
        <f t="shared" ref="CT7:CT34" si="28">CR7+CS7</f>
        <v>0</v>
      </c>
      <c r="CU7" s="51">
        <f t="shared" si="4"/>
        <v>214.51</v>
      </c>
      <c r="CV7" s="51">
        <f>DB6</f>
        <v>352.59</v>
      </c>
      <c r="CW7" s="51">
        <f t="shared" ref="CW7:CW34" si="29">AE7</f>
        <v>0</v>
      </c>
      <c r="CX7" s="52">
        <v>0</v>
      </c>
      <c r="CY7" s="52">
        <v>0</v>
      </c>
      <c r="CZ7" s="52">
        <v>0</v>
      </c>
      <c r="DA7" s="51">
        <f t="shared" ref="DA7:DA34" si="30">CY7+CZ7</f>
        <v>0</v>
      </c>
      <c r="DB7" s="51">
        <f t="shared" si="5"/>
        <v>352.59</v>
      </c>
      <c r="DC7" s="51">
        <f>DI6</f>
        <v>0</v>
      </c>
      <c r="DD7" s="51">
        <f t="shared" ref="DD7:DD34" si="31">AI7</f>
        <v>0</v>
      </c>
      <c r="DE7" s="52">
        <v>0</v>
      </c>
      <c r="DF7" s="52">
        <v>0</v>
      </c>
      <c r="DG7" s="52">
        <v>0</v>
      </c>
      <c r="DH7" s="51">
        <f t="shared" ref="DH7:DH34" si="32">DF7+DG7</f>
        <v>0</v>
      </c>
      <c r="DI7" s="51">
        <f t="shared" si="6"/>
        <v>0</v>
      </c>
      <c r="DJ7" s="51">
        <f>DP6</f>
        <v>15.34</v>
      </c>
      <c r="DK7" s="51">
        <f t="shared" ref="DK7:DK34" si="33">AM7</f>
        <v>0</v>
      </c>
      <c r="DL7" s="52">
        <v>0</v>
      </c>
      <c r="DM7" s="52">
        <v>0</v>
      </c>
      <c r="DN7" s="52">
        <v>0</v>
      </c>
      <c r="DO7" s="51">
        <f t="shared" ref="DO7:DO34" si="34">DM7+DN7</f>
        <v>0</v>
      </c>
      <c r="DP7" s="51">
        <f t="shared" si="7"/>
        <v>15.34</v>
      </c>
      <c r="DQ7" s="51">
        <f>DW6</f>
        <v>7.97</v>
      </c>
      <c r="DR7" s="51">
        <f t="shared" ref="DR7:DR34" si="35">AQ7</f>
        <v>0</v>
      </c>
      <c r="DS7" s="52">
        <v>0</v>
      </c>
      <c r="DT7" s="52">
        <v>0</v>
      </c>
      <c r="DU7" s="52">
        <v>0</v>
      </c>
      <c r="DV7" s="51">
        <f t="shared" ref="DV7:DV34" si="36">DT7+DU7</f>
        <v>0</v>
      </c>
      <c r="DW7" s="51">
        <f t="shared" si="8"/>
        <v>7.97</v>
      </c>
      <c r="DX7" s="51">
        <f>ED6</f>
        <v>25.82</v>
      </c>
      <c r="DY7" s="51">
        <f t="shared" ref="DY7:DY34" si="37">AU7</f>
        <v>0</v>
      </c>
      <c r="DZ7" s="52">
        <v>0</v>
      </c>
      <c r="EA7" s="52">
        <v>0</v>
      </c>
      <c r="EB7" s="52">
        <v>0</v>
      </c>
      <c r="EC7" s="51">
        <f t="shared" ref="EC7:EC33" si="38">EA7+EB7</f>
        <v>0</v>
      </c>
      <c r="ED7" s="51">
        <f t="shared" si="9"/>
        <v>25.82</v>
      </c>
      <c r="EE7" s="51">
        <f>EK6</f>
        <v>48.72</v>
      </c>
      <c r="EF7" s="51">
        <f t="shared" ref="EF7:EF33" si="39">AY7</f>
        <v>0</v>
      </c>
      <c r="EG7" s="52">
        <v>0</v>
      </c>
      <c r="EH7" s="52">
        <v>0</v>
      </c>
      <c r="EI7" s="52">
        <v>0</v>
      </c>
      <c r="EJ7" s="51">
        <f t="shared" ref="EJ7:EJ33" si="40">EH7+EI7</f>
        <v>0</v>
      </c>
      <c r="EK7" s="51">
        <f t="shared" si="10"/>
        <v>48.72</v>
      </c>
      <c r="EL7" s="51">
        <f>ER6</f>
        <v>29.57</v>
      </c>
      <c r="EM7" s="51">
        <f t="shared" ref="EM7:EM33" si="41">BC7</f>
        <v>0</v>
      </c>
      <c r="EN7" s="52">
        <v>0</v>
      </c>
      <c r="EO7" s="52">
        <v>0</v>
      </c>
      <c r="EP7" s="52">
        <v>0</v>
      </c>
      <c r="EQ7" s="51">
        <f t="shared" ref="EQ7:EQ33" si="42">EO7+EP7</f>
        <v>0</v>
      </c>
      <c r="ER7" s="51">
        <f t="shared" si="11"/>
        <v>29.57</v>
      </c>
      <c r="ES7" s="51">
        <f>EY6</f>
        <v>24.57</v>
      </c>
      <c r="ET7" s="51">
        <f t="shared" ref="ET7:ET33" si="43">BG7</f>
        <v>0</v>
      </c>
      <c r="EU7" s="52">
        <v>0</v>
      </c>
      <c r="EV7" s="52">
        <v>0</v>
      </c>
      <c r="EW7" s="52">
        <v>0</v>
      </c>
      <c r="EX7" s="51">
        <f t="shared" ref="EX7:EX33" si="44">EV7+EW7</f>
        <v>0</v>
      </c>
      <c r="EY7" s="51">
        <f t="shared" ref="EY7:EY33" si="45">(ES7+ET7)-EX7</f>
        <v>24.57</v>
      </c>
      <c r="EZ7" s="51">
        <f>FF6</f>
        <v>71.239999999999995</v>
      </c>
      <c r="FA7" s="51">
        <f t="shared" ref="FA7:FA33" si="46">BK7</f>
        <v>0</v>
      </c>
      <c r="FB7" s="52">
        <v>0</v>
      </c>
      <c r="FC7" s="52">
        <v>0</v>
      </c>
      <c r="FD7" s="52">
        <v>0</v>
      </c>
      <c r="FE7" s="51">
        <f t="shared" ref="FE7:FE33" si="47">FC7+FD7</f>
        <v>0</v>
      </c>
      <c r="FF7" s="51">
        <f t="shared" ref="FF7:FF33" si="48">(EZ7+FA7)-FE7</f>
        <v>71.239999999999995</v>
      </c>
      <c r="FG7" s="51">
        <f>FM6</f>
        <v>32.299999999999997</v>
      </c>
      <c r="FH7" s="51">
        <f t="shared" ref="FH7:FH33" si="49">BO7</f>
        <v>0</v>
      </c>
      <c r="FI7" s="52">
        <v>0</v>
      </c>
      <c r="FJ7" s="52">
        <v>0</v>
      </c>
      <c r="FK7" s="52">
        <v>0</v>
      </c>
      <c r="FL7" s="51">
        <f t="shared" ref="FL7:FL33" si="50">FJ7+FK7</f>
        <v>0</v>
      </c>
      <c r="FM7" s="51">
        <f t="shared" ref="FM7:FM33" si="51">(FG7+FH7)-FL7</f>
        <v>32.299999999999997</v>
      </c>
      <c r="FN7" s="51">
        <f>FT6</f>
        <v>110.16999999999996</v>
      </c>
      <c r="FO7" s="51">
        <f t="shared" ref="FO7:FO33" si="52">BS7</f>
        <v>0</v>
      </c>
      <c r="FP7" s="52">
        <v>3</v>
      </c>
      <c r="FQ7" s="52">
        <v>37.33</v>
      </c>
      <c r="FR7" s="52">
        <v>3.78</v>
      </c>
      <c r="FS7" s="51">
        <f t="shared" ref="FS7:FS33" si="53">FQ7+FR7</f>
        <v>41.11</v>
      </c>
      <c r="FT7" s="51">
        <f t="shared" ref="FT7:FT33" si="54">(FN7+FO7)-FS7</f>
        <v>69.05999999999996</v>
      </c>
      <c r="FU7" s="51">
        <f>GA6</f>
        <v>0</v>
      </c>
      <c r="FV7" s="51">
        <f t="shared" si="12"/>
        <v>0</v>
      </c>
      <c r="FW7" s="52">
        <v>0</v>
      </c>
      <c r="FX7" s="52">
        <v>0</v>
      </c>
      <c r="FY7" s="52">
        <v>0</v>
      </c>
      <c r="FZ7" s="51">
        <f t="shared" ref="FZ7:FZ33" si="55">FX7+FY7</f>
        <v>0</v>
      </c>
      <c r="GA7" s="51">
        <f t="shared" si="13"/>
        <v>0</v>
      </c>
      <c r="GB7" s="51">
        <f>GH6</f>
        <v>7.45</v>
      </c>
      <c r="GC7" s="51">
        <f t="shared" ref="GC7:GC35" si="56">CA7</f>
        <v>0</v>
      </c>
      <c r="GD7" s="52">
        <v>0</v>
      </c>
      <c r="GE7" s="52">
        <v>0</v>
      </c>
      <c r="GF7" s="52">
        <v>0</v>
      </c>
      <c r="GG7" s="51">
        <f t="shared" ref="GG7" si="57">GE7+GF7</f>
        <v>0</v>
      </c>
      <c r="GH7" s="51">
        <f t="shared" si="14"/>
        <v>7.45</v>
      </c>
      <c r="GI7" s="51">
        <f>GO6</f>
        <v>0</v>
      </c>
      <c r="GJ7" s="51">
        <f t="shared" ref="GJ7:GJ35" si="58">CE7</f>
        <v>0</v>
      </c>
      <c r="GK7" s="52">
        <v>0</v>
      </c>
      <c r="GL7" s="52">
        <v>0</v>
      </c>
      <c r="GM7" s="52">
        <v>0</v>
      </c>
      <c r="GN7" s="51">
        <f t="shared" ref="GN7" si="59">GL7+GM7</f>
        <v>0</v>
      </c>
      <c r="GO7" s="51">
        <f t="shared" si="15"/>
        <v>0</v>
      </c>
      <c r="GP7" s="51">
        <f>GV6</f>
        <v>19.18</v>
      </c>
      <c r="GQ7" s="51">
        <f t="shared" ref="GQ7:GQ34" si="60">CI7</f>
        <v>0</v>
      </c>
      <c r="GR7" s="52">
        <v>0</v>
      </c>
      <c r="GS7" s="52">
        <v>0</v>
      </c>
      <c r="GT7" s="52">
        <v>0</v>
      </c>
      <c r="GU7" s="51">
        <f t="shared" ref="GU7:GU34" si="61">GS7+GT7</f>
        <v>0</v>
      </c>
      <c r="GV7" s="51">
        <f t="shared" si="16"/>
        <v>19.18</v>
      </c>
      <c r="GW7" s="66">
        <f>HC6</f>
        <v>247</v>
      </c>
      <c r="GX7" s="56">
        <f t="shared" ref="GX7:GX34" si="62">V7</f>
        <v>0</v>
      </c>
      <c r="GY7" s="52">
        <v>0</v>
      </c>
      <c r="GZ7" s="52">
        <v>0</v>
      </c>
      <c r="HA7" s="52">
        <v>0</v>
      </c>
      <c r="HB7" s="51">
        <f t="shared" si="17"/>
        <v>0</v>
      </c>
      <c r="HC7" s="57">
        <f t="shared" si="18"/>
        <v>247</v>
      </c>
      <c r="HD7" s="59">
        <f>HG6</f>
        <v>0</v>
      </c>
      <c r="HE7" s="59">
        <f t="shared" ref="HE7:HE34" si="63">CQ7</f>
        <v>0</v>
      </c>
      <c r="HF7" s="58">
        <v>0</v>
      </c>
      <c r="HG7" s="59">
        <f t="shared" ref="HG7:HG34" si="64">(HD7+HE7)-HF7</f>
        <v>0</v>
      </c>
      <c r="HH7" s="59">
        <f>HK6</f>
        <v>52</v>
      </c>
      <c r="HI7" s="59">
        <f t="shared" ref="HI7:HI34" si="65">CX7</f>
        <v>0</v>
      </c>
      <c r="HJ7" s="58">
        <v>0</v>
      </c>
      <c r="HK7" s="59">
        <f t="shared" ref="HK7:HK34" si="66">(HH7+HI7)-HJ7</f>
        <v>52</v>
      </c>
      <c r="HL7" s="59">
        <f>HO6</f>
        <v>32</v>
      </c>
      <c r="HM7" s="59">
        <f t="shared" ref="HM7:HM34" si="67">DE7</f>
        <v>0</v>
      </c>
      <c r="HN7" s="58">
        <v>32</v>
      </c>
      <c r="HO7" s="59">
        <f t="shared" ref="HO7:HO34" si="68">(HL7+HM7)-HN7</f>
        <v>0</v>
      </c>
      <c r="HP7" s="59">
        <f>HS6</f>
        <v>24</v>
      </c>
      <c r="HQ7" s="59">
        <f t="shared" ref="HQ7:HQ34" si="69">DL7</f>
        <v>0</v>
      </c>
      <c r="HR7" s="58">
        <v>0</v>
      </c>
      <c r="HS7" s="59">
        <f t="shared" ref="HS7:HS34" si="70">(HP7+HQ7)-HR7</f>
        <v>24</v>
      </c>
      <c r="HT7" s="59">
        <f>HW6</f>
        <v>32</v>
      </c>
      <c r="HU7" s="59">
        <f t="shared" ref="HU7:HU34" si="71">DS7</f>
        <v>0</v>
      </c>
      <c r="HV7" s="58">
        <v>0</v>
      </c>
      <c r="HW7" s="59">
        <f t="shared" ref="HW7:HW34" si="72">(HT7+HU7)-HV7</f>
        <v>32</v>
      </c>
      <c r="HX7" s="59">
        <f>IA6</f>
        <v>27</v>
      </c>
      <c r="HY7" s="59">
        <f t="shared" ref="HY7:HY34" si="73">DZ7</f>
        <v>0</v>
      </c>
      <c r="HZ7" s="58">
        <v>1</v>
      </c>
      <c r="IA7" s="59">
        <f t="shared" ref="IA7:IA34" si="74">(HX7+HY7)-HZ7</f>
        <v>26</v>
      </c>
      <c r="IB7" s="59">
        <f>IE6</f>
        <v>27</v>
      </c>
      <c r="IC7" s="59">
        <f t="shared" ref="IC7:IC34" si="75">EG7</f>
        <v>0</v>
      </c>
      <c r="ID7" s="58">
        <v>0</v>
      </c>
      <c r="IE7" s="59">
        <f t="shared" ref="IE7:IE34" si="76">(IB7+IC7)-ID7</f>
        <v>27</v>
      </c>
      <c r="IF7" s="59">
        <f>II6</f>
        <v>1</v>
      </c>
      <c r="IG7" s="59">
        <f t="shared" ref="IG7:IG34" si="77">EN7</f>
        <v>0</v>
      </c>
      <c r="IH7" s="58">
        <v>0</v>
      </c>
      <c r="II7" s="59">
        <f t="shared" ref="II7:II34" si="78">(IF7+IG7)-IH7</f>
        <v>1</v>
      </c>
      <c r="IJ7" s="59">
        <f>IM6</f>
        <v>0</v>
      </c>
      <c r="IK7" s="59">
        <f t="shared" ref="IK7:IK34" si="79">EU7</f>
        <v>0</v>
      </c>
      <c r="IL7" s="58">
        <v>0</v>
      </c>
      <c r="IM7" s="59">
        <f t="shared" ref="IM7:IM34" si="80">(IJ7+IK7)-IL7</f>
        <v>0</v>
      </c>
      <c r="IN7" s="59">
        <f>IQ6</f>
        <v>0</v>
      </c>
      <c r="IO7" s="59">
        <f t="shared" ref="IO7:IO34" si="81">FB7</f>
        <v>0</v>
      </c>
      <c r="IP7" s="58">
        <v>0</v>
      </c>
      <c r="IQ7" s="59">
        <f t="shared" ref="IQ7:IQ34" si="82">(IN7+IO7)-IP7</f>
        <v>0</v>
      </c>
      <c r="IR7" s="59">
        <f>IU6</f>
        <v>33</v>
      </c>
      <c r="IS7" s="59">
        <f t="shared" ref="IS7:IS34" si="83">FI7</f>
        <v>0</v>
      </c>
      <c r="IT7" s="58">
        <v>33</v>
      </c>
      <c r="IU7" s="59">
        <f t="shared" ref="IU7:IU34" si="84">(IR7+IS7)-IT7</f>
        <v>0</v>
      </c>
      <c r="IV7" s="59">
        <f>IY6</f>
        <v>40</v>
      </c>
      <c r="IW7" s="59">
        <f t="shared" si="19"/>
        <v>3</v>
      </c>
      <c r="IX7" s="58">
        <v>0</v>
      </c>
      <c r="IY7" s="59">
        <f t="shared" ref="IY7:IY34" si="85">(IV7+IW7)-IX7</f>
        <v>43</v>
      </c>
      <c r="IZ7" s="59">
        <f>JC6</f>
        <v>11</v>
      </c>
      <c r="JA7" s="59">
        <f t="shared" ref="JA7:JA34" si="86">FW7</f>
        <v>0</v>
      </c>
      <c r="JB7" s="58">
        <v>0</v>
      </c>
      <c r="JC7" s="59">
        <f t="shared" ref="JC7:JC34" si="87">(IZ7+JA7)-JB7</f>
        <v>11</v>
      </c>
      <c r="JD7" s="59">
        <f>JG6</f>
        <v>0</v>
      </c>
      <c r="JE7" s="59">
        <f t="shared" ref="JE7:JE35" si="88">GD7</f>
        <v>0</v>
      </c>
      <c r="JF7" s="58">
        <v>0</v>
      </c>
      <c r="JG7" s="59">
        <f t="shared" ref="JG7" si="89">(JD7+JE7)-JF7</f>
        <v>0</v>
      </c>
      <c r="JH7" s="59">
        <f>JK6</f>
        <v>0</v>
      </c>
      <c r="JI7" s="59">
        <f t="shared" ref="JI7:JI35" si="90">GL7</f>
        <v>0</v>
      </c>
      <c r="JJ7" s="58">
        <v>0</v>
      </c>
      <c r="JK7" s="59">
        <f t="shared" ref="JK7" si="91">(JH7+JI7)-JJ7</f>
        <v>0</v>
      </c>
      <c r="JL7" s="59">
        <f>JO6</f>
        <v>2</v>
      </c>
      <c r="JM7" s="59">
        <f t="shared" ref="JM7:JM34" si="92">GR7</f>
        <v>0</v>
      </c>
      <c r="JN7" s="58">
        <v>0</v>
      </c>
      <c r="JO7" s="59">
        <f t="shared" ref="JO7:JO34" si="93">(JL7+JM7)-JN7</f>
        <v>2</v>
      </c>
      <c r="JP7" s="59">
        <f>JS6</f>
        <v>204</v>
      </c>
      <c r="JQ7" s="59">
        <f t="shared" ref="JQ7:JQ34" si="94">GY7</f>
        <v>0</v>
      </c>
      <c r="JR7" s="58">
        <v>0</v>
      </c>
      <c r="JS7" s="59">
        <f t="shared" ref="JS7:JS34" si="95">(JP7+JQ7)-JR7</f>
        <v>204</v>
      </c>
      <c r="JU7" s="187">
        <f t="shared" ref="JU7:JU36" si="96">HE7+HI7+HM7+HQ7+HU7+HY7+IC7+IG7+IK7+IO7+IS7+IW7+JA7+JE7+JI7+JM7+JQ7</f>
        <v>3</v>
      </c>
      <c r="JV7" s="1">
        <f t="shared" ref="JV7:JV36" si="97">+CS7+CZ7+DG7+DN7+DU7+EB7+EI7+EP7+EW7+FD7+FK7+FR7+FY7+GF7+GM7+GT7+HA7</f>
        <v>3.78</v>
      </c>
    </row>
    <row r="8" spans="1:282" s="61" customFormat="1" ht="21" customHeight="1">
      <c r="A8" s="31">
        <v>42524</v>
      </c>
      <c r="B8" s="68">
        <f t="shared" ref="B8:B35" si="98">P7</f>
        <v>822.33999999999992</v>
      </c>
      <c r="C8" s="33">
        <f>+('[1]Multi Layer '!$G$9+'[1]Multi Layer '!$S$9+'[1]Multi Layer '!$AE$9)*25</f>
        <v>1875</v>
      </c>
      <c r="D8" s="34">
        <f t="shared" si="20"/>
        <v>2697.34</v>
      </c>
      <c r="E8" s="35">
        <f>12+12</f>
        <v>24</v>
      </c>
      <c r="F8" s="35">
        <f>533.99+530.53</f>
        <v>1064.52</v>
      </c>
      <c r="G8" s="36">
        <f t="shared" si="0"/>
        <v>1045.32</v>
      </c>
      <c r="H8" s="37">
        <v>2.2999999999999998</v>
      </c>
      <c r="I8" s="37">
        <v>0</v>
      </c>
      <c r="J8" s="37">
        <v>0</v>
      </c>
      <c r="K8" s="38">
        <f>H8+I8+J8</f>
        <v>2.2999999999999998</v>
      </c>
      <c r="L8" s="38">
        <f t="shared" si="1"/>
        <v>10.645200000000001</v>
      </c>
      <c r="M8" s="38">
        <f t="shared" si="2"/>
        <v>8.3452000000000019</v>
      </c>
      <c r="N8" s="39">
        <f>9.6+9.6</f>
        <v>19.2</v>
      </c>
      <c r="O8" s="40">
        <f>+F8+K8-N8</f>
        <v>1047.6199999999999</v>
      </c>
      <c r="P8" s="63">
        <f>D8-O8</f>
        <v>1649.7200000000003</v>
      </c>
      <c r="Q8" s="42">
        <v>0</v>
      </c>
      <c r="R8" s="43">
        <f t="shared" si="21"/>
        <v>-1649.7200000000003</v>
      </c>
      <c r="S8" s="4"/>
      <c r="T8" s="65">
        <f t="shared" ref="T8:T34" si="99">+CM7</f>
        <v>1747.21</v>
      </c>
      <c r="U8" s="45">
        <f t="shared" si="22"/>
        <v>1045.32</v>
      </c>
      <c r="V8" s="46">
        <f t="shared" si="3"/>
        <v>0</v>
      </c>
      <c r="W8" s="46">
        <f t="shared" si="23"/>
        <v>2792.5299999999997</v>
      </c>
      <c r="X8" s="47">
        <v>0</v>
      </c>
      <c r="Y8" s="47">
        <v>0</v>
      </c>
      <c r="Z8" s="47">
        <v>0</v>
      </c>
      <c r="AA8" s="47">
        <v>0</v>
      </c>
      <c r="AB8" s="47">
        <v>11</v>
      </c>
      <c r="AC8" s="47">
        <v>528.66999999999996</v>
      </c>
      <c r="AD8" s="47">
        <v>11</v>
      </c>
      <c r="AE8" s="47">
        <v>528</v>
      </c>
      <c r="AF8" s="47">
        <v>0</v>
      </c>
      <c r="AG8" s="47">
        <v>0</v>
      </c>
      <c r="AH8" s="47">
        <v>0</v>
      </c>
      <c r="AI8" s="47">
        <v>0</v>
      </c>
      <c r="AJ8" s="47">
        <v>0</v>
      </c>
      <c r="AK8" s="47">
        <v>0</v>
      </c>
      <c r="AL8" s="47">
        <v>0</v>
      </c>
      <c r="AM8" s="47">
        <v>0</v>
      </c>
      <c r="AN8" s="47">
        <v>0</v>
      </c>
      <c r="AO8" s="47">
        <v>0</v>
      </c>
      <c r="AP8" s="47">
        <v>0</v>
      </c>
      <c r="AQ8" s="47">
        <v>0</v>
      </c>
      <c r="AR8" s="47">
        <v>0</v>
      </c>
      <c r="AS8" s="47">
        <v>0</v>
      </c>
      <c r="AT8" s="47">
        <v>0</v>
      </c>
      <c r="AU8" s="47">
        <v>0</v>
      </c>
      <c r="AV8" s="47">
        <v>0</v>
      </c>
      <c r="AW8" s="47">
        <v>0</v>
      </c>
      <c r="AX8" s="47">
        <v>0</v>
      </c>
      <c r="AY8" s="47">
        <v>0</v>
      </c>
      <c r="AZ8" s="47">
        <v>0</v>
      </c>
      <c r="BA8" s="47">
        <v>0</v>
      </c>
      <c r="BB8" s="47">
        <v>0</v>
      </c>
      <c r="BC8" s="47">
        <v>0</v>
      </c>
      <c r="BD8" s="47">
        <v>0</v>
      </c>
      <c r="BE8" s="47">
        <v>0</v>
      </c>
      <c r="BF8" s="47">
        <v>0</v>
      </c>
      <c r="BG8" s="47">
        <v>0</v>
      </c>
      <c r="BH8" s="47">
        <v>0</v>
      </c>
      <c r="BI8" s="47">
        <v>0</v>
      </c>
      <c r="BJ8" s="47">
        <v>0</v>
      </c>
      <c r="BK8" s="47">
        <v>0</v>
      </c>
      <c r="BL8" s="47">
        <v>0</v>
      </c>
      <c r="BM8" s="47">
        <v>0</v>
      </c>
      <c r="BN8" s="47">
        <v>0</v>
      </c>
      <c r="BO8" s="47">
        <v>0</v>
      </c>
      <c r="BP8" s="47">
        <v>0</v>
      </c>
      <c r="BQ8" s="47">
        <v>0</v>
      </c>
      <c r="BR8" s="47">
        <v>0</v>
      </c>
      <c r="BS8" s="47">
        <v>0</v>
      </c>
      <c r="BT8" s="47">
        <v>0</v>
      </c>
      <c r="BU8" s="47">
        <v>0</v>
      </c>
      <c r="BV8" s="47">
        <v>0</v>
      </c>
      <c r="BW8" s="47">
        <v>0</v>
      </c>
      <c r="BX8" s="47">
        <v>0</v>
      </c>
      <c r="BY8" s="47">
        <v>0</v>
      </c>
      <c r="BZ8" s="47">
        <v>0</v>
      </c>
      <c r="CA8" s="47">
        <v>0</v>
      </c>
      <c r="CB8" s="47">
        <v>0</v>
      </c>
      <c r="CC8" s="47">
        <v>0</v>
      </c>
      <c r="CD8" s="47">
        <v>0</v>
      </c>
      <c r="CE8" s="47">
        <v>0</v>
      </c>
      <c r="CF8" s="47">
        <v>0</v>
      </c>
      <c r="CG8" s="47">
        <v>0</v>
      </c>
      <c r="CH8" s="47">
        <v>0</v>
      </c>
      <c r="CI8" s="47">
        <v>0</v>
      </c>
      <c r="CJ8" s="47">
        <v>0</v>
      </c>
      <c r="CK8" s="47">
        <v>1.84</v>
      </c>
      <c r="CL8" s="48">
        <f t="shared" si="24"/>
        <v>528.66999999999996</v>
      </c>
      <c r="CM8" s="49">
        <f t="shared" si="25"/>
        <v>2263.8599999999997</v>
      </c>
      <c r="CN8" s="49">
        <f t="shared" si="26"/>
        <v>526.82999999999993</v>
      </c>
      <c r="CO8" s="51">
        <f t="shared" ref="CO8:CO34" si="100">CU7</f>
        <v>214.51</v>
      </c>
      <c r="CP8" s="51">
        <f t="shared" si="27"/>
        <v>0</v>
      </c>
      <c r="CQ8" s="52">
        <v>0</v>
      </c>
      <c r="CR8" s="52">
        <v>0</v>
      </c>
      <c r="CS8" s="52">
        <v>0</v>
      </c>
      <c r="CT8" s="51">
        <f t="shared" si="28"/>
        <v>0</v>
      </c>
      <c r="CU8" s="51">
        <f t="shared" si="4"/>
        <v>214.51</v>
      </c>
      <c r="CV8" s="51">
        <f t="shared" ref="CV8:CV34" si="101">DB7</f>
        <v>352.59</v>
      </c>
      <c r="CW8" s="51">
        <f t="shared" si="29"/>
        <v>528</v>
      </c>
      <c r="CX8" s="52">
        <v>0</v>
      </c>
      <c r="CY8" s="52">
        <v>0</v>
      </c>
      <c r="CZ8" s="52">
        <v>0</v>
      </c>
      <c r="DA8" s="51">
        <f t="shared" si="30"/>
        <v>0</v>
      </c>
      <c r="DB8" s="51">
        <f t="shared" si="5"/>
        <v>880.58999999999992</v>
      </c>
      <c r="DC8" s="51">
        <f t="shared" ref="DC8:DC34" si="102">DI7</f>
        <v>0</v>
      </c>
      <c r="DD8" s="51">
        <f t="shared" si="31"/>
        <v>0</v>
      </c>
      <c r="DE8" s="52">
        <v>0</v>
      </c>
      <c r="DF8" s="52">
        <v>0</v>
      </c>
      <c r="DG8" s="52">
        <v>0</v>
      </c>
      <c r="DH8" s="51">
        <f t="shared" si="32"/>
        <v>0</v>
      </c>
      <c r="DI8" s="51">
        <f t="shared" si="6"/>
        <v>0</v>
      </c>
      <c r="DJ8" s="51">
        <f t="shared" ref="DJ8:DJ34" si="103">DP7</f>
        <v>15.34</v>
      </c>
      <c r="DK8" s="51">
        <f t="shared" si="33"/>
        <v>0</v>
      </c>
      <c r="DL8" s="52">
        <v>0</v>
      </c>
      <c r="DM8" s="52">
        <v>0</v>
      </c>
      <c r="DN8" s="52">
        <v>0</v>
      </c>
      <c r="DO8" s="51">
        <f t="shared" si="34"/>
        <v>0</v>
      </c>
      <c r="DP8" s="51">
        <f t="shared" si="7"/>
        <v>15.34</v>
      </c>
      <c r="DQ8" s="51">
        <f t="shared" ref="DQ8:DQ34" si="104">DW7</f>
        <v>7.97</v>
      </c>
      <c r="DR8" s="51">
        <f t="shared" si="35"/>
        <v>0</v>
      </c>
      <c r="DS8" s="52">
        <v>0</v>
      </c>
      <c r="DT8" s="52">
        <v>0</v>
      </c>
      <c r="DU8" s="52">
        <v>0</v>
      </c>
      <c r="DV8" s="51">
        <f t="shared" si="36"/>
        <v>0</v>
      </c>
      <c r="DW8" s="51">
        <f t="shared" si="8"/>
        <v>7.97</v>
      </c>
      <c r="DX8" s="51">
        <f t="shared" ref="DX8:DX34" si="105">ED7</f>
        <v>25.82</v>
      </c>
      <c r="DY8" s="51">
        <f t="shared" si="37"/>
        <v>0</v>
      </c>
      <c r="DZ8" s="52">
        <v>0</v>
      </c>
      <c r="EA8" s="52">
        <v>0</v>
      </c>
      <c r="EB8" s="52">
        <v>0</v>
      </c>
      <c r="EC8" s="51">
        <f t="shared" si="38"/>
        <v>0</v>
      </c>
      <c r="ED8" s="51">
        <f t="shared" si="9"/>
        <v>25.82</v>
      </c>
      <c r="EE8" s="51">
        <f t="shared" ref="EE8:EE33" si="106">EK7</f>
        <v>48.72</v>
      </c>
      <c r="EF8" s="51">
        <f t="shared" si="39"/>
        <v>0</v>
      </c>
      <c r="EG8" s="52">
        <v>0</v>
      </c>
      <c r="EH8" s="52">
        <v>0</v>
      </c>
      <c r="EI8" s="52">
        <v>0</v>
      </c>
      <c r="EJ8" s="51">
        <f t="shared" si="40"/>
        <v>0</v>
      </c>
      <c r="EK8" s="51">
        <f t="shared" si="10"/>
        <v>48.72</v>
      </c>
      <c r="EL8" s="51">
        <f t="shared" ref="EL8:EL33" si="107">ER7</f>
        <v>29.57</v>
      </c>
      <c r="EM8" s="51">
        <f t="shared" si="41"/>
        <v>0</v>
      </c>
      <c r="EN8" s="52">
        <v>0</v>
      </c>
      <c r="EO8" s="52">
        <v>0</v>
      </c>
      <c r="EP8" s="52">
        <v>0</v>
      </c>
      <c r="EQ8" s="51">
        <f t="shared" si="42"/>
        <v>0</v>
      </c>
      <c r="ER8" s="51">
        <f t="shared" si="11"/>
        <v>29.57</v>
      </c>
      <c r="ES8" s="51">
        <f t="shared" ref="ES8:ES33" si="108">EY7</f>
        <v>24.57</v>
      </c>
      <c r="ET8" s="51">
        <f t="shared" si="43"/>
        <v>0</v>
      </c>
      <c r="EU8" s="52">
        <v>0</v>
      </c>
      <c r="EV8" s="52">
        <v>0</v>
      </c>
      <c r="EW8" s="52">
        <v>0</v>
      </c>
      <c r="EX8" s="51">
        <f t="shared" si="44"/>
        <v>0</v>
      </c>
      <c r="EY8" s="51">
        <f t="shared" si="45"/>
        <v>24.57</v>
      </c>
      <c r="EZ8" s="51">
        <f t="shared" ref="EZ8:EZ33" si="109">FF7</f>
        <v>71.239999999999995</v>
      </c>
      <c r="FA8" s="51">
        <f t="shared" si="46"/>
        <v>0</v>
      </c>
      <c r="FB8" s="52">
        <v>0</v>
      </c>
      <c r="FC8" s="52">
        <v>0</v>
      </c>
      <c r="FD8" s="52">
        <v>0</v>
      </c>
      <c r="FE8" s="51">
        <f t="shared" si="47"/>
        <v>0</v>
      </c>
      <c r="FF8" s="51">
        <f t="shared" si="48"/>
        <v>71.239999999999995</v>
      </c>
      <c r="FG8" s="51">
        <f t="shared" ref="FG8:FG33" si="110">FM7</f>
        <v>32.299999999999997</v>
      </c>
      <c r="FH8" s="51">
        <f t="shared" si="49"/>
        <v>0</v>
      </c>
      <c r="FI8" s="52">
        <v>0</v>
      </c>
      <c r="FJ8" s="52">
        <v>0</v>
      </c>
      <c r="FK8" s="52">
        <v>0</v>
      </c>
      <c r="FL8" s="51">
        <f t="shared" si="50"/>
        <v>0</v>
      </c>
      <c r="FM8" s="51">
        <f t="shared" si="51"/>
        <v>32.299999999999997</v>
      </c>
      <c r="FN8" s="51">
        <f t="shared" ref="FN8:FN33" si="111">FT7</f>
        <v>69.05999999999996</v>
      </c>
      <c r="FO8" s="51">
        <f t="shared" si="52"/>
        <v>0</v>
      </c>
      <c r="FP8" s="52">
        <v>0</v>
      </c>
      <c r="FQ8" s="52">
        <v>0</v>
      </c>
      <c r="FR8" s="52">
        <v>0</v>
      </c>
      <c r="FS8" s="51">
        <f t="shared" si="53"/>
        <v>0</v>
      </c>
      <c r="FT8" s="51">
        <f t="shared" si="54"/>
        <v>69.05999999999996</v>
      </c>
      <c r="FU8" s="51">
        <f t="shared" ref="FU8:FU33" si="112">GA7</f>
        <v>0</v>
      </c>
      <c r="FV8" s="51">
        <f t="shared" si="12"/>
        <v>0</v>
      </c>
      <c r="FW8" s="52">
        <v>0</v>
      </c>
      <c r="FX8" s="52">
        <v>0</v>
      </c>
      <c r="FY8" s="52">
        <v>0</v>
      </c>
      <c r="FZ8" s="51">
        <f t="shared" si="55"/>
        <v>0</v>
      </c>
      <c r="GA8" s="51">
        <f t="shared" si="13"/>
        <v>0</v>
      </c>
      <c r="GB8" s="51">
        <f t="shared" ref="GB8:GB35" si="113">GH7</f>
        <v>7.45</v>
      </c>
      <c r="GC8" s="51">
        <f t="shared" si="56"/>
        <v>0</v>
      </c>
      <c r="GD8" s="52">
        <v>0</v>
      </c>
      <c r="GE8" s="52">
        <v>0</v>
      </c>
      <c r="GF8" s="52">
        <v>0</v>
      </c>
      <c r="GG8" s="51">
        <f t="shared" ref="GG8:GG35" si="114">GE8+GF8</f>
        <v>0</v>
      </c>
      <c r="GH8" s="51">
        <f t="shared" ref="GH8:GH35" si="115">(GB8+GC8)-GG8</f>
        <v>7.45</v>
      </c>
      <c r="GI8" s="51">
        <f t="shared" ref="GI8:GI35" si="116">GO7</f>
        <v>0</v>
      </c>
      <c r="GJ8" s="51">
        <f t="shared" si="58"/>
        <v>0</v>
      </c>
      <c r="GK8" s="52">
        <v>0</v>
      </c>
      <c r="GL8" s="52">
        <v>0</v>
      </c>
      <c r="GM8" s="52">
        <v>0</v>
      </c>
      <c r="GN8" s="51">
        <f t="shared" ref="GN8:GN35" si="117">GL8+GM8</f>
        <v>0</v>
      </c>
      <c r="GO8" s="51">
        <f t="shared" ref="GO8:GO35" si="118">(GI8+GJ8)-GN8</f>
        <v>0</v>
      </c>
      <c r="GP8" s="51">
        <f t="shared" ref="GP8:GP33" si="119">GV7</f>
        <v>19.18</v>
      </c>
      <c r="GQ8" s="51">
        <f t="shared" si="60"/>
        <v>0</v>
      </c>
      <c r="GR8" s="52">
        <v>0</v>
      </c>
      <c r="GS8" s="52">
        <v>0</v>
      </c>
      <c r="GT8" s="52">
        <v>0</v>
      </c>
      <c r="GU8" s="51">
        <f t="shared" si="61"/>
        <v>0</v>
      </c>
      <c r="GV8" s="51">
        <f t="shared" si="16"/>
        <v>19.18</v>
      </c>
      <c r="GW8" s="66">
        <f t="shared" ref="GW8:GW34" si="120">HC7</f>
        <v>247</v>
      </c>
      <c r="GX8" s="56">
        <f t="shared" si="62"/>
        <v>0</v>
      </c>
      <c r="GY8" s="52">
        <v>0</v>
      </c>
      <c r="GZ8" s="52">
        <v>0</v>
      </c>
      <c r="HA8" s="52">
        <v>0</v>
      </c>
      <c r="HB8" s="51">
        <f t="shared" si="17"/>
        <v>0</v>
      </c>
      <c r="HC8" s="57">
        <f t="shared" si="18"/>
        <v>247</v>
      </c>
      <c r="HD8" s="59">
        <f t="shared" ref="HD8:HD34" si="121">HG7</f>
        <v>0</v>
      </c>
      <c r="HE8" s="59">
        <f t="shared" si="63"/>
        <v>0</v>
      </c>
      <c r="HF8" s="58">
        <v>0</v>
      </c>
      <c r="HG8" s="59">
        <f t="shared" si="64"/>
        <v>0</v>
      </c>
      <c r="HH8" s="59">
        <f t="shared" ref="HH8:HH34" si="122">HK7</f>
        <v>52</v>
      </c>
      <c r="HI8" s="59">
        <f t="shared" si="65"/>
        <v>0</v>
      </c>
      <c r="HJ8" s="58">
        <v>0</v>
      </c>
      <c r="HK8" s="59">
        <f t="shared" si="66"/>
        <v>52</v>
      </c>
      <c r="HL8" s="59">
        <f t="shared" ref="HL8:HL34" si="123">HO7</f>
        <v>0</v>
      </c>
      <c r="HM8" s="59">
        <f t="shared" si="67"/>
        <v>0</v>
      </c>
      <c r="HN8" s="58">
        <v>0</v>
      </c>
      <c r="HO8" s="59">
        <f t="shared" si="68"/>
        <v>0</v>
      </c>
      <c r="HP8" s="59">
        <f t="shared" ref="HP8:HP34" si="124">HS7</f>
        <v>24</v>
      </c>
      <c r="HQ8" s="59">
        <f t="shared" si="69"/>
        <v>0</v>
      </c>
      <c r="HR8" s="58">
        <v>0</v>
      </c>
      <c r="HS8" s="59">
        <f t="shared" si="70"/>
        <v>24</v>
      </c>
      <c r="HT8" s="59">
        <f t="shared" ref="HT8:HT34" si="125">HW7</f>
        <v>32</v>
      </c>
      <c r="HU8" s="59">
        <f t="shared" si="71"/>
        <v>0</v>
      </c>
      <c r="HV8" s="58">
        <v>0</v>
      </c>
      <c r="HW8" s="59">
        <f t="shared" si="72"/>
        <v>32</v>
      </c>
      <c r="HX8" s="59">
        <f t="shared" ref="HX8:HX34" si="126">IA7</f>
        <v>26</v>
      </c>
      <c r="HY8" s="59">
        <f t="shared" si="73"/>
        <v>0</v>
      </c>
      <c r="HZ8" s="58">
        <v>0</v>
      </c>
      <c r="IA8" s="59">
        <f t="shared" si="74"/>
        <v>26</v>
      </c>
      <c r="IB8" s="59">
        <f t="shared" ref="IB8:IB34" si="127">IE7</f>
        <v>27</v>
      </c>
      <c r="IC8" s="59">
        <f t="shared" si="75"/>
        <v>0</v>
      </c>
      <c r="ID8" s="58">
        <v>0</v>
      </c>
      <c r="IE8" s="59">
        <f t="shared" si="76"/>
        <v>27</v>
      </c>
      <c r="IF8" s="59">
        <f t="shared" ref="IF8:IF34" si="128">II7</f>
        <v>1</v>
      </c>
      <c r="IG8" s="59">
        <f t="shared" si="77"/>
        <v>0</v>
      </c>
      <c r="IH8" s="58">
        <v>0</v>
      </c>
      <c r="II8" s="59">
        <f t="shared" si="78"/>
        <v>1</v>
      </c>
      <c r="IJ8" s="59">
        <f t="shared" ref="IJ8:IJ34" si="129">IM7</f>
        <v>0</v>
      </c>
      <c r="IK8" s="59">
        <f t="shared" si="79"/>
        <v>0</v>
      </c>
      <c r="IL8" s="58">
        <v>0</v>
      </c>
      <c r="IM8" s="59">
        <f t="shared" si="80"/>
        <v>0</v>
      </c>
      <c r="IN8" s="59">
        <f t="shared" ref="IN8:IN34" si="130">IQ7</f>
        <v>0</v>
      </c>
      <c r="IO8" s="59">
        <f t="shared" si="81"/>
        <v>0</v>
      </c>
      <c r="IP8" s="58">
        <v>0</v>
      </c>
      <c r="IQ8" s="59">
        <f t="shared" si="82"/>
        <v>0</v>
      </c>
      <c r="IR8" s="59">
        <f t="shared" ref="IR8:IR34" si="131">IU7</f>
        <v>0</v>
      </c>
      <c r="IS8" s="59">
        <f t="shared" si="83"/>
        <v>0</v>
      </c>
      <c r="IT8" s="58">
        <v>0</v>
      </c>
      <c r="IU8" s="59">
        <f t="shared" si="84"/>
        <v>0</v>
      </c>
      <c r="IV8" s="59">
        <f t="shared" ref="IV8:IV34" si="132">IY7</f>
        <v>43</v>
      </c>
      <c r="IW8" s="59">
        <f t="shared" si="19"/>
        <v>0</v>
      </c>
      <c r="IX8" s="58">
        <v>0</v>
      </c>
      <c r="IY8" s="59">
        <f t="shared" si="85"/>
        <v>43</v>
      </c>
      <c r="IZ8" s="59">
        <f t="shared" ref="IZ8:IZ34" si="133">JC7</f>
        <v>11</v>
      </c>
      <c r="JA8" s="59">
        <f t="shared" si="86"/>
        <v>0</v>
      </c>
      <c r="JB8" s="58">
        <v>0</v>
      </c>
      <c r="JC8" s="59">
        <f t="shared" si="87"/>
        <v>11</v>
      </c>
      <c r="JD8" s="59">
        <f t="shared" ref="JD8:JD35" si="134">JG7</f>
        <v>0</v>
      </c>
      <c r="JE8" s="59">
        <f t="shared" si="88"/>
        <v>0</v>
      </c>
      <c r="JF8" s="58">
        <v>0</v>
      </c>
      <c r="JG8" s="59">
        <f t="shared" ref="JG8:JG35" si="135">(JD8+JE8)-JF8</f>
        <v>0</v>
      </c>
      <c r="JH8" s="59">
        <f t="shared" ref="JH8:JH35" si="136">JK7</f>
        <v>0</v>
      </c>
      <c r="JI8" s="59">
        <f t="shared" si="90"/>
        <v>0</v>
      </c>
      <c r="JJ8" s="58">
        <v>0</v>
      </c>
      <c r="JK8" s="59">
        <f t="shared" ref="JK8:JK35" si="137">(JH8+JI8)-JJ8</f>
        <v>0</v>
      </c>
      <c r="JL8" s="59">
        <f t="shared" ref="JL8:JL34" si="138">JO7</f>
        <v>2</v>
      </c>
      <c r="JM8" s="59">
        <f t="shared" si="92"/>
        <v>0</v>
      </c>
      <c r="JN8" s="58">
        <v>0</v>
      </c>
      <c r="JO8" s="59">
        <f t="shared" si="93"/>
        <v>2</v>
      </c>
      <c r="JP8" s="59">
        <f t="shared" ref="JP8:JP34" si="139">JS7</f>
        <v>204</v>
      </c>
      <c r="JQ8" s="59">
        <f t="shared" si="94"/>
        <v>0</v>
      </c>
      <c r="JR8" s="58">
        <v>0</v>
      </c>
      <c r="JS8" s="59">
        <f t="shared" si="95"/>
        <v>204</v>
      </c>
      <c r="JU8" s="187">
        <f t="shared" si="96"/>
        <v>0</v>
      </c>
      <c r="JV8" s="1">
        <f t="shared" si="97"/>
        <v>0</v>
      </c>
    </row>
    <row r="9" spans="1:282" s="61" customFormat="1" ht="21" customHeight="1">
      <c r="A9" s="31">
        <v>42525</v>
      </c>
      <c r="B9" s="68">
        <f t="shared" si="98"/>
        <v>1649.7200000000003</v>
      </c>
      <c r="C9" s="33">
        <f>+('[1]Multi Layer '!$G$10+'[1]Multi Layer '!$S$10+'[1]Multi Layer '!$AE$10)*25</f>
        <v>500</v>
      </c>
      <c r="D9" s="34">
        <f t="shared" si="20"/>
        <v>2149.7200000000003</v>
      </c>
      <c r="E9" s="35">
        <v>6</v>
      </c>
      <c r="F9" s="35">
        <f>200</f>
        <v>200</v>
      </c>
      <c r="G9" s="36">
        <f t="shared" si="0"/>
        <v>195.2</v>
      </c>
      <c r="H9" s="37">
        <v>21.6</v>
      </c>
      <c r="I9" s="37">
        <v>0</v>
      </c>
      <c r="J9" s="37">
        <v>0</v>
      </c>
      <c r="K9" s="38">
        <f>H9+I9+J9</f>
        <v>21.6</v>
      </c>
      <c r="L9" s="38">
        <f t="shared" si="1"/>
        <v>2</v>
      </c>
      <c r="M9" s="38">
        <f t="shared" si="2"/>
        <v>-19.600000000000001</v>
      </c>
      <c r="N9" s="39">
        <v>4.8</v>
      </c>
      <c r="O9" s="40">
        <f>+F9+K9-N9</f>
        <v>216.79999999999998</v>
      </c>
      <c r="P9" s="63">
        <f>D9-O9</f>
        <v>1932.9200000000003</v>
      </c>
      <c r="Q9" s="42">
        <v>0</v>
      </c>
      <c r="R9" s="43">
        <f t="shared" si="21"/>
        <v>-1932.9200000000003</v>
      </c>
      <c r="S9" s="4"/>
      <c r="T9" s="65">
        <f t="shared" si="99"/>
        <v>2263.8599999999997</v>
      </c>
      <c r="U9" s="45">
        <f t="shared" si="22"/>
        <v>195.2</v>
      </c>
      <c r="V9" s="46">
        <f t="shared" si="3"/>
        <v>0</v>
      </c>
      <c r="W9" s="46">
        <f t="shared" si="23"/>
        <v>2459.0599999999995</v>
      </c>
      <c r="X9" s="47">
        <v>0</v>
      </c>
      <c r="Y9" s="47">
        <v>0</v>
      </c>
      <c r="Z9" s="47">
        <v>0</v>
      </c>
      <c r="AA9" s="47">
        <v>0</v>
      </c>
      <c r="AB9" s="47">
        <v>17</v>
      </c>
      <c r="AC9" s="47">
        <v>730.22</v>
      </c>
      <c r="AD9" s="47">
        <v>17</v>
      </c>
      <c r="AE9" s="47">
        <v>773.89</v>
      </c>
      <c r="AF9" s="47">
        <v>0</v>
      </c>
      <c r="AG9" s="47">
        <v>0</v>
      </c>
      <c r="AH9" s="47">
        <v>0</v>
      </c>
      <c r="AI9" s="47">
        <v>0</v>
      </c>
      <c r="AJ9" s="47">
        <v>0</v>
      </c>
      <c r="AK9" s="47">
        <v>0</v>
      </c>
      <c r="AL9" s="47">
        <v>0</v>
      </c>
      <c r="AM9" s="47">
        <v>0</v>
      </c>
      <c r="AN9" s="47">
        <v>0</v>
      </c>
      <c r="AO9" s="47">
        <v>0</v>
      </c>
      <c r="AP9" s="47">
        <v>0</v>
      </c>
      <c r="AQ9" s="47">
        <v>0</v>
      </c>
      <c r="AR9" s="47">
        <v>0</v>
      </c>
      <c r="AS9" s="47">
        <v>0</v>
      </c>
      <c r="AT9" s="47">
        <v>0</v>
      </c>
      <c r="AU9" s="47">
        <v>0</v>
      </c>
      <c r="AV9" s="47">
        <v>0</v>
      </c>
      <c r="AW9" s="47">
        <v>0</v>
      </c>
      <c r="AX9" s="47">
        <v>0</v>
      </c>
      <c r="AY9" s="47">
        <v>0</v>
      </c>
      <c r="AZ9" s="47">
        <v>0</v>
      </c>
      <c r="BA9" s="47">
        <v>0</v>
      </c>
      <c r="BB9" s="47">
        <v>0</v>
      </c>
      <c r="BC9" s="47">
        <v>0</v>
      </c>
      <c r="BD9" s="47">
        <v>0</v>
      </c>
      <c r="BE9" s="47">
        <v>0</v>
      </c>
      <c r="BF9" s="47">
        <v>0</v>
      </c>
      <c r="BG9" s="47">
        <v>0</v>
      </c>
      <c r="BH9" s="47">
        <v>0</v>
      </c>
      <c r="BI9" s="47">
        <v>0</v>
      </c>
      <c r="BJ9" s="47">
        <v>0</v>
      </c>
      <c r="BK9" s="47">
        <v>0</v>
      </c>
      <c r="BL9" s="47">
        <v>0</v>
      </c>
      <c r="BM9" s="47">
        <v>0</v>
      </c>
      <c r="BN9" s="47">
        <v>0</v>
      </c>
      <c r="BO9" s="47">
        <v>0</v>
      </c>
      <c r="BP9" s="47">
        <v>0</v>
      </c>
      <c r="BQ9" s="47">
        <v>0</v>
      </c>
      <c r="BR9" s="47">
        <v>0</v>
      </c>
      <c r="BS9" s="47">
        <v>0</v>
      </c>
      <c r="BT9" s="47">
        <v>0</v>
      </c>
      <c r="BU9" s="47">
        <v>0</v>
      </c>
      <c r="BV9" s="47">
        <v>0</v>
      </c>
      <c r="BW9" s="47">
        <v>0</v>
      </c>
      <c r="BX9" s="47">
        <v>0</v>
      </c>
      <c r="BY9" s="47">
        <v>0</v>
      </c>
      <c r="BZ9" s="47">
        <v>0</v>
      </c>
      <c r="CA9" s="47">
        <v>0</v>
      </c>
      <c r="CB9" s="47">
        <v>0</v>
      </c>
      <c r="CC9" s="47">
        <v>0</v>
      </c>
      <c r="CD9" s="47">
        <v>0</v>
      </c>
      <c r="CE9" s="47">
        <v>0</v>
      </c>
      <c r="CF9" s="47">
        <v>0</v>
      </c>
      <c r="CG9" s="47">
        <v>0</v>
      </c>
      <c r="CH9" s="47">
        <v>0</v>
      </c>
      <c r="CI9" s="47">
        <v>0</v>
      </c>
      <c r="CJ9" s="47">
        <v>0</v>
      </c>
      <c r="CK9" s="47">
        <v>0.81</v>
      </c>
      <c r="CL9" s="48">
        <f t="shared" si="24"/>
        <v>730.22</v>
      </c>
      <c r="CM9" s="49">
        <f t="shared" si="25"/>
        <v>1728.8399999999995</v>
      </c>
      <c r="CN9" s="49">
        <f t="shared" si="26"/>
        <v>729.41000000000008</v>
      </c>
      <c r="CO9" s="51">
        <f t="shared" si="100"/>
        <v>214.51</v>
      </c>
      <c r="CP9" s="51">
        <f t="shared" si="27"/>
        <v>0</v>
      </c>
      <c r="CQ9" s="52">
        <v>0</v>
      </c>
      <c r="CR9" s="52">
        <v>0</v>
      </c>
      <c r="CS9" s="52">
        <v>0</v>
      </c>
      <c r="CT9" s="51">
        <f t="shared" si="28"/>
        <v>0</v>
      </c>
      <c r="CU9" s="51">
        <f t="shared" si="4"/>
        <v>214.51</v>
      </c>
      <c r="CV9" s="51">
        <f t="shared" si="101"/>
        <v>880.58999999999992</v>
      </c>
      <c r="CW9" s="51">
        <f t="shared" si="29"/>
        <v>773.89</v>
      </c>
      <c r="CX9" s="52">
        <v>67</v>
      </c>
      <c r="CY9" s="52">
        <v>841.36</v>
      </c>
      <c r="CZ9" s="52">
        <v>17.12</v>
      </c>
      <c r="DA9" s="51">
        <f t="shared" si="30"/>
        <v>858.48</v>
      </c>
      <c r="DB9" s="51">
        <f t="shared" si="5"/>
        <v>796</v>
      </c>
      <c r="DC9" s="51">
        <f t="shared" si="102"/>
        <v>0</v>
      </c>
      <c r="DD9" s="51">
        <f t="shared" si="31"/>
        <v>0</v>
      </c>
      <c r="DE9" s="52">
        <v>0</v>
      </c>
      <c r="DF9" s="52">
        <v>0</v>
      </c>
      <c r="DG9" s="52">
        <v>0</v>
      </c>
      <c r="DH9" s="51">
        <f t="shared" si="32"/>
        <v>0</v>
      </c>
      <c r="DI9" s="51">
        <f t="shared" si="6"/>
        <v>0</v>
      </c>
      <c r="DJ9" s="51">
        <f t="shared" si="103"/>
        <v>15.34</v>
      </c>
      <c r="DK9" s="51">
        <f t="shared" si="33"/>
        <v>0</v>
      </c>
      <c r="DL9" s="52">
        <v>0</v>
      </c>
      <c r="DM9" s="52">
        <v>0</v>
      </c>
      <c r="DN9" s="52">
        <v>0</v>
      </c>
      <c r="DO9" s="51">
        <f t="shared" si="34"/>
        <v>0</v>
      </c>
      <c r="DP9" s="51">
        <f t="shared" si="7"/>
        <v>15.34</v>
      </c>
      <c r="DQ9" s="51">
        <f t="shared" si="104"/>
        <v>7.97</v>
      </c>
      <c r="DR9" s="51">
        <f t="shared" si="35"/>
        <v>0</v>
      </c>
      <c r="DS9" s="52">
        <v>0</v>
      </c>
      <c r="DT9" s="52">
        <v>0</v>
      </c>
      <c r="DU9" s="52">
        <v>0</v>
      </c>
      <c r="DV9" s="51">
        <f t="shared" si="36"/>
        <v>0</v>
      </c>
      <c r="DW9" s="51">
        <f t="shared" si="8"/>
        <v>7.97</v>
      </c>
      <c r="DX9" s="51">
        <f t="shared" si="105"/>
        <v>25.82</v>
      </c>
      <c r="DY9" s="51">
        <f t="shared" si="37"/>
        <v>0</v>
      </c>
      <c r="DZ9" s="52">
        <v>0</v>
      </c>
      <c r="EA9" s="52">
        <v>0</v>
      </c>
      <c r="EB9" s="52">
        <v>0</v>
      </c>
      <c r="EC9" s="51">
        <f t="shared" si="38"/>
        <v>0</v>
      </c>
      <c r="ED9" s="51">
        <f t="shared" si="9"/>
        <v>25.82</v>
      </c>
      <c r="EE9" s="51">
        <f t="shared" si="106"/>
        <v>48.72</v>
      </c>
      <c r="EF9" s="51">
        <f t="shared" si="39"/>
        <v>0</v>
      </c>
      <c r="EG9" s="52">
        <v>0</v>
      </c>
      <c r="EH9" s="52">
        <v>0</v>
      </c>
      <c r="EI9" s="52">
        <v>0</v>
      </c>
      <c r="EJ9" s="51">
        <f t="shared" si="40"/>
        <v>0</v>
      </c>
      <c r="EK9" s="51">
        <f t="shared" si="10"/>
        <v>48.72</v>
      </c>
      <c r="EL9" s="51">
        <f t="shared" si="107"/>
        <v>29.57</v>
      </c>
      <c r="EM9" s="51">
        <f t="shared" si="41"/>
        <v>0</v>
      </c>
      <c r="EN9" s="52">
        <v>0</v>
      </c>
      <c r="EO9" s="52">
        <v>0</v>
      </c>
      <c r="EP9" s="52">
        <v>0</v>
      </c>
      <c r="EQ9" s="51">
        <f t="shared" si="42"/>
        <v>0</v>
      </c>
      <c r="ER9" s="51">
        <f t="shared" si="11"/>
        <v>29.57</v>
      </c>
      <c r="ES9" s="51">
        <f t="shared" si="108"/>
        <v>24.57</v>
      </c>
      <c r="ET9" s="51">
        <f t="shared" si="43"/>
        <v>0</v>
      </c>
      <c r="EU9" s="52">
        <v>0</v>
      </c>
      <c r="EV9" s="52">
        <v>0</v>
      </c>
      <c r="EW9" s="52">
        <v>0</v>
      </c>
      <c r="EX9" s="51">
        <f t="shared" si="44"/>
        <v>0</v>
      </c>
      <c r="EY9" s="51">
        <f t="shared" si="45"/>
        <v>24.57</v>
      </c>
      <c r="EZ9" s="51">
        <f t="shared" si="109"/>
        <v>71.239999999999995</v>
      </c>
      <c r="FA9" s="51">
        <f t="shared" si="46"/>
        <v>0</v>
      </c>
      <c r="FB9" s="52">
        <v>0</v>
      </c>
      <c r="FC9" s="52">
        <v>0</v>
      </c>
      <c r="FD9" s="52">
        <v>0</v>
      </c>
      <c r="FE9" s="51">
        <f t="shared" si="47"/>
        <v>0</v>
      </c>
      <c r="FF9" s="51">
        <f t="shared" si="48"/>
        <v>71.239999999999995</v>
      </c>
      <c r="FG9" s="51">
        <f t="shared" si="110"/>
        <v>32.299999999999997</v>
      </c>
      <c r="FH9" s="51">
        <f t="shared" si="49"/>
        <v>0</v>
      </c>
      <c r="FI9" s="52">
        <v>0</v>
      </c>
      <c r="FJ9" s="52">
        <v>0</v>
      </c>
      <c r="FK9" s="52">
        <v>0</v>
      </c>
      <c r="FL9" s="51">
        <f t="shared" si="50"/>
        <v>0</v>
      </c>
      <c r="FM9" s="51">
        <f t="shared" si="51"/>
        <v>32.299999999999997</v>
      </c>
      <c r="FN9" s="51">
        <f t="shared" si="111"/>
        <v>69.05999999999996</v>
      </c>
      <c r="FO9" s="51">
        <f t="shared" si="52"/>
        <v>0</v>
      </c>
      <c r="FP9" s="52">
        <v>0</v>
      </c>
      <c r="FQ9" s="52">
        <v>0</v>
      </c>
      <c r="FR9" s="52">
        <v>0</v>
      </c>
      <c r="FS9" s="51">
        <f t="shared" si="53"/>
        <v>0</v>
      </c>
      <c r="FT9" s="51">
        <f t="shared" si="54"/>
        <v>69.05999999999996</v>
      </c>
      <c r="FU9" s="51">
        <f t="shared" si="112"/>
        <v>0</v>
      </c>
      <c r="FV9" s="51">
        <f t="shared" si="12"/>
        <v>0</v>
      </c>
      <c r="FW9" s="52">
        <v>0</v>
      </c>
      <c r="FX9" s="52">
        <v>0</v>
      </c>
      <c r="FY9" s="52">
        <v>0</v>
      </c>
      <c r="FZ9" s="51">
        <f t="shared" si="55"/>
        <v>0</v>
      </c>
      <c r="GA9" s="51">
        <f t="shared" si="13"/>
        <v>0</v>
      </c>
      <c r="GB9" s="51">
        <f t="shared" si="113"/>
        <v>7.45</v>
      </c>
      <c r="GC9" s="51">
        <f t="shared" si="56"/>
        <v>0</v>
      </c>
      <c r="GD9" s="52">
        <v>0</v>
      </c>
      <c r="GE9" s="52">
        <v>0</v>
      </c>
      <c r="GF9" s="52">
        <v>0</v>
      </c>
      <c r="GG9" s="51">
        <f t="shared" si="114"/>
        <v>0</v>
      </c>
      <c r="GH9" s="51">
        <f t="shared" si="115"/>
        <v>7.45</v>
      </c>
      <c r="GI9" s="51">
        <f t="shared" si="116"/>
        <v>0</v>
      </c>
      <c r="GJ9" s="51">
        <f t="shared" si="58"/>
        <v>0</v>
      </c>
      <c r="GK9" s="52">
        <v>0</v>
      </c>
      <c r="GL9" s="52">
        <v>0</v>
      </c>
      <c r="GM9" s="52">
        <v>0</v>
      </c>
      <c r="GN9" s="51">
        <f t="shared" si="117"/>
        <v>0</v>
      </c>
      <c r="GO9" s="51">
        <f t="shared" si="118"/>
        <v>0</v>
      </c>
      <c r="GP9" s="51">
        <f t="shared" si="119"/>
        <v>19.18</v>
      </c>
      <c r="GQ9" s="51">
        <f t="shared" si="60"/>
        <v>0</v>
      </c>
      <c r="GR9" s="52">
        <v>0</v>
      </c>
      <c r="GS9" s="52">
        <v>0</v>
      </c>
      <c r="GT9" s="52">
        <v>0</v>
      </c>
      <c r="GU9" s="51">
        <f t="shared" si="61"/>
        <v>0</v>
      </c>
      <c r="GV9" s="51">
        <f t="shared" si="16"/>
        <v>19.18</v>
      </c>
      <c r="GW9" s="66">
        <f t="shared" si="120"/>
        <v>247</v>
      </c>
      <c r="GX9" s="56">
        <f t="shared" si="62"/>
        <v>0</v>
      </c>
      <c r="GY9" s="52">
        <v>0</v>
      </c>
      <c r="GZ9" s="52">
        <v>0</v>
      </c>
      <c r="HA9" s="52">
        <v>0</v>
      </c>
      <c r="HB9" s="51">
        <f t="shared" si="17"/>
        <v>0</v>
      </c>
      <c r="HC9" s="57">
        <f t="shared" si="18"/>
        <v>247</v>
      </c>
      <c r="HD9" s="59">
        <f t="shared" si="121"/>
        <v>0</v>
      </c>
      <c r="HE9" s="59">
        <f t="shared" si="63"/>
        <v>0</v>
      </c>
      <c r="HF9" s="58">
        <v>0</v>
      </c>
      <c r="HG9" s="59">
        <f t="shared" si="64"/>
        <v>0</v>
      </c>
      <c r="HH9" s="59">
        <f t="shared" si="122"/>
        <v>52</v>
      </c>
      <c r="HI9" s="59">
        <f t="shared" si="65"/>
        <v>67</v>
      </c>
      <c r="HJ9" s="58">
        <v>0</v>
      </c>
      <c r="HK9" s="59">
        <f t="shared" si="66"/>
        <v>119</v>
      </c>
      <c r="HL9" s="59">
        <f t="shared" si="123"/>
        <v>0</v>
      </c>
      <c r="HM9" s="59">
        <f t="shared" si="67"/>
        <v>0</v>
      </c>
      <c r="HN9" s="58">
        <v>0</v>
      </c>
      <c r="HO9" s="59">
        <f t="shared" si="68"/>
        <v>0</v>
      </c>
      <c r="HP9" s="59">
        <f t="shared" si="124"/>
        <v>24</v>
      </c>
      <c r="HQ9" s="59">
        <f t="shared" si="69"/>
        <v>0</v>
      </c>
      <c r="HR9" s="58">
        <v>0</v>
      </c>
      <c r="HS9" s="59">
        <f t="shared" si="70"/>
        <v>24</v>
      </c>
      <c r="HT9" s="59">
        <f t="shared" si="125"/>
        <v>32</v>
      </c>
      <c r="HU9" s="59">
        <f t="shared" si="71"/>
        <v>0</v>
      </c>
      <c r="HV9" s="58">
        <v>0</v>
      </c>
      <c r="HW9" s="59">
        <f t="shared" si="72"/>
        <v>32</v>
      </c>
      <c r="HX9" s="59">
        <f t="shared" si="126"/>
        <v>26</v>
      </c>
      <c r="HY9" s="59">
        <f t="shared" si="73"/>
        <v>0</v>
      </c>
      <c r="HZ9" s="58">
        <v>0</v>
      </c>
      <c r="IA9" s="59">
        <f t="shared" si="74"/>
        <v>26</v>
      </c>
      <c r="IB9" s="59">
        <f t="shared" si="127"/>
        <v>27</v>
      </c>
      <c r="IC9" s="59">
        <f t="shared" si="75"/>
        <v>0</v>
      </c>
      <c r="ID9" s="58">
        <v>0</v>
      </c>
      <c r="IE9" s="59">
        <f t="shared" si="76"/>
        <v>27</v>
      </c>
      <c r="IF9" s="59">
        <f t="shared" si="128"/>
        <v>1</v>
      </c>
      <c r="IG9" s="59">
        <f t="shared" si="77"/>
        <v>0</v>
      </c>
      <c r="IH9" s="58">
        <v>0</v>
      </c>
      <c r="II9" s="59">
        <f t="shared" si="78"/>
        <v>1</v>
      </c>
      <c r="IJ9" s="59">
        <f t="shared" si="129"/>
        <v>0</v>
      </c>
      <c r="IK9" s="59">
        <f t="shared" si="79"/>
        <v>0</v>
      </c>
      <c r="IL9" s="58">
        <v>0</v>
      </c>
      <c r="IM9" s="59">
        <f t="shared" si="80"/>
        <v>0</v>
      </c>
      <c r="IN9" s="59">
        <f t="shared" si="130"/>
        <v>0</v>
      </c>
      <c r="IO9" s="59">
        <f t="shared" si="81"/>
        <v>0</v>
      </c>
      <c r="IP9" s="58">
        <v>0</v>
      </c>
      <c r="IQ9" s="59">
        <f t="shared" si="82"/>
        <v>0</v>
      </c>
      <c r="IR9" s="59">
        <f t="shared" si="131"/>
        <v>0</v>
      </c>
      <c r="IS9" s="59">
        <f t="shared" si="83"/>
        <v>0</v>
      </c>
      <c r="IT9" s="58">
        <v>0</v>
      </c>
      <c r="IU9" s="59">
        <f t="shared" si="84"/>
        <v>0</v>
      </c>
      <c r="IV9" s="59">
        <f t="shared" si="132"/>
        <v>43</v>
      </c>
      <c r="IW9" s="59">
        <f t="shared" si="19"/>
        <v>0</v>
      </c>
      <c r="IX9" s="58">
        <v>0</v>
      </c>
      <c r="IY9" s="59">
        <f t="shared" si="85"/>
        <v>43</v>
      </c>
      <c r="IZ9" s="59">
        <f t="shared" si="133"/>
        <v>11</v>
      </c>
      <c r="JA9" s="59">
        <f t="shared" si="86"/>
        <v>0</v>
      </c>
      <c r="JB9" s="58">
        <v>0</v>
      </c>
      <c r="JC9" s="59">
        <f t="shared" si="87"/>
        <v>11</v>
      </c>
      <c r="JD9" s="59">
        <f t="shared" si="134"/>
        <v>0</v>
      </c>
      <c r="JE9" s="59">
        <f t="shared" si="88"/>
        <v>0</v>
      </c>
      <c r="JF9" s="58">
        <v>0</v>
      </c>
      <c r="JG9" s="59">
        <f t="shared" si="135"/>
        <v>0</v>
      </c>
      <c r="JH9" s="59">
        <f t="shared" si="136"/>
        <v>0</v>
      </c>
      <c r="JI9" s="59">
        <f t="shared" si="90"/>
        <v>0</v>
      </c>
      <c r="JJ9" s="58">
        <v>0</v>
      </c>
      <c r="JK9" s="59">
        <f t="shared" si="137"/>
        <v>0</v>
      </c>
      <c r="JL9" s="59">
        <f t="shared" si="138"/>
        <v>2</v>
      </c>
      <c r="JM9" s="59">
        <f t="shared" si="92"/>
        <v>0</v>
      </c>
      <c r="JN9" s="58">
        <v>0</v>
      </c>
      <c r="JO9" s="59">
        <f t="shared" si="93"/>
        <v>2</v>
      </c>
      <c r="JP9" s="59">
        <f t="shared" si="139"/>
        <v>204</v>
      </c>
      <c r="JQ9" s="59">
        <f t="shared" si="94"/>
        <v>0</v>
      </c>
      <c r="JR9" s="58">
        <v>0</v>
      </c>
      <c r="JS9" s="59">
        <f t="shared" si="95"/>
        <v>204</v>
      </c>
      <c r="JU9" s="187">
        <f t="shared" si="96"/>
        <v>67</v>
      </c>
      <c r="JV9" s="1">
        <f t="shared" si="97"/>
        <v>17.12</v>
      </c>
    </row>
    <row r="10" spans="1:282" s="67" customFormat="1" ht="21" customHeight="1">
      <c r="A10" s="31">
        <v>42526</v>
      </c>
      <c r="B10" s="68">
        <f t="shared" si="98"/>
        <v>1932.9200000000003</v>
      </c>
      <c r="C10" s="33">
        <f>+('[1]Multi Layer '!$G$11+'[1]Multi Layer '!$S$11+'[1]Multi Layer '!$AE$11)*25</f>
        <v>0</v>
      </c>
      <c r="D10" s="34">
        <f t="shared" si="20"/>
        <v>1932.9200000000003</v>
      </c>
      <c r="E10" s="35">
        <v>0</v>
      </c>
      <c r="F10" s="35">
        <v>0</v>
      </c>
      <c r="G10" s="36">
        <f t="shared" si="0"/>
        <v>0</v>
      </c>
      <c r="H10" s="37">
        <v>0</v>
      </c>
      <c r="I10" s="37">
        <v>0</v>
      </c>
      <c r="J10" s="37">
        <v>0</v>
      </c>
      <c r="K10" s="38">
        <f>H10+I10+J10</f>
        <v>0</v>
      </c>
      <c r="L10" s="38">
        <f t="shared" si="1"/>
        <v>0</v>
      </c>
      <c r="M10" s="38">
        <f t="shared" si="2"/>
        <v>0</v>
      </c>
      <c r="N10" s="39">
        <v>0</v>
      </c>
      <c r="O10" s="40">
        <f t="shared" ref="O10:O35" si="140">+F10+K10-N10</f>
        <v>0</v>
      </c>
      <c r="P10" s="63">
        <f t="shared" ref="P10:P35" si="141">D10-O10</f>
        <v>1932.9200000000003</v>
      </c>
      <c r="Q10" s="42">
        <v>0</v>
      </c>
      <c r="R10" s="43">
        <f t="shared" si="21"/>
        <v>-1932.9200000000003</v>
      </c>
      <c r="S10" s="64"/>
      <c r="T10" s="65">
        <f t="shared" si="99"/>
        <v>1728.8399999999995</v>
      </c>
      <c r="U10" s="45">
        <f t="shared" si="22"/>
        <v>0</v>
      </c>
      <c r="V10" s="46">
        <f t="shared" si="3"/>
        <v>0</v>
      </c>
      <c r="W10" s="46">
        <f t="shared" si="23"/>
        <v>1728.8399999999995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47">
        <v>0</v>
      </c>
      <c r="AH10" s="47">
        <v>0</v>
      </c>
      <c r="AI10" s="47">
        <v>0</v>
      </c>
      <c r="AJ10" s="47">
        <v>0</v>
      </c>
      <c r="AK10" s="47">
        <v>0</v>
      </c>
      <c r="AL10" s="47">
        <v>0</v>
      </c>
      <c r="AM10" s="47">
        <v>0</v>
      </c>
      <c r="AN10" s="47">
        <v>0</v>
      </c>
      <c r="AO10" s="47">
        <v>0</v>
      </c>
      <c r="AP10" s="47">
        <v>0</v>
      </c>
      <c r="AQ10" s="47">
        <v>0</v>
      </c>
      <c r="AR10" s="47">
        <v>0</v>
      </c>
      <c r="AS10" s="47">
        <v>0</v>
      </c>
      <c r="AT10" s="47">
        <v>0</v>
      </c>
      <c r="AU10" s="47">
        <v>0</v>
      </c>
      <c r="AV10" s="47">
        <v>0</v>
      </c>
      <c r="AW10" s="47">
        <v>0</v>
      </c>
      <c r="AX10" s="47">
        <v>0</v>
      </c>
      <c r="AY10" s="47">
        <v>0</v>
      </c>
      <c r="AZ10" s="47">
        <v>0</v>
      </c>
      <c r="BA10" s="47">
        <v>0</v>
      </c>
      <c r="BB10" s="47">
        <v>0</v>
      </c>
      <c r="BC10" s="47">
        <v>0</v>
      </c>
      <c r="BD10" s="47">
        <v>0</v>
      </c>
      <c r="BE10" s="47">
        <v>0</v>
      </c>
      <c r="BF10" s="47">
        <v>0</v>
      </c>
      <c r="BG10" s="47">
        <v>0</v>
      </c>
      <c r="BH10" s="47">
        <v>0</v>
      </c>
      <c r="BI10" s="47">
        <v>0</v>
      </c>
      <c r="BJ10" s="47">
        <v>0</v>
      </c>
      <c r="BK10" s="47">
        <v>0</v>
      </c>
      <c r="BL10" s="47">
        <v>0</v>
      </c>
      <c r="BM10" s="47">
        <v>0</v>
      </c>
      <c r="BN10" s="47">
        <v>0</v>
      </c>
      <c r="BO10" s="47">
        <v>0</v>
      </c>
      <c r="BP10" s="47">
        <v>0</v>
      </c>
      <c r="BQ10" s="47">
        <v>0</v>
      </c>
      <c r="BR10" s="47">
        <v>0</v>
      </c>
      <c r="BS10" s="47">
        <v>0</v>
      </c>
      <c r="BT10" s="47">
        <v>0</v>
      </c>
      <c r="BU10" s="47">
        <v>0</v>
      </c>
      <c r="BV10" s="47">
        <v>0</v>
      </c>
      <c r="BW10" s="47">
        <v>0</v>
      </c>
      <c r="BX10" s="47">
        <v>0</v>
      </c>
      <c r="BY10" s="47">
        <v>0</v>
      </c>
      <c r="BZ10" s="47">
        <v>0</v>
      </c>
      <c r="CA10" s="47">
        <v>0</v>
      </c>
      <c r="CB10" s="47">
        <v>0</v>
      </c>
      <c r="CC10" s="47">
        <v>0</v>
      </c>
      <c r="CD10" s="47">
        <v>0</v>
      </c>
      <c r="CE10" s="47">
        <v>0</v>
      </c>
      <c r="CF10" s="47">
        <v>0</v>
      </c>
      <c r="CG10" s="47">
        <v>0</v>
      </c>
      <c r="CH10" s="47">
        <v>0</v>
      </c>
      <c r="CI10" s="47">
        <v>0</v>
      </c>
      <c r="CJ10" s="47">
        <v>0</v>
      </c>
      <c r="CK10" s="47">
        <v>1.52</v>
      </c>
      <c r="CL10" s="48">
        <f t="shared" si="24"/>
        <v>0</v>
      </c>
      <c r="CM10" s="49">
        <f t="shared" si="25"/>
        <v>1728.8399999999995</v>
      </c>
      <c r="CN10" s="49">
        <f t="shared" si="26"/>
        <v>-1.52</v>
      </c>
      <c r="CO10" s="51">
        <f t="shared" si="100"/>
        <v>214.51</v>
      </c>
      <c r="CP10" s="51">
        <f t="shared" si="27"/>
        <v>0</v>
      </c>
      <c r="CQ10" s="52">
        <v>0</v>
      </c>
      <c r="CR10" s="52">
        <v>0</v>
      </c>
      <c r="CS10" s="52">
        <v>0</v>
      </c>
      <c r="CT10" s="51">
        <f t="shared" si="28"/>
        <v>0</v>
      </c>
      <c r="CU10" s="51">
        <f t="shared" si="4"/>
        <v>214.51</v>
      </c>
      <c r="CV10" s="51">
        <f t="shared" si="101"/>
        <v>796</v>
      </c>
      <c r="CW10" s="51">
        <f t="shared" si="29"/>
        <v>0</v>
      </c>
      <c r="CX10" s="52">
        <v>34</v>
      </c>
      <c r="CY10" s="52">
        <v>430.28</v>
      </c>
      <c r="CZ10" s="52">
        <v>16.12</v>
      </c>
      <c r="DA10" s="51">
        <f t="shared" si="30"/>
        <v>446.4</v>
      </c>
      <c r="DB10" s="51">
        <f t="shared" si="5"/>
        <v>349.6</v>
      </c>
      <c r="DC10" s="51">
        <f t="shared" si="102"/>
        <v>0</v>
      </c>
      <c r="DD10" s="51">
        <f t="shared" si="31"/>
        <v>0</v>
      </c>
      <c r="DE10" s="52">
        <v>0</v>
      </c>
      <c r="DF10" s="52">
        <v>0</v>
      </c>
      <c r="DG10" s="52">
        <v>0</v>
      </c>
      <c r="DH10" s="51">
        <f t="shared" si="32"/>
        <v>0</v>
      </c>
      <c r="DI10" s="51">
        <f t="shared" si="6"/>
        <v>0</v>
      </c>
      <c r="DJ10" s="51">
        <f t="shared" si="103"/>
        <v>15.34</v>
      </c>
      <c r="DK10" s="51">
        <f t="shared" si="33"/>
        <v>0</v>
      </c>
      <c r="DL10" s="52">
        <v>0</v>
      </c>
      <c r="DM10" s="52">
        <v>0</v>
      </c>
      <c r="DN10" s="52">
        <v>0</v>
      </c>
      <c r="DO10" s="51">
        <f>DM10+DN10</f>
        <v>0</v>
      </c>
      <c r="DP10" s="51">
        <f>(DJ10+DK10)-DO10</f>
        <v>15.34</v>
      </c>
      <c r="DQ10" s="51">
        <f>DW9</f>
        <v>7.97</v>
      </c>
      <c r="DR10" s="51">
        <f>AQ10</f>
        <v>0</v>
      </c>
      <c r="DS10" s="52">
        <v>0</v>
      </c>
      <c r="DT10" s="52">
        <v>0</v>
      </c>
      <c r="DU10" s="52">
        <v>0</v>
      </c>
      <c r="DV10" s="51">
        <f>DT10+DU10</f>
        <v>0</v>
      </c>
      <c r="DW10" s="51">
        <f>(DQ10+DR10)-DV10</f>
        <v>7.97</v>
      </c>
      <c r="DX10" s="51">
        <f>ED9</f>
        <v>25.82</v>
      </c>
      <c r="DY10" s="51">
        <f>AU10</f>
        <v>0</v>
      </c>
      <c r="DZ10" s="52">
        <v>0</v>
      </c>
      <c r="EA10" s="52">
        <v>0</v>
      </c>
      <c r="EB10" s="52">
        <v>0</v>
      </c>
      <c r="EC10" s="51">
        <f>EA10+EB10</f>
        <v>0</v>
      </c>
      <c r="ED10" s="51">
        <f>(DX10+DY10)-EC10</f>
        <v>25.82</v>
      </c>
      <c r="EE10" s="51">
        <f>EK9</f>
        <v>48.72</v>
      </c>
      <c r="EF10" s="51">
        <f>AY10</f>
        <v>0</v>
      </c>
      <c r="EG10" s="52">
        <v>0</v>
      </c>
      <c r="EH10" s="52">
        <v>0</v>
      </c>
      <c r="EI10" s="52">
        <v>0</v>
      </c>
      <c r="EJ10" s="51">
        <f>EH10+EI10</f>
        <v>0</v>
      </c>
      <c r="EK10" s="51">
        <f>(EE10+EF10)-EJ10</f>
        <v>48.72</v>
      </c>
      <c r="EL10" s="51">
        <f>ER9</f>
        <v>29.57</v>
      </c>
      <c r="EM10" s="51">
        <f>BC10</f>
        <v>0</v>
      </c>
      <c r="EN10" s="52">
        <v>0</v>
      </c>
      <c r="EO10" s="52">
        <v>0</v>
      </c>
      <c r="EP10" s="52">
        <v>0</v>
      </c>
      <c r="EQ10" s="51">
        <f>EO10+EP10</f>
        <v>0</v>
      </c>
      <c r="ER10" s="51">
        <f>(EL10+EM10)-EQ10</f>
        <v>29.57</v>
      </c>
      <c r="ES10" s="51">
        <f>EY9</f>
        <v>24.57</v>
      </c>
      <c r="ET10" s="51">
        <f>BG10</f>
        <v>0</v>
      </c>
      <c r="EU10" s="52">
        <v>0</v>
      </c>
      <c r="EV10" s="52">
        <v>0</v>
      </c>
      <c r="EW10" s="52">
        <v>0</v>
      </c>
      <c r="EX10" s="51">
        <f>EV10+EW10</f>
        <v>0</v>
      </c>
      <c r="EY10" s="51">
        <f>(ES10+ET10)-EX10</f>
        <v>24.57</v>
      </c>
      <c r="EZ10" s="51">
        <f>FF9</f>
        <v>71.239999999999995</v>
      </c>
      <c r="FA10" s="51">
        <f>BK10</f>
        <v>0</v>
      </c>
      <c r="FB10" s="52">
        <v>0</v>
      </c>
      <c r="FC10" s="52">
        <v>0</v>
      </c>
      <c r="FD10" s="52">
        <v>0</v>
      </c>
      <c r="FE10" s="51">
        <f>FC10+FD10</f>
        <v>0</v>
      </c>
      <c r="FF10" s="51">
        <f>(EZ10+FA10)-FE10</f>
        <v>71.239999999999995</v>
      </c>
      <c r="FG10" s="51">
        <f>FM9</f>
        <v>32.299999999999997</v>
      </c>
      <c r="FH10" s="51">
        <f>BO10</f>
        <v>0</v>
      </c>
      <c r="FI10" s="52">
        <v>0</v>
      </c>
      <c r="FJ10" s="52">
        <v>0</v>
      </c>
      <c r="FK10" s="52">
        <v>0</v>
      </c>
      <c r="FL10" s="51">
        <f>FJ10+FK10</f>
        <v>0</v>
      </c>
      <c r="FM10" s="51">
        <f>(FG10+FH10)-FL10</f>
        <v>32.299999999999997</v>
      </c>
      <c r="FN10" s="51">
        <f>FT9</f>
        <v>69.05999999999996</v>
      </c>
      <c r="FO10" s="51">
        <f>BS10</f>
        <v>0</v>
      </c>
      <c r="FP10" s="52">
        <v>0</v>
      </c>
      <c r="FQ10" s="52">
        <v>0</v>
      </c>
      <c r="FR10" s="52">
        <v>0</v>
      </c>
      <c r="FS10" s="51">
        <f>FQ10+FR10</f>
        <v>0</v>
      </c>
      <c r="FT10" s="51">
        <f>(FN10+FO10)-FS10</f>
        <v>69.05999999999996</v>
      </c>
      <c r="FU10" s="51">
        <f>GA9</f>
        <v>0</v>
      </c>
      <c r="FV10" s="51">
        <f>BW10</f>
        <v>0</v>
      </c>
      <c r="FW10" s="52">
        <v>0</v>
      </c>
      <c r="FX10" s="52">
        <v>0</v>
      </c>
      <c r="FY10" s="52">
        <v>0</v>
      </c>
      <c r="FZ10" s="51">
        <f>FX10+FY10</f>
        <v>0</v>
      </c>
      <c r="GA10" s="51">
        <f>(FU10+FV10)-FZ10</f>
        <v>0</v>
      </c>
      <c r="GB10" s="51">
        <f t="shared" si="113"/>
        <v>7.45</v>
      </c>
      <c r="GC10" s="51">
        <f t="shared" si="56"/>
        <v>0</v>
      </c>
      <c r="GD10" s="52">
        <v>0</v>
      </c>
      <c r="GE10" s="52">
        <v>0</v>
      </c>
      <c r="GF10" s="52">
        <v>0</v>
      </c>
      <c r="GG10" s="51">
        <f t="shared" si="114"/>
        <v>0</v>
      </c>
      <c r="GH10" s="51">
        <f t="shared" si="115"/>
        <v>7.45</v>
      </c>
      <c r="GI10" s="51">
        <f t="shared" si="116"/>
        <v>0</v>
      </c>
      <c r="GJ10" s="51">
        <f t="shared" si="58"/>
        <v>0</v>
      </c>
      <c r="GK10" s="52">
        <v>0</v>
      </c>
      <c r="GL10" s="52">
        <v>0</v>
      </c>
      <c r="GM10" s="52">
        <v>0</v>
      </c>
      <c r="GN10" s="51">
        <f t="shared" si="117"/>
        <v>0</v>
      </c>
      <c r="GO10" s="51">
        <f t="shared" si="118"/>
        <v>0</v>
      </c>
      <c r="GP10" s="51">
        <f>GV9</f>
        <v>19.18</v>
      </c>
      <c r="GQ10" s="51">
        <f t="shared" si="60"/>
        <v>0</v>
      </c>
      <c r="GR10" s="52">
        <v>0</v>
      </c>
      <c r="GS10" s="52">
        <v>0</v>
      </c>
      <c r="GT10" s="52">
        <v>0</v>
      </c>
      <c r="GU10" s="51">
        <f>GS10+GT10</f>
        <v>0</v>
      </c>
      <c r="GV10" s="51">
        <f>(GP10+GQ10)-GU10</f>
        <v>19.18</v>
      </c>
      <c r="GW10" s="66">
        <f t="shared" si="120"/>
        <v>247</v>
      </c>
      <c r="GX10" s="56">
        <f t="shared" si="62"/>
        <v>0</v>
      </c>
      <c r="GY10" s="52">
        <v>0</v>
      </c>
      <c r="GZ10" s="52">
        <v>0</v>
      </c>
      <c r="HA10" s="52">
        <v>0</v>
      </c>
      <c r="HB10" s="51">
        <f>GZ10+HA10</f>
        <v>0</v>
      </c>
      <c r="HC10" s="57">
        <f>(GW10+GX10)-HB10</f>
        <v>247</v>
      </c>
      <c r="HD10" s="59">
        <f t="shared" si="121"/>
        <v>0</v>
      </c>
      <c r="HE10" s="59">
        <f t="shared" si="63"/>
        <v>0</v>
      </c>
      <c r="HF10" s="58">
        <v>0</v>
      </c>
      <c r="HG10" s="59">
        <f t="shared" si="64"/>
        <v>0</v>
      </c>
      <c r="HH10" s="59">
        <f t="shared" si="122"/>
        <v>119</v>
      </c>
      <c r="HI10" s="59">
        <f t="shared" si="65"/>
        <v>34</v>
      </c>
      <c r="HJ10" s="58">
        <v>0</v>
      </c>
      <c r="HK10" s="59">
        <f t="shared" si="66"/>
        <v>153</v>
      </c>
      <c r="HL10" s="59">
        <f t="shared" si="123"/>
        <v>0</v>
      </c>
      <c r="HM10" s="59">
        <f t="shared" si="67"/>
        <v>0</v>
      </c>
      <c r="HN10" s="58">
        <v>0</v>
      </c>
      <c r="HO10" s="59">
        <f t="shared" si="68"/>
        <v>0</v>
      </c>
      <c r="HP10" s="59">
        <f t="shared" si="124"/>
        <v>24</v>
      </c>
      <c r="HQ10" s="59">
        <f t="shared" si="69"/>
        <v>0</v>
      </c>
      <c r="HR10" s="58">
        <v>0</v>
      </c>
      <c r="HS10" s="59">
        <f t="shared" si="70"/>
        <v>24</v>
      </c>
      <c r="HT10" s="59">
        <f t="shared" si="125"/>
        <v>32</v>
      </c>
      <c r="HU10" s="59">
        <f t="shared" si="71"/>
        <v>0</v>
      </c>
      <c r="HV10" s="58">
        <v>0</v>
      </c>
      <c r="HW10" s="59">
        <f t="shared" si="72"/>
        <v>32</v>
      </c>
      <c r="HX10" s="59">
        <f t="shared" si="126"/>
        <v>26</v>
      </c>
      <c r="HY10" s="59">
        <f t="shared" si="73"/>
        <v>0</v>
      </c>
      <c r="HZ10" s="58">
        <v>0</v>
      </c>
      <c r="IA10" s="59">
        <f t="shared" si="74"/>
        <v>26</v>
      </c>
      <c r="IB10" s="59">
        <f t="shared" si="127"/>
        <v>27</v>
      </c>
      <c r="IC10" s="59">
        <f t="shared" si="75"/>
        <v>0</v>
      </c>
      <c r="ID10" s="58">
        <v>0</v>
      </c>
      <c r="IE10" s="59">
        <f t="shared" si="76"/>
        <v>27</v>
      </c>
      <c r="IF10" s="59">
        <f t="shared" si="128"/>
        <v>1</v>
      </c>
      <c r="IG10" s="59">
        <f t="shared" si="77"/>
        <v>0</v>
      </c>
      <c r="IH10" s="58">
        <v>0</v>
      </c>
      <c r="II10" s="59">
        <f t="shared" si="78"/>
        <v>1</v>
      </c>
      <c r="IJ10" s="59">
        <f t="shared" si="129"/>
        <v>0</v>
      </c>
      <c r="IK10" s="59">
        <f t="shared" si="79"/>
        <v>0</v>
      </c>
      <c r="IL10" s="58">
        <v>0</v>
      </c>
      <c r="IM10" s="59">
        <f t="shared" si="80"/>
        <v>0</v>
      </c>
      <c r="IN10" s="59">
        <f t="shared" si="130"/>
        <v>0</v>
      </c>
      <c r="IO10" s="59">
        <f t="shared" si="81"/>
        <v>0</v>
      </c>
      <c r="IP10" s="58">
        <v>0</v>
      </c>
      <c r="IQ10" s="59">
        <f t="shared" si="82"/>
        <v>0</v>
      </c>
      <c r="IR10" s="59">
        <f t="shared" si="131"/>
        <v>0</v>
      </c>
      <c r="IS10" s="59">
        <f t="shared" si="83"/>
        <v>0</v>
      </c>
      <c r="IT10" s="58">
        <v>0</v>
      </c>
      <c r="IU10" s="59">
        <f t="shared" si="84"/>
        <v>0</v>
      </c>
      <c r="IV10" s="59">
        <f t="shared" si="132"/>
        <v>43</v>
      </c>
      <c r="IW10" s="59">
        <f t="shared" si="19"/>
        <v>0</v>
      </c>
      <c r="IX10" s="58">
        <v>0</v>
      </c>
      <c r="IY10" s="59">
        <f t="shared" si="85"/>
        <v>43</v>
      </c>
      <c r="IZ10" s="59">
        <f t="shared" si="133"/>
        <v>11</v>
      </c>
      <c r="JA10" s="59">
        <f t="shared" si="86"/>
        <v>0</v>
      </c>
      <c r="JB10" s="58">
        <v>0</v>
      </c>
      <c r="JC10" s="59">
        <f t="shared" si="87"/>
        <v>11</v>
      </c>
      <c r="JD10" s="59">
        <f t="shared" si="134"/>
        <v>0</v>
      </c>
      <c r="JE10" s="59">
        <f t="shared" si="88"/>
        <v>0</v>
      </c>
      <c r="JF10" s="58">
        <v>0</v>
      </c>
      <c r="JG10" s="59">
        <f t="shared" si="135"/>
        <v>0</v>
      </c>
      <c r="JH10" s="59">
        <f t="shared" si="136"/>
        <v>0</v>
      </c>
      <c r="JI10" s="59">
        <f t="shared" si="90"/>
        <v>0</v>
      </c>
      <c r="JJ10" s="58">
        <v>0</v>
      </c>
      <c r="JK10" s="59">
        <f t="shared" si="137"/>
        <v>0</v>
      </c>
      <c r="JL10" s="59">
        <f t="shared" si="138"/>
        <v>2</v>
      </c>
      <c r="JM10" s="59">
        <f t="shared" si="92"/>
        <v>0</v>
      </c>
      <c r="JN10" s="58">
        <v>0</v>
      </c>
      <c r="JO10" s="59">
        <f t="shared" si="93"/>
        <v>2</v>
      </c>
      <c r="JP10" s="59">
        <f t="shared" si="139"/>
        <v>204</v>
      </c>
      <c r="JQ10" s="59">
        <f t="shared" si="94"/>
        <v>0</v>
      </c>
      <c r="JR10" s="58">
        <v>0</v>
      </c>
      <c r="JS10" s="59">
        <f t="shared" si="95"/>
        <v>204</v>
      </c>
      <c r="JU10" s="187">
        <f t="shared" si="96"/>
        <v>34</v>
      </c>
      <c r="JV10" s="1">
        <f t="shared" si="97"/>
        <v>16.12</v>
      </c>
    </row>
    <row r="11" spans="1:282" s="61" customFormat="1" ht="21" customHeight="1">
      <c r="A11" s="31">
        <v>42527</v>
      </c>
      <c r="B11" s="68">
        <f t="shared" si="98"/>
        <v>1932.9200000000003</v>
      </c>
      <c r="C11" s="33">
        <f>+('[1]Multi Layer '!$G$12+'[1]Multi Layer '!$S$12+'[1]Multi Layer '!$AE$12)*25</f>
        <v>0</v>
      </c>
      <c r="D11" s="34">
        <f t="shared" si="20"/>
        <v>1932.9200000000003</v>
      </c>
      <c r="E11" s="35">
        <v>10</v>
      </c>
      <c r="F11" s="35">
        <v>476.97</v>
      </c>
      <c r="G11" s="36">
        <f t="shared" si="0"/>
        <v>468.97</v>
      </c>
      <c r="H11" s="37">
        <v>43.25</v>
      </c>
      <c r="I11" s="37">
        <v>2.68</v>
      </c>
      <c r="J11" s="37">
        <v>0</v>
      </c>
      <c r="K11" s="38">
        <f>H11+I11+J11</f>
        <v>45.93</v>
      </c>
      <c r="L11" s="38">
        <f t="shared" si="1"/>
        <v>4.7697000000000003</v>
      </c>
      <c r="M11" s="38">
        <f t="shared" si="2"/>
        <v>-41.160299999999999</v>
      </c>
      <c r="N11" s="69">
        <v>8</v>
      </c>
      <c r="O11" s="40">
        <f t="shared" si="140"/>
        <v>514.9</v>
      </c>
      <c r="P11" s="63">
        <f t="shared" si="141"/>
        <v>1418.0200000000004</v>
      </c>
      <c r="Q11" s="42">
        <v>0</v>
      </c>
      <c r="R11" s="43">
        <f t="shared" si="21"/>
        <v>-1418.0200000000004</v>
      </c>
      <c r="S11" s="4"/>
      <c r="T11" s="65">
        <f t="shared" si="99"/>
        <v>1728.8399999999995</v>
      </c>
      <c r="U11" s="45">
        <f t="shared" si="22"/>
        <v>468.97</v>
      </c>
      <c r="V11" s="46">
        <f t="shared" si="3"/>
        <v>0</v>
      </c>
      <c r="W11" s="46">
        <f t="shared" si="23"/>
        <v>2197.8099999999995</v>
      </c>
      <c r="X11" s="47">
        <f>5+15+4</f>
        <v>24</v>
      </c>
      <c r="Y11" s="47">
        <f>222.07+637.13+170.03</f>
        <v>1029.23</v>
      </c>
      <c r="Z11" s="47">
        <v>24</v>
      </c>
      <c r="AA11" s="47">
        <f>221.03+638.11+170.29</f>
        <v>1029.43</v>
      </c>
      <c r="AB11" s="47">
        <v>0</v>
      </c>
      <c r="AC11" s="47">
        <v>0</v>
      </c>
      <c r="AD11" s="47">
        <v>0</v>
      </c>
      <c r="AE11" s="47">
        <v>0</v>
      </c>
      <c r="AF11" s="47">
        <v>0</v>
      </c>
      <c r="AG11" s="47">
        <v>0</v>
      </c>
      <c r="AH11" s="47">
        <v>0</v>
      </c>
      <c r="AI11" s="47">
        <v>0</v>
      </c>
      <c r="AJ11" s="47">
        <v>0</v>
      </c>
      <c r="AK11" s="47">
        <v>0</v>
      </c>
      <c r="AL11" s="47">
        <v>0</v>
      </c>
      <c r="AM11" s="47">
        <v>0</v>
      </c>
      <c r="AN11" s="47">
        <v>0</v>
      </c>
      <c r="AO11" s="47">
        <v>0</v>
      </c>
      <c r="AP11" s="47">
        <v>0</v>
      </c>
      <c r="AQ11" s="47">
        <v>0</v>
      </c>
      <c r="AR11" s="47">
        <v>0</v>
      </c>
      <c r="AS11" s="47">
        <v>0</v>
      </c>
      <c r="AT11" s="47">
        <v>0</v>
      </c>
      <c r="AU11" s="47">
        <v>0</v>
      </c>
      <c r="AV11" s="47">
        <v>0</v>
      </c>
      <c r="AW11" s="47">
        <v>0</v>
      </c>
      <c r="AX11" s="47">
        <v>0</v>
      </c>
      <c r="AY11" s="47">
        <v>0</v>
      </c>
      <c r="AZ11" s="47">
        <v>0</v>
      </c>
      <c r="BA11" s="47">
        <v>0</v>
      </c>
      <c r="BB11" s="47">
        <v>0</v>
      </c>
      <c r="BC11" s="47">
        <v>0</v>
      </c>
      <c r="BD11" s="47">
        <v>0</v>
      </c>
      <c r="BE11" s="47">
        <v>0</v>
      </c>
      <c r="BF11" s="47">
        <v>0</v>
      </c>
      <c r="BG11" s="47">
        <v>0</v>
      </c>
      <c r="BH11" s="47">
        <v>0</v>
      </c>
      <c r="BI11" s="47">
        <v>0</v>
      </c>
      <c r="BJ11" s="47">
        <v>0</v>
      </c>
      <c r="BK11" s="47">
        <v>0</v>
      </c>
      <c r="BL11" s="47">
        <v>0</v>
      </c>
      <c r="BM11" s="47">
        <v>0</v>
      </c>
      <c r="BN11" s="47">
        <v>0</v>
      </c>
      <c r="BO11" s="47">
        <v>0</v>
      </c>
      <c r="BP11" s="47">
        <v>0</v>
      </c>
      <c r="BQ11" s="47">
        <v>0</v>
      </c>
      <c r="BR11" s="47">
        <v>0</v>
      </c>
      <c r="BS11" s="47">
        <v>0</v>
      </c>
      <c r="BT11" s="47">
        <v>0</v>
      </c>
      <c r="BU11" s="47">
        <v>0</v>
      </c>
      <c r="BV11" s="47">
        <v>0</v>
      </c>
      <c r="BW11" s="47">
        <v>0</v>
      </c>
      <c r="BX11" s="47">
        <v>0</v>
      </c>
      <c r="BY11" s="47">
        <v>0</v>
      </c>
      <c r="BZ11" s="47">
        <v>0</v>
      </c>
      <c r="CA11" s="47">
        <v>0</v>
      </c>
      <c r="CB11" s="47">
        <v>0</v>
      </c>
      <c r="CC11" s="47">
        <v>0</v>
      </c>
      <c r="CD11" s="47">
        <v>0</v>
      </c>
      <c r="CE11" s="47">
        <v>0</v>
      </c>
      <c r="CF11" s="47">
        <v>0</v>
      </c>
      <c r="CG11" s="47">
        <v>0</v>
      </c>
      <c r="CH11" s="47">
        <v>0</v>
      </c>
      <c r="CI11" s="47">
        <v>0</v>
      </c>
      <c r="CJ11" s="47">
        <v>0</v>
      </c>
      <c r="CK11" s="47">
        <v>0</v>
      </c>
      <c r="CL11" s="48">
        <f t="shared" si="24"/>
        <v>1029.23</v>
      </c>
      <c r="CM11" s="49">
        <f t="shared" si="25"/>
        <v>1168.5799999999995</v>
      </c>
      <c r="CN11" s="49">
        <f t="shared" si="26"/>
        <v>1029.23</v>
      </c>
      <c r="CO11" s="51">
        <f t="shared" si="100"/>
        <v>214.51</v>
      </c>
      <c r="CP11" s="51">
        <f t="shared" si="27"/>
        <v>1029.43</v>
      </c>
      <c r="CQ11" s="52">
        <v>0</v>
      </c>
      <c r="CR11" s="52">
        <v>0</v>
      </c>
      <c r="CS11" s="52">
        <v>0</v>
      </c>
      <c r="CT11" s="51">
        <f t="shared" si="28"/>
        <v>0</v>
      </c>
      <c r="CU11" s="51">
        <f t="shared" si="4"/>
        <v>1243.94</v>
      </c>
      <c r="CV11" s="51">
        <f t="shared" si="101"/>
        <v>349.6</v>
      </c>
      <c r="CW11" s="51">
        <f t="shared" si="29"/>
        <v>0</v>
      </c>
      <c r="CX11" s="52">
        <v>0</v>
      </c>
      <c r="CY11" s="52">
        <v>0</v>
      </c>
      <c r="CZ11" s="52">
        <v>0</v>
      </c>
      <c r="DA11" s="51">
        <f t="shared" si="30"/>
        <v>0</v>
      </c>
      <c r="DB11" s="51">
        <f t="shared" si="5"/>
        <v>349.6</v>
      </c>
      <c r="DC11" s="51">
        <f t="shared" si="102"/>
        <v>0</v>
      </c>
      <c r="DD11" s="51">
        <f t="shared" si="31"/>
        <v>0</v>
      </c>
      <c r="DE11" s="52">
        <v>0</v>
      </c>
      <c r="DF11" s="52">
        <v>0</v>
      </c>
      <c r="DG11" s="52">
        <v>0</v>
      </c>
      <c r="DH11" s="51">
        <f t="shared" si="32"/>
        <v>0</v>
      </c>
      <c r="DI11" s="51">
        <f t="shared" si="6"/>
        <v>0</v>
      </c>
      <c r="DJ11" s="51">
        <f t="shared" si="103"/>
        <v>15.34</v>
      </c>
      <c r="DK11" s="51">
        <f t="shared" si="33"/>
        <v>0</v>
      </c>
      <c r="DL11" s="52">
        <v>0</v>
      </c>
      <c r="DM11" s="52">
        <v>0</v>
      </c>
      <c r="DN11" s="52">
        <v>0</v>
      </c>
      <c r="DO11" s="51">
        <f>DM11+DN11</f>
        <v>0</v>
      </c>
      <c r="DP11" s="51">
        <f>(DJ11+DK11)-DO11</f>
        <v>15.34</v>
      </c>
      <c r="DQ11" s="51">
        <f>DW10</f>
        <v>7.97</v>
      </c>
      <c r="DR11" s="51">
        <f>AQ11</f>
        <v>0</v>
      </c>
      <c r="DS11" s="52">
        <v>0</v>
      </c>
      <c r="DT11" s="52">
        <v>0</v>
      </c>
      <c r="DU11" s="52">
        <v>0</v>
      </c>
      <c r="DV11" s="51">
        <f>DT11+DU11</f>
        <v>0</v>
      </c>
      <c r="DW11" s="51">
        <f>(DQ11+DR11)-DV11</f>
        <v>7.97</v>
      </c>
      <c r="DX11" s="51">
        <f>ED10</f>
        <v>25.82</v>
      </c>
      <c r="DY11" s="51">
        <f>AU11</f>
        <v>0</v>
      </c>
      <c r="DZ11" s="52">
        <v>0</v>
      </c>
      <c r="EA11" s="52">
        <v>0</v>
      </c>
      <c r="EB11" s="52">
        <v>0</v>
      </c>
      <c r="EC11" s="51">
        <f>EA11+EB11</f>
        <v>0</v>
      </c>
      <c r="ED11" s="51">
        <f>(DX11+DY11)-EC11</f>
        <v>25.82</v>
      </c>
      <c r="EE11" s="51">
        <f>EK10</f>
        <v>48.72</v>
      </c>
      <c r="EF11" s="51">
        <f>AY11</f>
        <v>0</v>
      </c>
      <c r="EG11" s="52">
        <v>0</v>
      </c>
      <c r="EH11" s="52">
        <v>0</v>
      </c>
      <c r="EI11" s="52">
        <v>0</v>
      </c>
      <c r="EJ11" s="51">
        <f>EH11+EI11</f>
        <v>0</v>
      </c>
      <c r="EK11" s="51">
        <f>(EE11+EF11)-EJ11</f>
        <v>48.72</v>
      </c>
      <c r="EL11" s="51">
        <f>ER10</f>
        <v>29.57</v>
      </c>
      <c r="EM11" s="51">
        <f>BC11</f>
        <v>0</v>
      </c>
      <c r="EN11" s="52">
        <v>0</v>
      </c>
      <c r="EO11" s="52">
        <v>0</v>
      </c>
      <c r="EP11" s="52">
        <v>0</v>
      </c>
      <c r="EQ11" s="51">
        <f>EO11+EP11</f>
        <v>0</v>
      </c>
      <c r="ER11" s="51">
        <f>(EL11+EM11)-EQ11</f>
        <v>29.57</v>
      </c>
      <c r="ES11" s="51">
        <f>EY10</f>
        <v>24.57</v>
      </c>
      <c r="ET11" s="51">
        <f>BG11</f>
        <v>0</v>
      </c>
      <c r="EU11" s="52">
        <v>0</v>
      </c>
      <c r="EV11" s="52">
        <v>0</v>
      </c>
      <c r="EW11" s="52">
        <v>0</v>
      </c>
      <c r="EX11" s="51">
        <f>EV11+EW11</f>
        <v>0</v>
      </c>
      <c r="EY11" s="51">
        <f>(ES11+ET11)-EX11</f>
        <v>24.57</v>
      </c>
      <c r="EZ11" s="51">
        <f>FF10</f>
        <v>71.239999999999995</v>
      </c>
      <c r="FA11" s="51">
        <f>BK11</f>
        <v>0</v>
      </c>
      <c r="FB11" s="52">
        <v>0</v>
      </c>
      <c r="FC11" s="52">
        <v>0</v>
      </c>
      <c r="FD11" s="52">
        <v>0</v>
      </c>
      <c r="FE11" s="51">
        <f>FC11+FD11</f>
        <v>0</v>
      </c>
      <c r="FF11" s="51">
        <f>(EZ11+FA11)-FE11</f>
        <v>71.239999999999995</v>
      </c>
      <c r="FG11" s="51">
        <f>FM10</f>
        <v>32.299999999999997</v>
      </c>
      <c r="FH11" s="51">
        <f>BO11</f>
        <v>0</v>
      </c>
      <c r="FI11" s="52">
        <v>0</v>
      </c>
      <c r="FJ11" s="52">
        <v>0</v>
      </c>
      <c r="FK11" s="52">
        <v>0</v>
      </c>
      <c r="FL11" s="51">
        <f>FJ11+FK11</f>
        <v>0</v>
      </c>
      <c r="FM11" s="51">
        <f>(FG11+FH11)-FL11</f>
        <v>32.299999999999997</v>
      </c>
      <c r="FN11" s="51">
        <f>FT10</f>
        <v>69.05999999999996</v>
      </c>
      <c r="FO11" s="51">
        <f>BS11</f>
        <v>0</v>
      </c>
      <c r="FP11" s="52">
        <v>0</v>
      </c>
      <c r="FQ11" s="52">
        <v>0</v>
      </c>
      <c r="FR11" s="52">
        <v>0</v>
      </c>
      <c r="FS11" s="51">
        <f>FQ11+FR11</f>
        <v>0</v>
      </c>
      <c r="FT11" s="51">
        <f>(FN11+FO11)-FS11</f>
        <v>69.05999999999996</v>
      </c>
      <c r="FU11" s="51">
        <f>GA10</f>
        <v>0</v>
      </c>
      <c r="FV11" s="51">
        <f>BW11</f>
        <v>0</v>
      </c>
      <c r="FW11" s="52">
        <v>0</v>
      </c>
      <c r="FX11" s="52">
        <v>0</v>
      </c>
      <c r="FY11" s="52">
        <v>0</v>
      </c>
      <c r="FZ11" s="51">
        <f>FX11+FY11</f>
        <v>0</v>
      </c>
      <c r="GA11" s="51">
        <f>(FU11+FV11)-FZ11</f>
        <v>0</v>
      </c>
      <c r="GB11" s="51">
        <f t="shared" si="113"/>
        <v>7.45</v>
      </c>
      <c r="GC11" s="51">
        <f t="shared" si="56"/>
        <v>0</v>
      </c>
      <c r="GD11" s="52">
        <v>0</v>
      </c>
      <c r="GE11" s="52">
        <v>0</v>
      </c>
      <c r="GF11" s="52">
        <v>0</v>
      </c>
      <c r="GG11" s="51">
        <f t="shared" si="114"/>
        <v>0</v>
      </c>
      <c r="GH11" s="51">
        <f t="shared" si="115"/>
        <v>7.45</v>
      </c>
      <c r="GI11" s="51">
        <f t="shared" si="116"/>
        <v>0</v>
      </c>
      <c r="GJ11" s="51">
        <f t="shared" si="58"/>
        <v>0</v>
      </c>
      <c r="GK11" s="52">
        <v>0</v>
      </c>
      <c r="GL11" s="52">
        <v>0</v>
      </c>
      <c r="GM11" s="52">
        <v>0</v>
      </c>
      <c r="GN11" s="51">
        <f t="shared" si="117"/>
        <v>0</v>
      </c>
      <c r="GO11" s="51">
        <f t="shared" si="118"/>
        <v>0</v>
      </c>
      <c r="GP11" s="51">
        <f>GV10</f>
        <v>19.18</v>
      </c>
      <c r="GQ11" s="51">
        <f t="shared" si="60"/>
        <v>0</v>
      </c>
      <c r="GR11" s="52">
        <v>0</v>
      </c>
      <c r="GS11" s="52">
        <v>0</v>
      </c>
      <c r="GT11" s="52">
        <v>0</v>
      </c>
      <c r="GU11" s="51">
        <f>GS11+GT11</f>
        <v>0</v>
      </c>
      <c r="GV11" s="51">
        <f>(GP11+GQ11)-GU11</f>
        <v>19.18</v>
      </c>
      <c r="GW11" s="66">
        <f>HC10</f>
        <v>247</v>
      </c>
      <c r="GX11" s="56">
        <f>V11</f>
        <v>0</v>
      </c>
      <c r="GY11" s="52">
        <v>0</v>
      </c>
      <c r="GZ11" s="52">
        <v>0</v>
      </c>
      <c r="HA11" s="52">
        <v>0</v>
      </c>
      <c r="HB11" s="51">
        <f>GZ11+HA11</f>
        <v>0</v>
      </c>
      <c r="HC11" s="57">
        <f>(GW11+GX11)-HB11</f>
        <v>247</v>
      </c>
      <c r="HD11" s="59">
        <f t="shared" si="121"/>
        <v>0</v>
      </c>
      <c r="HE11" s="59">
        <f t="shared" si="63"/>
        <v>0</v>
      </c>
      <c r="HF11" s="58">
        <v>0</v>
      </c>
      <c r="HG11" s="59">
        <f t="shared" si="64"/>
        <v>0</v>
      </c>
      <c r="HH11" s="59">
        <f t="shared" si="122"/>
        <v>153</v>
      </c>
      <c r="HI11" s="59">
        <f t="shared" si="65"/>
        <v>0</v>
      </c>
      <c r="HJ11" s="58">
        <v>0</v>
      </c>
      <c r="HK11" s="59">
        <f t="shared" si="66"/>
        <v>153</v>
      </c>
      <c r="HL11" s="59">
        <f t="shared" si="123"/>
        <v>0</v>
      </c>
      <c r="HM11" s="59">
        <f t="shared" si="67"/>
        <v>0</v>
      </c>
      <c r="HN11" s="58">
        <v>0</v>
      </c>
      <c r="HO11" s="59">
        <f t="shared" si="68"/>
        <v>0</v>
      </c>
      <c r="HP11" s="59">
        <f t="shared" si="124"/>
        <v>24</v>
      </c>
      <c r="HQ11" s="59">
        <f t="shared" si="69"/>
        <v>0</v>
      </c>
      <c r="HR11" s="58">
        <v>0</v>
      </c>
      <c r="HS11" s="59">
        <f t="shared" si="70"/>
        <v>24</v>
      </c>
      <c r="HT11" s="59">
        <f t="shared" si="125"/>
        <v>32</v>
      </c>
      <c r="HU11" s="59">
        <f t="shared" si="71"/>
        <v>0</v>
      </c>
      <c r="HV11" s="58">
        <v>0</v>
      </c>
      <c r="HW11" s="59">
        <f t="shared" si="72"/>
        <v>32</v>
      </c>
      <c r="HX11" s="59">
        <f t="shared" si="126"/>
        <v>26</v>
      </c>
      <c r="HY11" s="59">
        <f t="shared" si="73"/>
        <v>0</v>
      </c>
      <c r="HZ11" s="58">
        <v>1</v>
      </c>
      <c r="IA11" s="59">
        <f t="shared" si="74"/>
        <v>25</v>
      </c>
      <c r="IB11" s="59">
        <f t="shared" si="127"/>
        <v>27</v>
      </c>
      <c r="IC11" s="59">
        <f t="shared" si="75"/>
        <v>0</v>
      </c>
      <c r="ID11" s="58">
        <v>0</v>
      </c>
      <c r="IE11" s="59">
        <f t="shared" si="76"/>
        <v>27</v>
      </c>
      <c r="IF11" s="59">
        <f t="shared" si="128"/>
        <v>1</v>
      </c>
      <c r="IG11" s="59">
        <f t="shared" si="77"/>
        <v>0</v>
      </c>
      <c r="IH11" s="58">
        <v>0</v>
      </c>
      <c r="II11" s="59">
        <f t="shared" si="78"/>
        <v>1</v>
      </c>
      <c r="IJ11" s="59">
        <f t="shared" si="129"/>
        <v>0</v>
      </c>
      <c r="IK11" s="59">
        <f t="shared" si="79"/>
        <v>0</v>
      </c>
      <c r="IL11" s="58">
        <v>0</v>
      </c>
      <c r="IM11" s="59">
        <f t="shared" si="80"/>
        <v>0</v>
      </c>
      <c r="IN11" s="59">
        <f t="shared" si="130"/>
        <v>0</v>
      </c>
      <c r="IO11" s="59">
        <f t="shared" si="81"/>
        <v>0</v>
      </c>
      <c r="IP11" s="58">
        <v>0</v>
      </c>
      <c r="IQ11" s="59">
        <f t="shared" si="82"/>
        <v>0</v>
      </c>
      <c r="IR11" s="59">
        <f t="shared" si="131"/>
        <v>0</v>
      </c>
      <c r="IS11" s="59">
        <f t="shared" si="83"/>
        <v>0</v>
      </c>
      <c r="IT11" s="58">
        <v>0</v>
      </c>
      <c r="IU11" s="59">
        <f t="shared" si="84"/>
        <v>0</v>
      </c>
      <c r="IV11" s="59">
        <f t="shared" si="132"/>
        <v>43</v>
      </c>
      <c r="IW11" s="59">
        <f t="shared" si="19"/>
        <v>0</v>
      </c>
      <c r="IX11" s="58">
        <v>20</v>
      </c>
      <c r="IY11" s="59">
        <f t="shared" si="85"/>
        <v>23</v>
      </c>
      <c r="IZ11" s="59">
        <f t="shared" si="133"/>
        <v>11</v>
      </c>
      <c r="JA11" s="59">
        <f t="shared" si="86"/>
        <v>0</v>
      </c>
      <c r="JB11" s="58">
        <v>0</v>
      </c>
      <c r="JC11" s="59">
        <f t="shared" si="87"/>
        <v>11</v>
      </c>
      <c r="JD11" s="59">
        <f t="shared" si="134"/>
        <v>0</v>
      </c>
      <c r="JE11" s="59">
        <f t="shared" si="88"/>
        <v>0</v>
      </c>
      <c r="JF11" s="58">
        <v>0</v>
      </c>
      <c r="JG11" s="59">
        <f t="shared" si="135"/>
        <v>0</v>
      </c>
      <c r="JH11" s="59">
        <f t="shared" si="136"/>
        <v>0</v>
      </c>
      <c r="JI11" s="59">
        <f t="shared" si="90"/>
        <v>0</v>
      </c>
      <c r="JJ11" s="58">
        <v>0</v>
      </c>
      <c r="JK11" s="59">
        <f t="shared" si="137"/>
        <v>0</v>
      </c>
      <c r="JL11" s="59">
        <f t="shared" si="138"/>
        <v>2</v>
      </c>
      <c r="JM11" s="59">
        <f t="shared" si="92"/>
        <v>0</v>
      </c>
      <c r="JN11" s="58">
        <v>0</v>
      </c>
      <c r="JO11" s="59">
        <f t="shared" si="93"/>
        <v>2</v>
      </c>
      <c r="JP11" s="59">
        <f t="shared" si="139"/>
        <v>204</v>
      </c>
      <c r="JQ11" s="59">
        <f t="shared" si="94"/>
        <v>0</v>
      </c>
      <c r="JR11" s="58">
        <v>0</v>
      </c>
      <c r="JS11" s="59">
        <f t="shared" si="95"/>
        <v>204</v>
      </c>
      <c r="JU11" s="187">
        <f t="shared" si="96"/>
        <v>0</v>
      </c>
      <c r="JV11" s="1">
        <f t="shared" si="97"/>
        <v>0</v>
      </c>
    </row>
    <row r="12" spans="1:282" s="61" customFormat="1" ht="21" customHeight="1">
      <c r="A12" s="31">
        <v>42528</v>
      </c>
      <c r="B12" s="68">
        <f t="shared" si="98"/>
        <v>1418.0200000000004</v>
      </c>
      <c r="C12" s="33">
        <f>+('[1]Multi Layer '!$G$13+'[1]Multi Layer '!$S$13+'[1]Multi Layer '!$AE$13)*25</f>
        <v>1000</v>
      </c>
      <c r="D12" s="34">
        <f t="shared" si="20"/>
        <v>2418.0200000000004</v>
      </c>
      <c r="E12" s="70">
        <f>12+12</f>
        <v>24</v>
      </c>
      <c r="F12" s="70">
        <f>480.71+513.5</f>
        <v>994.21</v>
      </c>
      <c r="G12" s="36">
        <f t="shared" si="0"/>
        <v>975.01</v>
      </c>
      <c r="H12" s="71">
        <f>12.65+4.68</f>
        <v>17.329999999999998</v>
      </c>
      <c r="I12" s="71">
        <f>2.3+0</f>
        <v>2.2999999999999998</v>
      </c>
      <c r="J12" s="71">
        <v>0</v>
      </c>
      <c r="K12" s="38">
        <f t="shared" ref="K12:K35" si="142">H12+I12+J12</f>
        <v>19.63</v>
      </c>
      <c r="L12" s="38">
        <f t="shared" si="1"/>
        <v>9.9420999999999999</v>
      </c>
      <c r="M12" s="38">
        <f t="shared" si="2"/>
        <v>-9.6878999999999991</v>
      </c>
      <c r="N12" s="69">
        <f>9.6+9.6</f>
        <v>19.2</v>
      </c>
      <c r="O12" s="40">
        <f>+F12+K12-N12</f>
        <v>994.64</v>
      </c>
      <c r="P12" s="63">
        <f t="shared" si="141"/>
        <v>1423.3800000000006</v>
      </c>
      <c r="Q12" s="42">
        <v>0</v>
      </c>
      <c r="R12" s="43">
        <f t="shared" si="21"/>
        <v>-1423.3800000000006</v>
      </c>
      <c r="S12" s="4"/>
      <c r="T12" s="65">
        <f t="shared" si="99"/>
        <v>1168.5799999999995</v>
      </c>
      <c r="U12" s="45">
        <f t="shared" si="22"/>
        <v>975.01</v>
      </c>
      <c r="V12" s="46">
        <f t="shared" si="3"/>
        <v>0</v>
      </c>
      <c r="W12" s="46">
        <f t="shared" si="23"/>
        <v>2143.5899999999992</v>
      </c>
      <c r="X12" s="47">
        <f>12+4</f>
        <v>16</v>
      </c>
      <c r="Y12" s="47">
        <f>515.39+186.78</f>
        <v>702.17</v>
      </c>
      <c r="Z12" s="47">
        <f>12+3</f>
        <v>15</v>
      </c>
      <c r="AA12" s="47">
        <f>131.78+509.18</f>
        <v>640.96</v>
      </c>
      <c r="AB12" s="47">
        <v>0</v>
      </c>
      <c r="AC12" s="47">
        <v>0</v>
      </c>
      <c r="AD12" s="47">
        <v>0</v>
      </c>
      <c r="AE12" s="47">
        <v>0</v>
      </c>
      <c r="AF12" s="47">
        <v>0</v>
      </c>
      <c r="AG12" s="47">
        <v>0</v>
      </c>
      <c r="AH12" s="47">
        <v>0</v>
      </c>
      <c r="AI12" s="47">
        <v>0</v>
      </c>
      <c r="AJ12" s="47">
        <v>0</v>
      </c>
      <c r="AK12" s="47">
        <v>0</v>
      </c>
      <c r="AL12" s="47">
        <v>0</v>
      </c>
      <c r="AM12" s="47">
        <v>0</v>
      </c>
      <c r="AN12" s="47">
        <v>0</v>
      </c>
      <c r="AO12" s="47">
        <v>0</v>
      </c>
      <c r="AP12" s="47">
        <v>0</v>
      </c>
      <c r="AQ12" s="47">
        <v>0</v>
      </c>
      <c r="AR12" s="47">
        <v>0</v>
      </c>
      <c r="AS12" s="47">
        <v>0</v>
      </c>
      <c r="AT12" s="47">
        <v>0</v>
      </c>
      <c r="AU12" s="47">
        <v>0</v>
      </c>
      <c r="AV12" s="47">
        <v>0</v>
      </c>
      <c r="AW12" s="47">
        <v>0</v>
      </c>
      <c r="AX12" s="47">
        <v>0</v>
      </c>
      <c r="AY12" s="47">
        <v>0</v>
      </c>
      <c r="AZ12" s="47">
        <v>0</v>
      </c>
      <c r="BA12" s="47">
        <v>0</v>
      </c>
      <c r="BB12" s="47">
        <v>0</v>
      </c>
      <c r="BC12" s="47">
        <v>0</v>
      </c>
      <c r="BD12" s="47">
        <v>0</v>
      </c>
      <c r="BE12" s="47">
        <v>0</v>
      </c>
      <c r="BF12" s="47">
        <v>0</v>
      </c>
      <c r="BG12" s="47">
        <v>0</v>
      </c>
      <c r="BH12" s="47">
        <v>0</v>
      </c>
      <c r="BI12" s="47">
        <v>0</v>
      </c>
      <c r="BJ12" s="47">
        <v>0</v>
      </c>
      <c r="BK12" s="47">
        <v>0</v>
      </c>
      <c r="BL12" s="47">
        <v>0</v>
      </c>
      <c r="BM12" s="47">
        <v>0</v>
      </c>
      <c r="BN12" s="47">
        <v>0</v>
      </c>
      <c r="BO12" s="47">
        <v>0</v>
      </c>
      <c r="BP12" s="47">
        <v>0</v>
      </c>
      <c r="BQ12" s="47">
        <v>0</v>
      </c>
      <c r="BR12" s="47">
        <v>0</v>
      </c>
      <c r="BS12" s="47">
        <v>0</v>
      </c>
      <c r="BT12" s="47">
        <v>0</v>
      </c>
      <c r="BU12" s="47">
        <v>0</v>
      </c>
      <c r="BV12" s="47">
        <v>0</v>
      </c>
      <c r="BW12" s="47">
        <v>0</v>
      </c>
      <c r="BX12" s="47">
        <v>0</v>
      </c>
      <c r="BY12" s="47">
        <v>0</v>
      </c>
      <c r="BZ12" s="47">
        <v>0</v>
      </c>
      <c r="CA12" s="47">
        <v>0</v>
      </c>
      <c r="CB12" s="47">
        <v>0</v>
      </c>
      <c r="CC12" s="47">
        <v>0</v>
      </c>
      <c r="CD12" s="47">
        <v>0</v>
      </c>
      <c r="CE12" s="47">
        <v>0</v>
      </c>
      <c r="CF12" s="47">
        <v>0</v>
      </c>
      <c r="CG12" s="47">
        <v>0</v>
      </c>
      <c r="CH12" s="47">
        <v>0</v>
      </c>
      <c r="CI12" s="47">
        <v>0</v>
      </c>
      <c r="CJ12" s="47">
        <f>7.67+0</f>
        <v>7.67</v>
      </c>
      <c r="CK12" s="47">
        <f>0+1.45</f>
        <v>1.45</v>
      </c>
      <c r="CL12" s="48">
        <f t="shared" si="24"/>
        <v>702.17</v>
      </c>
      <c r="CM12" s="49">
        <f t="shared" si="25"/>
        <v>1441.4199999999992</v>
      </c>
      <c r="CN12" s="49">
        <f t="shared" si="26"/>
        <v>693.05</v>
      </c>
      <c r="CO12" s="51">
        <f t="shared" si="100"/>
        <v>1243.94</v>
      </c>
      <c r="CP12" s="51">
        <f t="shared" si="27"/>
        <v>640.96</v>
      </c>
      <c r="CQ12" s="52">
        <v>60</v>
      </c>
      <c r="CR12" s="52">
        <v>760.89</v>
      </c>
      <c r="CS12" s="52">
        <v>20.67</v>
      </c>
      <c r="CT12" s="51">
        <f t="shared" si="28"/>
        <v>781.56</v>
      </c>
      <c r="CU12" s="51">
        <f t="shared" si="4"/>
        <v>1103.3400000000001</v>
      </c>
      <c r="CV12" s="51">
        <f t="shared" si="101"/>
        <v>349.6</v>
      </c>
      <c r="CW12" s="51">
        <f t="shared" si="29"/>
        <v>0</v>
      </c>
      <c r="CX12" s="52">
        <v>0</v>
      </c>
      <c r="CY12" s="52">
        <v>0</v>
      </c>
      <c r="CZ12" s="52">
        <v>0</v>
      </c>
      <c r="DA12" s="51">
        <f t="shared" si="30"/>
        <v>0</v>
      </c>
      <c r="DB12" s="51">
        <f t="shared" si="5"/>
        <v>349.6</v>
      </c>
      <c r="DC12" s="51">
        <f t="shared" si="102"/>
        <v>0</v>
      </c>
      <c r="DD12" s="51">
        <f t="shared" si="31"/>
        <v>0</v>
      </c>
      <c r="DE12" s="52">
        <v>0</v>
      </c>
      <c r="DF12" s="52">
        <v>0</v>
      </c>
      <c r="DG12" s="52">
        <v>0</v>
      </c>
      <c r="DH12" s="51">
        <f t="shared" si="32"/>
        <v>0</v>
      </c>
      <c r="DI12" s="51">
        <f t="shared" si="6"/>
        <v>0</v>
      </c>
      <c r="DJ12" s="51">
        <f t="shared" si="103"/>
        <v>15.34</v>
      </c>
      <c r="DK12" s="51">
        <f t="shared" si="33"/>
        <v>0</v>
      </c>
      <c r="DL12" s="52">
        <v>0</v>
      </c>
      <c r="DM12" s="52">
        <v>0</v>
      </c>
      <c r="DN12" s="52">
        <v>0</v>
      </c>
      <c r="DO12" s="51">
        <f>DM12+DN12</f>
        <v>0</v>
      </c>
      <c r="DP12" s="51">
        <f>(DJ12+DK12)-DO12</f>
        <v>15.34</v>
      </c>
      <c r="DQ12" s="51">
        <f>DW11</f>
        <v>7.97</v>
      </c>
      <c r="DR12" s="51">
        <f>AQ12</f>
        <v>0</v>
      </c>
      <c r="DS12" s="52">
        <v>0</v>
      </c>
      <c r="DT12" s="52">
        <v>0</v>
      </c>
      <c r="DU12" s="52">
        <v>0</v>
      </c>
      <c r="DV12" s="51">
        <f>DT12+DU12</f>
        <v>0</v>
      </c>
      <c r="DW12" s="51">
        <f>(DQ12+DR12)-DV12</f>
        <v>7.97</v>
      </c>
      <c r="DX12" s="51">
        <f>ED11</f>
        <v>25.82</v>
      </c>
      <c r="DY12" s="51">
        <f>AU12</f>
        <v>0</v>
      </c>
      <c r="DZ12" s="52">
        <v>0</v>
      </c>
      <c r="EA12" s="52">
        <v>0</v>
      </c>
      <c r="EB12" s="52">
        <v>0</v>
      </c>
      <c r="EC12" s="51">
        <f>EA12+EB12</f>
        <v>0</v>
      </c>
      <c r="ED12" s="51">
        <f>(DX12+DY12)-EC12</f>
        <v>25.82</v>
      </c>
      <c r="EE12" s="51">
        <f>EK11</f>
        <v>48.72</v>
      </c>
      <c r="EF12" s="51">
        <f>AY12</f>
        <v>0</v>
      </c>
      <c r="EG12" s="52">
        <v>0</v>
      </c>
      <c r="EH12" s="52">
        <v>0</v>
      </c>
      <c r="EI12" s="52">
        <v>0</v>
      </c>
      <c r="EJ12" s="51">
        <f>EH12+EI12</f>
        <v>0</v>
      </c>
      <c r="EK12" s="51">
        <f>(EE12+EF12)-EJ12</f>
        <v>48.72</v>
      </c>
      <c r="EL12" s="51">
        <f>ER11</f>
        <v>29.57</v>
      </c>
      <c r="EM12" s="51">
        <f>BC12</f>
        <v>0</v>
      </c>
      <c r="EN12" s="52">
        <v>0</v>
      </c>
      <c r="EO12" s="52">
        <v>0</v>
      </c>
      <c r="EP12" s="52">
        <v>0</v>
      </c>
      <c r="EQ12" s="51">
        <f>EO12+EP12</f>
        <v>0</v>
      </c>
      <c r="ER12" s="51">
        <f>(EL12+EM12)-EQ12</f>
        <v>29.57</v>
      </c>
      <c r="ES12" s="51">
        <f>EY11</f>
        <v>24.57</v>
      </c>
      <c r="ET12" s="51">
        <f>BG12</f>
        <v>0</v>
      </c>
      <c r="EU12" s="52">
        <v>0</v>
      </c>
      <c r="EV12" s="52">
        <v>0</v>
      </c>
      <c r="EW12" s="52">
        <v>0</v>
      </c>
      <c r="EX12" s="51">
        <f>EV12+EW12</f>
        <v>0</v>
      </c>
      <c r="EY12" s="51">
        <f>(ES12+ET12)-EX12</f>
        <v>24.57</v>
      </c>
      <c r="EZ12" s="51">
        <f>FF11</f>
        <v>71.239999999999995</v>
      </c>
      <c r="FA12" s="51">
        <f>BK12</f>
        <v>0</v>
      </c>
      <c r="FB12" s="52">
        <v>0</v>
      </c>
      <c r="FC12" s="52">
        <v>0</v>
      </c>
      <c r="FD12" s="52">
        <v>0</v>
      </c>
      <c r="FE12" s="51">
        <f>FC12+FD12</f>
        <v>0</v>
      </c>
      <c r="FF12" s="51">
        <f>(EZ12+FA12)-FE12</f>
        <v>71.239999999999995</v>
      </c>
      <c r="FG12" s="51">
        <f>FM11</f>
        <v>32.299999999999997</v>
      </c>
      <c r="FH12" s="51">
        <f>BO12</f>
        <v>0</v>
      </c>
      <c r="FI12" s="52">
        <v>0</v>
      </c>
      <c r="FJ12" s="52">
        <v>0</v>
      </c>
      <c r="FK12" s="52">
        <v>0</v>
      </c>
      <c r="FL12" s="51">
        <f>FJ12+FK12</f>
        <v>0</v>
      </c>
      <c r="FM12" s="51">
        <f>(FG12+FH12)-FL12</f>
        <v>32.299999999999997</v>
      </c>
      <c r="FN12" s="51">
        <f>FT11</f>
        <v>69.05999999999996</v>
      </c>
      <c r="FO12" s="51">
        <f>BS12</f>
        <v>0</v>
      </c>
      <c r="FP12" s="52">
        <v>0</v>
      </c>
      <c r="FQ12" s="52">
        <v>0</v>
      </c>
      <c r="FR12" s="52">
        <v>0</v>
      </c>
      <c r="FS12" s="51">
        <f>FQ12+FR12</f>
        <v>0</v>
      </c>
      <c r="FT12" s="51">
        <f>(FN12+FO12)-FS12</f>
        <v>69.05999999999996</v>
      </c>
      <c r="FU12" s="51">
        <f>GA11</f>
        <v>0</v>
      </c>
      <c r="FV12" s="51">
        <f>BW12</f>
        <v>0</v>
      </c>
      <c r="FW12" s="52">
        <v>0</v>
      </c>
      <c r="FX12" s="52">
        <v>0</v>
      </c>
      <c r="FY12" s="52">
        <v>0</v>
      </c>
      <c r="FZ12" s="51">
        <f>FX12+FY12</f>
        <v>0</v>
      </c>
      <c r="GA12" s="51">
        <f>(FU12+FV12)-FZ12</f>
        <v>0</v>
      </c>
      <c r="GB12" s="51">
        <f t="shared" si="113"/>
        <v>7.45</v>
      </c>
      <c r="GC12" s="51">
        <f t="shared" si="56"/>
        <v>0</v>
      </c>
      <c r="GD12" s="52">
        <v>0</v>
      </c>
      <c r="GE12" s="52">
        <v>0</v>
      </c>
      <c r="GF12" s="52">
        <v>0</v>
      </c>
      <c r="GG12" s="51">
        <f t="shared" si="114"/>
        <v>0</v>
      </c>
      <c r="GH12" s="51">
        <f t="shared" si="115"/>
        <v>7.45</v>
      </c>
      <c r="GI12" s="51">
        <f t="shared" si="116"/>
        <v>0</v>
      </c>
      <c r="GJ12" s="51">
        <f t="shared" si="58"/>
        <v>0</v>
      </c>
      <c r="GK12" s="52">
        <v>0</v>
      </c>
      <c r="GL12" s="52">
        <v>0</v>
      </c>
      <c r="GM12" s="52">
        <v>0</v>
      </c>
      <c r="GN12" s="51">
        <f t="shared" si="117"/>
        <v>0</v>
      </c>
      <c r="GO12" s="51">
        <f t="shared" si="118"/>
        <v>0</v>
      </c>
      <c r="GP12" s="51">
        <f>GV11</f>
        <v>19.18</v>
      </c>
      <c r="GQ12" s="51">
        <f t="shared" si="60"/>
        <v>0</v>
      </c>
      <c r="GR12" s="52">
        <v>0</v>
      </c>
      <c r="GS12" s="52">
        <v>0</v>
      </c>
      <c r="GT12" s="52">
        <v>0</v>
      </c>
      <c r="GU12" s="51">
        <f>GS12+GT12</f>
        <v>0</v>
      </c>
      <c r="GV12" s="51">
        <f>(GP12+GQ12)-GU12</f>
        <v>19.18</v>
      </c>
      <c r="GW12" s="66">
        <f>HC11</f>
        <v>247</v>
      </c>
      <c r="GX12" s="56">
        <f>V12</f>
        <v>0</v>
      </c>
      <c r="GY12" s="52">
        <v>0</v>
      </c>
      <c r="GZ12" s="52">
        <v>0</v>
      </c>
      <c r="HA12" s="52">
        <v>0</v>
      </c>
      <c r="HB12" s="51">
        <f>GZ12+HA12</f>
        <v>0</v>
      </c>
      <c r="HC12" s="57">
        <f>(GW12+GX12)-HB12</f>
        <v>247</v>
      </c>
      <c r="HD12" s="59">
        <f t="shared" si="121"/>
        <v>0</v>
      </c>
      <c r="HE12" s="59">
        <f t="shared" si="63"/>
        <v>60</v>
      </c>
      <c r="HF12" s="58">
        <v>0</v>
      </c>
      <c r="HG12" s="59">
        <f t="shared" si="64"/>
        <v>60</v>
      </c>
      <c r="HH12" s="59">
        <f t="shared" si="122"/>
        <v>153</v>
      </c>
      <c r="HI12" s="59">
        <f t="shared" si="65"/>
        <v>0</v>
      </c>
      <c r="HJ12" s="58">
        <v>0</v>
      </c>
      <c r="HK12" s="59">
        <f t="shared" si="66"/>
        <v>153</v>
      </c>
      <c r="HL12" s="59">
        <f t="shared" si="123"/>
        <v>0</v>
      </c>
      <c r="HM12" s="59">
        <f t="shared" si="67"/>
        <v>0</v>
      </c>
      <c r="HN12" s="58">
        <v>0</v>
      </c>
      <c r="HO12" s="59">
        <f t="shared" si="68"/>
        <v>0</v>
      </c>
      <c r="HP12" s="59">
        <f t="shared" si="124"/>
        <v>24</v>
      </c>
      <c r="HQ12" s="59">
        <f t="shared" si="69"/>
        <v>0</v>
      </c>
      <c r="HR12" s="58">
        <v>24</v>
      </c>
      <c r="HS12" s="59">
        <f t="shared" si="70"/>
        <v>0</v>
      </c>
      <c r="HT12" s="59">
        <f t="shared" si="125"/>
        <v>32</v>
      </c>
      <c r="HU12" s="59">
        <f t="shared" si="71"/>
        <v>0</v>
      </c>
      <c r="HV12" s="58">
        <v>0</v>
      </c>
      <c r="HW12" s="59">
        <f t="shared" si="72"/>
        <v>32</v>
      </c>
      <c r="HX12" s="59">
        <f t="shared" si="126"/>
        <v>25</v>
      </c>
      <c r="HY12" s="59">
        <f t="shared" si="73"/>
        <v>0</v>
      </c>
      <c r="HZ12" s="58">
        <v>1</v>
      </c>
      <c r="IA12" s="59">
        <f t="shared" si="74"/>
        <v>24</v>
      </c>
      <c r="IB12" s="59">
        <f t="shared" si="127"/>
        <v>27</v>
      </c>
      <c r="IC12" s="59">
        <f t="shared" si="75"/>
        <v>0</v>
      </c>
      <c r="ID12" s="58">
        <v>0</v>
      </c>
      <c r="IE12" s="59">
        <f t="shared" si="76"/>
        <v>27</v>
      </c>
      <c r="IF12" s="59">
        <f t="shared" si="128"/>
        <v>1</v>
      </c>
      <c r="IG12" s="59">
        <f t="shared" si="77"/>
        <v>0</v>
      </c>
      <c r="IH12" s="58">
        <v>0</v>
      </c>
      <c r="II12" s="59">
        <f t="shared" si="78"/>
        <v>1</v>
      </c>
      <c r="IJ12" s="59">
        <f t="shared" si="129"/>
        <v>0</v>
      </c>
      <c r="IK12" s="59">
        <f t="shared" si="79"/>
        <v>0</v>
      </c>
      <c r="IL12" s="58">
        <v>0</v>
      </c>
      <c r="IM12" s="59">
        <f t="shared" si="80"/>
        <v>0</v>
      </c>
      <c r="IN12" s="59">
        <f t="shared" si="130"/>
        <v>0</v>
      </c>
      <c r="IO12" s="59">
        <f t="shared" si="81"/>
        <v>0</v>
      </c>
      <c r="IP12" s="58">
        <v>0</v>
      </c>
      <c r="IQ12" s="59">
        <f t="shared" si="82"/>
        <v>0</v>
      </c>
      <c r="IR12" s="59">
        <f t="shared" si="131"/>
        <v>0</v>
      </c>
      <c r="IS12" s="59">
        <f t="shared" si="83"/>
        <v>0</v>
      </c>
      <c r="IT12" s="58">
        <v>0</v>
      </c>
      <c r="IU12" s="59">
        <f t="shared" si="84"/>
        <v>0</v>
      </c>
      <c r="IV12" s="59">
        <f t="shared" si="132"/>
        <v>23</v>
      </c>
      <c r="IW12" s="59">
        <f t="shared" si="19"/>
        <v>0</v>
      </c>
      <c r="IX12" s="58">
        <v>0</v>
      </c>
      <c r="IY12" s="59">
        <f t="shared" si="85"/>
        <v>23</v>
      </c>
      <c r="IZ12" s="59">
        <f t="shared" si="133"/>
        <v>11</v>
      </c>
      <c r="JA12" s="59">
        <f t="shared" si="86"/>
        <v>0</v>
      </c>
      <c r="JB12" s="58">
        <v>0</v>
      </c>
      <c r="JC12" s="59">
        <f t="shared" si="87"/>
        <v>11</v>
      </c>
      <c r="JD12" s="59">
        <f t="shared" si="134"/>
        <v>0</v>
      </c>
      <c r="JE12" s="59">
        <f t="shared" si="88"/>
        <v>0</v>
      </c>
      <c r="JF12" s="58">
        <v>0</v>
      </c>
      <c r="JG12" s="59">
        <f t="shared" si="135"/>
        <v>0</v>
      </c>
      <c r="JH12" s="59">
        <f t="shared" si="136"/>
        <v>0</v>
      </c>
      <c r="JI12" s="59">
        <f t="shared" si="90"/>
        <v>0</v>
      </c>
      <c r="JJ12" s="58">
        <v>0</v>
      </c>
      <c r="JK12" s="59">
        <f t="shared" si="137"/>
        <v>0</v>
      </c>
      <c r="JL12" s="59">
        <f t="shared" si="138"/>
        <v>2</v>
      </c>
      <c r="JM12" s="59">
        <f t="shared" si="92"/>
        <v>0</v>
      </c>
      <c r="JN12" s="58">
        <v>0</v>
      </c>
      <c r="JO12" s="59">
        <f t="shared" si="93"/>
        <v>2</v>
      </c>
      <c r="JP12" s="59">
        <f t="shared" si="139"/>
        <v>204</v>
      </c>
      <c r="JQ12" s="59">
        <f t="shared" si="94"/>
        <v>0</v>
      </c>
      <c r="JR12" s="58">
        <v>0</v>
      </c>
      <c r="JS12" s="59">
        <f t="shared" si="95"/>
        <v>204</v>
      </c>
      <c r="JU12" s="187">
        <f t="shared" si="96"/>
        <v>60</v>
      </c>
      <c r="JV12" s="1">
        <f t="shared" si="97"/>
        <v>20.67</v>
      </c>
    </row>
    <row r="13" spans="1:282" s="61" customFormat="1" ht="21" customHeight="1">
      <c r="A13" s="31">
        <v>42529</v>
      </c>
      <c r="B13" s="68">
        <f t="shared" si="98"/>
        <v>1423.3800000000006</v>
      </c>
      <c r="C13" s="33">
        <f>+('[1]Multi Layer '!$G$14+'[1]Multi Layer '!$S$14+'[1]Multi Layer '!$AE$14)*25</f>
        <v>1000</v>
      </c>
      <c r="D13" s="34">
        <f t="shared" si="20"/>
        <v>2423.3800000000006</v>
      </c>
      <c r="E13" s="70">
        <f>10+11</f>
        <v>21</v>
      </c>
      <c r="F13" s="70">
        <f>452.17+527.68</f>
        <v>979.84999999999991</v>
      </c>
      <c r="G13" s="36">
        <f t="shared" si="0"/>
        <v>963.05</v>
      </c>
      <c r="H13" s="71">
        <f>1+6.45</f>
        <v>7.45</v>
      </c>
      <c r="I13" s="71">
        <v>1.75</v>
      </c>
      <c r="J13" s="71">
        <v>0</v>
      </c>
      <c r="K13" s="38">
        <f t="shared" si="142"/>
        <v>9.1999999999999993</v>
      </c>
      <c r="L13" s="38">
        <f t="shared" si="1"/>
        <v>9.7984999999999989</v>
      </c>
      <c r="M13" s="38">
        <f t="shared" si="2"/>
        <v>0.59849999999999959</v>
      </c>
      <c r="N13" s="39">
        <f>8+8.8</f>
        <v>16.8</v>
      </c>
      <c r="O13" s="40">
        <f>+F13+K13-N13</f>
        <v>972.25</v>
      </c>
      <c r="P13" s="63">
        <f t="shared" si="141"/>
        <v>1451.1300000000006</v>
      </c>
      <c r="Q13" s="42">
        <v>0</v>
      </c>
      <c r="R13" s="43">
        <f t="shared" si="21"/>
        <v>-1451.1300000000006</v>
      </c>
      <c r="S13" s="4"/>
      <c r="T13" s="65">
        <f t="shared" si="99"/>
        <v>1441.4199999999992</v>
      </c>
      <c r="U13" s="45">
        <f t="shared" si="22"/>
        <v>963.05</v>
      </c>
      <c r="V13" s="46">
        <f t="shared" si="3"/>
        <v>0</v>
      </c>
      <c r="W13" s="46">
        <f t="shared" si="23"/>
        <v>2404.4699999999993</v>
      </c>
      <c r="X13" s="47">
        <v>9</v>
      </c>
      <c r="Y13" s="47">
        <v>343.81</v>
      </c>
      <c r="Z13" s="47">
        <v>9</v>
      </c>
      <c r="AA13" s="47">
        <v>343.12</v>
      </c>
      <c r="AB13" s="47">
        <v>0</v>
      </c>
      <c r="AC13" s="47">
        <v>0</v>
      </c>
      <c r="AD13" s="47">
        <v>0</v>
      </c>
      <c r="AE13" s="47">
        <v>0</v>
      </c>
      <c r="AF13" s="47">
        <v>9</v>
      </c>
      <c r="AG13" s="47">
        <v>429.87</v>
      </c>
      <c r="AH13" s="47">
        <v>9</v>
      </c>
      <c r="AI13" s="47">
        <v>425.39</v>
      </c>
      <c r="AJ13" s="47">
        <v>0</v>
      </c>
      <c r="AK13" s="47">
        <v>0</v>
      </c>
      <c r="AL13" s="47">
        <v>0</v>
      </c>
      <c r="AM13" s="47">
        <v>0</v>
      </c>
      <c r="AN13" s="47">
        <v>0</v>
      </c>
      <c r="AO13" s="47">
        <v>0</v>
      </c>
      <c r="AP13" s="47">
        <v>0</v>
      </c>
      <c r="AQ13" s="47">
        <v>0</v>
      </c>
      <c r="AR13" s="47">
        <v>0</v>
      </c>
      <c r="AS13" s="47">
        <v>0</v>
      </c>
      <c r="AT13" s="47">
        <v>0</v>
      </c>
      <c r="AU13" s="47">
        <v>0</v>
      </c>
      <c r="AV13" s="47">
        <v>0</v>
      </c>
      <c r="AW13" s="47">
        <v>0</v>
      </c>
      <c r="AX13" s="47">
        <v>0</v>
      </c>
      <c r="AY13" s="47">
        <v>0</v>
      </c>
      <c r="AZ13" s="47">
        <v>0</v>
      </c>
      <c r="BA13" s="47">
        <v>0</v>
      </c>
      <c r="BB13" s="47">
        <v>0</v>
      </c>
      <c r="BC13" s="47">
        <v>0</v>
      </c>
      <c r="BD13" s="47">
        <v>0</v>
      </c>
      <c r="BE13" s="47">
        <v>0</v>
      </c>
      <c r="BF13" s="47">
        <v>0</v>
      </c>
      <c r="BG13" s="47">
        <v>0</v>
      </c>
      <c r="BH13" s="47">
        <v>0</v>
      </c>
      <c r="BI13" s="47">
        <v>0</v>
      </c>
      <c r="BJ13" s="47">
        <v>0</v>
      </c>
      <c r="BK13" s="47">
        <v>0</v>
      </c>
      <c r="BL13" s="47">
        <v>0</v>
      </c>
      <c r="BM13" s="47">
        <v>0</v>
      </c>
      <c r="BN13" s="47">
        <v>0</v>
      </c>
      <c r="BO13" s="47">
        <v>0</v>
      </c>
      <c r="BP13" s="47">
        <v>0</v>
      </c>
      <c r="BQ13" s="47">
        <v>0</v>
      </c>
      <c r="BR13" s="47">
        <v>0</v>
      </c>
      <c r="BS13" s="47">
        <v>0</v>
      </c>
      <c r="BT13" s="47">
        <v>0</v>
      </c>
      <c r="BU13" s="47">
        <v>0</v>
      </c>
      <c r="BV13" s="47">
        <v>0</v>
      </c>
      <c r="BW13" s="47">
        <v>0</v>
      </c>
      <c r="BX13" s="47">
        <v>0</v>
      </c>
      <c r="BY13" s="47">
        <v>0</v>
      </c>
      <c r="BZ13" s="47">
        <v>0</v>
      </c>
      <c r="CA13" s="47">
        <v>0</v>
      </c>
      <c r="CB13" s="47">
        <v>0</v>
      </c>
      <c r="CC13" s="47">
        <v>0</v>
      </c>
      <c r="CD13" s="47">
        <v>0</v>
      </c>
      <c r="CE13" s="47">
        <v>0</v>
      </c>
      <c r="CF13" s="47">
        <f>7+3</f>
        <v>10</v>
      </c>
      <c r="CG13" s="47">
        <f>133.35+309.92</f>
        <v>443.27</v>
      </c>
      <c r="CH13" s="47">
        <f>3+7</f>
        <v>10</v>
      </c>
      <c r="CI13" s="47">
        <f>133.39+309.69</f>
        <v>443.08</v>
      </c>
      <c r="CJ13" s="47">
        <f>1.13+0+0+0+0</f>
        <v>1.1299999999999999</v>
      </c>
      <c r="CK13" s="47">
        <f>0+0+1.04+0</f>
        <v>1.04</v>
      </c>
      <c r="CL13" s="48">
        <f t="shared" si="24"/>
        <v>1216.95</v>
      </c>
      <c r="CM13" s="49">
        <f t="shared" si="25"/>
        <v>1187.5199999999993</v>
      </c>
      <c r="CN13" s="49">
        <f t="shared" si="26"/>
        <v>1214.78</v>
      </c>
      <c r="CO13" s="51">
        <f t="shared" si="100"/>
        <v>1103.3400000000001</v>
      </c>
      <c r="CP13" s="51">
        <f t="shared" si="27"/>
        <v>343.12</v>
      </c>
      <c r="CQ13" s="52">
        <v>65</v>
      </c>
      <c r="CR13" s="52">
        <v>817.32</v>
      </c>
      <c r="CS13" s="52">
        <v>25.77</v>
      </c>
      <c r="CT13" s="51">
        <f t="shared" si="28"/>
        <v>843.09</v>
      </c>
      <c r="CU13" s="51">
        <f t="shared" si="4"/>
        <v>603.37</v>
      </c>
      <c r="CV13" s="51">
        <f t="shared" si="101"/>
        <v>349.6</v>
      </c>
      <c r="CW13" s="51">
        <f t="shared" si="29"/>
        <v>0</v>
      </c>
      <c r="CX13" s="52">
        <v>0</v>
      </c>
      <c r="CY13" s="52">
        <v>0</v>
      </c>
      <c r="CZ13" s="52">
        <v>0</v>
      </c>
      <c r="DA13" s="51">
        <f t="shared" si="30"/>
        <v>0</v>
      </c>
      <c r="DB13" s="51">
        <f t="shared" si="5"/>
        <v>349.6</v>
      </c>
      <c r="DC13" s="51">
        <f t="shared" si="102"/>
        <v>0</v>
      </c>
      <c r="DD13" s="51">
        <f t="shared" si="31"/>
        <v>425.39</v>
      </c>
      <c r="DE13" s="52">
        <v>0</v>
      </c>
      <c r="DF13" s="52">
        <v>0</v>
      </c>
      <c r="DG13" s="52">
        <v>0</v>
      </c>
      <c r="DH13" s="51">
        <f t="shared" si="32"/>
        <v>0</v>
      </c>
      <c r="DI13" s="51">
        <f t="shared" si="6"/>
        <v>425.39</v>
      </c>
      <c r="DJ13" s="51">
        <f t="shared" si="103"/>
        <v>15.34</v>
      </c>
      <c r="DK13" s="51">
        <f t="shared" si="33"/>
        <v>0</v>
      </c>
      <c r="DL13" s="52">
        <v>0</v>
      </c>
      <c r="DM13" s="52">
        <v>0</v>
      </c>
      <c r="DN13" s="52">
        <v>0</v>
      </c>
      <c r="DO13" s="51">
        <f t="shared" si="34"/>
        <v>0</v>
      </c>
      <c r="DP13" s="51">
        <f t="shared" si="7"/>
        <v>15.34</v>
      </c>
      <c r="DQ13" s="51">
        <f t="shared" si="104"/>
        <v>7.97</v>
      </c>
      <c r="DR13" s="51">
        <f t="shared" si="35"/>
        <v>0</v>
      </c>
      <c r="DS13" s="52">
        <v>0</v>
      </c>
      <c r="DT13" s="52">
        <v>0</v>
      </c>
      <c r="DU13" s="52">
        <v>0</v>
      </c>
      <c r="DV13" s="51">
        <f t="shared" si="36"/>
        <v>0</v>
      </c>
      <c r="DW13" s="51">
        <f t="shared" si="8"/>
        <v>7.97</v>
      </c>
      <c r="DX13" s="51">
        <f t="shared" si="105"/>
        <v>25.82</v>
      </c>
      <c r="DY13" s="51">
        <f t="shared" si="37"/>
        <v>0</v>
      </c>
      <c r="DZ13" s="52">
        <v>0</v>
      </c>
      <c r="EA13" s="52">
        <v>0</v>
      </c>
      <c r="EB13" s="52">
        <v>0</v>
      </c>
      <c r="EC13" s="51">
        <f t="shared" si="38"/>
        <v>0</v>
      </c>
      <c r="ED13" s="51">
        <f t="shared" si="9"/>
        <v>25.82</v>
      </c>
      <c r="EE13" s="51">
        <f t="shared" si="106"/>
        <v>48.72</v>
      </c>
      <c r="EF13" s="51">
        <f t="shared" si="39"/>
        <v>0</v>
      </c>
      <c r="EG13" s="52">
        <v>0</v>
      </c>
      <c r="EH13" s="52">
        <v>0</v>
      </c>
      <c r="EI13" s="52">
        <v>0</v>
      </c>
      <c r="EJ13" s="51">
        <f t="shared" si="40"/>
        <v>0</v>
      </c>
      <c r="EK13" s="51">
        <f t="shared" si="10"/>
        <v>48.72</v>
      </c>
      <c r="EL13" s="51">
        <f t="shared" si="107"/>
        <v>29.57</v>
      </c>
      <c r="EM13" s="51">
        <f t="shared" si="41"/>
        <v>0</v>
      </c>
      <c r="EN13" s="52">
        <v>0</v>
      </c>
      <c r="EO13" s="52">
        <v>0</v>
      </c>
      <c r="EP13" s="52">
        <v>0</v>
      </c>
      <c r="EQ13" s="51">
        <f t="shared" si="42"/>
        <v>0</v>
      </c>
      <c r="ER13" s="51">
        <f t="shared" si="11"/>
        <v>29.57</v>
      </c>
      <c r="ES13" s="51">
        <f t="shared" si="108"/>
        <v>24.57</v>
      </c>
      <c r="ET13" s="51">
        <f t="shared" si="43"/>
        <v>0</v>
      </c>
      <c r="EU13" s="52">
        <v>0</v>
      </c>
      <c r="EV13" s="52">
        <v>0</v>
      </c>
      <c r="EW13" s="52">
        <v>0</v>
      </c>
      <c r="EX13" s="51">
        <f t="shared" si="44"/>
        <v>0</v>
      </c>
      <c r="EY13" s="51">
        <f t="shared" si="45"/>
        <v>24.57</v>
      </c>
      <c r="EZ13" s="51">
        <f t="shared" si="109"/>
        <v>71.239999999999995</v>
      </c>
      <c r="FA13" s="51">
        <f t="shared" si="46"/>
        <v>0</v>
      </c>
      <c r="FB13" s="52">
        <v>0</v>
      </c>
      <c r="FC13" s="52">
        <v>0</v>
      </c>
      <c r="FD13" s="52">
        <v>0</v>
      </c>
      <c r="FE13" s="51">
        <f t="shared" si="47"/>
        <v>0</v>
      </c>
      <c r="FF13" s="51">
        <f t="shared" si="48"/>
        <v>71.239999999999995</v>
      </c>
      <c r="FG13" s="51">
        <f t="shared" si="110"/>
        <v>32.299999999999997</v>
      </c>
      <c r="FH13" s="51">
        <f t="shared" si="49"/>
        <v>0</v>
      </c>
      <c r="FI13" s="52">
        <v>0</v>
      </c>
      <c r="FJ13" s="52">
        <v>0</v>
      </c>
      <c r="FK13" s="52">
        <v>0</v>
      </c>
      <c r="FL13" s="51">
        <f t="shared" si="50"/>
        <v>0</v>
      </c>
      <c r="FM13" s="51">
        <f t="shared" si="51"/>
        <v>32.299999999999997</v>
      </c>
      <c r="FN13" s="51">
        <f t="shared" si="111"/>
        <v>69.05999999999996</v>
      </c>
      <c r="FO13" s="51">
        <f t="shared" si="52"/>
        <v>0</v>
      </c>
      <c r="FP13" s="52">
        <v>0</v>
      </c>
      <c r="FQ13" s="52">
        <v>0</v>
      </c>
      <c r="FR13" s="52">
        <v>0</v>
      </c>
      <c r="FS13" s="51">
        <f t="shared" si="53"/>
        <v>0</v>
      </c>
      <c r="FT13" s="51">
        <f t="shared" si="54"/>
        <v>69.05999999999996</v>
      </c>
      <c r="FU13" s="51">
        <f t="shared" si="112"/>
        <v>0</v>
      </c>
      <c r="FV13" s="51">
        <f t="shared" si="12"/>
        <v>0</v>
      </c>
      <c r="FW13" s="52">
        <v>0</v>
      </c>
      <c r="FX13" s="52">
        <v>0</v>
      </c>
      <c r="FY13" s="52">
        <v>0</v>
      </c>
      <c r="FZ13" s="51">
        <f t="shared" si="55"/>
        <v>0</v>
      </c>
      <c r="GA13" s="51">
        <f t="shared" si="13"/>
        <v>0</v>
      </c>
      <c r="GB13" s="51">
        <f t="shared" si="113"/>
        <v>7.45</v>
      </c>
      <c r="GC13" s="51">
        <f t="shared" si="56"/>
        <v>0</v>
      </c>
      <c r="GD13" s="52">
        <v>0</v>
      </c>
      <c r="GE13" s="52">
        <v>0</v>
      </c>
      <c r="GF13" s="52">
        <v>0</v>
      </c>
      <c r="GG13" s="51">
        <f t="shared" si="114"/>
        <v>0</v>
      </c>
      <c r="GH13" s="51">
        <f t="shared" si="115"/>
        <v>7.45</v>
      </c>
      <c r="GI13" s="51">
        <f t="shared" si="116"/>
        <v>0</v>
      </c>
      <c r="GJ13" s="51">
        <f t="shared" si="58"/>
        <v>0</v>
      </c>
      <c r="GK13" s="52">
        <v>0</v>
      </c>
      <c r="GL13" s="52">
        <v>0</v>
      </c>
      <c r="GM13" s="52">
        <v>0</v>
      </c>
      <c r="GN13" s="51">
        <f t="shared" si="117"/>
        <v>0</v>
      </c>
      <c r="GO13" s="51">
        <f t="shared" si="118"/>
        <v>0</v>
      </c>
      <c r="GP13" s="51">
        <f t="shared" si="119"/>
        <v>19.18</v>
      </c>
      <c r="GQ13" s="51">
        <f t="shared" si="60"/>
        <v>443.08</v>
      </c>
      <c r="GR13" s="52">
        <v>0</v>
      </c>
      <c r="GS13" s="52">
        <v>0</v>
      </c>
      <c r="GT13" s="52">
        <v>0</v>
      </c>
      <c r="GU13" s="51">
        <f t="shared" si="61"/>
        <v>0</v>
      </c>
      <c r="GV13" s="51">
        <f t="shared" si="16"/>
        <v>462.26</v>
      </c>
      <c r="GW13" s="66">
        <f t="shared" si="120"/>
        <v>247</v>
      </c>
      <c r="GX13" s="56">
        <f t="shared" si="62"/>
        <v>0</v>
      </c>
      <c r="GY13" s="52">
        <v>0</v>
      </c>
      <c r="GZ13" s="52">
        <v>0</v>
      </c>
      <c r="HA13" s="52">
        <v>0</v>
      </c>
      <c r="HB13" s="51">
        <f t="shared" si="17"/>
        <v>0</v>
      </c>
      <c r="HC13" s="57">
        <f t="shared" si="18"/>
        <v>247</v>
      </c>
      <c r="HD13" s="59">
        <f t="shared" si="121"/>
        <v>60</v>
      </c>
      <c r="HE13" s="59">
        <f t="shared" si="63"/>
        <v>65</v>
      </c>
      <c r="HF13" s="58">
        <v>0</v>
      </c>
      <c r="HG13" s="59">
        <f t="shared" si="64"/>
        <v>125</v>
      </c>
      <c r="HH13" s="59">
        <f t="shared" si="122"/>
        <v>153</v>
      </c>
      <c r="HI13" s="59">
        <f t="shared" si="65"/>
        <v>0</v>
      </c>
      <c r="HJ13" s="58">
        <v>0</v>
      </c>
      <c r="HK13" s="59">
        <f t="shared" si="66"/>
        <v>153</v>
      </c>
      <c r="HL13" s="59">
        <f t="shared" si="123"/>
        <v>0</v>
      </c>
      <c r="HM13" s="59">
        <f t="shared" si="67"/>
        <v>0</v>
      </c>
      <c r="HN13" s="58">
        <v>0</v>
      </c>
      <c r="HO13" s="59">
        <f t="shared" si="68"/>
        <v>0</v>
      </c>
      <c r="HP13" s="59">
        <f t="shared" si="124"/>
        <v>0</v>
      </c>
      <c r="HQ13" s="59">
        <f t="shared" si="69"/>
        <v>0</v>
      </c>
      <c r="HR13" s="58">
        <v>0</v>
      </c>
      <c r="HS13" s="59">
        <f t="shared" si="70"/>
        <v>0</v>
      </c>
      <c r="HT13" s="59">
        <f t="shared" si="125"/>
        <v>32</v>
      </c>
      <c r="HU13" s="59">
        <f t="shared" si="71"/>
        <v>0</v>
      </c>
      <c r="HV13" s="58">
        <v>0</v>
      </c>
      <c r="HW13" s="59">
        <f t="shared" si="72"/>
        <v>32</v>
      </c>
      <c r="HX13" s="59">
        <f t="shared" si="126"/>
        <v>24</v>
      </c>
      <c r="HY13" s="59">
        <f t="shared" si="73"/>
        <v>0</v>
      </c>
      <c r="HZ13" s="58">
        <v>1</v>
      </c>
      <c r="IA13" s="59">
        <f t="shared" si="74"/>
        <v>23</v>
      </c>
      <c r="IB13" s="59">
        <f t="shared" si="127"/>
        <v>27</v>
      </c>
      <c r="IC13" s="59">
        <f t="shared" si="75"/>
        <v>0</v>
      </c>
      <c r="ID13" s="58">
        <v>4</v>
      </c>
      <c r="IE13" s="59">
        <f t="shared" si="76"/>
        <v>23</v>
      </c>
      <c r="IF13" s="59">
        <f t="shared" si="128"/>
        <v>1</v>
      </c>
      <c r="IG13" s="59">
        <f t="shared" si="77"/>
        <v>0</v>
      </c>
      <c r="IH13" s="58">
        <v>0</v>
      </c>
      <c r="II13" s="59">
        <f t="shared" si="78"/>
        <v>1</v>
      </c>
      <c r="IJ13" s="59">
        <f t="shared" si="129"/>
        <v>0</v>
      </c>
      <c r="IK13" s="59">
        <f t="shared" si="79"/>
        <v>0</v>
      </c>
      <c r="IL13" s="58">
        <v>0</v>
      </c>
      <c r="IM13" s="59">
        <f t="shared" si="80"/>
        <v>0</v>
      </c>
      <c r="IN13" s="59">
        <f t="shared" si="130"/>
        <v>0</v>
      </c>
      <c r="IO13" s="59">
        <f t="shared" si="81"/>
        <v>0</v>
      </c>
      <c r="IP13" s="58">
        <v>0</v>
      </c>
      <c r="IQ13" s="59">
        <f t="shared" si="82"/>
        <v>0</v>
      </c>
      <c r="IR13" s="59">
        <f t="shared" si="131"/>
        <v>0</v>
      </c>
      <c r="IS13" s="59">
        <f t="shared" si="83"/>
        <v>0</v>
      </c>
      <c r="IT13" s="58">
        <v>0</v>
      </c>
      <c r="IU13" s="59">
        <f t="shared" si="84"/>
        <v>0</v>
      </c>
      <c r="IV13" s="59">
        <f t="shared" si="132"/>
        <v>23</v>
      </c>
      <c r="IW13" s="59">
        <f t="shared" si="19"/>
        <v>0</v>
      </c>
      <c r="IX13" s="58">
        <v>0</v>
      </c>
      <c r="IY13" s="59">
        <f t="shared" si="85"/>
        <v>23</v>
      </c>
      <c r="IZ13" s="59">
        <f t="shared" si="133"/>
        <v>11</v>
      </c>
      <c r="JA13" s="59">
        <f t="shared" si="86"/>
        <v>0</v>
      </c>
      <c r="JB13" s="58">
        <v>0</v>
      </c>
      <c r="JC13" s="59">
        <f t="shared" si="87"/>
        <v>11</v>
      </c>
      <c r="JD13" s="59">
        <f t="shared" si="134"/>
        <v>0</v>
      </c>
      <c r="JE13" s="59">
        <f t="shared" si="88"/>
        <v>0</v>
      </c>
      <c r="JF13" s="58">
        <v>0</v>
      </c>
      <c r="JG13" s="59">
        <f t="shared" si="135"/>
        <v>0</v>
      </c>
      <c r="JH13" s="59">
        <f t="shared" si="136"/>
        <v>0</v>
      </c>
      <c r="JI13" s="59">
        <f t="shared" si="90"/>
        <v>0</v>
      </c>
      <c r="JJ13" s="58">
        <v>0</v>
      </c>
      <c r="JK13" s="59">
        <f t="shared" si="137"/>
        <v>0</v>
      </c>
      <c r="JL13" s="59">
        <f t="shared" si="138"/>
        <v>2</v>
      </c>
      <c r="JM13" s="59">
        <f t="shared" si="92"/>
        <v>0</v>
      </c>
      <c r="JN13" s="58">
        <v>0</v>
      </c>
      <c r="JO13" s="59">
        <f t="shared" si="93"/>
        <v>2</v>
      </c>
      <c r="JP13" s="59">
        <f t="shared" si="139"/>
        <v>204</v>
      </c>
      <c r="JQ13" s="59">
        <f t="shared" si="94"/>
        <v>0</v>
      </c>
      <c r="JR13" s="58">
        <v>200</v>
      </c>
      <c r="JS13" s="59">
        <f t="shared" si="95"/>
        <v>4</v>
      </c>
      <c r="JU13" s="187">
        <f t="shared" si="96"/>
        <v>65</v>
      </c>
      <c r="JV13" s="1">
        <f t="shared" si="97"/>
        <v>25.77</v>
      </c>
    </row>
    <row r="14" spans="1:282" s="67" customFormat="1" ht="21" customHeight="1">
      <c r="A14" s="31">
        <v>42530</v>
      </c>
      <c r="B14" s="68">
        <f t="shared" si="98"/>
        <v>1451.1300000000006</v>
      </c>
      <c r="C14" s="33">
        <f>+('[1]Multi Layer '!$G$15+'[1]Multi Layer '!$S$15+'[1]Multi Layer '!$AE$15)*25</f>
        <v>1000</v>
      </c>
      <c r="D14" s="34">
        <f t="shared" si="20"/>
        <v>2451.1300000000006</v>
      </c>
      <c r="E14" s="70">
        <v>12</v>
      </c>
      <c r="F14" s="70">
        <v>471.41</v>
      </c>
      <c r="G14" s="36">
        <f t="shared" si="0"/>
        <v>461.81</v>
      </c>
      <c r="H14" s="71">
        <v>5.25</v>
      </c>
      <c r="I14" s="71">
        <v>1.3</v>
      </c>
      <c r="J14" s="71">
        <v>0</v>
      </c>
      <c r="K14" s="38">
        <f t="shared" si="142"/>
        <v>6.55</v>
      </c>
      <c r="L14" s="38">
        <f t="shared" si="1"/>
        <v>4.7141000000000002</v>
      </c>
      <c r="M14" s="38">
        <f t="shared" si="2"/>
        <v>-1.8358999999999996</v>
      </c>
      <c r="N14" s="39">
        <v>9.6</v>
      </c>
      <c r="O14" s="40">
        <f>+F14+K14-N14</f>
        <v>468.36</v>
      </c>
      <c r="P14" s="63">
        <f t="shared" si="141"/>
        <v>1982.7700000000004</v>
      </c>
      <c r="Q14" s="42">
        <v>0</v>
      </c>
      <c r="R14" s="43">
        <f t="shared" si="21"/>
        <v>-1982.7700000000004</v>
      </c>
      <c r="S14" s="64"/>
      <c r="T14" s="65">
        <f t="shared" si="99"/>
        <v>1187.5199999999993</v>
      </c>
      <c r="U14" s="45">
        <f t="shared" si="22"/>
        <v>461.81</v>
      </c>
      <c r="V14" s="46">
        <f t="shared" si="3"/>
        <v>0</v>
      </c>
      <c r="W14" s="46">
        <f t="shared" si="23"/>
        <v>1649.3299999999992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0</v>
      </c>
      <c r="AD14" s="47">
        <v>0</v>
      </c>
      <c r="AE14" s="47">
        <v>0</v>
      </c>
      <c r="AF14" s="47">
        <v>0</v>
      </c>
      <c r="AG14" s="47">
        <v>0</v>
      </c>
      <c r="AH14" s="47">
        <v>0</v>
      </c>
      <c r="AI14" s="47">
        <v>0</v>
      </c>
      <c r="AJ14" s="47">
        <v>0</v>
      </c>
      <c r="AK14" s="47">
        <v>0</v>
      </c>
      <c r="AL14" s="47">
        <v>0</v>
      </c>
      <c r="AM14" s="47">
        <v>0</v>
      </c>
      <c r="AN14" s="47">
        <v>0</v>
      </c>
      <c r="AO14" s="47">
        <v>0</v>
      </c>
      <c r="AP14" s="47">
        <v>0</v>
      </c>
      <c r="AQ14" s="47">
        <v>0</v>
      </c>
      <c r="AR14" s="47">
        <v>0</v>
      </c>
      <c r="AS14" s="47">
        <v>0</v>
      </c>
      <c r="AT14" s="47">
        <v>0</v>
      </c>
      <c r="AU14" s="47">
        <v>0</v>
      </c>
      <c r="AV14" s="47">
        <v>0</v>
      </c>
      <c r="AW14" s="47">
        <v>0</v>
      </c>
      <c r="AX14" s="47">
        <v>0</v>
      </c>
      <c r="AY14" s="47">
        <v>0</v>
      </c>
      <c r="AZ14" s="47">
        <v>7</v>
      </c>
      <c r="BA14" s="47">
        <v>310.97000000000003</v>
      </c>
      <c r="BB14" s="47">
        <v>7</v>
      </c>
      <c r="BC14" s="47">
        <v>310.16000000000003</v>
      </c>
      <c r="BD14" s="47">
        <v>0</v>
      </c>
      <c r="BE14" s="47">
        <v>0</v>
      </c>
      <c r="BF14" s="47">
        <v>0</v>
      </c>
      <c r="BG14" s="47">
        <v>0</v>
      </c>
      <c r="BH14" s="47">
        <v>0</v>
      </c>
      <c r="BI14" s="47">
        <v>0</v>
      </c>
      <c r="BJ14" s="47">
        <v>0</v>
      </c>
      <c r="BK14" s="47">
        <v>0</v>
      </c>
      <c r="BL14" s="47">
        <v>11</v>
      </c>
      <c r="BM14" s="47">
        <v>405.25</v>
      </c>
      <c r="BN14" s="47">
        <v>10</v>
      </c>
      <c r="BO14" s="47">
        <v>404.73</v>
      </c>
      <c r="BP14" s="47">
        <v>0</v>
      </c>
      <c r="BQ14" s="47">
        <v>0</v>
      </c>
      <c r="BR14" s="47">
        <v>0</v>
      </c>
      <c r="BS14" s="47">
        <v>0</v>
      </c>
      <c r="BT14" s="47">
        <v>0</v>
      </c>
      <c r="BU14" s="47">
        <v>0</v>
      </c>
      <c r="BV14" s="47">
        <v>0</v>
      </c>
      <c r="BW14" s="47">
        <v>0</v>
      </c>
      <c r="BX14" s="47">
        <v>0</v>
      </c>
      <c r="BY14" s="47">
        <v>0</v>
      </c>
      <c r="BZ14" s="47">
        <v>0</v>
      </c>
      <c r="CA14" s="47">
        <v>0</v>
      </c>
      <c r="CB14" s="47">
        <v>0</v>
      </c>
      <c r="CC14" s="47">
        <v>0</v>
      </c>
      <c r="CD14" s="47">
        <v>0</v>
      </c>
      <c r="CE14" s="47">
        <v>0</v>
      </c>
      <c r="CF14" s="47">
        <v>0</v>
      </c>
      <c r="CG14" s="47">
        <v>0</v>
      </c>
      <c r="CH14" s="47">
        <v>0</v>
      </c>
      <c r="CI14" s="47">
        <v>0</v>
      </c>
      <c r="CJ14" s="47">
        <f>0.64+0+0</f>
        <v>0.64</v>
      </c>
      <c r="CK14" s="47">
        <f>1.5+1.08+1.18</f>
        <v>3.76</v>
      </c>
      <c r="CL14" s="48">
        <f t="shared" si="24"/>
        <v>716.22</v>
      </c>
      <c r="CM14" s="49">
        <f t="shared" si="25"/>
        <v>933.10999999999922</v>
      </c>
      <c r="CN14" s="49">
        <f t="shared" si="26"/>
        <v>711.82</v>
      </c>
      <c r="CO14" s="51">
        <f t="shared" si="100"/>
        <v>603.37</v>
      </c>
      <c r="CP14" s="51">
        <f t="shared" si="27"/>
        <v>0</v>
      </c>
      <c r="CQ14" s="52">
        <v>28</v>
      </c>
      <c r="CR14" s="52">
        <v>351.18</v>
      </c>
      <c r="CS14" s="52">
        <v>14.78</v>
      </c>
      <c r="CT14" s="51">
        <f t="shared" si="28"/>
        <v>365.96</v>
      </c>
      <c r="CU14" s="51">
        <f t="shared" si="4"/>
        <v>237.41000000000003</v>
      </c>
      <c r="CV14" s="51">
        <f t="shared" si="101"/>
        <v>349.6</v>
      </c>
      <c r="CW14" s="51">
        <f t="shared" si="29"/>
        <v>0</v>
      </c>
      <c r="CX14" s="52">
        <v>0</v>
      </c>
      <c r="CY14" s="52">
        <v>0</v>
      </c>
      <c r="CZ14" s="52">
        <v>0</v>
      </c>
      <c r="DA14" s="51">
        <f t="shared" si="30"/>
        <v>0</v>
      </c>
      <c r="DB14" s="51">
        <f t="shared" si="5"/>
        <v>349.6</v>
      </c>
      <c r="DC14" s="51">
        <f t="shared" si="102"/>
        <v>425.39</v>
      </c>
      <c r="DD14" s="51">
        <f t="shared" si="31"/>
        <v>0</v>
      </c>
      <c r="DE14" s="52">
        <v>0</v>
      </c>
      <c r="DF14" s="52">
        <v>0</v>
      </c>
      <c r="DG14" s="52">
        <v>0</v>
      </c>
      <c r="DH14" s="51">
        <f t="shared" si="32"/>
        <v>0</v>
      </c>
      <c r="DI14" s="51">
        <f t="shared" si="6"/>
        <v>425.39</v>
      </c>
      <c r="DJ14" s="51">
        <f t="shared" si="103"/>
        <v>15.34</v>
      </c>
      <c r="DK14" s="51">
        <f t="shared" si="33"/>
        <v>0</v>
      </c>
      <c r="DL14" s="52">
        <v>0</v>
      </c>
      <c r="DM14" s="52">
        <v>0</v>
      </c>
      <c r="DN14" s="52">
        <v>0</v>
      </c>
      <c r="DO14" s="51">
        <f t="shared" si="34"/>
        <v>0</v>
      </c>
      <c r="DP14" s="51">
        <f t="shared" si="7"/>
        <v>15.34</v>
      </c>
      <c r="DQ14" s="51">
        <f t="shared" si="104"/>
        <v>7.97</v>
      </c>
      <c r="DR14" s="51">
        <f t="shared" si="35"/>
        <v>0</v>
      </c>
      <c r="DS14" s="52">
        <v>0</v>
      </c>
      <c r="DT14" s="52">
        <v>0</v>
      </c>
      <c r="DU14" s="52">
        <v>0</v>
      </c>
      <c r="DV14" s="51">
        <f t="shared" si="36"/>
        <v>0</v>
      </c>
      <c r="DW14" s="51">
        <f t="shared" si="8"/>
        <v>7.97</v>
      </c>
      <c r="DX14" s="51">
        <f t="shared" si="105"/>
        <v>25.82</v>
      </c>
      <c r="DY14" s="51">
        <f t="shared" si="37"/>
        <v>0</v>
      </c>
      <c r="DZ14" s="52">
        <v>0</v>
      </c>
      <c r="EA14" s="52">
        <v>0</v>
      </c>
      <c r="EB14" s="52">
        <v>0</v>
      </c>
      <c r="EC14" s="51">
        <f t="shared" si="38"/>
        <v>0</v>
      </c>
      <c r="ED14" s="51">
        <f t="shared" si="9"/>
        <v>25.82</v>
      </c>
      <c r="EE14" s="51">
        <f t="shared" si="106"/>
        <v>48.72</v>
      </c>
      <c r="EF14" s="51">
        <f t="shared" si="39"/>
        <v>0</v>
      </c>
      <c r="EG14" s="52">
        <v>0</v>
      </c>
      <c r="EH14" s="52">
        <v>0</v>
      </c>
      <c r="EI14" s="52">
        <v>0</v>
      </c>
      <c r="EJ14" s="51">
        <f t="shared" si="40"/>
        <v>0</v>
      </c>
      <c r="EK14" s="51">
        <f t="shared" si="10"/>
        <v>48.72</v>
      </c>
      <c r="EL14" s="51">
        <f t="shared" si="107"/>
        <v>29.57</v>
      </c>
      <c r="EM14" s="51">
        <f t="shared" si="41"/>
        <v>310.16000000000003</v>
      </c>
      <c r="EN14" s="52">
        <v>0</v>
      </c>
      <c r="EO14" s="52">
        <v>0</v>
      </c>
      <c r="EP14" s="52">
        <v>0</v>
      </c>
      <c r="EQ14" s="51">
        <f t="shared" si="42"/>
        <v>0</v>
      </c>
      <c r="ER14" s="51">
        <f t="shared" si="11"/>
        <v>339.73</v>
      </c>
      <c r="ES14" s="51">
        <f t="shared" si="108"/>
        <v>24.57</v>
      </c>
      <c r="ET14" s="51">
        <f t="shared" si="43"/>
        <v>0</v>
      </c>
      <c r="EU14" s="52">
        <v>0</v>
      </c>
      <c r="EV14" s="52">
        <v>0</v>
      </c>
      <c r="EW14" s="52">
        <v>0</v>
      </c>
      <c r="EX14" s="51">
        <f t="shared" si="44"/>
        <v>0</v>
      </c>
      <c r="EY14" s="51">
        <f t="shared" si="45"/>
        <v>24.57</v>
      </c>
      <c r="EZ14" s="51">
        <f t="shared" si="109"/>
        <v>71.239999999999995</v>
      </c>
      <c r="FA14" s="51">
        <f t="shared" si="46"/>
        <v>0</v>
      </c>
      <c r="FB14" s="52">
        <v>0</v>
      </c>
      <c r="FC14" s="52">
        <v>0</v>
      </c>
      <c r="FD14" s="52">
        <v>0</v>
      </c>
      <c r="FE14" s="51">
        <f t="shared" si="47"/>
        <v>0</v>
      </c>
      <c r="FF14" s="51">
        <f t="shared" si="48"/>
        <v>71.239999999999995</v>
      </c>
      <c r="FG14" s="51">
        <f t="shared" si="110"/>
        <v>32.299999999999997</v>
      </c>
      <c r="FH14" s="51">
        <f t="shared" si="49"/>
        <v>404.73</v>
      </c>
      <c r="FI14" s="52">
        <v>0</v>
      </c>
      <c r="FJ14" s="52">
        <v>0</v>
      </c>
      <c r="FK14" s="52">
        <v>0</v>
      </c>
      <c r="FL14" s="51">
        <f t="shared" si="50"/>
        <v>0</v>
      </c>
      <c r="FM14" s="51">
        <f t="shared" si="51"/>
        <v>437.03000000000003</v>
      </c>
      <c r="FN14" s="51">
        <f t="shared" si="111"/>
        <v>69.05999999999996</v>
      </c>
      <c r="FO14" s="51">
        <f t="shared" si="52"/>
        <v>0</v>
      </c>
      <c r="FP14" s="52">
        <v>0</v>
      </c>
      <c r="FQ14" s="52">
        <v>0</v>
      </c>
      <c r="FR14" s="52">
        <v>0</v>
      </c>
      <c r="FS14" s="51">
        <f t="shared" si="53"/>
        <v>0</v>
      </c>
      <c r="FT14" s="51">
        <f t="shared" si="54"/>
        <v>69.05999999999996</v>
      </c>
      <c r="FU14" s="51">
        <f t="shared" si="112"/>
        <v>0</v>
      </c>
      <c r="FV14" s="51">
        <f t="shared" si="12"/>
        <v>0</v>
      </c>
      <c r="FW14" s="52">
        <v>0</v>
      </c>
      <c r="FX14" s="52">
        <v>0</v>
      </c>
      <c r="FY14" s="52">
        <v>0</v>
      </c>
      <c r="FZ14" s="51">
        <f t="shared" si="55"/>
        <v>0</v>
      </c>
      <c r="GA14" s="51">
        <f t="shared" si="13"/>
        <v>0</v>
      </c>
      <c r="GB14" s="51">
        <f t="shared" si="113"/>
        <v>7.45</v>
      </c>
      <c r="GC14" s="51">
        <f t="shared" si="56"/>
        <v>0</v>
      </c>
      <c r="GD14" s="52">
        <v>0</v>
      </c>
      <c r="GE14" s="52">
        <v>0</v>
      </c>
      <c r="GF14" s="52">
        <v>0</v>
      </c>
      <c r="GG14" s="51">
        <f t="shared" si="114"/>
        <v>0</v>
      </c>
      <c r="GH14" s="51">
        <f t="shared" si="115"/>
        <v>7.45</v>
      </c>
      <c r="GI14" s="51">
        <f t="shared" si="116"/>
        <v>0</v>
      </c>
      <c r="GJ14" s="51">
        <f t="shared" si="58"/>
        <v>0</v>
      </c>
      <c r="GK14" s="52">
        <v>0</v>
      </c>
      <c r="GL14" s="52">
        <v>0</v>
      </c>
      <c r="GM14" s="52">
        <v>0</v>
      </c>
      <c r="GN14" s="51">
        <f t="shared" si="117"/>
        <v>0</v>
      </c>
      <c r="GO14" s="51">
        <f t="shared" si="118"/>
        <v>0</v>
      </c>
      <c r="GP14" s="51">
        <f t="shared" si="119"/>
        <v>462.26</v>
      </c>
      <c r="GQ14" s="51">
        <f t="shared" si="60"/>
        <v>0</v>
      </c>
      <c r="GR14" s="52">
        <v>34</v>
      </c>
      <c r="GS14" s="52">
        <f>421.92+12.5</f>
        <v>434.42</v>
      </c>
      <c r="GT14" s="52">
        <v>12.34</v>
      </c>
      <c r="GU14" s="51">
        <f t="shared" si="61"/>
        <v>446.76</v>
      </c>
      <c r="GV14" s="51">
        <f t="shared" si="16"/>
        <v>15.5</v>
      </c>
      <c r="GW14" s="66">
        <f t="shared" si="120"/>
        <v>247</v>
      </c>
      <c r="GX14" s="56">
        <f t="shared" si="62"/>
        <v>0</v>
      </c>
      <c r="GY14" s="52">
        <v>0</v>
      </c>
      <c r="GZ14" s="52">
        <v>0</v>
      </c>
      <c r="HA14" s="52">
        <v>0</v>
      </c>
      <c r="HB14" s="51">
        <f t="shared" si="17"/>
        <v>0</v>
      </c>
      <c r="HC14" s="57">
        <f t="shared" si="18"/>
        <v>247</v>
      </c>
      <c r="HD14" s="59">
        <f t="shared" si="121"/>
        <v>125</v>
      </c>
      <c r="HE14" s="59">
        <f t="shared" si="63"/>
        <v>28</v>
      </c>
      <c r="HF14" s="58">
        <v>0</v>
      </c>
      <c r="HG14" s="59">
        <f t="shared" si="64"/>
        <v>153</v>
      </c>
      <c r="HH14" s="59">
        <f t="shared" si="122"/>
        <v>153</v>
      </c>
      <c r="HI14" s="59">
        <f t="shared" si="65"/>
        <v>0</v>
      </c>
      <c r="HJ14" s="58">
        <v>0</v>
      </c>
      <c r="HK14" s="59">
        <f t="shared" si="66"/>
        <v>153</v>
      </c>
      <c r="HL14" s="59">
        <f t="shared" si="123"/>
        <v>0</v>
      </c>
      <c r="HM14" s="59">
        <f t="shared" si="67"/>
        <v>0</v>
      </c>
      <c r="HN14" s="58">
        <v>0</v>
      </c>
      <c r="HO14" s="59">
        <f t="shared" si="68"/>
        <v>0</v>
      </c>
      <c r="HP14" s="59">
        <f t="shared" si="124"/>
        <v>0</v>
      </c>
      <c r="HQ14" s="59">
        <f t="shared" si="69"/>
        <v>0</v>
      </c>
      <c r="HR14" s="58">
        <v>0</v>
      </c>
      <c r="HS14" s="59">
        <f t="shared" si="70"/>
        <v>0</v>
      </c>
      <c r="HT14" s="59">
        <f t="shared" si="125"/>
        <v>32</v>
      </c>
      <c r="HU14" s="59">
        <f t="shared" si="71"/>
        <v>0</v>
      </c>
      <c r="HV14" s="58">
        <v>0</v>
      </c>
      <c r="HW14" s="59">
        <f t="shared" si="72"/>
        <v>32</v>
      </c>
      <c r="HX14" s="59">
        <f t="shared" si="126"/>
        <v>23</v>
      </c>
      <c r="HY14" s="59">
        <f t="shared" si="73"/>
        <v>0</v>
      </c>
      <c r="HZ14" s="58">
        <v>1</v>
      </c>
      <c r="IA14" s="59">
        <f t="shared" si="74"/>
        <v>22</v>
      </c>
      <c r="IB14" s="59">
        <f t="shared" si="127"/>
        <v>23</v>
      </c>
      <c r="IC14" s="59">
        <f t="shared" si="75"/>
        <v>0</v>
      </c>
      <c r="ID14" s="58">
        <v>0</v>
      </c>
      <c r="IE14" s="59">
        <f t="shared" si="76"/>
        <v>23</v>
      </c>
      <c r="IF14" s="59">
        <f t="shared" si="128"/>
        <v>1</v>
      </c>
      <c r="IG14" s="59">
        <f t="shared" si="77"/>
        <v>0</v>
      </c>
      <c r="IH14" s="58">
        <v>0</v>
      </c>
      <c r="II14" s="59">
        <f t="shared" si="78"/>
        <v>1</v>
      </c>
      <c r="IJ14" s="59">
        <f t="shared" si="129"/>
        <v>0</v>
      </c>
      <c r="IK14" s="59">
        <f t="shared" si="79"/>
        <v>0</v>
      </c>
      <c r="IL14" s="58">
        <v>0</v>
      </c>
      <c r="IM14" s="59">
        <f t="shared" si="80"/>
        <v>0</v>
      </c>
      <c r="IN14" s="59">
        <f t="shared" si="130"/>
        <v>0</v>
      </c>
      <c r="IO14" s="59">
        <f t="shared" si="81"/>
        <v>0</v>
      </c>
      <c r="IP14" s="58">
        <v>0</v>
      </c>
      <c r="IQ14" s="59">
        <f t="shared" si="82"/>
        <v>0</v>
      </c>
      <c r="IR14" s="59">
        <f t="shared" si="131"/>
        <v>0</v>
      </c>
      <c r="IS14" s="59">
        <f t="shared" si="83"/>
        <v>0</v>
      </c>
      <c r="IT14" s="58">
        <v>0</v>
      </c>
      <c r="IU14" s="59">
        <f t="shared" si="84"/>
        <v>0</v>
      </c>
      <c r="IV14" s="59">
        <f t="shared" si="132"/>
        <v>23</v>
      </c>
      <c r="IW14" s="59">
        <f t="shared" si="19"/>
        <v>0</v>
      </c>
      <c r="IX14" s="58">
        <v>0</v>
      </c>
      <c r="IY14" s="59">
        <f t="shared" si="85"/>
        <v>23</v>
      </c>
      <c r="IZ14" s="59">
        <f t="shared" si="133"/>
        <v>11</v>
      </c>
      <c r="JA14" s="59">
        <f t="shared" si="86"/>
        <v>0</v>
      </c>
      <c r="JB14" s="58">
        <v>0</v>
      </c>
      <c r="JC14" s="59">
        <f t="shared" si="87"/>
        <v>11</v>
      </c>
      <c r="JD14" s="59">
        <f t="shared" si="134"/>
        <v>0</v>
      </c>
      <c r="JE14" s="59">
        <f t="shared" si="88"/>
        <v>0</v>
      </c>
      <c r="JF14" s="58">
        <v>0</v>
      </c>
      <c r="JG14" s="59">
        <f t="shared" si="135"/>
        <v>0</v>
      </c>
      <c r="JH14" s="59">
        <f t="shared" si="136"/>
        <v>0</v>
      </c>
      <c r="JI14" s="59">
        <f t="shared" si="90"/>
        <v>0</v>
      </c>
      <c r="JJ14" s="58">
        <v>0</v>
      </c>
      <c r="JK14" s="59">
        <f t="shared" si="137"/>
        <v>0</v>
      </c>
      <c r="JL14" s="59">
        <f t="shared" si="138"/>
        <v>2</v>
      </c>
      <c r="JM14" s="59">
        <f t="shared" si="92"/>
        <v>34</v>
      </c>
      <c r="JN14" s="58">
        <v>0</v>
      </c>
      <c r="JO14" s="59">
        <f t="shared" si="93"/>
        <v>36</v>
      </c>
      <c r="JP14" s="59">
        <f t="shared" si="139"/>
        <v>4</v>
      </c>
      <c r="JQ14" s="59">
        <f t="shared" si="94"/>
        <v>0</v>
      </c>
      <c r="JR14" s="58">
        <v>0</v>
      </c>
      <c r="JS14" s="59">
        <f t="shared" si="95"/>
        <v>4</v>
      </c>
      <c r="JU14" s="187">
        <f t="shared" si="96"/>
        <v>62</v>
      </c>
      <c r="JV14" s="1">
        <f t="shared" si="97"/>
        <v>27.119999999999997</v>
      </c>
    </row>
    <row r="15" spans="1:282" s="61" customFormat="1" ht="21" customHeight="1">
      <c r="A15" s="31">
        <v>42531</v>
      </c>
      <c r="B15" s="68">
        <f t="shared" si="98"/>
        <v>1982.7700000000004</v>
      </c>
      <c r="C15" s="33">
        <f>+('[1]Multi Layer '!$G$16+'[1]Multi Layer '!$S$16+'[1]Multi Layer '!$AE$16)*25</f>
        <v>750</v>
      </c>
      <c r="D15" s="34">
        <f t="shared" si="20"/>
        <v>2732.7700000000004</v>
      </c>
      <c r="E15" s="70">
        <f>7+10</f>
        <v>17</v>
      </c>
      <c r="F15" s="70">
        <f>298.99+475.58</f>
        <v>774.56999999999994</v>
      </c>
      <c r="G15" s="36">
        <f t="shared" si="0"/>
        <v>760.96999999999991</v>
      </c>
      <c r="H15" s="71">
        <f>29.32+2.3</f>
        <v>31.62</v>
      </c>
      <c r="I15" s="71">
        <v>2.48</v>
      </c>
      <c r="J15" s="71">
        <v>0</v>
      </c>
      <c r="K15" s="38">
        <f t="shared" si="142"/>
        <v>34.1</v>
      </c>
      <c r="L15" s="38">
        <f t="shared" si="1"/>
        <v>7.7456999999999994</v>
      </c>
      <c r="M15" s="38">
        <f t="shared" si="2"/>
        <v>-26.354300000000002</v>
      </c>
      <c r="N15" s="39">
        <f>8+5.6</f>
        <v>13.6</v>
      </c>
      <c r="O15" s="40">
        <f>+F15+K15-N15</f>
        <v>795.06999999999994</v>
      </c>
      <c r="P15" s="63">
        <f t="shared" si="141"/>
        <v>1937.7000000000005</v>
      </c>
      <c r="Q15" s="42">
        <v>0</v>
      </c>
      <c r="R15" s="43">
        <f t="shared" si="21"/>
        <v>-1937.7000000000005</v>
      </c>
      <c r="S15" s="4"/>
      <c r="T15" s="65">
        <f t="shared" si="99"/>
        <v>933.10999999999922</v>
      </c>
      <c r="U15" s="45">
        <f t="shared" si="22"/>
        <v>760.96999999999991</v>
      </c>
      <c r="V15" s="46">
        <f t="shared" si="3"/>
        <v>0</v>
      </c>
      <c r="W15" s="46">
        <f t="shared" si="23"/>
        <v>1694.079999999999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47">
        <v>0</v>
      </c>
      <c r="AD15" s="47">
        <v>0</v>
      </c>
      <c r="AE15" s="47">
        <v>0</v>
      </c>
      <c r="AF15" s="47">
        <v>0</v>
      </c>
      <c r="AG15" s="47">
        <v>0</v>
      </c>
      <c r="AH15" s="47">
        <v>0</v>
      </c>
      <c r="AI15" s="47">
        <v>0</v>
      </c>
      <c r="AJ15" s="47">
        <v>0</v>
      </c>
      <c r="AK15" s="47">
        <v>0</v>
      </c>
      <c r="AL15" s="47">
        <v>0</v>
      </c>
      <c r="AM15" s="47">
        <v>0</v>
      </c>
      <c r="AN15" s="47">
        <v>0</v>
      </c>
      <c r="AO15" s="47">
        <v>0</v>
      </c>
      <c r="AP15" s="47">
        <v>0</v>
      </c>
      <c r="AQ15" s="47">
        <v>0</v>
      </c>
      <c r="AR15" s="47">
        <v>0</v>
      </c>
      <c r="AS15" s="47">
        <v>0</v>
      </c>
      <c r="AT15" s="47">
        <v>0</v>
      </c>
      <c r="AU15" s="47">
        <v>0</v>
      </c>
      <c r="AV15" s="47">
        <v>0</v>
      </c>
      <c r="AW15" s="47">
        <v>0</v>
      </c>
      <c r="AX15" s="47">
        <v>0</v>
      </c>
      <c r="AY15" s="47">
        <v>0</v>
      </c>
      <c r="AZ15" s="47">
        <v>0</v>
      </c>
      <c r="BA15" s="47">
        <v>0</v>
      </c>
      <c r="BB15" s="47">
        <v>0</v>
      </c>
      <c r="BC15" s="47">
        <v>0</v>
      </c>
      <c r="BD15" s="47">
        <v>0</v>
      </c>
      <c r="BE15" s="47">
        <v>0</v>
      </c>
      <c r="BF15" s="47">
        <v>0</v>
      </c>
      <c r="BG15" s="47">
        <v>0</v>
      </c>
      <c r="BH15" s="47">
        <v>0</v>
      </c>
      <c r="BI15" s="47">
        <v>0</v>
      </c>
      <c r="BJ15" s="47">
        <v>0</v>
      </c>
      <c r="BK15" s="47">
        <v>0</v>
      </c>
      <c r="BL15" s="47">
        <v>0</v>
      </c>
      <c r="BM15" s="47">
        <v>0</v>
      </c>
      <c r="BN15" s="47">
        <v>0</v>
      </c>
      <c r="BO15" s="47">
        <v>0</v>
      </c>
      <c r="BP15" s="47">
        <v>0</v>
      </c>
      <c r="BQ15" s="47">
        <v>0</v>
      </c>
      <c r="BR15" s="47">
        <v>0</v>
      </c>
      <c r="BS15" s="47">
        <v>0</v>
      </c>
      <c r="BT15" s="47">
        <v>0</v>
      </c>
      <c r="BU15" s="47">
        <v>0</v>
      </c>
      <c r="BV15" s="47">
        <v>0</v>
      </c>
      <c r="BW15" s="47">
        <v>0</v>
      </c>
      <c r="BX15" s="47">
        <v>0</v>
      </c>
      <c r="BY15" s="47">
        <v>0</v>
      </c>
      <c r="BZ15" s="47">
        <v>0</v>
      </c>
      <c r="CA15" s="47">
        <v>0</v>
      </c>
      <c r="CB15" s="47">
        <v>0</v>
      </c>
      <c r="CC15" s="47">
        <v>0</v>
      </c>
      <c r="CD15" s="47">
        <v>0</v>
      </c>
      <c r="CE15" s="47">
        <v>0</v>
      </c>
      <c r="CF15" s="47">
        <v>0</v>
      </c>
      <c r="CG15" s="47">
        <v>0</v>
      </c>
      <c r="CH15" s="47">
        <v>0</v>
      </c>
      <c r="CI15" s="47">
        <v>0</v>
      </c>
      <c r="CJ15" s="47">
        <v>0</v>
      </c>
      <c r="CK15" s="47">
        <v>0</v>
      </c>
      <c r="CL15" s="48">
        <f t="shared" si="24"/>
        <v>0</v>
      </c>
      <c r="CM15" s="49">
        <f t="shared" si="25"/>
        <v>1694.079999999999</v>
      </c>
      <c r="CN15" s="49">
        <f t="shared" si="26"/>
        <v>0</v>
      </c>
      <c r="CO15" s="51">
        <f t="shared" si="100"/>
        <v>237.41000000000003</v>
      </c>
      <c r="CP15" s="51">
        <f t="shared" si="27"/>
        <v>0</v>
      </c>
      <c r="CQ15" s="52">
        <v>0</v>
      </c>
      <c r="CR15" s="52">
        <v>0</v>
      </c>
      <c r="CS15" s="52">
        <v>0</v>
      </c>
      <c r="CT15" s="51">
        <f t="shared" si="28"/>
        <v>0</v>
      </c>
      <c r="CU15" s="51">
        <f t="shared" si="4"/>
        <v>237.41000000000003</v>
      </c>
      <c r="CV15" s="51">
        <f t="shared" si="101"/>
        <v>349.6</v>
      </c>
      <c r="CW15" s="51">
        <f t="shared" si="29"/>
        <v>0</v>
      </c>
      <c r="CX15" s="52">
        <v>0</v>
      </c>
      <c r="CY15" s="52">
        <v>0</v>
      </c>
      <c r="CZ15" s="52">
        <v>0</v>
      </c>
      <c r="DA15" s="51">
        <f t="shared" si="30"/>
        <v>0</v>
      </c>
      <c r="DB15" s="51">
        <f t="shared" si="5"/>
        <v>349.6</v>
      </c>
      <c r="DC15" s="51">
        <f t="shared" si="102"/>
        <v>425.39</v>
      </c>
      <c r="DD15" s="51">
        <f t="shared" si="31"/>
        <v>0</v>
      </c>
      <c r="DE15" s="52">
        <v>8</v>
      </c>
      <c r="DF15" s="52">
        <v>99.61</v>
      </c>
      <c r="DG15" s="52">
        <v>2.48</v>
      </c>
      <c r="DH15" s="51">
        <f t="shared" si="32"/>
        <v>102.09</v>
      </c>
      <c r="DI15" s="51">
        <f t="shared" si="6"/>
        <v>323.29999999999995</v>
      </c>
      <c r="DJ15" s="51">
        <f t="shared" si="103"/>
        <v>15.34</v>
      </c>
      <c r="DK15" s="51">
        <f t="shared" si="33"/>
        <v>0</v>
      </c>
      <c r="DL15" s="52">
        <v>0</v>
      </c>
      <c r="DM15" s="52">
        <v>0</v>
      </c>
      <c r="DN15" s="52">
        <v>0</v>
      </c>
      <c r="DO15" s="51">
        <f t="shared" si="34"/>
        <v>0</v>
      </c>
      <c r="DP15" s="51">
        <f t="shared" si="7"/>
        <v>15.34</v>
      </c>
      <c r="DQ15" s="51">
        <f t="shared" si="104"/>
        <v>7.97</v>
      </c>
      <c r="DR15" s="51">
        <f t="shared" si="35"/>
        <v>0</v>
      </c>
      <c r="DS15" s="52">
        <v>0</v>
      </c>
      <c r="DT15" s="52">
        <v>0</v>
      </c>
      <c r="DU15" s="52">
        <v>0</v>
      </c>
      <c r="DV15" s="51">
        <f t="shared" si="36"/>
        <v>0</v>
      </c>
      <c r="DW15" s="51">
        <f t="shared" si="8"/>
        <v>7.97</v>
      </c>
      <c r="DX15" s="51">
        <f t="shared" si="105"/>
        <v>25.82</v>
      </c>
      <c r="DY15" s="51">
        <f t="shared" si="37"/>
        <v>0</v>
      </c>
      <c r="DZ15" s="52">
        <v>0</v>
      </c>
      <c r="EA15" s="52">
        <v>0</v>
      </c>
      <c r="EB15" s="52">
        <v>0</v>
      </c>
      <c r="EC15" s="51">
        <f t="shared" si="38"/>
        <v>0</v>
      </c>
      <c r="ED15" s="51">
        <f t="shared" si="9"/>
        <v>25.82</v>
      </c>
      <c r="EE15" s="51">
        <f t="shared" si="106"/>
        <v>48.72</v>
      </c>
      <c r="EF15" s="51">
        <f t="shared" si="39"/>
        <v>0</v>
      </c>
      <c r="EG15" s="52">
        <v>0</v>
      </c>
      <c r="EH15" s="52">
        <v>0</v>
      </c>
      <c r="EI15" s="52">
        <v>0</v>
      </c>
      <c r="EJ15" s="51">
        <f t="shared" si="40"/>
        <v>0</v>
      </c>
      <c r="EK15" s="51">
        <f t="shared" si="10"/>
        <v>48.72</v>
      </c>
      <c r="EL15" s="51">
        <f t="shared" si="107"/>
        <v>339.73</v>
      </c>
      <c r="EM15" s="51">
        <f t="shared" si="41"/>
        <v>0</v>
      </c>
      <c r="EN15" s="52">
        <v>24</v>
      </c>
      <c r="EO15" s="52">
        <v>298.52999999999997</v>
      </c>
      <c r="EP15" s="52">
        <v>12.4</v>
      </c>
      <c r="EQ15" s="51">
        <f t="shared" si="42"/>
        <v>310.92999999999995</v>
      </c>
      <c r="ER15" s="51">
        <f t="shared" si="11"/>
        <v>28.800000000000068</v>
      </c>
      <c r="ES15" s="51">
        <f t="shared" si="108"/>
        <v>24.57</v>
      </c>
      <c r="ET15" s="51">
        <f t="shared" si="43"/>
        <v>0</v>
      </c>
      <c r="EU15" s="52">
        <v>0</v>
      </c>
      <c r="EV15" s="52">
        <v>0</v>
      </c>
      <c r="EW15" s="52">
        <v>0</v>
      </c>
      <c r="EX15" s="51">
        <f t="shared" si="44"/>
        <v>0</v>
      </c>
      <c r="EY15" s="51">
        <f t="shared" si="45"/>
        <v>24.57</v>
      </c>
      <c r="EZ15" s="51">
        <f t="shared" si="109"/>
        <v>71.239999999999995</v>
      </c>
      <c r="FA15" s="51">
        <f t="shared" si="46"/>
        <v>0</v>
      </c>
      <c r="FB15" s="52">
        <v>0</v>
      </c>
      <c r="FC15" s="52">
        <v>0</v>
      </c>
      <c r="FD15" s="52">
        <v>0</v>
      </c>
      <c r="FE15" s="51">
        <f t="shared" si="47"/>
        <v>0</v>
      </c>
      <c r="FF15" s="51">
        <f t="shared" si="48"/>
        <v>71.239999999999995</v>
      </c>
      <c r="FG15" s="51">
        <f t="shared" si="110"/>
        <v>437.03000000000003</v>
      </c>
      <c r="FH15" s="51">
        <f t="shared" si="49"/>
        <v>0</v>
      </c>
      <c r="FI15" s="52">
        <v>30</v>
      </c>
      <c r="FJ15" s="52">
        <v>374.01</v>
      </c>
      <c r="FK15" s="52">
        <v>15.92</v>
      </c>
      <c r="FL15" s="51">
        <f t="shared" si="50"/>
        <v>389.93</v>
      </c>
      <c r="FM15" s="51">
        <f t="shared" si="51"/>
        <v>47.100000000000023</v>
      </c>
      <c r="FN15" s="51">
        <f t="shared" si="111"/>
        <v>69.05999999999996</v>
      </c>
      <c r="FO15" s="51">
        <f t="shared" si="52"/>
        <v>0</v>
      </c>
      <c r="FP15" s="52">
        <v>0</v>
      </c>
      <c r="FQ15" s="52">
        <v>0</v>
      </c>
      <c r="FR15" s="52">
        <v>0</v>
      </c>
      <c r="FS15" s="51">
        <f t="shared" si="53"/>
        <v>0</v>
      </c>
      <c r="FT15" s="51">
        <f t="shared" si="54"/>
        <v>69.05999999999996</v>
      </c>
      <c r="FU15" s="51">
        <f t="shared" si="112"/>
        <v>0</v>
      </c>
      <c r="FV15" s="51">
        <f t="shared" si="12"/>
        <v>0</v>
      </c>
      <c r="FW15" s="52">
        <v>0</v>
      </c>
      <c r="FX15" s="52">
        <v>0</v>
      </c>
      <c r="FY15" s="52">
        <v>0</v>
      </c>
      <c r="FZ15" s="51">
        <f t="shared" si="55"/>
        <v>0</v>
      </c>
      <c r="GA15" s="51">
        <f t="shared" si="13"/>
        <v>0</v>
      </c>
      <c r="GB15" s="51">
        <f t="shared" si="113"/>
        <v>7.45</v>
      </c>
      <c r="GC15" s="51">
        <f t="shared" si="56"/>
        <v>0</v>
      </c>
      <c r="GD15" s="52">
        <v>0</v>
      </c>
      <c r="GE15" s="52">
        <v>0</v>
      </c>
      <c r="GF15" s="52">
        <v>0</v>
      </c>
      <c r="GG15" s="51">
        <f t="shared" si="114"/>
        <v>0</v>
      </c>
      <c r="GH15" s="51">
        <f t="shared" si="115"/>
        <v>7.45</v>
      </c>
      <c r="GI15" s="51">
        <f t="shared" si="116"/>
        <v>0</v>
      </c>
      <c r="GJ15" s="51">
        <f t="shared" si="58"/>
        <v>0</v>
      </c>
      <c r="GK15" s="52">
        <v>0</v>
      </c>
      <c r="GL15" s="52">
        <v>0</v>
      </c>
      <c r="GM15" s="52">
        <v>0</v>
      </c>
      <c r="GN15" s="51">
        <f t="shared" si="117"/>
        <v>0</v>
      </c>
      <c r="GO15" s="51">
        <f t="shared" si="118"/>
        <v>0</v>
      </c>
      <c r="GP15" s="51">
        <f t="shared" si="119"/>
        <v>15.5</v>
      </c>
      <c r="GQ15" s="51">
        <f t="shared" si="60"/>
        <v>0</v>
      </c>
      <c r="GR15" s="52">
        <v>0</v>
      </c>
      <c r="GS15" s="52">
        <v>0</v>
      </c>
      <c r="GT15" s="52">
        <v>0</v>
      </c>
      <c r="GU15" s="51">
        <f t="shared" si="61"/>
        <v>0</v>
      </c>
      <c r="GV15" s="51">
        <f t="shared" si="16"/>
        <v>15.5</v>
      </c>
      <c r="GW15" s="66">
        <f t="shared" si="120"/>
        <v>247</v>
      </c>
      <c r="GX15" s="56">
        <f t="shared" si="62"/>
        <v>0</v>
      </c>
      <c r="GY15" s="52">
        <v>0</v>
      </c>
      <c r="GZ15" s="52">
        <v>0</v>
      </c>
      <c r="HA15" s="52">
        <v>0</v>
      </c>
      <c r="HB15" s="51">
        <f t="shared" si="17"/>
        <v>0</v>
      </c>
      <c r="HC15" s="57">
        <f t="shared" si="18"/>
        <v>247</v>
      </c>
      <c r="HD15" s="59">
        <f t="shared" si="121"/>
        <v>153</v>
      </c>
      <c r="HE15" s="59">
        <f t="shared" si="63"/>
        <v>0</v>
      </c>
      <c r="HF15" s="58">
        <v>0</v>
      </c>
      <c r="HG15" s="59">
        <f t="shared" si="64"/>
        <v>153</v>
      </c>
      <c r="HH15" s="59">
        <f t="shared" si="122"/>
        <v>153</v>
      </c>
      <c r="HI15" s="59">
        <f t="shared" si="65"/>
        <v>0</v>
      </c>
      <c r="HJ15" s="58">
        <v>0</v>
      </c>
      <c r="HK15" s="59">
        <f t="shared" si="66"/>
        <v>153</v>
      </c>
      <c r="HL15" s="59">
        <f t="shared" si="123"/>
        <v>0</v>
      </c>
      <c r="HM15" s="59">
        <f t="shared" si="67"/>
        <v>8</v>
      </c>
      <c r="HN15" s="58">
        <v>0</v>
      </c>
      <c r="HO15" s="59">
        <f t="shared" si="68"/>
        <v>8</v>
      </c>
      <c r="HP15" s="59">
        <f t="shared" si="124"/>
        <v>0</v>
      </c>
      <c r="HQ15" s="59">
        <f t="shared" si="69"/>
        <v>0</v>
      </c>
      <c r="HR15" s="58">
        <v>0</v>
      </c>
      <c r="HS15" s="59">
        <f t="shared" si="70"/>
        <v>0</v>
      </c>
      <c r="HT15" s="59">
        <f t="shared" si="125"/>
        <v>32</v>
      </c>
      <c r="HU15" s="59">
        <f t="shared" si="71"/>
        <v>0</v>
      </c>
      <c r="HV15" s="58">
        <v>0</v>
      </c>
      <c r="HW15" s="59">
        <f t="shared" si="72"/>
        <v>32</v>
      </c>
      <c r="HX15" s="59">
        <f t="shared" si="126"/>
        <v>22</v>
      </c>
      <c r="HY15" s="59">
        <f t="shared" si="73"/>
        <v>0</v>
      </c>
      <c r="HZ15" s="58">
        <v>0</v>
      </c>
      <c r="IA15" s="59">
        <f t="shared" si="74"/>
        <v>22</v>
      </c>
      <c r="IB15" s="59">
        <f t="shared" si="127"/>
        <v>23</v>
      </c>
      <c r="IC15" s="59">
        <f t="shared" si="75"/>
        <v>0</v>
      </c>
      <c r="ID15" s="58">
        <v>0</v>
      </c>
      <c r="IE15" s="59">
        <f t="shared" si="76"/>
        <v>23</v>
      </c>
      <c r="IF15" s="59">
        <f t="shared" si="128"/>
        <v>1</v>
      </c>
      <c r="IG15" s="59">
        <f t="shared" si="77"/>
        <v>24</v>
      </c>
      <c r="IH15" s="58">
        <v>0</v>
      </c>
      <c r="II15" s="59">
        <f t="shared" si="78"/>
        <v>25</v>
      </c>
      <c r="IJ15" s="59">
        <f t="shared" si="129"/>
        <v>0</v>
      </c>
      <c r="IK15" s="59">
        <f t="shared" si="79"/>
        <v>0</v>
      </c>
      <c r="IL15" s="58">
        <v>0</v>
      </c>
      <c r="IM15" s="59">
        <f t="shared" si="80"/>
        <v>0</v>
      </c>
      <c r="IN15" s="59">
        <f t="shared" si="130"/>
        <v>0</v>
      </c>
      <c r="IO15" s="59">
        <f t="shared" si="81"/>
        <v>0</v>
      </c>
      <c r="IP15" s="58">
        <v>0</v>
      </c>
      <c r="IQ15" s="59">
        <f t="shared" si="82"/>
        <v>0</v>
      </c>
      <c r="IR15" s="59">
        <f t="shared" si="131"/>
        <v>0</v>
      </c>
      <c r="IS15" s="59">
        <f t="shared" si="83"/>
        <v>30</v>
      </c>
      <c r="IT15" s="58">
        <v>0</v>
      </c>
      <c r="IU15" s="59">
        <f t="shared" si="84"/>
        <v>30</v>
      </c>
      <c r="IV15" s="59">
        <f t="shared" si="132"/>
        <v>23</v>
      </c>
      <c r="IW15" s="59">
        <f t="shared" si="19"/>
        <v>0</v>
      </c>
      <c r="IX15" s="58">
        <v>0</v>
      </c>
      <c r="IY15" s="59">
        <f t="shared" si="85"/>
        <v>23</v>
      </c>
      <c r="IZ15" s="59">
        <f t="shared" si="133"/>
        <v>11</v>
      </c>
      <c r="JA15" s="59">
        <f t="shared" si="86"/>
        <v>0</v>
      </c>
      <c r="JB15" s="58">
        <v>0</v>
      </c>
      <c r="JC15" s="59">
        <f t="shared" si="87"/>
        <v>11</v>
      </c>
      <c r="JD15" s="59">
        <f t="shared" si="134"/>
        <v>0</v>
      </c>
      <c r="JE15" s="59">
        <f t="shared" si="88"/>
        <v>0</v>
      </c>
      <c r="JF15" s="58">
        <v>0</v>
      </c>
      <c r="JG15" s="59">
        <f t="shared" si="135"/>
        <v>0</v>
      </c>
      <c r="JH15" s="59">
        <f t="shared" si="136"/>
        <v>0</v>
      </c>
      <c r="JI15" s="59">
        <f t="shared" si="90"/>
        <v>0</v>
      </c>
      <c r="JJ15" s="58">
        <v>0</v>
      </c>
      <c r="JK15" s="59">
        <f t="shared" si="137"/>
        <v>0</v>
      </c>
      <c r="JL15" s="59">
        <f t="shared" si="138"/>
        <v>36</v>
      </c>
      <c r="JM15" s="59">
        <f t="shared" si="92"/>
        <v>0</v>
      </c>
      <c r="JN15" s="58">
        <v>0</v>
      </c>
      <c r="JO15" s="59">
        <f t="shared" si="93"/>
        <v>36</v>
      </c>
      <c r="JP15" s="59">
        <f t="shared" si="139"/>
        <v>4</v>
      </c>
      <c r="JQ15" s="59">
        <f t="shared" si="94"/>
        <v>0</v>
      </c>
      <c r="JR15" s="58">
        <v>0</v>
      </c>
      <c r="JS15" s="59">
        <f t="shared" si="95"/>
        <v>4</v>
      </c>
      <c r="JU15" s="187">
        <f t="shared" si="96"/>
        <v>62</v>
      </c>
      <c r="JV15" s="1">
        <f t="shared" si="97"/>
        <v>30.8</v>
      </c>
    </row>
    <row r="16" spans="1:282" s="61" customFormat="1" ht="21" customHeight="1">
      <c r="A16" s="31">
        <v>42532</v>
      </c>
      <c r="B16" s="68">
        <f t="shared" si="98"/>
        <v>1937.7000000000005</v>
      </c>
      <c r="C16" s="33">
        <f>+('[1]Multi Layer '!$G$17+'[1]Multi Layer '!$S$17+'[1]Multi Layer '!$AE$17)*25</f>
        <v>1500</v>
      </c>
      <c r="D16" s="34">
        <f t="shared" si="20"/>
        <v>3437.7000000000007</v>
      </c>
      <c r="E16" s="70">
        <f>12+10</f>
        <v>22</v>
      </c>
      <c r="F16" s="70">
        <f>494.66+530.48</f>
        <v>1025.1400000000001</v>
      </c>
      <c r="G16" s="36">
        <f t="shared" si="0"/>
        <v>1007.5400000000001</v>
      </c>
      <c r="H16" s="71">
        <f>2.3+1.85</f>
        <v>4.1500000000000004</v>
      </c>
      <c r="I16" s="71">
        <v>0</v>
      </c>
      <c r="J16" s="71">
        <v>0</v>
      </c>
      <c r="K16" s="38">
        <f t="shared" si="142"/>
        <v>4.1500000000000004</v>
      </c>
      <c r="L16" s="38">
        <f t="shared" si="1"/>
        <v>10.251400000000002</v>
      </c>
      <c r="M16" s="38">
        <f t="shared" si="2"/>
        <v>6.1014000000000017</v>
      </c>
      <c r="N16" s="39">
        <f>8+9.6</f>
        <v>17.600000000000001</v>
      </c>
      <c r="O16" s="40">
        <f>+F16+K16-N16</f>
        <v>1011.6900000000002</v>
      </c>
      <c r="P16" s="63">
        <f t="shared" si="141"/>
        <v>2426.0100000000007</v>
      </c>
      <c r="Q16" s="42">
        <v>0</v>
      </c>
      <c r="R16" s="43">
        <f t="shared" si="21"/>
        <v>-2426.0100000000007</v>
      </c>
      <c r="S16" s="4"/>
      <c r="T16" s="65">
        <f t="shared" si="99"/>
        <v>1694.079999999999</v>
      </c>
      <c r="U16" s="45">
        <f t="shared" si="22"/>
        <v>1007.5400000000001</v>
      </c>
      <c r="V16" s="46">
        <f t="shared" si="3"/>
        <v>525.63</v>
      </c>
      <c r="W16" s="46">
        <f t="shared" si="23"/>
        <v>2175.9899999999989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47">
        <v>0</v>
      </c>
      <c r="AD16" s="47">
        <v>0</v>
      </c>
      <c r="AE16" s="47">
        <v>0</v>
      </c>
      <c r="AF16" s="47">
        <v>0</v>
      </c>
      <c r="AG16" s="47">
        <v>0</v>
      </c>
      <c r="AH16" s="47">
        <v>0</v>
      </c>
      <c r="AI16" s="47">
        <v>0</v>
      </c>
      <c r="AJ16" s="47">
        <v>0</v>
      </c>
      <c r="AK16" s="47">
        <v>0</v>
      </c>
      <c r="AL16" s="47">
        <v>0</v>
      </c>
      <c r="AM16" s="47">
        <v>0</v>
      </c>
      <c r="AN16" s="47">
        <v>0</v>
      </c>
      <c r="AO16" s="47">
        <v>0</v>
      </c>
      <c r="AP16" s="47">
        <v>0</v>
      </c>
      <c r="AQ16" s="47">
        <v>0</v>
      </c>
      <c r="AR16" s="47">
        <v>0</v>
      </c>
      <c r="AS16" s="47">
        <v>0</v>
      </c>
      <c r="AT16" s="47">
        <v>0</v>
      </c>
      <c r="AU16" s="47">
        <v>0</v>
      </c>
      <c r="AV16" s="47">
        <v>0</v>
      </c>
      <c r="AW16" s="47">
        <v>0</v>
      </c>
      <c r="AX16" s="47">
        <v>0</v>
      </c>
      <c r="AY16" s="47">
        <v>0</v>
      </c>
      <c r="AZ16" s="47">
        <v>0</v>
      </c>
      <c r="BA16" s="47">
        <v>0</v>
      </c>
      <c r="BB16" s="47">
        <v>0</v>
      </c>
      <c r="BC16" s="47">
        <v>0</v>
      </c>
      <c r="BD16" s="47">
        <v>0</v>
      </c>
      <c r="BE16" s="47">
        <v>0</v>
      </c>
      <c r="BF16" s="47">
        <v>0</v>
      </c>
      <c r="BG16" s="47">
        <v>0</v>
      </c>
      <c r="BH16" s="47">
        <v>0</v>
      </c>
      <c r="BI16" s="47">
        <v>0</v>
      </c>
      <c r="BJ16" s="47">
        <v>0</v>
      </c>
      <c r="BK16" s="47">
        <v>0</v>
      </c>
      <c r="BL16" s="47">
        <v>0</v>
      </c>
      <c r="BM16" s="47">
        <v>0</v>
      </c>
      <c r="BN16" s="47">
        <v>0</v>
      </c>
      <c r="BO16" s="47">
        <v>0</v>
      </c>
      <c r="BP16" s="47">
        <v>0</v>
      </c>
      <c r="BQ16" s="47">
        <v>0</v>
      </c>
      <c r="BR16" s="47">
        <v>0</v>
      </c>
      <c r="BS16" s="47">
        <v>0</v>
      </c>
      <c r="BT16" s="47">
        <v>0</v>
      </c>
      <c r="BU16" s="47">
        <v>0</v>
      </c>
      <c r="BV16" s="47">
        <v>0</v>
      </c>
      <c r="BW16" s="47">
        <v>0</v>
      </c>
      <c r="BX16" s="47">
        <v>0</v>
      </c>
      <c r="BY16" s="47">
        <v>0</v>
      </c>
      <c r="BZ16" s="47">
        <v>0</v>
      </c>
      <c r="CA16" s="47">
        <v>0</v>
      </c>
      <c r="CB16" s="47">
        <v>0</v>
      </c>
      <c r="CC16" s="47">
        <v>0</v>
      </c>
      <c r="CD16" s="47">
        <v>0</v>
      </c>
      <c r="CE16" s="47">
        <v>0</v>
      </c>
      <c r="CF16" s="47">
        <v>0</v>
      </c>
      <c r="CG16" s="47">
        <v>0</v>
      </c>
      <c r="CH16" s="47">
        <v>0</v>
      </c>
      <c r="CI16" s="47">
        <v>0</v>
      </c>
      <c r="CJ16" s="47">
        <v>0</v>
      </c>
      <c r="CK16" s="47">
        <v>0</v>
      </c>
      <c r="CL16" s="48">
        <f t="shared" si="24"/>
        <v>0</v>
      </c>
      <c r="CM16" s="49">
        <f t="shared" si="25"/>
        <v>2175.9899999999989</v>
      </c>
      <c r="CN16" s="49">
        <f t="shared" si="26"/>
        <v>0</v>
      </c>
      <c r="CO16" s="51">
        <f t="shared" si="100"/>
        <v>237.41000000000003</v>
      </c>
      <c r="CP16" s="51">
        <f t="shared" si="27"/>
        <v>0</v>
      </c>
      <c r="CQ16" s="52">
        <v>0</v>
      </c>
      <c r="CR16" s="52">
        <v>0</v>
      </c>
      <c r="CS16" s="52">
        <v>0</v>
      </c>
      <c r="CT16" s="51">
        <f t="shared" si="28"/>
        <v>0</v>
      </c>
      <c r="CU16" s="51">
        <f t="shared" si="4"/>
        <v>237.41000000000003</v>
      </c>
      <c r="CV16" s="51">
        <f t="shared" si="101"/>
        <v>349.6</v>
      </c>
      <c r="CW16" s="51">
        <f t="shared" si="29"/>
        <v>0</v>
      </c>
      <c r="CX16" s="52">
        <v>0</v>
      </c>
      <c r="CY16" s="52">
        <v>0</v>
      </c>
      <c r="CZ16" s="52">
        <v>0</v>
      </c>
      <c r="DA16" s="51">
        <f t="shared" si="30"/>
        <v>0</v>
      </c>
      <c r="DB16" s="51">
        <f t="shared" si="5"/>
        <v>349.6</v>
      </c>
      <c r="DC16" s="51">
        <f t="shared" si="102"/>
        <v>323.29999999999995</v>
      </c>
      <c r="DD16" s="51">
        <f t="shared" si="31"/>
        <v>0</v>
      </c>
      <c r="DE16" s="52">
        <v>25</v>
      </c>
      <c r="DF16" s="52">
        <v>313.75</v>
      </c>
      <c r="DG16" s="52">
        <v>8.85</v>
      </c>
      <c r="DH16" s="51">
        <f t="shared" si="32"/>
        <v>322.60000000000002</v>
      </c>
      <c r="DI16" s="51">
        <f t="shared" si="6"/>
        <v>0.69999999999993179</v>
      </c>
      <c r="DJ16" s="51">
        <f t="shared" si="103"/>
        <v>15.34</v>
      </c>
      <c r="DK16" s="51">
        <f t="shared" si="33"/>
        <v>0</v>
      </c>
      <c r="DL16" s="52">
        <v>0</v>
      </c>
      <c r="DM16" s="52">
        <v>0</v>
      </c>
      <c r="DN16" s="52">
        <v>0</v>
      </c>
      <c r="DO16" s="51">
        <f t="shared" si="34"/>
        <v>0</v>
      </c>
      <c r="DP16" s="51">
        <f t="shared" si="7"/>
        <v>15.34</v>
      </c>
      <c r="DQ16" s="51">
        <f t="shared" si="104"/>
        <v>7.97</v>
      </c>
      <c r="DR16" s="51">
        <f t="shared" si="35"/>
        <v>0</v>
      </c>
      <c r="DS16" s="52">
        <v>0</v>
      </c>
      <c r="DT16" s="52">
        <v>0</v>
      </c>
      <c r="DU16" s="52">
        <v>0</v>
      </c>
      <c r="DV16" s="51">
        <f t="shared" si="36"/>
        <v>0</v>
      </c>
      <c r="DW16" s="51">
        <f t="shared" si="8"/>
        <v>7.97</v>
      </c>
      <c r="DX16" s="51">
        <f t="shared" si="105"/>
        <v>25.82</v>
      </c>
      <c r="DY16" s="51">
        <f t="shared" si="37"/>
        <v>0</v>
      </c>
      <c r="DZ16" s="52">
        <v>0</v>
      </c>
      <c r="EA16" s="52">
        <v>0</v>
      </c>
      <c r="EB16" s="52">
        <v>0</v>
      </c>
      <c r="EC16" s="51">
        <f t="shared" si="38"/>
        <v>0</v>
      </c>
      <c r="ED16" s="51">
        <f t="shared" si="9"/>
        <v>25.82</v>
      </c>
      <c r="EE16" s="51">
        <f t="shared" si="106"/>
        <v>48.72</v>
      </c>
      <c r="EF16" s="51">
        <f t="shared" si="39"/>
        <v>0</v>
      </c>
      <c r="EG16" s="52">
        <v>0</v>
      </c>
      <c r="EH16" s="52">
        <v>0</v>
      </c>
      <c r="EI16" s="52">
        <v>0</v>
      </c>
      <c r="EJ16" s="51">
        <f t="shared" si="40"/>
        <v>0</v>
      </c>
      <c r="EK16" s="51">
        <f t="shared" si="10"/>
        <v>48.72</v>
      </c>
      <c r="EL16" s="51">
        <f t="shared" si="107"/>
        <v>28.800000000000068</v>
      </c>
      <c r="EM16" s="51">
        <f t="shared" si="41"/>
        <v>0</v>
      </c>
      <c r="EN16" s="52">
        <v>0</v>
      </c>
      <c r="EO16" s="52">
        <v>0</v>
      </c>
      <c r="EP16" s="52">
        <v>0</v>
      </c>
      <c r="EQ16" s="51">
        <f t="shared" si="42"/>
        <v>0</v>
      </c>
      <c r="ER16" s="51">
        <f t="shared" si="11"/>
        <v>28.800000000000068</v>
      </c>
      <c r="ES16" s="51">
        <f t="shared" si="108"/>
        <v>24.57</v>
      </c>
      <c r="ET16" s="51">
        <f t="shared" si="43"/>
        <v>0</v>
      </c>
      <c r="EU16" s="52">
        <v>0</v>
      </c>
      <c r="EV16" s="52">
        <v>0</v>
      </c>
      <c r="EW16" s="52">
        <v>0</v>
      </c>
      <c r="EX16" s="51">
        <f t="shared" si="44"/>
        <v>0</v>
      </c>
      <c r="EY16" s="51">
        <f t="shared" si="45"/>
        <v>24.57</v>
      </c>
      <c r="EZ16" s="51">
        <f t="shared" si="109"/>
        <v>71.239999999999995</v>
      </c>
      <c r="FA16" s="51">
        <f t="shared" si="46"/>
        <v>0</v>
      </c>
      <c r="FB16" s="52">
        <v>0</v>
      </c>
      <c r="FC16" s="52">
        <v>0</v>
      </c>
      <c r="FD16" s="52">
        <v>0</v>
      </c>
      <c r="FE16" s="51">
        <f t="shared" si="47"/>
        <v>0</v>
      </c>
      <c r="FF16" s="51">
        <f t="shared" si="48"/>
        <v>71.239999999999995</v>
      </c>
      <c r="FG16" s="51">
        <f t="shared" si="110"/>
        <v>47.100000000000023</v>
      </c>
      <c r="FH16" s="51">
        <f t="shared" si="49"/>
        <v>0</v>
      </c>
      <c r="FI16" s="52">
        <v>0</v>
      </c>
      <c r="FJ16" s="52">
        <v>0</v>
      </c>
      <c r="FK16" s="52">
        <v>0</v>
      </c>
      <c r="FL16" s="51">
        <f t="shared" si="50"/>
        <v>0</v>
      </c>
      <c r="FM16" s="51">
        <f t="shared" si="51"/>
        <v>47.100000000000023</v>
      </c>
      <c r="FN16" s="51">
        <f t="shared" si="111"/>
        <v>69.05999999999996</v>
      </c>
      <c r="FO16" s="51">
        <f t="shared" si="52"/>
        <v>0</v>
      </c>
      <c r="FP16" s="52">
        <v>0</v>
      </c>
      <c r="FQ16" s="52">
        <v>0</v>
      </c>
      <c r="FR16" s="52">
        <v>0</v>
      </c>
      <c r="FS16" s="51">
        <f t="shared" si="53"/>
        <v>0</v>
      </c>
      <c r="FT16" s="51">
        <f t="shared" si="54"/>
        <v>69.05999999999996</v>
      </c>
      <c r="FU16" s="51">
        <f t="shared" si="112"/>
        <v>0</v>
      </c>
      <c r="FV16" s="51">
        <f t="shared" si="12"/>
        <v>0</v>
      </c>
      <c r="FW16" s="52">
        <v>0</v>
      </c>
      <c r="FX16" s="52">
        <v>0</v>
      </c>
      <c r="FY16" s="52">
        <v>0</v>
      </c>
      <c r="FZ16" s="51">
        <f t="shared" si="55"/>
        <v>0</v>
      </c>
      <c r="GA16" s="51">
        <f t="shared" si="13"/>
        <v>0</v>
      </c>
      <c r="GB16" s="51">
        <f t="shared" si="113"/>
        <v>7.45</v>
      </c>
      <c r="GC16" s="51">
        <f t="shared" si="56"/>
        <v>0</v>
      </c>
      <c r="GD16" s="52">
        <v>0</v>
      </c>
      <c r="GE16" s="52">
        <v>0</v>
      </c>
      <c r="GF16" s="52">
        <v>0</v>
      </c>
      <c r="GG16" s="51">
        <f t="shared" si="114"/>
        <v>0</v>
      </c>
      <c r="GH16" s="51">
        <f t="shared" si="115"/>
        <v>7.45</v>
      </c>
      <c r="GI16" s="51">
        <f t="shared" si="116"/>
        <v>0</v>
      </c>
      <c r="GJ16" s="51">
        <f t="shared" si="58"/>
        <v>0</v>
      </c>
      <c r="GK16" s="52">
        <v>0</v>
      </c>
      <c r="GL16" s="52">
        <v>0</v>
      </c>
      <c r="GM16" s="52">
        <v>0</v>
      </c>
      <c r="GN16" s="51">
        <f t="shared" si="117"/>
        <v>0</v>
      </c>
      <c r="GO16" s="51">
        <f t="shared" si="118"/>
        <v>0</v>
      </c>
      <c r="GP16" s="51">
        <f t="shared" si="119"/>
        <v>15.5</v>
      </c>
      <c r="GQ16" s="51">
        <f t="shared" si="60"/>
        <v>0</v>
      </c>
      <c r="GR16" s="52">
        <v>0</v>
      </c>
      <c r="GS16" s="52">
        <v>0</v>
      </c>
      <c r="GT16" s="52">
        <v>0</v>
      </c>
      <c r="GU16" s="51">
        <f t="shared" si="61"/>
        <v>0</v>
      </c>
      <c r="GV16" s="51">
        <f t="shared" si="16"/>
        <v>15.5</v>
      </c>
      <c r="GW16" s="66">
        <f t="shared" si="120"/>
        <v>247</v>
      </c>
      <c r="GX16" s="56">
        <f t="shared" si="62"/>
        <v>525.63</v>
      </c>
      <c r="GY16" s="52">
        <v>27</v>
      </c>
      <c r="GZ16" s="52">
        <v>518.77</v>
      </c>
      <c r="HA16" s="52">
        <v>6.86</v>
      </c>
      <c r="HB16" s="51">
        <f t="shared" si="17"/>
        <v>525.63</v>
      </c>
      <c r="HC16" s="57">
        <f t="shared" si="18"/>
        <v>247</v>
      </c>
      <c r="HD16" s="59">
        <f t="shared" si="121"/>
        <v>153</v>
      </c>
      <c r="HE16" s="59">
        <f t="shared" si="63"/>
        <v>0</v>
      </c>
      <c r="HF16" s="58">
        <v>0</v>
      </c>
      <c r="HG16" s="59">
        <f t="shared" si="64"/>
        <v>153</v>
      </c>
      <c r="HH16" s="59">
        <f t="shared" si="122"/>
        <v>153</v>
      </c>
      <c r="HI16" s="59">
        <f t="shared" si="65"/>
        <v>0</v>
      </c>
      <c r="HJ16" s="58">
        <v>0</v>
      </c>
      <c r="HK16" s="59">
        <f t="shared" si="66"/>
        <v>153</v>
      </c>
      <c r="HL16" s="59">
        <f t="shared" si="123"/>
        <v>8</v>
      </c>
      <c r="HM16" s="59">
        <f t="shared" si="67"/>
        <v>25</v>
      </c>
      <c r="HN16" s="58">
        <v>0</v>
      </c>
      <c r="HO16" s="59">
        <f t="shared" si="68"/>
        <v>33</v>
      </c>
      <c r="HP16" s="59">
        <f t="shared" si="124"/>
        <v>0</v>
      </c>
      <c r="HQ16" s="59">
        <f t="shared" si="69"/>
        <v>0</v>
      </c>
      <c r="HR16" s="58">
        <v>0</v>
      </c>
      <c r="HS16" s="59">
        <f t="shared" si="70"/>
        <v>0</v>
      </c>
      <c r="HT16" s="59">
        <f t="shared" si="125"/>
        <v>32</v>
      </c>
      <c r="HU16" s="59">
        <f t="shared" si="71"/>
        <v>0</v>
      </c>
      <c r="HV16" s="58">
        <v>0</v>
      </c>
      <c r="HW16" s="59">
        <f t="shared" si="72"/>
        <v>32</v>
      </c>
      <c r="HX16" s="59">
        <f t="shared" si="126"/>
        <v>22</v>
      </c>
      <c r="HY16" s="59">
        <f t="shared" si="73"/>
        <v>0</v>
      </c>
      <c r="HZ16" s="58">
        <v>0</v>
      </c>
      <c r="IA16" s="59">
        <f t="shared" si="74"/>
        <v>22</v>
      </c>
      <c r="IB16" s="59">
        <f t="shared" si="127"/>
        <v>23</v>
      </c>
      <c r="IC16" s="59">
        <f t="shared" si="75"/>
        <v>0</v>
      </c>
      <c r="ID16" s="58">
        <v>0</v>
      </c>
      <c r="IE16" s="59">
        <f t="shared" si="76"/>
        <v>23</v>
      </c>
      <c r="IF16" s="59">
        <f t="shared" si="128"/>
        <v>25</v>
      </c>
      <c r="IG16" s="59">
        <f>EN16</f>
        <v>0</v>
      </c>
      <c r="IH16" s="58">
        <v>0</v>
      </c>
      <c r="II16" s="59">
        <f t="shared" si="78"/>
        <v>25</v>
      </c>
      <c r="IJ16" s="59">
        <f t="shared" si="129"/>
        <v>0</v>
      </c>
      <c r="IK16" s="59">
        <f t="shared" si="79"/>
        <v>0</v>
      </c>
      <c r="IL16" s="58">
        <v>0</v>
      </c>
      <c r="IM16" s="59">
        <f t="shared" si="80"/>
        <v>0</v>
      </c>
      <c r="IN16" s="59">
        <f t="shared" si="130"/>
        <v>0</v>
      </c>
      <c r="IO16" s="59">
        <f t="shared" si="81"/>
        <v>0</v>
      </c>
      <c r="IP16" s="58">
        <v>0</v>
      </c>
      <c r="IQ16" s="59">
        <f t="shared" si="82"/>
        <v>0</v>
      </c>
      <c r="IR16" s="59">
        <f t="shared" si="131"/>
        <v>30</v>
      </c>
      <c r="IS16" s="59">
        <f t="shared" si="83"/>
        <v>0</v>
      </c>
      <c r="IT16" s="58">
        <v>0</v>
      </c>
      <c r="IU16" s="59">
        <f t="shared" si="84"/>
        <v>30</v>
      </c>
      <c r="IV16" s="59">
        <f t="shared" si="132"/>
        <v>23</v>
      </c>
      <c r="IW16" s="59">
        <f t="shared" si="19"/>
        <v>0</v>
      </c>
      <c r="IX16" s="58">
        <v>0</v>
      </c>
      <c r="IY16" s="59">
        <f t="shared" si="85"/>
        <v>23</v>
      </c>
      <c r="IZ16" s="59">
        <f t="shared" si="133"/>
        <v>11</v>
      </c>
      <c r="JA16" s="59">
        <f t="shared" si="86"/>
        <v>0</v>
      </c>
      <c r="JB16" s="58">
        <v>0</v>
      </c>
      <c r="JC16" s="59">
        <f t="shared" si="87"/>
        <v>11</v>
      </c>
      <c r="JD16" s="59">
        <f t="shared" si="134"/>
        <v>0</v>
      </c>
      <c r="JE16" s="59">
        <f t="shared" si="88"/>
        <v>0</v>
      </c>
      <c r="JF16" s="58">
        <v>0</v>
      </c>
      <c r="JG16" s="59">
        <f t="shared" si="135"/>
        <v>0</v>
      </c>
      <c r="JH16" s="59">
        <f t="shared" si="136"/>
        <v>0</v>
      </c>
      <c r="JI16" s="59">
        <f t="shared" si="90"/>
        <v>0</v>
      </c>
      <c r="JJ16" s="58">
        <v>0</v>
      </c>
      <c r="JK16" s="59">
        <f t="shared" si="137"/>
        <v>0</v>
      </c>
      <c r="JL16" s="59">
        <f t="shared" si="138"/>
        <v>36</v>
      </c>
      <c r="JM16" s="59">
        <f t="shared" si="92"/>
        <v>0</v>
      </c>
      <c r="JN16" s="58">
        <v>0</v>
      </c>
      <c r="JO16" s="59">
        <f t="shared" si="93"/>
        <v>36</v>
      </c>
      <c r="JP16" s="59">
        <f t="shared" si="139"/>
        <v>4</v>
      </c>
      <c r="JQ16" s="59">
        <f t="shared" si="94"/>
        <v>27</v>
      </c>
      <c r="JR16" s="58">
        <v>0</v>
      </c>
      <c r="JS16" s="59">
        <f t="shared" si="95"/>
        <v>31</v>
      </c>
      <c r="JU16" s="187">
        <f t="shared" si="96"/>
        <v>52</v>
      </c>
      <c r="JV16" s="1">
        <f t="shared" si="97"/>
        <v>15.71</v>
      </c>
    </row>
    <row r="17" spans="1:282" s="67" customFormat="1" ht="21" customHeight="1">
      <c r="A17" s="31">
        <v>42533</v>
      </c>
      <c r="B17" s="68">
        <f t="shared" si="98"/>
        <v>2426.0100000000007</v>
      </c>
      <c r="C17" s="33">
        <f>+('[1]Multi Layer '!$G$18+'[1]Multi Layer '!$S$18+'[1]Multi Layer '!$AE$18)*25</f>
        <v>0</v>
      </c>
      <c r="D17" s="34">
        <f t="shared" si="20"/>
        <v>2426.0100000000007</v>
      </c>
      <c r="E17" s="70">
        <v>0</v>
      </c>
      <c r="F17" s="70">
        <v>0</v>
      </c>
      <c r="G17" s="36">
        <f t="shared" si="0"/>
        <v>0</v>
      </c>
      <c r="H17" s="71">
        <v>0</v>
      </c>
      <c r="I17" s="71">
        <v>0</v>
      </c>
      <c r="J17" s="71">
        <v>0</v>
      </c>
      <c r="K17" s="38">
        <f t="shared" si="142"/>
        <v>0</v>
      </c>
      <c r="L17" s="38">
        <f t="shared" si="1"/>
        <v>0</v>
      </c>
      <c r="M17" s="38">
        <f t="shared" si="2"/>
        <v>0</v>
      </c>
      <c r="N17" s="39">
        <v>0</v>
      </c>
      <c r="O17" s="40">
        <f t="shared" si="140"/>
        <v>0</v>
      </c>
      <c r="P17" s="63">
        <f t="shared" si="141"/>
        <v>2426.0100000000007</v>
      </c>
      <c r="Q17" s="42">
        <v>0</v>
      </c>
      <c r="R17" s="43">
        <f t="shared" si="21"/>
        <v>-2426.0100000000007</v>
      </c>
      <c r="S17" s="64"/>
      <c r="T17" s="65">
        <f t="shared" si="99"/>
        <v>2175.9899999999989</v>
      </c>
      <c r="U17" s="45">
        <f t="shared" si="22"/>
        <v>0</v>
      </c>
      <c r="V17" s="46">
        <f t="shared" si="3"/>
        <v>0</v>
      </c>
      <c r="W17" s="46">
        <f t="shared" si="23"/>
        <v>2175.9899999999989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47">
        <v>0</v>
      </c>
      <c r="AD17" s="47">
        <v>0</v>
      </c>
      <c r="AE17" s="47">
        <v>0</v>
      </c>
      <c r="AF17" s="47">
        <v>0</v>
      </c>
      <c r="AG17" s="47">
        <v>0</v>
      </c>
      <c r="AH17" s="47">
        <v>0</v>
      </c>
      <c r="AI17" s="47">
        <v>0</v>
      </c>
      <c r="AJ17" s="47">
        <v>0</v>
      </c>
      <c r="AK17" s="47">
        <v>0</v>
      </c>
      <c r="AL17" s="47">
        <v>0</v>
      </c>
      <c r="AM17" s="47">
        <v>0</v>
      </c>
      <c r="AN17" s="47">
        <v>0</v>
      </c>
      <c r="AO17" s="47">
        <v>0</v>
      </c>
      <c r="AP17" s="47">
        <v>0</v>
      </c>
      <c r="AQ17" s="47">
        <v>0</v>
      </c>
      <c r="AR17" s="47">
        <v>0</v>
      </c>
      <c r="AS17" s="47">
        <v>0</v>
      </c>
      <c r="AT17" s="47">
        <v>0</v>
      </c>
      <c r="AU17" s="47">
        <v>0</v>
      </c>
      <c r="AV17" s="47">
        <v>0</v>
      </c>
      <c r="AW17" s="47">
        <v>0</v>
      </c>
      <c r="AX17" s="47">
        <v>0</v>
      </c>
      <c r="AY17" s="47">
        <v>0</v>
      </c>
      <c r="AZ17" s="47">
        <v>0</v>
      </c>
      <c r="BA17" s="47">
        <v>0</v>
      </c>
      <c r="BB17" s="47">
        <v>0</v>
      </c>
      <c r="BC17" s="47">
        <v>0</v>
      </c>
      <c r="BD17" s="47">
        <v>0</v>
      </c>
      <c r="BE17" s="47">
        <v>0</v>
      </c>
      <c r="BF17" s="47">
        <v>0</v>
      </c>
      <c r="BG17" s="47">
        <v>0</v>
      </c>
      <c r="BH17" s="47">
        <v>0</v>
      </c>
      <c r="BI17" s="47">
        <v>0</v>
      </c>
      <c r="BJ17" s="47">
        <v>0</v>
      </c>
      <c r="BK17" s="47">
        <v>0</v>
      </c>
      <c r="BL17" s="47">
        <v>0</v>
      </c>
      <c r="BM17" s="47">
        <v>0</v>
      </c>
      <c r="BN17" s="47">
        <v>0</v>
      </c>
      <c r="BO17" s="47">
        <v>0</v>
      </c>
      <c r="BP17" s="47">
        <v>0</v>
      </c>
      <c r="BQ17" s="47">
        <v>0</v>
      </c>
      <c r="BR17" s="47">
        <v>0</v>
      </c>
      <c r="BS17" s="47">
        <v>0</v>
      </c>
      <c r="BT17" s="47">
        <v>0</v>
      </c>
      <c r="BU17" s="47">
        <v>0</v>
      </c>
      <c r="BV17" s="47">
        <v>0</v>
      </c>
      <c r="BW17" s="47">
        <v>0</v>
      </c>
      <c r="BX17" s="47">
        <v>0</v>
      </c>
      <c r="BY17" s="47">
        <v>0</v>
      </c>
      <c r="BZ17" s="47">
        <v>0</v>
      </c>
      <c r="CA17" s="47">
        <v>0</v>
      </c>
      <c r="CB17" s="47">
        <v>0</v>
      </c>
      <c r="CC17" s="47">
        <v>0</v>
      </c>
      <c r="CD17" s="47">
        <v>0</v>
      </c>
      <c r="CE17" s="47">
        <v>0</v>
      </c>
      <c r="CF17" s="47">
        <v>0</v>
      </c>
      <c r="CG17" s="47">
        <v>0</v>
      </c>
      <c r="CH17" s="47">
        <v>0</v>
      </c>
      <c r="CI17" s="47">
        <v>0</v>
      </c>
      <c r="CJ17" s="47">
        <v>0</v>
      </c>
      <c r="CK17" s="47">
        <v>0</v>
      </c>
      <c r="CL17" s="48">
        <f t="shared" si="24"/>
        <v>0</v>
      </c>
      <c r="CM17" s="49">
        <f t="shared" si="25"/>
        <v>2175.9899999999989</v>
      </c>
      <c r="CN17" s="49">
        <f t="shared" si="26"/>
        <v>0</v>
      </c>
      <c r="CO17" s="51">
        <f t="shared" si="100"/>
        <v>237.41000000000003</v>
      </c>
      <c r="CP17" s="51">
        <f t="shared" si="27"/>
        <v>0</v>
      </c>
      <c r="CQ17" s="52">
        <v>0</v>
      </c>
      <c r="CR17" s="52">
        <v>0</v>
      </c>
      <c r="CS17" s="52">
        <v>0</v>
      </c>
      <c r="CT17" s="51">
        <f t="shared" si="28"/>
        <v>0</v>
      </c>
      <c r="CU17" s="51">
        <f t="shared" si="4"/>
        <v>237.41000000000003</v>
      </c>
      <c r="CV17" s="51">
        <f t="shared" si="101"/>
        <v>349.6</v>
      </c>
      <c r="CW17" s="51">
        <f t="shared" si="29"/>
        <v>0</v>
      </c>
      <c r="CX17" s="52">
        <v>0</v>
      </c>
      <c r="CY17" s="52">
        <v>0</v>
      </c>
      <c r="CZ17" s="52">
        <v>0</v>
      </c>
      <c r="DA17" s="51">
        <f t="shared" si="30"/>
        <v>0</v>
      </c>
      <c r="DB17" s="51">
        <f t="shared" si="5"/>
        <v>349.6</v>
      </c>
      <c r="DC17" s="51">
        <f t="shared" si="102"/>
        <v>0.69999999999993179</v>
      </c>
      <c r="DD17" s="51">
        <f t="shared" si="31"/>
        <v>0</v>
      </c>
      <c r="DE17" s="52">
        <v>0</v>
      </c>
      <c r="DF17" s="52">
        <v>0</v>
      </c>
      <c r="DG17" s="52">
        <v>0</v>
      </c>
      <c r="DH17" s="51">
        <f t="shared" si="32"/>
        <v>0</v>
      </c>
      <c r="DI17" s="51">
        <f t="shared" si="6"/>
        <v>0.69999999999993179</v>
      </c>
      <c r="DJ17" s="51">
        <f t="shared" si="103"/>
        <v>15.34</v>
      </c>
      <c r="DK17" s="51">
        <f t="shared" si="33"/>
        <v>0</v>
      </c>
      <c r="DL17" s="52">
        <v>0</v>
      </c>
      <c r="DM17" s="52">
        <v>0</v>
      </c>
      <c r="DN17" s="52">
        <v>0</v>
      </c>
      <c r="DO17" s="51">
        <f t="shared" si="34"/>
        <v>0</v>
      </c>
      <c r="DP17" s="51">
        <f t="shared" si="7"/>
        <v>15.34</v>
      </c>
      <c r="DQ17" s="51">
        <f t="shared" si="104"/>
        <v>7.97</v>
      </c>
      <c r="DR17" s="51">
        <f t="shared" si="35"/>
        <v>0</v>
      </c>
      <c r="DS17" s="52">
        <v>0</v>
      </c>
      <c r="DT17" s="52">
        <v>0</v>
      </c>
      <c r="DU17" s="52">
        <v>0</v>
      </c>
      <c r="DV17" s="51">
        <f t="shared" si="36"/>
        <v>0</v>
      </c>
      <c r="DW17" s="51">
        <f t="shared" si="8"/>
        <v>7.97</v>
      </c>
      <c r="DX17" s="51">
        <f t="shared" si="105"/>
        <v>25.82</v>
      </c>
      <c r="DY17" s="51">
        <f t="shared" si="37"/>
        <v>0</v>
      </c>
      <c r="DZ17" s="52">
        <v>0</v>
      </c>
      <c r="EA17" s="52">
        <v>0</v>
      </c>
      <c r="EB17" s="52">
        <v>0</v>
      </c>
      <c r="EC17" s="51">
        <f t="shared" si="38"/>
        <v>0</v>
      </c>
      <c r="ED17" s="51">
        <f t="shared" si="9"/>
        <v>25.82</v>
      </c>
      <c r="EE17" s="51">
        <f t="shared" si="106"/>
        <v>48.72</v>
      </c>
      <c r="EF17" s="51">
        <f t="shared" si="39"/>
        <v>0</v>
      </c>
      <c r="EG17" s="52">
        <v>0</v>
      </c>
      <c r="EH17" s="52">
        <v>0</v>
      </c>
      <c r="EI17" s="52">
        <v>0</v>
      </c>
      <c r="EJ17" s="51">
        <f t="shared" si="40"/>
        <v>0</v>
      </c>
      <c r="EK17" s="51">
        <f t="shared" si="10"/>
        <v>48.72</v>
      </c>
      <c r="EL17" s="51">
        <f t="shared" si="107"/>
        <v>28.800000000000068</v>
      </c>
      <c r="EM17" s="51">
        <f t="shared" si="41"/>
        <v>0</v>
      </c>
      <c r="EN17" s="52">
        <v>0</v>
      </c>
      <c r="EO17" s="52">
        <v>0</v>
      </c>
      <c r="EP17" s="52">
        <v>0</v>
      </c>
      <c r="EQ17" s="51">
        <f t="shared" si="42"/>
        <v>0</v>
      </c>
      <c r="ER17" s="51">
        <f t="shared" si="11"/>
        <v>28.800000000000068</v>
      </c>
      <c r="ES17" s="51">
        <f t="shared" si="108"/>
        <v>24.57</v>
      </c>
      <c r="ET17" s="51">
        <f t="shared" si="43"/>
        <v>0</v>
      </c>
      <c r="EU17" s="52">
        <v>0</v>
      </c>
      <c r="EV17" s="52">
        <v>0</v>
      </c>
      <c r="EW17" s="52">
        <v>0</v>
      </c>
      <c r="EX17" s="51">
        <f>EV17+EW17</f>
        <v>0</v>
      </c>
      <c r="EY17" s="51">
        <f>(ES17+ET17)-EX17</f>
        <v>24.57</v>
      </c>
      <c r="EZ17" s="51">
        <f>FF16</f>
        <v>71.239999999999995</v>
      </c>
      <c r="FA17" s="51">
        <f>BK17</f>
        <v>0</v>
      </c>
      <c r="FB17" s="52">
        <v>0</v>
      </c>
      <c r="FC17" s="52">
        <v>0</v>
      </c>
      <c r="FD17" s="52">
        <v>0</v>
      </c>
      <c r="FE17" s="51">
        <f t="shared" si="47"/>
        <v>0</v>
      </c>
      <c r="FF17" s="51">
        <f t="shared" si="48"/>
        <v>71.239999999999995</v>
      </c>
      <c r="FG17" s="51">
        <f t="shared" si="110"/>
        <v>47.100000000000023</v>
      </c>
      <c r="FH17" s="51">
        <f t="shared" si="49"/>
        <v>0</v>
      </c>
      <c r="FI17" s="52">
        <v>0</v>
      </c>
      <c r="FJ17" s="52">
        <v>0</v>
      </c>
      <c r="FK17" s="52">
        <v>0</v>
      </c>
      <c r="FL17" s="51">
        <f>FJ17+FK17</f>
        <v>0</v>
      </c>
      <c r="FM17" s="51">
        <f>(FG17+FH17)-FL17</f>
        <v>47.100000000000023</v>
      </c>
      <c r="FN17" s="51">
        <f>FT16</f>
        <v>69.05999999999996</v>
      </c>
      <c r="FO17" s="51">
        <f>BS17</f>
        <v>0</v>
      </c>
      <c r="FP17" s="52">
        <v>0</v>
      </c>
      <c r="FQ17" s="52">
        <v>0</v>
      </c>
      <c r="FR17" s="52">
        <v>0</v>
      </c>
      <c r="FS17" s="51">
        <f t="shared" si="53"/>
        <v>0</v>
      </c>
      <c r="FT17" s="51">
        <f t="shared" si="54"/>
        <v>69.05999999999996</v>
      </c>
      <c r="FU17" s="51">
        <f t="shared" si="112"/>
        <v>0</v>
      </c>
      <c r="FV17" s="51">
        <f t="shared" si="12"/>
        <v>0</v>
      </c>
      <c r="FW17" s="52">
        <v>0</v>
      </c>
      <c r="FX17" s="52">
        <v>0</v>
      </c>
      <c r="FY17" s="52">
        <v>0</v>
      </c>
      <c r="FZ17" s="51">
        <f t="shared" si="55"/>
        <v>0</v>
      </c>
      <c r="GA17" s="51">
        <f>(FU17+FV17)-FZ17</f>
        <v>0</v>
      </c>
      <c r="GB17" s="51">
        <f t="shared" si="113"/>
        <v>7.45</v>
      </c>
      <c r="GC17" s="51">
        <f t="shared" si="56"/>
        <v>0</v>
      </c>
      <c r="GD17" s="52">
        <v>0</v>
      </c>
      <c r="GE17" s="52">
        <v>0</v>
      </c>
      <c r="GF17" s="52">
        <v>0</v>
      </c>
      <c r="GG17" s="51">
        <f t="shared" si="114"/>
        <v>0</v>
      </c>
      <c r="GH17" s="51">
        <f t="shared" si="115"/>
        <v>7.45</v>
      </c>
      <c r="GI17" s="51">
        <f t="shared" si="116"/>
        <v>0</v>
      </c>
      <c r="GJ17" s="51">
        <f t="shared" si="58"/>
        <v>0</v>
      </c>
      <c r="GK17" s="52">
        <v>0</v>
      </c>
      <c r="GL17" s="52">
        <v>0</v>
      </c>
      <c r="GM17" s="52">
        <v>0</v>
      </c>
      <c r="GN17" s="51">
        <f t="shared" si="117"/>
        <v>0</v>
      </c>
      <c r="GO17" s="51">
        <f t="shared" si="118"/>
        <v>0</v>
      </c>
      <c r="GP17" s="51">
        <f t="shared" si="119"/>
        <v>15.5</v>
      </c>
      <c r="GQ17" s="51">
        <f t="shared" si="60"/>
        <v>0</v>
      </c>
      <c r="GR17" s="52">
        <v>0</v>
      </c>
      <c r="GS17" s="52">
        <v>0</v>
      </c>
      <c r="GT17" s="52">
        <v>0</v>
      </c>
      <c r="GU17" s="51">
        <f t="shared" si="61"/>
        <v>0</v>
      </c>
      <c r="GV17" s="51">
        <f t="shared" si="16"/>
        <v>15.5</v>
      </c>
      <c r="GW17" s="66">
        <f t="shared" si="120"/>
        <v>247</v>
      </c>
      <c r="GX17" s="56">
        <f t="shared" si="62"/>
        <v>0</v>
      </c>
      <c r="GY17" s="52">
        <v>0</v>
      </c>
      <c r="GZ17" s="52">
        <v>0</v>
      </c>
      <c r="HA17" s="52">
        <v>0</v>
      </c>
      <c r="HB17" s="51">
        <f t="shared" si="17"/>
        <v>0</v>
      </c>
      <c r="HC17" s="57">
        <f t="shared" si="18"/>
        <v>247</v>
      </c>
      <c r="HD17" s="59">
        <f t="shared" si="121"/>
        <v>153</v>
      </c>
      <c r="HE17" s="59">
        <f t="shared" si="63"/>
        <v>0</v>
      </c>
      <c r="HF17" s="58">
        <v>0</v>
      </c>
      <c r="HG17" s="59">
        <f t="shared" si="64"/>
        <v>153</v>
      </c>
      <c r="HH17" s="59">
        <f t="shared" si="122"/>
        <v>153</v>
      </c>
      <c r="HI17" s="59">
        <f t="shared" si="65"/>
        <v>0</v>
      </c>
      <c r="HJ17" s="58">
        <v>0</v>
      </c>
      <c r="HK17" s="59">
        <f t="shared" si="66"/>
        <v>153</v>
      </c>
      <c r="HL17" s="59">
        <f t="shared" si="123"/>
        <v>33</v>
      </c>
      <c r="HM17" s="59">
        <f t="shared" si="67"/>
        <v>0</v>
      </c>
      <c r="HN17" s="58">
        <v>0</v>
      </c>
      <c r="HO17" s="59">
        <f t="shared" si="68"/>
        <v>33</v>
      </c>
      <c r="HP17" s="59">
        <f t="shared" si="124"/>
        <v>0</v>
      </c>
      <c r="HQ17" s="59">
        <f t="shared" si="69"/>
        <v>0</v>
      </c>
      <c r="HR17" s="58">
        <v>0</v>
      </c>
      <c r="HS17" s="59">
        <f t="shared" si="70"/>
        <v>0</v>
      </c>
      <c r="HT17" s="59">
        <f t="shared" si="125"/>
        <v>32</v>
      </c>
      <c r="HU17" s="59">
        <f t="shared" si="71"/>
        <v>0</v>
      </c>
      <c r="HV17" s="58">
        <v>0</v>
      </c>
      <c r="HW17" s="59">
        <f t="shared" si="72"/>
        <v>32</v>
      </c>
      <c r="HX17" s="59">
        <f t="shared" si="126"/>
        <v>22</v>
      </c>
      <c r="HY17" s="59">
        <f t="shared" si="73"/>
        <v>0</v>
      </c>
      <c r="HZ17" s="58">
        <v>0</v>
      </c>
      <c r="IA17" s="59">
        <f t="shared" si="74"/>
        <v>22</v>
      </c>
      <c r="IB17" s="59">
        <f t="shared" si="127"/>
        <v>23</v>
      </c>
      <c r="IC17" s="59">
        <f t="shared" si="75"/>
        <v>0</v>
      </c>
      <c r="ID17" s="58">
        <v>0</v>
      </c>
      <c r="IE17" s="59">
        <f t="shared" si="76"/>
        <v>23</v>
      </c>
      <c r="IF17" s="59">
        <f t="shared" si="128"/>
        <v>25</v>
      </c>
      <c r="IG17" s="59">
        <f t="shared" si="77"/>
        <v>0</v>
      </c>
      <c r="IH17" s="58">
        <v>0</v>
      </c>
      <c r="II17" s="59">
        <f t="shared" si="78"/>
        <v>25</v>
      </c>
      <c r="IJ17" s="59">
        <f t="shared" si="129"/>
        <v>0</v>
      </c>
      <c r="IK17" s="59">
        <f t="shared" si="79"/>
        <v>0</v>
      </c>
      <c r="IL17" s="58">
        <v>0</v>
      </c>
      <c r="IM17" s="59">
        <f t="shared" si="80"/>
        <v>0</v>
      </c>
      <c r="IN17" s="59">
        <f t="shared" si="130"/>
        <v>0</v>
      </c>
      <c r="IO17" s="59">
        <f t="shared" si="81"/>
        <v>0</v>
      </c>
      <c r="IP17" s="58">
        <v>0</v>
      </c>
      <c r="IQ17" s="59">
        <f t="shared" si="82"/>
        <v>0</v>
      </c>
      <c r="IR17" s="59">
        <f t="shared" si="131"/>
        <v>30</v>
      </c>
      <c r="IS17" s="59">
        <f t="shared" si="83"/>
        <v>0</v>
      </c>
      <c r="IT17" s="58">
        <v>0</v>
      </c>
      <c r="IU17" s="59">
        <f t="shared" si="84"/>
        <v>30</v>
      </c>
      <c r="IV17" s="59">
        <f t="shared" si="132"/>
        <v>23</v>
      </c>
      <c r="IW17" s="59">
        <f t="shared" si="19"/>
        <v>0</v>
      </c>
      <c r="IX17" s="58">
        <v>0</v>
      </c>
      <c r="IY17" s="59">
        <f t="shared" si="85"/>
        <v>23</v>
      </c>
      <c r="IZ17" s="59">
        <f t="shared" si="133"/>
        <v>11</v>
      </c>
      <c r="JA17" s="59">
        <f t="shared" si="86"/>
        <v>0</v>
      </c>
      <c r="JB17" s="58">
        <v>0</v>
      </c>
      <c r="JC17" s="59">
        <f t="shared" si="87"/>
        <v>11</v>
      </c>
      <c r="JD17" s="59">
        <f t="shared" si="134"/>
        <v>0</v>
      </c>
      <c r="JE17" s="59">
        <f t="shared" si="88"/>
        <v>0</v>
      </c>
      <c r="JF17" s="58">
        <v>0</v>
      </c>
      <c r="JG17" s="59">
        <f t="shared" si="135"/>
        <v>0</v>
      </c>
      <c r="JH17" s="59">
        <f t="shared" si="136"/>
        <v>0</v>
      </c>
      <c r="JI17" s="59">
        <f t="shared" si="90"/>
        <v>0</v>
      </c>
      <c r="JJ17" s="58">
        <v>0</v>
      </c>
      <c r="JK17" s="59">
        <f t="shared" si="137"/>
        <v>0</v>
      </c>
      <c r="JL17" s="59">
        <f t="shared" si="138"/>
        <v>36</v>
      </c>
      <c r="JM17" s="59">
        <f t="shared" si="92"/>
        <v>0</v>
      </c>
      <c r="JN17" s="58">
        <v>0</v>
      </c>
      <c r="JO17" s="59">
        <f t="shared" si="93"/>
        <v>36</v>
      </c>
      <c r="JP17" s="59">
        <f t="shared" si="139"/>
        <v>31</v>
      </c>
      <c r="JQ17" s="59">
        <f t="shared" si="94"/>
        <v>0</v>
      </c>
      <c r="JR17" s="58">
        <v>0</v>
      </c>
      <c r="JS17" s="59">
        <f t="shared" si="95"/>
        <v>31</v>
      </c>
      <c r="JU17" s="187">
        <f t="shared" si="96"/>
        <v>0</v>
      </c>
      <c r="JV17" s="1">
        <f t="shared" si="97"/>
        <v>0</v>
      </c>
    </row>
    <row r="18" spans="1:282" s="61" customFormat="1" ht="21" customHeight="1">
      <c r="A18" s="31">
        <v>42534</v>
      </c>
      <c r="B18" s="68">
        <f t="shared" si="98"/>
        <v>2426.0100000000007</v>
      </c>
      <c r="C18" s="33">
        <f>+('[1]Multi Layer '!$G$19+'[1]Multi Layer '!$S$19+'[1]Multi Layer '!$AE$19)*25</f>
        <v>0</v>
      </c>
      <c r="D18" s="34">
        <f t="shared" si="20"/>
        <v>2426.0100000000007</v>
      </c>
      <c r="E18" s="70">
        <v>8</v>
      </c>
      <c r="F18" s="70">
        <v>362.97</v>
      </c>
      <c r="G18" s="36">
        <f t="shared" si="0"/>
        <v>356.57000000000005</v>
      </c>
      <c r="H18" s="71">
        <v>32.83</v>
      </c>
      <c r="I18" s="71">
        <v>2.36</v>
      </c>
      <c r="J18" s="71">
        <v>0</v>
      </c>
      <c r="K18" s="38">
        <f t="shared" si="142"/>
        <v>35.19</v>
      </c>
      <c r="L18" s="38">
        <f t="shared" si="1"/>
        <v>3.6297000000000001</v>
      </c>
      <c r="M18" s="38">
        <f t="shared" si="2"/>
        <v>-31.560299999999998</v>
      </c>
      <c r="N18" s="39">
        <v>6.4</v>
      </c>
      <c r="O18" s="40">
        <f t="shared" si="140"/>
        <v>391.76000000000005</v>
      </c>
      <c r="P18" s="63">
        <f t="shared" si="141"/>
        <v>2034.2500000000007</v>
      </c>
      <c r="Q18" s="42">
        <v>0</v>
      </c>
      <c r="R18" s="43">
        <f t="shared" si="21"/>
        <v>-2034.2500000000007</v>
      </c>
      <c r="S18" s="4"/>
      <c r="T18" s="65">
        <f t="shared" si="99"/>
        <v>2175.9899999999989</v>
      </c>
      <c r="U18" s="45">
        <f t="shared" si="22"/>
        <v>356.57000000000005</v>
      </c>
      <c r="V18" s="46">
        <f t="shared" si="3"/>
        <v>912.66</v>
      </c>
      <c r="W18" s="46">
        <f t="shared" si="23"/>
        <v>1619.8999999999992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47">
        <v>0</v>
      </c>
      <c r="AD18" s="47">
        <v>0</v>
      </c>
      <c r="AE18" s="47">
        <v>0</v>
      </c>
      <c r="AF18" s="47">
        <v>0</v>
      </c>
      <c r="AG18" s="47">
        <v>0</v>
      </c>
      <c r="AH18" s="47">
        <v>0</v>
      </c>
      <c r="AI18" s="47">
        <v>0</v>
      </c>
      <c r="AJ18" s="47">
        <v>0</v>
      </c>
      <c r="AK18" s="47">
        <v>0</v>
      </c>
      <c r="AL18" s="47">
        <v>0</v>
      </c>
      <c r="AM18" s="47">
        <v>0</v>
      </c>
      <c r="AN18" s="47">
        <v>0</v>
      </c>
      <c r="AO18" s="47">
        <v>0</v>
      </c>
      <c r="AP18" s="47">
        <v>0</v>
      </c>
      <c r="AQ18" s="47">
        <v>0</v>
      </c>
      <c r="AR18" s="47">
        <v>0</v>
      </c>
      <c r="AS18" s="47">
        <v>0</v>
      </c>
      <c r="AT18" s="47">
        <v>0</v>
      </c>
      <c r="AU18" s="47">
        <v>0</v>
      </c>
      <c r="AV18" s="47">
        <v>0</v>
      </c>
      <c r="AW18" s="47">
        <v>0</v>
      </c>
      <c r="AX18" s="47">
        <v>0</v>
      </c>
      <c r="AY18" s="47">
        <v>0</v>
      </c>
      <c r="AZ18" s="47">
        <v>0</v>
      </c>
      <c r="BA18" s="47">
        <v>0</v>
      </c>
      <c r="BB18" s="47">
        <v>0</v>
      </c>
      <c r="BC18" s="47">
        <v>0</v>
      </c>
      <c r="BD18" s="47">
        <v>0</v>
      </c>
      <c r="BE18" s="47">
        <v>0</v>
      </c>
      <c r="BF18" s="47">
        <v>0</v>
      </c>
      <c r="BG18" s="47">
        <v>0</v>
      </c>
      <c r="BH18" s="47">
        <v>0</v>
      </c>
      <c r="BI18" s="47">
        <v>0</v>
      </c>
      <c r="BJ18" s="47">
        <v>0</v>
      </c>
      <c r="BK18" s="47">
        <v>0</v>
      </c>
      <c r="BL18" s="47">
        <v>0</v>
      </c>
      <c r="BM18" s="47">
        <v>0</v>
      </c>
      <c r="BN18" s="47">
        <v>0</v>
      </c>
      <c r="BO18" s="47">
        <v>0</v>
      </c>
      <c r="BP18" s="47">
        <v>0</v>
      </c>
      <c r="BQ18" s="47">
        <v>0</v>
      </c>
      <c r="BR18" s="47">
        <v>0</v>
      </c>
      <c r="BS18" s="47">
        <v>0</v>
      </c>
      <c r="BT18" s="47">
        <v>0</v>
      </c>
      <c r="BU18" s="47">
        <v>0</v>
      </c>
      <c r="BV18" s="47">
        <v>0</v>
      </c>
      <c r="BW18" s="47">
        <v>0</v>
      </c>
      <c r="BX18" s="47">
        <v>0</v>
      </c>
      <c r="BY18" s="47">
        <v>0</v>
      </c>
      <c r="BZ18" s="47">
        <v>0</v>
      </c>
      <c r="CA18" s="47">
        <v>0</v>
      </c>
      <c r="CB18" s="47">
        <v>0</v>
      </c>
      <c r="CC18" s="47">
        <v>0</v>
      </c>
      <c r="CD18" s="47">
        <v>0</v>
      </c>
      <c r="CE18" s="47">
        <v>0</v>
      </c>
      <c r="CF18" s="47">
        <v>0</v>
      </c>
      <c r="CG18" s="47">
        <v>0</v>
      </c>
      <c r="CH18" s="47">
        <v>0</v>
      </c>
      <c r="CI18" s="47">
        <v>0</v>
      </c>
      <c r="CJ18" s="47">
        <v>0</v>
      </c>
      <c r="CK18" s="47">
        <v>0</v>
      </c>
      <c r="CL18" s="48">
        <f t="shared" si="24"/>
        <v>0</v>
      </c>
      <c r="CM18" s="49">
        <f t="shared" si="25"/>
        <v>1619.8999999999992</v>
      </c>
      <c r="CN18" s="49">
        <f t="shared" si="26"/>
        <v>0</v>
      </c>
      <c r="CO18" s="51">
        <f t="shared" si="100"/>
        <v>237.41000000000003</v>
      </c>
      <c r="CP18" s="51">
        <f t="shared" si="27"/>
        <v>0</v>
      </c>
      <c r="CQ18" s="52">
        <v>0</v>
      </c>
      <c r="CR18" s="52">
        <v>0</v>
      </c>
      <c r="CS18" s="52">
        <v>0</v>
      </c>
      <c r="CT18" s="51">
        <f t="shared" si="28"/>
        <v>0</v>
      </c>
      <c r="CU18" s="51">
        <f t="shared" si="4"/>
        <v>237.41000000000003</v>
      </c>
      <c r="CV18" s="51">
        <f t="shared" si="101"/>
        <v>349.6</v>
      </c>
      <c r="CW18" s="51">
        <f t="shared" si="29"/>
        <v>0</v>
      </c>
      <c r="CX18" s="52">
        <v>0</v>
      </c>
      <c r="CY18" s="52">
        <v>0</v>
      </c>
      <c r="CZ18" s="52">
        <v>0</v>
      </c>
      <c r="DA18" s="51">
        <f t="shared" si="30"/>
        <v>0</v>
      </c>
      <c r="DB18" s="51">
        <f t="shared" si="5"/>
        <v>349.6</v>
      </c>
      <c r="DC18" s="51">
        <f t="shared" si="102"/>
        <v>0.69999999999993179</v>
      </c>
      <c r="DD18" s="51">
        <f t="shared" si="31"/>
        <v>0</v>
      </c>
      <c r="DE18" s="52">
        <v>0</v>
      </c>
      <c r="DF18" s="52">
        <v>0</v>
      </c>
      <c r="DG18" s="52">
        <v>0</v>
      </c>
      <c r="DH18" s="51">
        <f t="shared" si="32"/>
        <v>0</v>
      </c>
      <c r="DI18" s="51">
        <f t="shared" si="6"/>
        <v>0.69999999999993179</v>
      </c>
      <c r="DJ18" s="51">
        <f t="shared" si="103"/>
        <v>15.34</v>
      </c>
      <c r="DK18" s="51">
        <f t="shared" si="33"/>
        <v>0</v>
      </c>
      <c r="DL18" s="52">
        <v>0</v>
      </c>
      <c r="DM18" s="52">
        <v>0</v>
      </c>
      <c r="DN18" s="52">
        <v>0</v>
      </c>
      <c r="DO18" s="51">
        <f t="shared" si="34"/>
        <v>0</v>
      </c>
      <c r="DP18" s="51">
        <f t="shared" si="7"/>
        <v>15.34</v>
      </c>
      <c r="DQ18" s="51">
        <f t="shared" si="104"/>
        <v>7.97</v>
      </c>
      <c r="DR18" s="51">
        <f t="shared" si="35"/>
        <v>0</v>
      </c>
      <c r="DS18" s="52">
        <v>0</v>
      </c>
      <c r="DT18" s="52">
        <v>0</v>
      </c>
      <c r="DU18" s="52">
        <v>0</v>
      </c>
      <c r="DV18" s="51">
        <f t="shared" si="36"/>
        <v>0</v>
      </c>
      <c r="DW18" s="51">
        <f t="shared" si="8"/>
        <v>7.97</v>
      </c>
      <c r="DX18" s="51">
        <f t="shared" si="105"/>
        <v>25.82</v>
      </c>
      <c r="DY18" s="51">
        <f t="shared" si="37"/>
        <v>0</v>
      </c>
      <c r="DZ18" s="52">
        <v>0</v>
      </c>
      <c r="EA18" s="52">
        <v>0</v>
      </c>
      <c r="EB18" s="52">
        <v>0</v>
      </c>
      <c r="EC18" s="51">
        <f t="shared" si="38"/>
        <v>0</v>
      </c>
      <c r="ED18" s="51">
        <f t="shared" si="9"/>
        <v>25.82</v>
      </c>
      <c r="EE18" s="51">
        <f t="shared" si="106"/>
        <v>48.72</v>
      </c>
      <c r="EF18" s="51">
        <f t="shared" si="39"/>
        <v>0</v>
      </c>
      <c r="EG18" s="52">
        <v>0</v>
      </c>
      <c r="EH18" s="52">
        <v>0</v>
      </c>
      <c r="EI18" s="52">
        <v>0</v>
      </c>
      <c r="EJ18" s="51">
        <f t="shared" si="40"/>
        <v>0</v>
      </c>
      <c r="EK18" s="51">
        <f t="shared" si="10"/>
        <v>48.72</v>
      </c>
      <c r="EL18" s="51">
        <f t="shared" si="107"/>
        <v>28.800000000000068</v>
      </c>
      <c r="EM18" s="51">
        <f t="shared" si="41"/>
        <v>0</v>
      </c>
      <c r="EN18" s="52">
        <v>0</v>
      </c>
      <c r="EO18" s="52">
        <v>0</v>
      </c>
      <c r="EP18" s="52">
        <v>0</v>
      </c>
      <c r="EQ18" s="51">
        <f t="shared" si="42"/>
        <v>0</v>
      </c>
      <c r="ER18" s="51">
        <f t="shared" si="11"/>
        <v>28.800000000000068</v>
      </c>
      <c r="ES18" s="51">
        <f t="shared" si="108"/>
        <v>24.57</v>
      </c>
      <c r="ET18" s="51">
        <f t="shared" si="43"/>
        <v>0</v>
      </c>
      <c r="EU18" s="52">
        <v>0</v>
      </c>
      <c r="EV18" s="52">
        <v>0</v>
      </c>
      <c r="EW18" s="52">
        <v>0</v>
      </c>
      <c r="EX18" s="51">
        <f>EV18+EW18</f>
        <v>0</v>
      </c>
      <c r="EY18" s="51">
        <f>(ES18+ET18)-EX18</f>
        <v>24.57</v>
      </c>
      <c r="EZ18" s="51">
        <f>FF17</f>
        <v>71.239999999999995</v>
      </c>
      <c r="FA18" s="51">
        <f>BK18</f>
        <v>0</v>
      </c>
      <c r="FB18" s="52">
        <v>0</v>
      </c>
      <c r="FC18" s="52">
        <v>0</v>
      </c>
      <c r="FD18" s="52">
        <v>0</v>
      </c>
      <c r="FE18" s="51">
        <f t="shared" si="47"/>
        <v>0</v>
      </c>
      <c r="FF18" s="51">
        <f t="shared" si="48"/>
        <v>71.239999999999995</v>
      </c>
      <c r="FG18" s="51">
        <f t="shared" si="110"/>
        <v>47.100000000000023</v>
      </c>
      <c r="FH18" s="51">
        <f t="shared" si="49"/>
        <v>0</v>
      </c>
      <c r="FI18" s="52">
        <v>0</v>
      </c>
      <c r="FJ18" s="52">
        <v>0</v>
      </c>
      <c r="FK18" s="52">
        <v>0</v>
      </c>
      <c r="FL18" s="51">
        <f>FJ18+FK18</f>
        <v>0</v>
      </c>
      <c r="FM18" s="51">
        <f>(FG18+FH18)-FL18</f>
        <v>47.100000000000023</v>
      </c>
      <c r="FN18" s="51">
        <f>FT17</f>
        <v>69.05999999999996</v>
      </c>
      <c r="FO18" s="51">
        <f>BS18</f>
        <v>0</v>
      </c>
      <c r="FP18" s="52">
        <v>0</v>
      </c>
      <c r="FQ18" s="52">
        <v>0</v>
      </c>
      <c r="FR18" s="52">
        <v>0</v>
      </c>
      <c r="FS18" s="51">
        <f t="shared" si="53"/>
        <v>0</v>
      </c>
      <c r="FT18" s="51">
        <f t="shared" si="54"/>
        <v>69.05999999999996</v>
      </c>
      <c r="FU18" s="51">
        <f t="shared" si="112"/>
        <v>0</v>
      </c>
      <c r="FV18" s="51">
        <f t="shared" si="12"/>
        <v>0</v>
      </c>
      <c r="FW18" s="52">
        <v>0</v>
      </c>
      <c r="FX18" s="52">
        <v>0</v>
      </c>
      <c r="FY18" s="52">
        <v>0</v>
      </c>
      <c r="FZ18" s="51">
        <f t="shared" si="55"/>
        <v>0</v>
      </c>
      <c r="GA18" s="51">
        <f t="shared" si="13"/>
        <v>0</v>
      </c>
      <c r="GB18" s="51">
        <f t="shared" si="113"/>
        <v>7.45</v>
      </c>
      <c r="GC18" s="51">
        <f t="shared" si="56"/>
        <v>0</v>
      </c>
      <c r="GD18" s="52">
        <v>0</v>
      </c>
      <c r="GE18" s="52">
        <v>0</v>
      </c>
      <c r="GF18" s="52">
        <v>0</v>
      </c>
      <c r="GG18" s="51">
        <f t="shared" si="114"/>
        <v>0</v>
      </c>
      <c r="GH18" s="51">
        <f t="shared" si="115"/>
        <v>7.45</v>
      </c>
      <c r="GI18" s="51">
        <f t="shared" si="116"/>
        <v>0</v>
      </c>
      <c r="GJ18" s="51">
        <f t="shared" si="58"/>
        <v>0</v>
      </c>
      <c r="GK18" s="52">
        <v>0</v>
      </c>
      <c r="GL18" s="52">
        <v>0</v>
      </c>
      <c r="GM18" s="52">
        <v>0</v>
      </c>
      <c r="GN18" s="51">
        <f t="shared" si="117"/>
        <v>0</v>
      </c>
      <c r="GO18" s="51">
        <f t="shared" si="118"/>
        <v>0</v>
      </c>
      <c r="GP18" s="51">
        <f t="shared" si="119"/>
        <v>15.5</v>
      </c>
      <c r="GQ18" s="51">
        <f t="shared" si="60"/>
        <v>0</v>
      </c>
      <c r="GR18" s="52">
        <v>0</v>
      </c>
      <c r="GS18" s="52">
        <v>0</v>
      </c>
      <c r="GT18" s="52">
        <v>0</v>
      </c>
      <c r="GU18" s="51">
        <f t="shared" si="61"/>
        <v>0</v>
      </c>
      <c r="GV18" s="51">
        <f t="shared" si="16"/>
        <v>15.5</v>
      </c>
      <c r="GW18" s="66">
        <f t="shared" si="120"/>
        <v>247</v>
      </c>
      <c r="GX18" s="56">
        <f t="shared" si="62"/>
        <v>912.66</v>
      </c>
      <c r="GY18" s="52">
        <v>47</v>
      </c>
      <c r="GZ18" s="52">
        <v>897.63</v>
      </c>
      <c r="HA18" s="52">
        <v>15.03</v>
      </c>
      <c r="HB18" s="51">
        <f t="shared" si="17"/>
        <v>912.66</v>
      </c>
      <c r="HC18" s="57">
        <f t="shared" si="18"/>
        <v>246.99999999999989</v>
      </c>
      <c r="HD18" s="59">
        <f t="shared" si="121"/>
        <v>153</v>
      </c>
      <c r="HE18" s="59">
        <f t="shared" si="63"/>
        <v>0</v>
      </c>
      <c r="HF18" s="58">
        <v>0</v>
      </c>
      <c r="HG18" s="59">
        <f t="shared" si="64"/>
        <v>153</v>
      </c>
      <c r="HH18" s="59">
        <f t="shared" si="122"/>
        <v>153</v>
      </c>
      <c r="HI18" s="59">
        <f t="shared" si="65"/>
        <v>0</v>
      </c>
      <c r="HJ18" s="58">
        <v>0</v>
      </c>
      <c r="HK18" s="59">
        <f t="shared" si="66"/>
        <v>153</v>
      </c>
      <c r="HL18" s="59">
        <f t="shared" si="123"/>
        <v>33</v>
      </c>
      <c r="HM18" s="59">
        <f t="shared" si="67"/>
        <v>0</v>
      </c>
      <c r="HN18" s="58">
        <v>0</v>
      </c>
      <c r="HO18" s="59">
        <f t="shared" si="68"/>
        <v>33</v>
      </c>
      <c r="HP18" s="59">
        <f t="shared" si="124"/>
        <v>0</v>
      </c>
      <c r="HQ18" s="59">
        <f t="shared" si="69"/>
        <v>0</v>
      </c>
      <c r="HR18" s="58">
        <v>0</v>
      </c>
      <c r="HS18" s="59">
        <f t="shared" si="70"/>
        <v>0</v>
      </c>
      <c r="HT18" s="59">
        <f t="shared" si="125"/>
        <v>32</v>
      </c>
      <c r="HU18" s="59">
        <f t="shared" si="71"/>
        <v>0</v>
      </c>
      <c r="HV18" s="58">
        <v>0</v>
      </c>
      <c r="HW18" s="59">
        <f t="shared" si="72"/>
        <v>32</v>
      </c>
      <c r="HX18" s="59">
        <f t="shared" si="126"/>
        <v>22</v>
      </c>
      <c r="HY18" s="59">
        <f t="shared" si="73"/>
        <v>0</v>
      </c>
      <c r="HZ18" s="58">
        <v>0</v>
      </c>
      <c r="IA18" s="59">
        <f t="shared" si="74"/>
        <v>22</v>
      </c>
      <c r="IB18" s="59">
        <f t="shared" si="127"/>
        <v>23</v>
      </c>
      <c r="IC18" s="59">
        <f t="shared" si="75"/>
        <v>0</v>
      </c>
      <c r="ID18" s="58">
        <v>0</v>
      </c>
      <c r="IE18" s="59">
        <f t="shared" si="76"/>
        <v>23</v>
      </c>
      <c r="IF18" s="59">
        <f t="shared" si="128"/>
        <v>25</v>
      </c>
      <c r="IG18" s="59">
        <f t="shared" si="77"/>
        <v>0</v>
      </c>
      <c r="IH18" s="58">
        <v>0</v>
      </c>
      <c r="II18" s="59">
        <f t="shared" si="78"/>
        <v>25</v>
      </c>
      <c r="IJ18" s="59">
        <f t="shared" si="129"/>
        <v>0</v>
      </c>
      <c r="IK18" s="59">
        <f t="shared" si="79"/>
        <v>0</v>
      </c>
      <c r="IL18" s="58">
        <v>0</v>
      </c>
      <c r="IM18" s="59">
        <f t="shared" si="80"/>
        <v>0</v>
      </c>
      <c r="IN18" s="59">
        <f t="shared" si="130"/>
        <v>0</v>
      </c>
      <c r="IO18" s="59">
        <f t="shared" si="81"/>
        <v>0</v>
      </c>
      <c r="IP18" s="58">
        <v>0</v>
      </c>
      <c r="IQ18" s="59">
        <f t="shared" si="82"/>
        <v>0</v>
      </c>
      <c r="IR18" s="59">
        <f t="shared" si="131"/>
        <v>30</v>
      </c>
      <c r="IS18" s="59">
        <f t="shared" si="83"/>
        <v>0</v>
      </c>
      <c r="IT18" s="58">
        <v>0</v>
      </c>
      <c r="IU18" s="59">
        <f t="shared" si="84"/>
        <v>30</v>
      </c>
      <c r="IV18" s="59">
        <f t="shared" si="132"/>
        <v>23</v>
      </c>
      <c r="IW18" s="59">
        <f t="shared" si="19"/>
        <v>0</v>
      </c>
      <c r="IX18" s="58">
        <v>0</v>
      </c>
      <c r="IY18" s="59">
        <f t="shared" si="85"/>
        <v>23</v>
      </c>
      <c r="IZ18" s="59">
        <f t="shared" si="133"/>
        <v>11</v>
      </c>
      <c r="JA18" s="59">
        <f t="shared" si="86"/>
        <v>0</v>
      </c>
      <c r="JB18" s="58">
        <v>0</v>
      </c>
      <c r="JC18" s="59">
        <f t="shared" si="87"/>
        <v>11</v>
      </c>
      <c r="JD18" s="59">
        <f t="shared" si="134"/>
        <v>0</v>
      </c>
      <c r="JE18" s="59">
        <f t="shared" si="88"/>
        <v>0</v>
      </c>
      <c r="JF18" s="58">
        <v>0</v>
      </c>
      <c r="JG18" s="59">
        <f t="shared" si="135"/>
        <v>0</v>
      </c>
      <c r="JH18" s="59">
        <f t="shared" si="136"/>
        <v>0</v>
      </c>
      <c r="JI18" s="59">
        <f t="shared" si="90"/>
        <v>0</v>
      </c>
      <c r="JJ18" s="58">
        <v>0</v>
      </c>
      <c r="JK18" s="59">
        <f t="shared" si="137"/>
        <v>0</v>
      </c>
      <c r="JL18" s="59">
        <f t="shared" si="138"/>
        <v>36</v>
      </c>
      <c r="JM18" s="59">
        <f t="shared" si="92"/>
        <v>0</v>
      </c>
      <c r="JN18" s="58">
        <v>0</v>
      </c>
      <c r="JO18" s="59">
        <f t="shared" si="93"/>
        <v>36</v>
      </c>
      <c r="JP18" s="59">
        <f t="shared" si="139"/>
        <v>31</v>
      </c>
      <c r="JQ18" s="59">
        <f t="shared" si="94"/>
        <v>47</v>
      </c>
      <c r="JR18" s="58">
        <v>0</v>
      </c>
      <c r="JS18" s="59">
        <f t="shared" si="95"/>
        <v>78</v>
      </c>
      <c r="JU18" s="187">
        <f t="shared" si="96"/>
        <v>47</v>
      </c>
      <c r="JV18" s="1">
        <f t="shared" si="97"/>
        <v>15.03</v>
      </c>
    </row>
    <row r="19" spans="1:282" s="61" customFormat="1" ht="21" customHeight="1">
      <c r="A19" s="31">
        <v>42535</v>
      </c>
      <c r="B19" s="68">
        <f t="shared" si="98"/>
        <v>2034.2500000000007</v>
      </c>
      <c r="C19" s="33">
        <f>+('[1]Multi Layer '!$G$20+'[1]Multi Layer '!$S$20+'[1]Multi Layer '!$AE$20)*25</f>
        <v>375</v>
      </c>
      <c r="D19" s="34">
        <f t="shared" si="20"/>
        <v>2409.2500000000009</v>
      </c>
      <c r="E19" s="70">
        <f>10+10</f>
        <v>20</v>
      </c>
      <c r="F19" s="70">
        <f>511.01+513.13</f>
        <v>1024.1399999999999</v>
      </c>
      <c r="G19" s="36">
        <f t="shared" si="0"/>
        <v>1008.1399999999999</v>
      </c>
      <c r="H19" s="71">
        <f>1.53+1.2</f>
        <v>2.73</v>
      </c>
      <c r="I19" s="71">
        <f>0+0</f>
        <v>0</v>
      </c>
      <c r="J19" s="71">
        <v>0</v>
      </c>
      <c r="K19" s="38">
        <f t="shared" si="142"/>
        <v>2.73</v>
      </c>
      <c r="L19" s="38">
        <f t="shared" si="1"/>
        <v>10.241399999999999</v>
      </c>
      <c r="M19" s="38">
        <f t="shared" si="2"/>
        <v>7.5113999999999983</v>
      </c>
      <c r="N19" s="39">
        <f>8+8</f>
        <v>16</v>
      </c>
      <c r="O19" s="40">
        <f t="shared" si="140"/>
        <v>1010.8699999999999</v>
      </c>
      <c r="P19" s="63">
        <f t="shared" si="141"/>
        <v>1398.380000000001</v>
      </c>
      <c r="Q19" s="42">
        <v>0</v>
      </c>
      <c r="R19" s="43">
        <f t="shared" si="21"/>
        <v>-1398.380000000001</v>
      </c>
      <c r="S19" s="4"/>
      <c r="T19" s="65">
        <f t="shared" si="99"/>
        <v>1619.8999999999992</v>
      </c>
      <c r="U19" s="45">
        <f t="shared" si="22"/>
        <v>1008.1399999999999</v>
      </c>
      <c r="V19" s="46">
        <f t="shared" si="3"/>
        <v>0</v>
      </c>
      <c r="W19" s="46">
        <f t="shared" si="23"/>
        <v>2628.0399999999991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47">
        <v>0</v>
      </c>
      <c r="AD19" s="47">
        <v>0</v>
      </c>
      <c r="AE19" s="47">
        <v>0</v>
      </c>
      <c r="AF19" s="47">
        <v>0</v>
      </c>
      <c r="AG19" s="47">
        <v>0</v>
      </c>
      <c r="AH19" s="47">
        <v>0</v>
      </c>
      <c r="AI19" s="47">
        <v>0</v>
      </c>
      <c r="AJ19" s="47">
        <v>0</v>
      </c>
      <c r="AK19" s="47">
        <v>0</v>
      </c>
      <c r="AL19" s="47">
        <v>0</v>
      </c>
      <c r="AM19" s="47">
        <v>0</v>
      </c>
      <c r="AN19" s="47">
        <v>0</v>
      </c>
      <c r="AO19" s="47">
        <v>0</v>
      </c>
      <c r="AP19" s="47">
        <v>0</v>
      </c>
      <c r="AQ19" s="47">
        <v>0</v>
      </c>
      <c r="AR19" s="47">
        <v>0</v>
      </c>
      <c r="AS19" s="47">
        <v>0</v>
      </c>
      <c r="AT19" s="47">
        <v>0</v>
      </c>
      <c r="AU19" s="47">
        <v>0</v>
      </c>
      <c r="AV19" s="47">
        <v>0</v>
      </c>
      <c r="AW19" s="47">
        <v>0</v>
      </c>
      <c r="AX19" s="47">
        <v>0</v>
      </c>
      <c r="AY19" s="47">
        <v>0</v>
      </c>
      <c r="AZ19" s="47">
        <v>0</v>
      </c>
      <c r="BA19" s="47">
        <v>0</v>
      </c>
      <c r="BB19" s="47">
        <v>0</v>
      </c>
      <c r="BC19" s="47">
        <v>0</v>
      </c>
      <c r="BD19" s="47">
        <v>0</v>
      </c>
      <c r="BE19" s="47">
        <v>0</v>
      </c>
      <c r="BF19" s="47">
        <v>0</v>
      </c>
      <c r="BG19" s="47">
        <v>0</v>
      </c>
      <c r="BH19" s="47">
        <v>0</v>
      </c>
      <c r="BI19" s="47">
        <v>0</v>
      </c>
      <c r="BJ19" s="47">
        <v>0</v>
      </c>
      <c r="BK19" s="47">
        <v>0</v>
      </c>
      <c r="BL19" s="47">
        <v>0</v>
      </c>
      <c r="BM19" s="47">
        <v>0</v>
      </c>
      <c r="BN19" s="47">
        <v>0</v>
      </c>
      <c r="BO19" s="47">
        <v>0</v>
      </c>
      <c r="BP19" s="47">
        <v>0</v>
      </c>
      <c r="BQ19" s="47">
        <v>0</v>
      </c>
      <c r="BR19" s="47">
        <v>0</v>
      </c>
      <c r="BS19" s="47">
        <v>0</v>
      </c>
      <c r="BT19" s="47">
        <v>0</v>
      </c>
      <c r="BU19" s="47">
        <v>0</v>
      </c>
      <c r="BV19" s="47">
        <v>0</v>
      </c>
      <c r="BW19" s="47">
        <v>0</v>
      </c>
      <c r="BX19" s="47">
        <v>0</v>
      </c>
      <c r="BY19" s="47">
        <v>0</v>
      </c>
      <c r="BZ19" s="47">
        <v>0</v>
      </c>
      <c r="CA19" s="47">
        <v>0</v>
      </c>
      <c r="CB19" s="47">
        <v>0</v>
      </c>
      <c r="CC19" s="47">
        <v>0</v>
      </c>
      <c r="CD19" s="47">
        <v>0</v>
      </c>
      <c r="CE19" s="47">
        <v>0</v>
      </c>
      <c r="CF19" s="47">
        <v>0</v>
      </c>
      <c r="CG19" s="47">
        <v>0</v>
      </c>
      <c r="CH19" s="47">
        <v>0</v>
      </c>
      <c r="CI19" s="47">
        <v>0</v>
      </c>
      <c r="CJ19" s="47">
        <v>0</v>
      </c>
      <c r="CK19" s="47">
        <v>0</v>
      </c>
      <c r="CL19" s="48">
        <f t="shared" si="24"/>
        <v>0</v>
      </c>
      <c r="CM19" s="49">
        <f t="shared" si="25"/>
        <v>2628.0399999999991</v>
      </c>
      <c r="CN19" s="49">
        <f t="shared" si="26"/>
        <v>0</v>
      </c>
      <c r="CO19" s="51">
        <f t="shared" si="100"/>
        <v>237.41000000000003</v>
      </c>
      <c r="CP19" s="51">
        <f t="shared" si="27"/>
        <v>0</v>
      </c>
      <c r="CQ19" s="50">
        <v>0</v>
      </c>
      <c r="CR19" s="50">
        <v>0</v>
      </c>
      <c r="CS19" s="50">
        <v>0</v>
      </c>
      <c r="CT19" s="51">
        <f t="shared" si="28"/>
        <v>0</v>
      </c>
      <c r="CU19" s="51">
        <f t="shared" si="4"/>
        <v>237.41000000000003</v>
      </c>
      <c r="CV19" s="51">
        <f t="shared" si="101"/>
        <v>349.6</v>
      </c>
      <c r="CW19" s="51">
        <f t="shared" si="29"/>
        <v>0</v>
      </c>
      <c r="CX19" s="52">
        <v>0</v>
      </c>
      <c r="CY19" s="52">
        <v>0</v>
      </c>
      <c r="CZ19" s="52">
        <v>0</v>
      </c>
      <c r="DA19" s="51">
        <f t="shared" si="30"/>
        <v>0</v>
      </c>
      <c r="DB19" s="51">
        <f t="shared" si="5"/>
        <v>349.6</v>
      </c>
      <c r="DC19" s="51">
        <f t="shared" si="102"/>
        <v>0.69999999999993179</v>
      </c>
      <c r="DD19" s="51">
        <f t="shared" si="31"/>
        <v>0</v>
      </c>
      <c r="DE19" s="52">
        <v>0</v>
      </c>
      <c r="DF19" s="52">
        <v>0</v>
      </c>
      <c r="DG19" s="52">
        <v>0</v>
      </c>
      <c r="DH19" s="51">
        <f>DF19+DG19</f>
        <v>0</v>
      </c>
      <c r="DI19" s="51">
        <f t="shared" si="6"/>
        <v>0.69999999999993179</v>
      </c>
      <c r="DJ19" s="51">
        <f t="shared" si="103"/>
        <v>15.34</v>
      </c>
      <c r="DK19" s="51">
        <f t="shared" si="33"/>
        <v>0</v>
      </c>
      <c r="DL19" s="52">
        <v>0</v>
      </c>
      <c r="DM19" s="52">
        <v>0</v>
      </c>
      <c r="DN19" s="52">
        <v>0</v>
      </c>
      <c r="DO19" s="51">
        <f t="shared" si="34"/>
        <v>0</v>
      </c>
      <c r="DP19" s="51">
        <f t="shared" si="7"/>
        <v>15.34</v>
      </c>
      <c r="DQ19" s="51">
        <f t="shared" si="104"/>
        <v>7.97</v>
      </c>
      <c r="DR19" s="51">
        <f t="shared" si="35"/>
        <v>0</v>
      </c>
      <c r="DS19" s="52">
        <v>0</v>
      </c>
      <c r="DT19" s="52">
        <v>0</v>
      </c>
      <c r="DU19" s="52">
        <v>0</v>
      </c>
      <c r="DV19" s="51">
        <f t="shared" si="36"/>
        <v>0</v>
      </c>
      <c r="DW19" s="51">
        <f t="shared" si="8"/>
        <v>7.97</v>
      </c>
      <c r="DX19" s="51">
        <f t="shared" si="105"/>
        <v>25.82</v>
      </c>
      <c r="DY19" s="51">
        <f t="shared" si="37"/>
        <v>0</v>
      </c>
      <c r="DZ19" s="52">
        <v>0</v>
      </c>
      <c r="EA19" s="52">
        <v>0</v>
      </c>
      <c r="EB19" s="52">
        <v>0</v>
      </c>
      <c r="EC19" s="51">
        <f t="shared" si="38"/>
        <v>0</v>
      </c>
      <c r="ED19" s="51">
        <f t="shared" si="9"/>
        <v>25.82</v>
      </c>
      <c r="EE19" s="51">
        <f t="shared" si="106"/>
        <v>48.72</v>
      </c>
      <c r="EF19" s="51">
        <f t="shared" si="39"/>
        <v>0</v>
      </c>
      <c r="EG19" s="52">
        <v>0</v>
      </c>
      <c r="EH19" s="52">
        <v>0</v>
      </c>
      <c r="EI19" s="52">
        <v>0</v>
      </c>
      <c r="EJ19" s="51">
        <f t="shared" si="40"/>
        <v>0</v>
      </c>
      <c r="EK19" s="51">
        <f t="shared" si="10"/>
        <v>48.72</v>
      </c>
      <c r="EL19" s="51">
        <f t="shared" si="107"/>
        <v>28.800000000000068</v>
      </c>
      <c r="EM19" s="51">
        <f t="shared" si="41"/>
        <v>0</v>
      </c>
      <c r="EN19" s="52">
        <v>0</v>
      </c>
      <c r="EO19" s="52">
        <v>0</v>
      </c>
      <c r="EP19" s="52">
        <v>0</v>
      </c>
      <c r="EQ19" s="51">
        <f t="shared" si="42"/>
        <v>0</v>
      </c>
      <c r="ER19" s="51">
        <f t="shared" si="11"/>
        <v>28.800000000000068</v>
      </c>
      <c r="ES19" s="51">
        <f t="shared" si="108"/>
        <v>24.57</v>
      </c>
      <c r="ET19" s="51">
        <f t="shared" si="43"/>
        <v>0</v>
      </c>
      <c r="EU19" s="52">
        <v>0</v>
      </c>
      <c r="EV19" s="52">
        <v>0</v>
      </c>
      <c r="EW19" s="52">
        <v>0</v>
      </c>
      <c r="EX19" s="51">
        <f t="shared" si="44"/>
        <v>0</v>
      </c>
      <c r="EY19" s="51">
        <f t="shared" si="45"/>
        <v>24.57</v>
      </c>
      <c r="EZ19" s="51">
        <f t="shared" si="109"/>
        <v>71.239999999999995</v>
      </c>
      <c r="FA19" s="51">
        <f t="shared" si="46"/>
        <v>0</v>
      </c>
      <c r="FB19" s="52">
        <v>0</v>
      </c>
      <c r="FC19" s="52">
        <v>0</v>
      </c>
      <c r="FD19" s="52">
        <v>0</v>
      </c>
      <c r="FE19" s="51">
        <f t="shared" si="47"/>
        <v>0</v>
      </c>
      <c r="FF19" s="51">
        <f t="shared" si="48"/>
        <v>71.239999999999995</v>
      </c>
      <c r="FG19" s="51">
        <f t="shared" si="110"/>
        <v>47.100000000000023</v>
      </c>
      <c r="FH19" s="51">
        <f t="shared" si="49"/>
        <v>0</v>
      </c>
      <c r="FI19" s="52">
        <v>0</v>
      </c>
      <c r="FJ19" s="52">
        <v>0</v>
      </c>
      <c r="FK19" s="52">
        <v>0</v>
      </c>
      <c r="FL19" s="51">
        <f t="shared" si="50"/>
        <v>0</v>
      </c>
      <c r="FM19" s="51">
        <f t="shared" si="51"/>
        <v>47.100000000000023</v>
      </c>
      <c r="FN19" s="51">
        <f t="shared" si="111"/>
        <v>69.05999999999996</v>
      </c>
      <c r="FO19" s="51">
        <f t="shared" si="52"/>
        <v>0</v>
      </c>
      <c r="FP19" s="52">
        <v>0</v>
      </c>
      <c r="FQ19" s="52">
        <v>0</v>
      </c>
      <c r="FR19" s="52">
        <v>0</v>
      </c>
      <c r="FS19" s="51">
        <f t="shared" si="53"/>
        <v>0</v>
      </c>
      <c r="FT19" s="51">
        <f t="shared" si="54"/>
        <v>69.05999999999996</v>
      </c>
      <c r="FU19" s="51">
        <f t="shared" si="112"/>
        <v>0</v>
      </c>
      <c r="FV19" s="51">
        <f t="shared" si="12"/>
        <v>0</v>
      </c>
      <c r="FW19" s="52">
        <v>0</v>
      </c>
      <c r="FX19" s="52">
        <v>0</v>
      </c>
      <c r="FY19" s="52">
        <v>0</v>
      </c>
      <c r="FZ19" s="51">
        <f t="shared" si="55"/>
        <v>0</v>
      </c>
      <c r="GA19" s="51">
        <f t="shared" si="13"/>
        <v>0</v>
      </c>
      <c r="GB19" s="51">
        <f t="shared" si="113"/>
        <v>7.45</v>
      </c>
      <c r="GC19" s="51">
        <f t="shared" si="56"/>
        <v>0</v>
      </c>
      <c r="GD19" s="52">
        <v>0</v>
      </c>
      <c r="GE19" s="52">
        <v>0</v>
      </c>
      <c r="GF19" s="52">
        <v>0</v>
      </c>
      <c r="GG19" s="51">
        <f t="shared" si="114"/>
        <v>0</v>
      </c>
      <c r="GH19" s="51">
        <f t="shared" si="115"/>
        <v>7.45</v>
      </c>
      <c r="GI19" s="51">
        <f t="shared" si="116"/>
        <v>0</v>
      </c>
      <c r="GJ19" s="51">
        <f t="shared" si="58"/>
        <v>0</v>
      </c>
      <c r="GK19" s="52">
        <v>0</v>
      </c>
      <c r="GL19" s="52">
        <v>0</v>
      </c>
      <c r="GM19" s="52">
        <v>0</v>
      </c>
      <c r="GN19" s="51">
        <f t="shared" si="117"/>
        <v>0</v>
      </c>
      <c r="GO19" s="51">
        <f t="shared" si="118"/>
        <v>0</v>
      </c>
      <c r="GP19" s="51">
        <f t="shared" si="119"/>
        <v>15.5</v>
      </c>
      <c r="GQ19" s="51">
        <f t="shared" si="60"/>
        <v>0</v>
      </c>
      <c r="GR19" s="52">
        <v>0</v>
      </c>
      <c r="GS19" s="52">
        <v>0</v>
      </c>
      <c r="GT19" s="52">
        <v>0</v>
      </c>
      <c r="GU19" s="51">
        <f t="shared" si="61"/>
        <v>0</v>
      </c>
      <c r="GV19" s="51">
        <f t="shared" si="16"/>
        <v>15.5</v>
      </c>
      <c r="GW19" s="66">
        <f t="shared" si="120"/>
        <v>246.99999999999989</v>
      </c>
      <c r="GX19" s="56">
        <f t="shared" si="62"/>
        <v>0</v>
      </c>
      <c r="GY19" s="50">
        <v>0</v>
      </c>
      <c r="GZ19" s="50">
        <v>0</v>
      </c>
      <c r="HA19" s="50">
        <v>0</v>
      </c>
      <c r="HB19" s="51">
        <f t="shared" si="17"/>
        <v>0</v>
      </c>
      <c r="HC19" s="57">
        <f t="shared" si="18"/>
        <v>246.99999999999989</v>
      </c>
      <c r="HD19" s="59">
        <f t="shared" si="121"/>
        <v>153</v>
      </c>
      <c r="HE19" s="59">
        <f t="shared" si="63"/>
        <v>0</v>
      </c>
      <c r="HF19" s="58">
        <v>153</v>
      </c>
      <c r="HG19" s="59">
        <f t="shared" si="64"/>
        <v>0</v>
      </c>
      <c r="HH19" s="59">
        <f t="shared" si="122"/>
        <v>153</v>
      </c>
      <c r="HI19" s="59">
        <f t="shared" si="65"/>
        <v>0</v>
      </c>
      <c r="HJ19" s="58">
        <v>153</v>
      </c>
      <c r="HK19" s="59">
        <f t="shared" si="66"/>
        <v>0</v>
      </c>
      <c r="HL19" s="59">
        <f t="shared" si="123"/>
        <v>33</v>
      </c>
      <c r="HM19" s="59">
        <f>DE19</f>
        <v>0</v>
      </c>
      <c r="HN19" s="58">
        <v>0</v>
      </c>
      <c r="HO19" s="59">
        <f t="shared" si="68"/>
        <v>33</v>
      </c>
      <c r="HP19" s="59">
        <f t="shared" si="124"/>
        <v>0</v>
      </c>
      <c r="HQ19" s="59">
        <f t="shared" si="69"/>
        <v>0</v>
      </c>
      <c r="HR19" s="58">
        <v>0</v>
      </c>
      <c r="HS19" s="59">
        <f t="shared" si="70"/>
        <v>0</v>
      </c>
      <c r="HT19" s="59">
        <f t="shared" si="125"/>
        <v>32</v>
      </c>
      <c r="HU19" s="59">
        <f t="shared" si="71"/>
        <v>0</v>
      </c>
      <c r="HV19" s="58">
        <v>0</v>
      </c>
      <c r="HW19" s="59">
        <f t="shared" si="72"/>
        <v>32</v>
      </c>
      <c r="HX19" s="59">
        <f t="shared" si="126"/>
        <v>22</v>
      </c>
      <c r="HY19" s="59">
        <f t="shared" si="73"/>
        <v>0</v>
      </c>
      <c r="HZ19" s="58">
        <v>0</v>
      </c>
      <c r="IA19" s="59">
        <f t="shared" si="74"/>
        <v>22</v>
      </c>
      <c r="IB19" s="59">
        <f t="shared" si="127"/>
        <v>23</v>
      </c>
      <c r="IC19" s="59">
        <f t="shared" si="75"/>
        <v>0</v>
      </c>
      <c r="ID19" s="58">
        <v>0</v>
      </c>
      <c r="IE19" s="59">
        <f t="shared" si="76"/>
        <v>23</v>
      </c>
      <c r="IF19" s="59">
        <f t="shared" si="128"/>
        <v>25</v>
      </c>
      <c r="IG19" s="59">
        <f t="shared" si="77"/>
        <v>0</v>
      </c>
      <c r="IH19" s="58">
        <v>0</v>
      </c>
      <c r="II19" s="59">
        <f t="shared" si="78"/>
        <v>25</v>
      </c>
      <c r="IJ19" s="59">
        <f t="shared" si="129"/>
        <v>0</v>
      </c>
      <c r="IK19" s="59">
        <f t="shared" si="79"/>
        <v>0</v>
      </c>
      <c r="IL19" s="58">
        <v>0</v>
      </c>
      <c r="IM19" s="59">
        <f t="shared" si="80"/>
        <v>0</v>
      </c>
      <c r="IN19" s="59">
        <f t="shared" si="130"/>
        <v>0</v>
      </c>
      <c r="IO19" s="59">
        <f t="shared" si="81"/>
        <v>0</v>
      </c>
      <c r="IP19" s="58">
        <v>0</v>
      </c>
      <c r="IQ19" s="59">
        <f t="shared" si="82"/>
        <v>0</v>
      </c>
      <c r="IR19" s="59">
        <f t="shared" si="131"/>
        <v>30</v>
      </c>
      <c r="IS19" s="59">
        <f t="shared" si="83"/>
        <v>0</v>
      </c>
      <c r="IT19" s="58">
        <v>0</v>
      </c>
      <c r="IU19" s="59">
        <f t="shared" si="84"/>
        <v>30</v>
      </c>
      <c r="IV19" s="59">
        <f t="shared" si="132"/>
        <v>23</v>
      </c>
      <c r="IW19" s="59">
        <f t="shared" si="19"/>
        <v>0</v>
      </c>
      <c r="IX19" s="58">
        <v>0</v>
      </c>
      <c r="IY19" s="59">
        <f t="shared" si="85"/>
        <v>23</v>
      </c>
      <c r="IZ19" s="59">
        <f t="shared" si="133"/>
        <v>11</v>
      </c>
      <c r="JA19" s="59">
        <f t="shared" si="86"/>
        <v>0</v>
      </c>
      <c r="JB19" s="58">
        <v>0</v>
      </c>
      <c r="JC19" s="59">
        <f t="shared" si="87"/>
        <v>11</v>
      </c>
      <c r="JD19" s="59">
        <f t="shared" si="134"/>
        <v>0</v>
      </c>
      <c r="JE19" s="59">
        <f t="shared" si="88"/>
        <v>0</v>
      </c>
      <c r="JF19" s="58">
        <v>0</v>
      </c>
      <c r="JG19" s="59">
        <f t="shared" si="135"/>
        <v>0</v>
      </c>
      <c r="JH19" s="59">
        <f t="shared" si="136"/>
        <v>0</v>
      </c>
      <c r="JI19" s="59">
        <f t="shared" si="90"/>
        <v>0</v>
      </c>
      <c r="JJ19" s="58">
        <v>0</v>
      </c>
      <c r="JK19" s="59">
        <f t="shared" si="137"/>
        <v>0</v>
      </c>
      <c r="JL19" s="59">
        <f t="shared" si="138"/>
        <v>36</v>
      </c>
      <c r="JM19" s="59">
        <f t="shared" si="92"/>
        <v>0</v>
      </c>
      <c r="JN19" s="58">
        <v>0</v>
      </c>
      <c r="JO19" s="59">
        <f t="shared" si="93"/>
        <v>36</v>
      </c>
      <c r="JP19" s="59">
        <f t="shared" si="139"/>
        <v>78</v>
      </c>
      <c r="JQ19" s="59">
        <f t="shared" si="94"/>
        <v>0</v>
      </c>
      <c r="JR19" s="58">
        <v>0</v>
      </c>
      <c r="JS19" s="59">
        <f t="shared" si="95"/>
        <v>78</v>
      </c>
      <c r="JU19" s="187">
        <f t="shared" si="96"/>
        <v>0</v>
      </c>
      <c r="JV19" s="1">
        <f t="shared" si="97"/>
        <v>0</v>
      </c>
    </row>
    <row r="20" spans="1:282" s="61" customFormat="1" ht="21" customHeight="1">
      <c r="A20" s="31">
        <v>42536</v>
      </c>
      <c r="B20" s="68">
        <f t="shared" si="98"/>
        <v>1398.380000000001</v>
      </c>
      <c r="C20" s="33">
        <f>+('[1]Multi Layer '!$G$21+'[1]Multi Layer '!$S$21+'[1]Multi Layer '!$AE$21)*25</f>
        <v>625</v>
      </c>
      <c r="D20" s="34">
        <f t="shared" si="20"/>
        <v>2023.380000000001</v>
      </c>
      <c r="E20" s="70">
        <f>10+10</f>
        <v>20</v>
      </c>
      <c r="F20" s="70">
        <f>525.4+485.09</f>
        <v>1010.49</v>
      </c>
      <c r="G20" s="36">
        <f>+F20-N20</f>
        <v>994.49</v>
      </c>
      <c r="H20" s="71">
        <f>2.35+1.35</f>
        <v>3.7</v>
      </c>
      <c r="I20" s="71">
        <v>0</v>
      </c>
      <c r="J20" s="71">
        <v>0</v>
      </c>
      <c r="K20" s="38">
        <f t="shared" si="142"/>
        <v>3.7</v>
      </c>
      <c r="L20" s="38">
        <f t="shared" si="1"/>
        <v>10.104900000000001</v>
      </c>
      <c r="M20" s="38">
        <f t="shared" si="2"/>
        <v>6.4049000000000005</v>
      </c>
      <c r="N20" s="39">
        <f>8+8</f>
        <v>16</v>
      </c>
      <c r="O20" s="40">
        <f t="shared" si="140"/>
        <v>998.19</v>
      </c>
      <c r="P20" s="63">
        <f t="shared" si="141"/>
        <v>1025.190000000001</v>
      </c>
      <c r="Q20" s="42">
        <v>0</v>
      </c>
      <c r="R20" s="43">
        <f t="shared" si="21"/>
        <v>-1025.190000000001</v>
      </c>
      <c r="S20" s="4"/>
      <c r="T20" s="65">
        <f t="shared" si="99"/>
        <v>2628.0399999999991</v>
      </c>
      <c r="U20" s="45">
        <f t="shared" si="22"/>
        <v>994.49</v>
      </c>
      <c r="V20" s="46">
        <f t="shared" si="3"/>
        <v>260.98</v>
      </c>
      <c r="W20" s="46">
        <f t="shared" si="23"/>
        <v>3361.5499999999988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47">
        <v>0</v>
      </c>
      <c r="AD20" s="47">
        <v>0</v>
      </c>
      <c r="AE20" s="47">
        <v>0</v>
      </c>
      <c r="AF20" s="47">
        <v>0</v>
      </c>
      <c r="AG20" s="47">
        <v>0</v>
      </c>
      <c r="AH20" s="47">
        <v>0</v>
      </c>
      <c r="AI20" s="47">
        <v>0</v>
      </c>
      <c r="AJ20" s="47">
        <v>0</v>
      </c>
      <c r="AK20" s="47">
        <v>0</v>
      </c>
      <c r="AL20" s="47">
        <v>0</v>
      </c>
      <c r="AM20" s="47">
        <v>0</v>
      </c>
      <c r="AN20" s="47">
        <v>0</v>
      </c>
      <c r="AO20" s="47">
        <v>0</v>
      </c>
      <c r="AP20" s="47">
        <v>0</v>
      </c>
      <c r="AQ20" s="47">
        <v>0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 s="47">
        <v>0</v>
      </c>
      <c r="AZ20" s="47">
        <v>0</v>
      </c>
      <c r="BA20" s="47">
        <v>0</v>
      </c>
      <c r="BB20" s="47">
        <v>0</v>
      </c>
      <c r="BC20" s="47">
        <v>0</v>
      </c>
      <c r="BD20" s="47">
        <v>0</v>
      </c>
      <c r="BE20" s="47">
        <v>0</v>
      </c>
      <c r="BF20" s="47">
        <v>0</v>
      </c>
      <c r="BG20" s="47">
        <v>0</v>
      </c>
      <c r="BH20" s="47">
        <v>0</v>
      </c>
      <c r="BI20" s="47">
        <v>0</v>
      </c>
      <c r="BJ20" s="47">
        <v>0</v>
      </c>
      <c r="BK20" s="47">
        <v>0</v>
      </c>
      <c r="BL20" s="47">
        <v>0</v>
      </c>
      <c r="BM20" s="47">
        <v>0</v>
      </c>
      <c r="BN20" s="47">
        <v>0</v>
      </c>
      <c r="BO20" s="47">
        <v>0</v>
      </c>
      <c r="BP20" s="47">
        <v>0</v>
      </c>
      <c r="BQ20" s="47">
        <v>0</v>
      </c>
      <c r="BR20" s="47">
        <v>0</v>
      </c>
      <c r="BS20" s="47">
        <v>0</v>
      </c>
      <c r="BT20" s="47">
        <v>0</v>
      </c>
      <c r="BU20" s="47">
        <v>0</v>
      </c>
      <c r="BV20" s="47">
        <v>0</v>
      </c>
      <c r="BW20" s="47">
        <v>0</v>
      </c>
      <c r="BX20" s="47">
        <v>0</v>
      </c>
      <c r="BY20" s="47">
        <v>0</v>
      </c>
      <c r="BZ20" s="47">
        <v>0</v>
      </c>
      <c r="CA20" s="47">
        <v>0</v>
      </c>
      <c r="CB20" s="47">
        <v>0</v>
      </c>
      <c r="CC20" s="47">
        <v>0</v>
      </c>
      <c r="CD20" s="47">
        <v>0</v>
      </c>
      <c r="CE20" s="47">
        <v>0</v>
      </c>
      <c r="CF20" s="47">
        <v>0</v>
      </c>
      <c r="CG20" s="47">
        <v>0</v>
      </c>
      <c r="CH20" s="47">
        <v>0</v>
      </c>
      <c r="CI20" s="47">
        <v>0</v>
      </c>
      <c r="CJ20" s="47">
        <v>0</v>
      </c>
      <c r="CK20" s="47">
        <v>0</v>
      </c>
      <c r="CL20" s="48">
        <f t="shared" si="24"/>
        <v>0</v>
      </c>
      <c r="CM20" s="49">
        <f t="shared" si="25"/>
        <v>3361.5499999999988</v>
      </c>
      <c r="CN20" s="49">
        <f t="shared" si="26"/>
        <v>0</v>
      </c>
      <c r="CO20" s="51">
        <f t="shared" si="100"/>
        <v>237.41000000000003</v>
      </c>
      <c r="CP20" s="51">
        <f t="shared" si="27"/>
        <v>0</v>
      </c>
      <c r="CQ20" s="52">
        <v>0</v>
      </c>
      <c r="CR20" s="52">
        <v>0</v>
      </c>
      <c r="CS20" s="52">
        <v>0</v>
      </c>
      <c r="CT20" s="51">
        <f t="shared" si="28"/>
        <v>0</v>
      </c>
      <c r="CU20" s="51">
        <f t="shared" si="4"/>
        <v>237.41000000000003</v>
      </c>
      <c r="CV20" s="51">
        <f t="shared" si="101"/>
        <v>349.6</v>
      </c>
      <c r="CW20" s="51">
        <f t="shared" si="29"/>
        <v>0</v>
      </c>
      <c r="CX20" s="52">
        <v>0</v>
      </c>
      <c r="CY20" s="52">
        <v>0</v>
      </c>
      <c r="CZ20" s="52">
        <v>0</v>
      </c>
      <c r="DA20" s="51">
        <f t="shared" si="30"/>
        <v>0</v>
      </c>
      <c r="DB20" s="51">
        <f t="shared" si="5"/>
        <v>349.6</v>
      </c>
      <c r="DC20" s="51">
        <f t="shared" si="102"/>
        <v>0.69999999999993179</v>
      </c>
      <c r="DD20" s="51">
        <f t="shared" si="31"/>
        <v>0</v>
      </c>
      <c r="DE20" s="52">
        <v>0</v>
      </c>
      <c r="DF20" s="52">
        <v>0</v>
      </c>
      <c r="DG20" s="52">
        <v>0</v>
      </c>
      <c r="DH20" s="51">
        <f>DF20+DG20</f>
        <v>0</v>
      </c>
      <c r="DI20" s="51">
        <f t="shared" si="6"/>
        <v>0.69999999999993179</v>
      </c>
      <c r="DJ20" s="51">
        <f t="shared" si="103"/>
        <v>15.34</v>
      </c>
      <c r="DK20" s="51">
        <f t="shared" si="33"/>
        <v>0</v>
      </c>
      <c r="DL20" s="52">
        <v>0</v>
      </c>
      <c r="DM20" s="52">
        <v>0</v>
      </c>
      <c r="DN20" s="52">
        <v>0</v>
      </c>
      <c r="DO20" s="51">
        <f t="shared" si="34"/>
        <v>0</v>
      </c>
      <c r="DP20" s="51">
        <f t="shared" si="7"/>
        <v>15.34</v>
      </c>
      <c r="DQ20" s="51">
        <f t="shared" si="104"/>
        <v>7.97</v>
      </c>
      <c r="DR20" s="51">
        <f t="shared" si="35"/>
        <v>0</v>
      </c>
      <c r="DS20" s="52">
        <v>0</v>
      </c>
      <c r="DT20" s="52">
        <v>0</v>
      </c>
      <c r="DU20" s="52">
        <v>0</v>
      </c>
      <c r="DV20" s="51">
        <f t="shared" si="36"/>
        <v>0</v>
      </c>
      <c r="DW20" s="51">
        <f t="shared" si="8"/>
        <v>7.97</v>
      </c>
      <c r="DX20" s="51">
        <f t="shared" si="105"/>
        <v>25.82</v>
      </c>
      <c r="DY20" s="51">
        <f t="shared" si="37"/>
        <v>0</v>
      </c>
      <c r="DZ20" s="52">
        <v>0</v>
      </c>
      <c r="EA20" s="52">
        <v>0</v>
      </c>
      <c r="EB20" s="52">
        <v>0</v>
      </c>
      <c r="EC20" s="51">
        <f t="shared" si="38"/>
        <v>0</v>
      </c>
      <c r="ED20" s="51">
        <f t="shared" si="9"/>
        <v>25.82</v>
      </c>
      <c r="EE20" s="51">
        <f t="shared" si="106"/>
        <v>48.72</v>
      </c>
      <c r="EF20" s="51">
        <f t="shared" si="39"/>
        <v>0</v>
      </c>
      <c r="EG20" s="52">
        <v>0</v>
      </c>
      <c r="EH20" s="52">
        <v>0</v>
      </c>
      <c r="EI20" s="52">
        <v>0</v>
      </c>
      <c r="EJ20" s="51">
        <f t="shared" si="40"/>
        <v>0</v>
      </c>
      <c r="EK20" s="51">
        <f t="shared" si="10"/>
        <v>48.72</v>
      </c>
      <c r="EL20" s="51">
        <f t="shared" si="107"/>
        <v>28.800000000000068</v>
      </c>
      <c r="EM20" s="51">
        <f t="shared" si="41"/>
        <v>0</v>
      </c>
      <c r="EN20" s="52">
        <v>0</v>
      </c>
      <c r="EO20" s="52">
        <v>0</v>
      </c>
      <c r="EP20" s="52">
        <v>0</v>
      </c>
      <c r="EQ20" s="51">
        <f t="shared" si="42"/>
        <v>0</v>
      </c>
      <c r="ER20" s="51">
        <f t="shared" si="11"/>
        <v>28.800000000000068</v>
      </c>
      <c r="ES20" s="51">
        <f t="shared" si="108"/>
        <v>24.57</v>
      </c>
      <c r="ET20" s="51">
        <f t="shared" si="43"/>
        <v>0</v>
      </c>
      <c r="EU20" s="52">
        <v>0</v>
      </c>
      <c r="EV20" s="52">
        <v>0</v>
      </c>
      <c r="EW20" s="52">
        <v>0</v>
      </c>
      <c r="EX20" s="51">
        <f t="shared" si="44"/>
        <v>0</v>
      </c>
      <c r="EY20" s="51">
        <f t="shared" si="45"/>
        <v>24.57</v>
      </c>
      <c r="EZ20" s="51">
        <f t="shared" si="109"/>
        <v>71.239999999999995</v>
      </c>
      <c r="FA20" s="51">
        <f t="shared" si="46"/>
        <v>0</v>
      </c>
      <c r="FB20" s="52">
        <v>0</v>
      </c>
      <c r="FC20" s="52">
        <v>0</v>
      </c>
      <c r="FD20" s="52">
        <v>0</v>
      </c>
      <c r="FE20" s="51">
        <f t="shared" si="47"/>
        <v>0</v>
      </c>
      <c r="FF20" s="51">
        <f t="shared" si="48"/>
        <v>71.239999999999995</v>
      </c>
      <c r="FG20" s="51">
        <f t="shared" si="110"/>
        <v>47.100000000000023</v>
      </c>
      <c r="FH20" s="51">
        <f t="shared" si="49"/>
        <v>0</v>
      </c>
      <c r="FI20" s="52">
        <v>0</v>
      </c>
      <c r="FJ20" s="52">
        <v>0</v>
      </c>
      <c r="FK20" s="52">
        <v>0</v>
      </c>
      <c r="FL20" s="51">
        <f t="shared" si="50"/>
        <v>0</v>
      </c>
      <c r="FM20" s="51">
        <f t="shared" si="51"/>
        <v>47.100000000000023</v>
      </c>
      <c r="FN20" s="51">
        <f t="shared" si="111"/>
        <v>69.05999999999996</v>
      </c>
      <c r="FO20" s="51">
        <f t="shared" si="52"/>
        <v>0</v>
      </c>
      <c r="FP20" s="52">
        <v>0</v>
      </c>
      <c r="FQ20" s="52">
        <v>0</v>
      </c>
      <c r="FR20" s="52">
        <v>0</v>
      </c>
      <c r="FS20" s="51">
        <f t="shared" si="53"/>
        <v>0</v>
      </c>
      <c r="FT20" s="51">
        <f t="shared" si="54"/>
        <v>69.05999999999996</v>
      </c>
      <c r="FU20" s="51">
        <f t="shared" si="112"/>
        <v>0</v>
      </c>
      <c r="FV20" s="51">
        <f t="shared" si="12"/>
        <v>0</v>
      </c>
      <c r="FW20" s="52">
        <v>0</v>
      </c>
      <c r="FX20" s="52">
        <v>0</v>
      </c>
      <c r="FY20" s="52">
        <v>0</v>
      </c>
      <c r="FZ20" s="51">
        <f t="shared" si="55"/>
        <v>0</v>
      </c>
      <c r="GA20" s="51">
        <f t="shared" si="13"/>
        <v>0</v>
      </c>
      <c r="GB20" s="51">
        <f t="shared" si="113"/>
        <v>7.45</v>
      </c>
      <c r="GC20" s="51">
        <f t="shared" si="56"/>
        <v>0</v>
      </c>
      <c r="GD20" s="52">
        <v>0</v>
      </c>
      <c r="GE20" s="52">
        <v>0</v>
      </c>
      <c r="GF20" s="52">
        <v>0</v>
      </c>
      <c r="GG20" s="51">
        <f t="shared" si="114"/>
        <v>0</v>
      </c>
      <c r="GH20" s="51">
        <f t="shared" si="115"/>
        <v>7.45</v>
      </c>
      <c r="GI20" s="51">
        <f t="shared" si="116"/>
        <v>0</v>
      </c>
      <c r="GJ20" s="51">
        <f t="shared" si="58"/>
        <v>0</v>
      </c>
      <c r="GK20" s="52">
        <v>0</v>
      </c>
      <c r="GL20" s="52">
        <v>0</v>
      </c>
      <c r="GM20" s="52">
        <v>0</v>
      </c>
      <c r="GN20" s="51">
        <f t="shared" si="117"/>
        <v>0</v>
      </c>
      <c r="GO20" s="51">
        <f t="shared" si="118"/>
        <v>0</v>
      </c>
      <c r="GP20" s="51">
        <f t="shared" si="119"/>
        <v>15.5</v>
      </c>
      <c r="GQ20" s="51">
        <f t="shared" si="60"/>
        <v>0</v>
      </c>
      <c r="GR20" s="52">
        <v>0</v>
      </c>
      <c r="GS20" s="52">
        <v>0</v>
      </c>
      <c r="GT20" s="52">
        <v>0</v>
      </c>
      <c r="GU20" s="51">
        <f t="shared" si="61"/>
        <v>0</v>
      </c>
      <c r="GV20" s="51">
        <f t="shared" si="16"/>
        <v>15.5</v>
      </c>
      <c r="GW20" s="66">
        <f t="shared" si="120"/>
        <v>246.99999999999989</v>
      </c>
      <c r="GX20" s="56">
        <f t="shared" si="62"/>
        <v>260.98</v>
      </c>
      <c r="GY20" s="52">
        <v>12</v>
      </c>
      <c r="GZ20" s="52">
        <v>255.62</v>
      </c>
      <c r="HA20" s="52">
        <v>5.36</v>
      </c>
      <c r="HB20" s="51">
        <f t="shared" si="17"/>
        <v>260.98</v>
      </c>
      <c r="HC20" s="57">
        <f t="shared" si="18"/>
        <v>246.99999999999989</v>
      </c>
      <c r="HD20" s="59">
        <f t="shared" si="121"/>
        <v>0</v>
      </c>
      <c r="HE20" s="59">
        <f t="shared" si="63"/>
        <v>0</v>
      </c>
      <c r="HF20" s="58">
        <v>0</v>
      </c>
      <c r="HG20" s="59">
        <f t="shared" si="64"/>
        <v>0</v>
      </c>
      <c r="HH20" s="59">
        <f t="shared" si="122"/>
        <v>0</v>
      </c>
      <c r="HI20" s="59">
        <f t="shared" si="65"/>
        <v>0</v>
      </c>
      <c r="HJ20" s="58">
        <v>0</v>
      </c>
      <c r="HK20" s="59">
        <f t="shared" si="66"/>
        <v>0</v>
      </c>
      <c r="HL20" s="59">
        <f t="shared" si="123"/>
        <v>33</v>
      </c>
      <c r="HM20" s="59">
        <f>DE20</f>
        <v>0</v>
      </c>
      <c r="HN20" s="58">
        <v>0</v>
      </c>
      <c r="HO20" s="59">
        <f t="shared" si="68"/>
        <v>33</v>
      </c>
      <c r="HP20" s="59">
        <f t="shared" si="124"/>
        <v>0</v>
      </c>
      <c r="HQ20" s="59">
        <f t="shared" si="69"/>
        <v>0</v>
      </c>
      <c r="HR20" s="58">
        <v>0</v>
      </c>
      <c r="HS20" s="59">
        <f t="shared" si="70"/>
        <v>0</v>
      </c>
      <c r="HT20" s="59">
        <f t="shared" si="125"/>
        <v>32</v>
      </c>
      <c r="HU20" s="59">
        <f t="shared" si="71"/>
        <v>0</v>
      </c>
      <c r="HV20" s="58">
        <v>0</v>
      </c>
      <c r="HW20" s="59">
        <f t="shared" si="72"/>
        <v>32</v>
      </c>
      <c r="HX20" s="59">
        <f t="shared" si="126"/>
        <v>22</v>
      </c>
      <c r="HY20" s="59">
        <f t="shared" si="73"/>
        <v>0</v>
      </c>
      <c r="HZ20" s="58">
        <v>1</v>
      </c>
      <c r="IA20" s="59">
        <f t="shared" si="74"/>
        <v>21</v>
      </c>
      <c r="IB20" s="59">
        <f t="shared" si="127"/>
        <v>23</v>
      </c>
      <c r="IC20" s="59">
        <f t="shared" si="75"/>
        <v>0</v>
      </c>
      <c r="ID20" s="58">
        <v>0</v>
      </c>
      <c r="IE20" s="59">
        <f t="shared" si="76"/>
        <v>23</v>
      </c>
      <c r="IF20" s="59">
        <f t="shared" si="128"/>
        <v>25</v>
      </c>
      <c r="IG20" s="59">
        <f t="shared" si="77"/>
        <v>0</v>
      </c>
      <c r="IH20" s="58">
        <v>0</v>
      </c>
      <c r="II20" s="59">
        <f t="shared" si="78"/>
        <v>25</v>
      </c>
      <c r="IJ20" s="59">
        <f t="shared" si="129"/>
        <v>0</v>
      </c>
      <c r="IK20" s="59">
        <f t="shared" si="79"/>
        <v>0</v>
      </c>
      <c r="IL20" s="58">
        <v>0</v>
      </c>
      <c r="IM20" s="59">
        <f t="shared" si="80"/>
        <v>0</v>
      </c>
      <c r="IN20" s="59">
        <f t="shared" si="130"/>
        <v>0</v>
      </c>
      <c r="IO20" s="59">
        <f t="shared" si="81"/>
        <v>0</v>
      </c>
      <c r="IP20" s="58">
        <v>0</v>
      </c>
      <c r="IQ20" s="59">
        <f t="shared" si="82"/>
        <v>0</v>
      </c>
      <c r="IR20" s="59">
        <f t="shared" si="131"/>
        <v>30</v>
      </c>
      <c r="IS20" s="59">
        <f t="shared" si="83"/>
        <v>0</v>
      </c>
      <c r="IT20" s="58">
        <v>0</v>
      </c>
      <c r="IU20" s="59">
        <f t="shared" si="84"/>
        <v>30</v>
      </c>
      <c r="IV20" s="59">
        <f t="shared" si="132"/>
        <v>23</v>
      </c>
      <c r="IW20" s="59">
        <f t="shared" si="19"/>
        <v>0</v>
      </c>
      <c r="IX20" s="58">
        <v>0</v>
      </c>
      <c r="IY20" s="59">
        <f t="shared" si="85"/>
        <v>23</v>
      </c>
      <c r="IZ20" s="59">
        <f t="shared" si="133"/>
        <v>11</v>
      </c>
      <c r="JA20" s="59">
        <f t="shared" si="86"/>
        <v>0</v>
      </c>
      <c r="JB20" s="58">
        <v>0</v>
      </c>
      <c r="JC20" s="59">
        <f t="shared" si="87"/>
        <v>11</v>
      </c>
      <c r="JD20" s="59">
        <f t="shared" si="134"/>
        <v>0</v>
      </c>
      <c r="JE20" s="59">
        <f t="shared" si="88"/>
        <v>0</v>
      </c>
      <c r="JF20" s="58">
        <v>0</v>
      </c>
      <c r="JG20" s="59">
        <f t="shared" si="135"/>
        <v>0</v>
      </c>
      <c r="JH20" s="59">
        <f t="shared" si="136"/>
        <v>0</v>
      </c>
      <c r="JI20" s="59">
        <f t="shared" si="90"/>
        <v>0</v>
      </c>
      <c r="JJ20" s="58">
        <v>0</v>
      </c>
      <c r="JK20" s="59">
        <f t="shared" si="137"/>
        <v>0</v>
      </c>
      <c r="JL20" s="59">
        <f t="shared" si="138"/>
        <v>36</v>
      </c>
      <c r="JM20" s="59">
        <f t="shared" si="92"/>
        <v>0</v>
      </c>
      <c r="JN20" s="58">
        <v>0</v>
      </c>
      <c r="JO20" s="59">
        <f t="shared" si="93"/>
        <v>36</v>
      </c>
      <c r="JP20" s="59">
        <f t="shared" si="139"/>
        <v>78</v>
      </c>
      <c r="JQ20" s="59">
        <f t="shared" si="94"/>
        <v>12</v>
      </c>
      <c r="JR20" s="58">
        <v>0</v>
      </c>
      <c r="JS20" s="59">
        <f t="shared" si="95"/>
        <v>90</v>
      </c>
      <c r="JU20" s="187">
        <f t="shared" si="96"/>
        <v>12</v>
      </c>
      <c r="JV20" s="1">
        <f t="shared" si="97"/>
        <v>5.36</v>
      </c>
    </row>
    <row r="21" spans="1:282" s="67" customFormat="1" ht="21" customHeight="1">
      <c r="A21" s="31">
        <v>42537</v>
      </c>
      <c r="B21" s="68">
        <f t="shared" si="98"/>
        <v>1025.190000000001</v>
      </c>
      <c r="C21" s="33">
        <f>+('[1]Multi Layer '!$G$22+'[1]Multi Layer '!$S$22+'[1]Multi Layer '!$AE$22)*25</f>
        <v>1000</v>
      </c>
      <c r="D21" s="34">
        <f t="shared" si="20"/>
        <v>2025.190000000001</v>
      </c>
      <c r="E21" s="70">
        <f>8+10</f>
        <v>18</v>
      </c>
      <c r="F21" s="70">
        <f>429.93+486.86</f>
        <v>916.79</v>
      </c>
      <c r="G21" s="36">
        <f t="shared" si="0"/>
        <v>902.39</v>
      </c>
      <c r="H21" s="71">
        <f>3.5+1.25</f>
        <v>4.75</v>
      </c>
      <c r="I21" s="71">
        <v>1.8</v>
      </c>
      <c r="J21" s="71">
        <v>0</v>
      </c>
      <c r="K21" s="38">
        <f>H21+I21+J21</f>
        <v>6.55</v>
      </c>
      <c r="L21" s="38">
        <f>+F21*1%</f>
        <v>9.1678999999999995</v>
      </c>
      <c r="M21" s="38">
        <f>L21-K21</f>
        <v>2.6178999999999997</v>
      </c>
      <c r="N21" s="39">
        <f>6.4+8</f>
        <v>14.4</v>
      </c>
      <c r="O21" s="40">
        <f t="shared" si="140"/>
        <v>908.93999999999994</v>
      </c>
      <c r="P21" s="63">
        <f t="shared" si="141"/>
        <v>1116.2500000000009</v>
      </c>
      <c r="Q21" s="42">
        <v>0</v>
      </c>
      <c r="R21" s="43">
        <f t="shared" si="21"/>
        <v>-1116.2500000000009</v>
      </c>
      <c r="S21" s="64"/>
      <c r="T21" s="65">
        <f t="shared" si="99"/>
        <v>3361.5499999999988</v>
      </c>
      <c r="U21" s="45">
        <f t="shared" si="22"/>
        <v>902.39</v>
      </c>
      <c r="V21" s="46">
        <f>+HB21</f>
        <v>0</v>
      </c>
      <c r="W21" s="46">
        <f t="shared" si="23"/>
        <v>4263.9399999999987</v>
      </c>
      <c r="X21" s="47">
        <f>15+4</f>
        <v>19</v>
      </c>
      <c r="Y21" s="47">
        <f>705.76+183.92</f>
        <v>889.68</v>
      </c>
      <c r="Z21" s="47">
        <f>4+15</f>
        <v>19</v>
      </c>
      <c r="AA21" s="47">
        <f>184.44+705.79</f>
        <v>890.23</v>
      </c>
      <c r="AB21" s="47">
        <v>0</v>
      </c>
      <c r="AC21" s="47">
        <v>0</v>
      </c>
      <c r="AD21" s="47">
        <v>0</v>
      </c>
      <c r="AE21" s="47">
        <v>0</v>
      </c>
      <c r="AF21" s="47">
        <v>0</v>
      </c>
      <c r="AG21" s="47">
        <v>0</v>
      </c>
      <c r="AH21" s="47">
        <v>0</v>
      </c>
      <c r="AI21" s="47">
        <v>0</v>
      </c>
      <c r="AJ21" s="47">
        <v>0</v>
      </c>
      <c r="AK21" s="47">
        <v>0</v>
      </c>
      <c r="AL21" s="47">
        <v>0</v>
      </c>
      <c r="AM21" s="47">
        <v>0</v>
      </c>
      <c r="AN21" s="47">
        <v>0</v>
      </c>
      <c r="AO21" s="47">
        <v>0</v>
      </c>
      <c r="AP21" s="47">
        <v>0</v>
      </c>
      <c r="AQ21" s="47">
        <v>0</v>
      </c>
      <c r="AR21" s="47">
        <v>0</v>
      </c>
      <c r="AS21" s="47">
        <v>0</v>
      </c>
      <c r="AT21" s="47">
        <v>0</v>
      </c>
      <c r="AU21" s="47">
        <v>0</v>
      </c>
      <c r="AV21" s="47">
        <v>0</v>
      </c>
      <c r="AW21" s="47">
        <v>0</v>
      </c>
      <c r="AX21" s="47">
        <v>0</v>
      </c>
      <c r="AY21" s="47">
        <v>0</v>
      </c>
      <c r="AZ21" s="47">
        <v>0</v>
      </c>
      <c r="BA21" s="47">
        <v>0</v>
      </c>
      <c r="BB21" s="47">
        <v>0</v>
      </c>
      <c r="BC21" s="47">
        <v>0</v>
      </c>
      <c r="BD21" s="47">
        <v>0</v>
      </c>
      <c r="BE21" s="47">
        <v>0</v>
      </c>
      <c r="BF21" s="47">
        <v>0</v>
      </c>
      <c r="BG21" s="47">
        <v>0</v>
      </c>
      <c r="BH21" s="47">
        <v>0</v>
      </c>
      <c r="BI21" s="47">
        <v>0</v>
      </c>
      <c r="BJ21" s="47">
        <v>0</v>
      </c>
      <c r="BK21" s="47">
        <v>0</v>
      </c>
      <c r="BL21" s="47">
        <v>0</v>
      </c>
      <c r="BM21" s="47">
        <v>0</v>
      </c>
      <c r="BN21" s="47">
        <v>0</v>
      </c>
      <c r="BO21" s="47">
        <v>0</v>
      </c>
      <c r="BP21" s="47">
        <v>0</v>
      </c>
      <c r="BQ21" s="47">
        <v>0</v>
      </c>
      <c r="BR21" s="47">
        <v>0</v>
      </c>
      <c r="BS21" s="47">
        <v>0</v>
      </c>
      <c r="BT21" s="47">
        <v>0</v>
      </c>
      <c r="BU21" s="47">
        <v>0</v>
      </c>
      <c r="BV21" s="47">
        <v>0</v>
      </c>
      <c r="BW21" s="47">
        <v>0</v>
      </c>
      <c r="BX21" s="47">
        <v>0</v>
      </c>
      <c r="BY21" s="47">
        <v>0</v>
      </c>
      <c r="BZ21" s="47">
        <v>0</v>
      </c>
      <c r="CA21" s="47">
        <v>0</v>
      </c>
      <c r="CB21" s="47">
        <v>0</v>
      </c>
      <c r="CC21" s="47">
        <v>0</v>
      </c>
      <c r="CD21" s="47">
        <v>0</v>
      </c>
      <c r="CE21" s="47">
        <v>0</v>
      </c>
      <c r="CF21" s="47">
        <v>0</v>
      </c>
      <c r="CG21" s="47">
        <v>0</v>
      </c>
      <c r="CH21" s="47">
        <v>0</v>
      </c>
      <c r="CI21" s="47">
        <v>0</v>
      </c>
      <c r="CJ21" s="47">
        <v>0</v>
      </c>
      <c r="CK21" s="47">
        <f>2.17+0</f>
        <v>2.17</v>
      </c>
      <c r="CL21" s="48">
        <f t="shared" si="24"/>
        <v>889.68</v>
      </c>
      <c r="CM21" s="49">
        <f t="shared" si="25"/>
        <v>3374.2599999999989</v>
      </c>
      <c r="CN21" s="49">
        <f t="shared" si="26"/>
        <v>887.51</v>
      </c>
      <c r="CO21" s="51">
        <f t="shared" si="100"/>
        <v>237.41000000000003</v>
      </c>
      <c r="CP21" s="51">
        <f t="shared" si="27"/>
        <v>890.23</v>
      </c>
      <c r="CQ21" s="50">
        <v>66</v>
      </c>
      <c r="CR21" s="50">
        <v>828.61</v>
      </c>
      <c r="CS21" s="50">
        <v>20.48</v>
      </c>
      <c r="CT21" s="51">
        <f t="shared" si="28"/>
        <v>849.09</v>
      </c>
      <c r="CU21" s="51">
        <f t="shared" si="4"/>
        <v>278.55000000000007</v>
      </c>
      <c r="CV21" s="51">
        <f t="shared" si="101"/>
        <v>349.6</v>
      </c>
      <c r="CW21" s="51">
        <f t="shared" si="29"/>
        <v>0</v>
      </c>
      <c r="CX21" s="52">
        <v>0</v>
      </c>
      <c r="CY21" s="52">
        <v>0</v>
      </c>
      <c r="CZ21" s="52">
        <v>0</v>
      </c>
      <c r="DA21" s="51">
        <f t="shared" si="30"/>
        <v>0</v>
      </c>
      <c r="DB21" s="51">
        <f t="shared" si="5"/>
        <v>349.6</v>
      </c>
      <c r="DC21" s="51">
        <f t="shared" si="102"/>
        <v>0.69999999999993179</v>
      </c>
      <c r="DD21" s="51">
        <f t="shared" si="31"/>
        <v>0</v>
      </c>
      <c r="DE21" s="52">
        <v>0</v>
      </c>
      <c r="DF21" s="52">
        <v>0</v>
      </c>
      <c r="DG21" s="52">
        <v>0</v>
      </c>
      <c r="DH21" s="51">
        <f t="shared" si="32"/>
        <v>0</v>
      </c>
      <c r="DI21" s="51">
        <f t="shared" si="6"/>
        <v>0.69999999999993179</v>
      </c>
      <c r="DJ21" s="51">
        <f t="shared" si="103"/>
        <v>15.34</v>
      </c>
      <c r="DK21" s="51">
        <f t="shared" si="33"/>
        <v>0</v>
      </c>
      <c r="DL21" s="52">
        <v>0</v>
      </c>
      <c r="DM21" s="52">
        <v>0</v>
      </c>
      <c r="DN21" s="52">
        <v>0</v>
      </c>
      <c r="DO21" s="51">
        <f t="shared" si="34"/>
        <v>0</v>
      </c>
      <c r="DP21" s="51">
        <f t="shared" si="7"/>
        <v>15.34</v>
      </c>
      <c r="DQ21" s="51">
        <f t="shared" si="104"/>
        <v>7.97</v>
      </c>
      <c r="DR21" s="51">
        <f t="shared" si="35"/>
        <v>0</v>
      </c>
      <c r="DS21" s="52">
        <v>0</v>
      </c>
      <c r="DT21" s="52">
        <v>0</v>
      </c>
      <c r="DU21" s="52">
        <v>0</v>
      </c>
      <c r="DV21" s="51">
        <f t="shared" si="36"/>
        <v>0</v>
      </c>
      <c r="DW21" s="51">
        <f t="shared" si="8"/>
        <v>7.97</v>
      </c>
      <c r="DX21" s="51">
        <f t="shared" si="105"/>
        <v>25.82</v>
      </c>
      <c r="DY21" s="51">
        <f t="shared" si="37"/>
        <v>0</v>
      </c>
      <c r="DZ21" s="52">
        <v>0</v>
      </c>
      <c r="EA21" s="52">
        <v>0</v>
      </c>
      <c r="EB21" s="52">
        <v>0</v>
      </c>
      <c r="EC21" s="51">
        <f t="shared" si="38"/>
        <v>0</v>
      </c>
      <c r="ED21" s="51">
        <f t="shared" si="9"/>
        <v>25.82</v>
      </c>
      <c r="EE21" s="51">
        <f t="shared" si="106"/>
        <v>48.72</v>
      </c>
      <c r="EF21" s="51">
        <f t="shared" si="39"/>
        <v>0</v>
      </c>
      <c r="EG21" s="52">
        <v>0</v>
      </c>
      <c r="EH21" s="52">
        <v>0</v>
      </c>
      <c r="EI21" s="52">
        <v>0</v>
      </c>
      <c r="EJ21" s="51">
        <f t="shared" si="40"/>
        <v>0</v>
      </c>
      <c r="EK21" s="51">
        <f t="shared" si="10"/>
        <v>48.72</v>
      </c>
      <c r="EL21" s="51">
        <f t="shared" si="107"/>
        <v>28.800000000000068</v>
      </c>
      <c r="EM21" s="51">
        <f t="shared" si="41"/>
        <v>0</v>
      </c>
      <c r="EN21" s="52">
        <v>0</v>
      </c>
      <c r="EO21" s="52">
        <v>0</v>
      </c>
      <c r="EP21" s="52">
        <v>0</v>
      </c>
      <c r="EQ21" s="51">
        <f t="shared" si="42"/>
        <v>0</v>
      </c>
      <c r="ER21" s="51">
        <f t="shared" si="11"/>
        <v>28.800000000000068</v>
      </c>
      <c r="ES21" s="51">
        <f t="shared" si="108"/>
        <v>24.57</v>
      </c>
      <c r="ET21" s="51">
        <f t="shared" si="43"/>
        <v>0</v>
      </c>
      <c r="EU21" s="52">
        <v>0</v>
      </c>
      <c r="EV21" s="52">
        <v>0</v>
      </c>
      <c r="EW21" s="52">
        <v>0</v>
      </c>
      <c r="EX21" s="51">
        <f t="shared" si="44"/>
        <v>0</v>
      </c>
      <c r="EY21" s="51">
        <f t="shared" si="45"/>
        <v>24.57</v>
      </c>
      <c r="EZ21" s="51">
        <f t="shared" si="109"/>
        <v>71.239999999999995</v>
      </c>
      <c r="FA21" s="51">
        <f t="shared" si="46"/>
        <v>0</v>
      </c>
      <c r="FB21" s="52">
        <v>0</v>
      </c>
      <c r="FC21" s="52">
        <v>0</v>
      </c>
      <c r="FD21" s="52">
        <v>0</v>
      </c>
      <c r="FE21" s="51">
        <f t="shared" si="47"/>
        <v>0</v>
      </c>
      <c r="FF21" s="51">
        <f t="shared" si="48"/>
        <v>71.239999999999995</v>
      </c>
      <c r="FG21" s="51">
        <f t="shared" si="110"/>
        <v>47.100000000000023</v>
      </c>
      <c r="FH21" s="51">
        <f t="shared" si="49"/>
        <v>0</v>
      </c>
      <c r="FI21" s="52">
        <v>0</v>
      </c>
      <c r="FJ21" s="52">
        <v>0</v>
      </c>
      <c r="FK21" s="52">
        <v>0</v>
      </c>
      <c r="FL21" s="51">
        <f t="shared" si="50"/>
        <v>0</v>
      </c>
      <c r="FM21" s="51">
        <f t="shared" si="51"/>
        <v>47.100000000000023</v>
      </c>
      <c r="FN21" s="51">
        <f t="shared" si="111"/>
        <v>69.05999999999996</v>
      </c>
      <c r="FO21" s="51">
        <f t="shared" si="52"/>
        <v>0</v>
      </c>
      <c r="FP21" s="52">
        <v>0</v>
      </c>
      <c r="FQ21" s="52">
        <v>0</v>
      </c>
      <c r="FR21" s="52">
        <v>0</v>
      </c>
      <c r="FS21" s="51">
        <f t="shared" si="53"/>
        <v>0</v>
      </c>
      <c r="FT21" s="51">
        <f t="shared" si="54"/>
        <v>69.05999999999996</v>
      </c>
      <c r="FU21" s="51">
        <f t="shared" si="112"/>
        <v>0</v>
      </c>
      <c r="FV21" s="51">
        <f t="shared" si="12"/>
        <v>0</v>
      </c>
      <c r="FW21" s="52">
        <v>0</v>
      </c>
      <c r="FX21" s="52">
        <v>0</v>
      </c>
      <c r="FY21" s="52">
        <v>0</v>
      </c>
      <c r="FZ21" s="51">
        <f t="shared" si="55"/>
        <v>0</v>
      </c>
      <c r="GA21" s="51">
        <f t="shared" si="13"/>
        <v>0</v>
      </c>
      <c r="GB21" s="51">
        <f t="shared" si="113"/>
        <v>7.45</v>
      </c>
      <c r="GC21" s="51">
        <f t="shared" si="56"/>
        <v>0</v>
      </c>
      <c r="GD21" s="52">
        <v>0</v>
      </c>
      <c r="GE21" s="52">
        <v>0</v>
      </c>
      <c r="GF21" s="52">
        <v>0</v>
      </c>
      <c r="GG21" s="51">
        <f t="shared" si="114"/>
        <v>0</v>
      </c>
      <c r="GH21" s="51">
        <f t="shared" si="115"/>
        <v>7.45</v>
      </c>
      <c r="GI21" s="51">
        <f t="shared" si="116"/>
        <v>0</v>
      </c>
      <c r="GJ21" s="51">
        <f t="shared" si="58"/>
        <v>0</v>
      </c>
      <c r="GK21" s="52">
        <v>0</v>
      </c>
      <c r="GL21" s="52">
        <v>0</v>
      </c>
      <c r="GM21" s="52">
        <v>0</v>
      </c>
      <c r="GN21" s="51">
        <f t="shared" si="117"/>
        <v>0</v>
      </c>
      <c r="GO21" s="51">
        <f t="shared" si="118"/>
        <v>0</v>
      </c>
      <c r="GP21" s="51">
        <f t="shared" si="119"/>
        <v>15.5</v>
      </c>
      <c r="GQ21" s="51">
        <f t="shared" si="60"/>
        <v>0</v>
      </c>
      <c r="GR21" s="52">
        <v>0</v>
      </c>
      <c r="GS21" s="52">
        <v>0</v>
      </c>
      <c r="GT21" s="52">
        <v>0</v>
      </c>
      <c r="GU21" s="51">
        <f t="shared" si="61"/>
        <v>0</v>
      </c>
      <c r="GV21" s="51">
        <f t="shared" si="16"/>
        <v>15.5</v>
      </c>
      <c r="GW21" s="66">
        <f t="shared" si="120"/>
        <v>246.99999999999989</v>
      </c>
      <c r="GX21" s="56">
        <f t="shared" si="62"/>
        <v>0</v>
      </c>
      <c r="GY21" s="50">
        <v>0</v>
      </c>
      <c r="GZ21" s="50">
        <v>0</v>
      </c>
      <c r="HA21" s="50">
        <v>0</v>
      </c>
      <c r="HB21" s="51">
        <f t="shared" si="17"/>
        <v>0</v>
      </c>
      <c r="HC21" s="57">
        <f t="shared" si="18"/>
        <v>246.99999999999989</v>
      </c>
      <c r="HD21" s="59">
        <f t="shared" si="121"/>
        <v>0</v>
      </c>
      <c r="HE21" s="59">
        <f t="shared" si="63"/>
        <v>66</v>
      </c>
      <c r="HF21" s="58">
        <v>0</v>
      </c>
      <c r="HG21" s="59">
        <f t="shared" si="64"/>
        <v>66</v>
      </c>
      <c r="HH21" s="59">
        <f t="shared" si="122"/>
        <v>0</v>
      </c>
      <c r="HI21" s="59">
        <f t="shared" si="65"/>
        <v>0</v>
      </c>
      <c r="HJ21" s="58">
        <v>0</v>
      </c>
      <c r="HK21" s="59">
        <f t="shared" si="66"/>
        <v>0</v>
      </c>
      <c r="HL21" s="59">
        <f t="shared" si="123"/>
        <v>33</v>
      </c>
      <c r="HM21" s="59">
        <f t="shared" si="67"/>
        <v>0</v>
      </c>
      <c r="HN21" s="58">
        <v>0</v>
      </c>
      <c r="HO21" s="59">
        <f t="shared" si="68"/>
        <v>33</v>
      </c>
      <c r="HP21" s="59">
        <f t="shared" si="124"/>
        <v>0</v>
      </c>
      <c r="HQ21" s="59">
        <f t="shared" si="69"/>
        <v>0</v>
      </c>
      <c r="HR21" s="58">
        <v>0</v>
      </c>
      <c r="HS21" s="59">
        <f t="shared" si="70"/>
        <v>0</v>
      </c>
      <c r="HT21" s="59">
        <f t="shared" si="125"/>
        <v>32</v>
      </c>
      <c r="HU21" s="59">
        <f t="shared" si="71"/>
        <v>0</v>
      </c>
      <c r="HV21" s="58">
        <v>0</v>
      </c>
      <c r="HW21" s="59">
        <f t="shared" si="72"/>
        <v>32</v>
      </c>
      <c r="HX21" s="59">
        <f t="shared" si="126"/>
        <v>21</v>
      </c>
      <c r="HY21" s="59">
        <f t="shared" si="73"/>
        <v>0</v>
      </c>
      <c r="HZ21" s="58">
        <v>0</v>
      </c>
      <c r="IA21" s="59">
        <f t="shared" si="74"/>
        <v>21</v>
      </c>
      <c r="IB21" s="59">
        <f t="shared" si="127"/>
        <v>23</v>
      </c>
      <c r="IC21" s="59">
        <f t="shared" si="75"/>
        <v>0</v>
      </c>
      <c r="ID21" s="58">
        <v>0</v>
      </c>
      <c r="IE21" s="59">
        <f t="shared" si="76"/>
        <v>23</v>
      </c>
      <c r="IF21" s="59">
        <f t="shared" si="128"/>
        <v>25</v>
      </c>
      <c r="IG21" s="59">
        <f t="shared" si="77"/>
        <v>0</v>
      </c>
      <c r="IH21" s="58">
        <v>0</v>
      </c>
      <c r="II21" s="59">
        <f t="shared" si="78"/>
        <v>25</v>
      </c>
      <c r="IJ21" s="59">
        <f t="shared" si="129"/>
        <v>0</v>
      </c>
      <c r="IK21" s="59">
        <f t="shared" si="79"/>
        <v>0</v>
      </c>
      <c r="IL21" s="58">
        <v>0</v>
      </c>
      <c r="IM21" s="59">
        <f t="shared" si="80"/>
        <v>0</v>
      </c>
      <c r="IN21" s="59">
        <f t="shared" si="130"/>
        <v>0</v>
      </c>
      <c r="IO21" s="59">
        <f t="shared" si="81"/>
        <v>0</v>
      </c>
      <c r="IP21" s="58">
        <v>0</v>
      </c>
      <c r="IQ21" s="59">
        <f t="shared" si="82"/>
        <v>0</v>
      </c>
      <c r="IR21" s="59">
        <f t="shared" si="131"/>
        <v>30</v>
      </c>
      <c r="IS21" s="59">
        <f t="shared" si="83"/>
        <v>0</v>
      </c>
      <c r="IT21" s="58">
        <v>0</v>
      </c>
      <c r="IU21" s="59">
        <f t="shared" si="84"/>
        <v>30</v>
      </c>
      <c r="IV21" s="59">
        <f t="shared" si="132"/>
        <v>23</v>
      </c>
      <c r="IW21" s="59">
        <f t="shared" si="19"/>
        <v>0</v>
      </c>
      <c r="IX21" s="58">
        <v>0</v>
      </c>
      <c r="IY21" s="59">
        <f t="shared" si="85"/>
        <v>23</v>
      </c>
      <c r="IZ21" s="59">
        <f t="shared" si="133"/>
        <v>11</v>
      </c>
      <c r="JA21" s="59">
        <f t="shared" si="86"/>
        <v>0</v>
      </c>
      <c r="JB21" s="58">
        <v>0</v>
      </c>
      <c r="JC21" s="59">
        <f t="shared" si="87"/>
        <v>11</v>
      </c>
      <c r="JD21" s="59">
        <f t="shared" si="134"/>
        <v>0</v>
      </c>
      <c r="JE21" s="59">
        <f t="shared" si="88"/>
        <v>0</v>
      </c>
      <c r="JF21" s="58">
        <v>0</v>
      </c>
      <c r="JG21" s="59">
        <f t="shared" si="135"/>
        <v>0</v>
      </c>
      <c r="JH21" s="59">
        <f t="shared" si="136"/>
        <v>0</v>
      </c>
      <c r="JI21" s="59">
        <f t="shared" si="90"/>
        <v>0</v>
      </c>
      <c r="JJ21" s="58">
        <v>0</v>
      </c>
      <c r="JK21" s="59">
        <f t="shared" si="137"/>
        <v>0</v>
      </c>
      <c r="JL21" s="59">
        <f t="shared" si="138"/>
        <v>36</v>
      </c>
      <c r="JM21" s="59">
        <f t="shared" si="92"/>
        <v>0</v>
      </c>
      <c r="JN21" s="58">
        <v>0</v>
      </c>
      <c r="JO21" s="59">
        <f t="shared" si="93"/>
        <v>36</v>
      </c>
      <c r="JP21" s="59">
        <f t="shared" si="139"/>
        <v>90</v>
      </c>
      <c r="JQ21" s="59">
        <f t="shared" si="94"/>
        <v>0</v>
      </c>
      <c r="JR21" s="58">
        <v>0</v>
      </c>
      <c r="JS21" s="59">
        <f t="shared" si="95"/>
        <v>90</v>
      </c>
      <c r="JU21" s="187">
        <f t="shared" si="96"/>
        <v>66</v>
      </c>
      <c r="JV21" s="1">
        <f t="shared" si="97"/>
        <v>20.48</v>
      </c>
    </row>
    <row r="22" spans="1:282" s="61" customFormat="1" ht="21" customHeight="1">
      <c r="A22" s="31">
        <v>42538</v>
      </c>
      <c r="B22" s="68">
        <f t="shared" si="98"/>
        <v>1116.2500000000009</v>
      </c>
      <c r="C22" s="33">
        <f>+('[1]Multi Layer '!$G$23+'[1]Multi Layer '!$S$23+'[1]Multi Layer '!$AE$23)*25</f>
        <v>1125</v>
      </c>
      <c r="D22" s="34">
        <f t="shared" si="20"/>
        <v>2241.2500000000009</v>
      </c>
      <c r="E22" s="70">
        <f>10+10</f>
        <v>20</v>
      </c>
      <c r="F22" s="70">
        <f>474.09+460.42</f>
        <v>934.51</v>
      </c>
      <c r="G22" s="36">
        <f t="shared" si="0"/>
        <v>918.51</v>
      </c>
      <c r="H22" s="71">
        <f>1.23+1.25</f>
        <v>2.48</v>
      </c>
      <c r="I22" s="71">
        <v>0</v>
      </c>
      <c r="J22" s="71">
        <v>0</v>
      </c>
      <c r="K22" s="38">
        <f>H22+I22+J22</f>
        <v>2.48</v>
      </c>
      <c r="L22" s="38">
        <f>+F22*1%</f>
        <v>9.3451000000000004</v>
      </c>
      <c r="M22" s="38">
        <f>L22-K22</f>
        <v>6.8651</v>
      </c>
      <c r="N22" s="39">
        <f>8+8</f>
        <v>16</v>
      </c>
      <c r="O22" s="40">
        <f t="shared" si="140"/>
        <v>920.99</v>
      </c>
      <c r="P22" s="63">
        <f t="shared" si="141"/>
        <v>1320.2600000000009</v>
      </c>
      <c r="Q22" s="42">
        <v>0</v>
      </c>
      <c r="R22" s="43">
        <f t="shared" si="21"/>
        <v>-1320.2600000000009</v>
      </c>
      <c r="S22" s="4"/>
      <c r="T22" s="65">
        <f t="shared" si="99"/>
        <v>3374.2599999999989</v>
      </c>
      <c r="U22" s="45">
        <f t="shared" si="22"/>
        <v>918.51</v>
      </c>
      <c r="V22" s="46">
        <f t="shared" ref="V22:V34" si="143">+HB22</f>
        <v>0</v>
      </c>
      <c r="W22" s="46">
        <f t="shared" si="23"/>
        <v>4292.7699999999986</v>
      </c>
      <c r="X22" s="47">
        <f>15+5+2</f>
        <v>22</v>
      </c>
      <c r="Y22" s="47">
        <f>97.17+260.29+760.95</f>
        <v>1118.4100000000001</v>
      </c>
      <c r="Z22" s="47">
        <f>15+5+2</f>
        <v>22</v>
      </c>
      <c r="AA22" s="47">
        <f>97.77+260+760.38</f>
        <v>1118.1500000000001</v>
      </c>
      <c r="AB22" s="47">
        <v>0</v>
      </c>
      <c r="AC22" s="47">
        <v>0</v>
      </c>
      <c r="AD22" s="47">
        <v>0</v>
      </c>
      <c r="AE22" s="47">
        <v>0</v>
      </c>
      <c r="AF22" s="47">
        <v>0</v>
      </c>
      <c r="AG22" s="47">
        <v>0</v>
      </c>
      <c r="AH22" s="47">
        <v>0</v>
      </c>
      <c r="AI22" s="47">
        <v>0</v>
      </c>
      <c r="AJ22" s="47">
        <v>0</v>
      </c>
      <c r="AK22" s="47">
        <v>0</v>
      </c>
      <c r="AL22" s="47">
        <v>0</v>
      </c>
      <c r="AM22" s="47">
        <v>0</v>
      </c>
      <c r="AN22" s="47">
        <v>0</v>
      </c>
      <c r="AO22" s="47">
        <v>0</v>
      </c>
      <c r="AP22" s="47">
        <v>0</v>
      </c>
      <c r="AQ22" s="47">
        <v>0</v>
      </c>
      <c r="AR22" s="47">
        <v>0</v>
      </c>
      <c r="AS22" s="47">
        <v>0</v>
      </c>
      <c r="AT22" s="47">
        <v>0</v>
      </c>
      <c r="AU22" s="47">
        <v>0</v>
      </c>
      <c r="AV22" s="47">
        <v>0</v>
      </c>
      <c r="AW22" s="47">
        <v>0</v>
      </c>
      <c r="AX22" s="47">
        <v>0</v>
      </c>
      <c r="AY22" s="47">
        <v>0</v>
      </c>
      <c r="AZ22" s="47">
        <v>0</v>
      </c>
      <c r="BA22" s="47">
        <v>0</v>
      </c>
      <c r="BB22" s="47">
        <v>0</v>
      </c>
      <c r="BC22" s="47">
        <v>0</v>
      </c>
      <c r="BD22" s="47">
        <v>0</v>
      </c>
      <c r="BE22" s="47">
        <v>0</v>
      </c>
      <c r="BF22" s="47">
        <v>0</v>
      </c>
      <c r="BG22" s="47">
        <v>0</v>
      </c>
      <c r="BH22" s="47">
        <v>0</v>
      </c>
      <c r="BI22" s="47">
        <v>0</v>
      </c>
      <c r="BJ22" s="47">
        <v>0</v>
      </c>
      <c r="BK22" s="47">
        <v>0</v>
      </c>
      <c r="BL22" s="47">
        <v>0</v>
      </c>
      <c r="BM22" s="47">
        <v>0</v>
      </c>
      <c r="BN22" s="47">
        <v>0</v>
      </c>
      <c r="BO22" s="47">
        <v>0</v>
      </c>
      <c r="BP22" s="47">
        <v>0</v>
      </c>
      <c r="BQ22" s="47">
        <v>0</v>
      </c>
      <c r="BR22" s="47">
        <v>0</v>
      </c>
      <c r="BS22" s="47">
        <v>0</v>
      </c>
      <c r="BT22" s="47">
        <v>0</v>
      </c>
      <c r="BU22" s="47">
        <v>0</v>
      </c>
      <c r="BV22" s="47">
        <v>0</v>
      </c>
      <c r="BW22" s="47">
        <v>0</v>
      </c>
      <c r="BX22" s="47">
        <v>0</v>
      </c>
      <c r="BY22" s="47">
        <v>0</v>
      </c>
      <c r="BZ22" s="47">
        <v>0</v>
      </c>
      <c r="CA22" s="47">
        <v>0</v>
      </c>
      <c r="CB22" s="47">
        <v>0</v>
      </c>
      <c r="CC22" s="47">
        <v>0</v>
      </c>
      <c r="CD22" s="47">
        <v>0</v>
      </c>
      <c r="CE22" s="47">
        <v>0</v>
      </c>
      <c r="CF22" s="47">
        <v>0</v>
      </c>
      <c r="CG22" s="47">
        <v>0</v>
      </c>
      <c r="CH22" s="47">
        <v>0</v>
      </c>
      <c r="CI22" s="47">
        <v>0</v>
      </c>
      <c r="CJ22" s="47">
        <f>0+0.31+1.02</f>
        <v>1.33</v>
      </c>
      <c r="CK22" s="47">
        <f>0+0+0</f>
        <v>0</v>
      </c>
      <c r="CL22" s="48">
        <f t="shared" si="24"/>
        <v>1118.4100000000001</v>
      </c>
      <c r="CM22" s="49">
        <f t="shared" si="25"/>
        <v>3174.3599999999988</v>
      </c>
      <c r="CN22" s="49">
        <f t="shared" si="26"/>
        <v>1117.0800000000002</v>
      </c>
      <c r="CO22" s="51">
        <f t="shared" si="100"/>
        <v>278.55000000000007</v>
      </c>
      <c r="CP22" s="51">
        <f t="shared" si="27"/>
        <v>1118.1500000000001</v>
      </c>
      <c r="CQ22" s="52">
        <v>72</v>
      </c>
      <c r="CR22" s="52">
        <v>913.21</v>
      </c>
      <c r="CS22" s="52">
        <v>22.85</v>
      </c>
      <c r="CT22" s="51">
        <f t="shared" si="28"/>
        <v>936.06000000000006</v>
      </c>
      <c r="CU22" s="51">
        <f t="shared" si="4"/>
        <v>460.64000000000021</v>
      </c>
      <c r="CV22" s="51">
        <f t="shared" si="101"/>
        <v>349.6</v>
      </c>
      <c r="CW22" s="51">
        <f t="shared" si="29"/>
        <v>0</v>
      </c>
      <c r="CX22" s="52">
        <v>0</v>
      </c>
      <c r="CY22" s="52">
        <v>0</v>
      </c>
      <c r="CZ22" s="52">
        <v>0</v>
      </c>
      <c r="DA22" s="51">
        <f t="shared" si="30"/>
        <v>0</v>
      </c>
      <c r="DB22" s="51">
        <f t="shared" si="5"/>
        <v>349.6</v>
      </c>
      <c r="DC22" s="51">
        <f t="shared" si="102"/>
        <v>0.69999999999993179</v>
      </c>
      <c r="DD22" s="51">
        <f t="shared" si="31"/>
        <v>0</v>
      </c>
      <c r="DE22" s="52">
        <v>0</v>
      </c>
      <c r="DF22" s="52">
        <v>0</v>
      </c>
      <c r="DG22" s="52">
        <v>0</v>
      </c>
      <c r="DH22" s="51">
        <f t="shared" si="32"/>
        <v>0</v>
      </c>
      <c r="DI22" s="51">
        <f t="shared" si="6"/>
        <v>0.69999999999993179</v>
      </c>
      <c r="DJ22" s="51">
        <f t="shared" si="103"/>
        <v>15.34</v>
      </c>
      <c r="DK22" s="51">
        <f t="shared" si="33"/>
        <v>0</v>
      </c>
      <c r="DL22" s="52">
        <v>0</v>
      </c>
      <c r="DM22" s="52">
        <v>0</v>
      </c>
      <c r="DN22" s="52">
        <v>0</v>
      </c>
      <c r="DO22" s="51">
        <f t="shared" si="34"/>
        <v>0</v>
      </c>
      <c r="DP22" s="51">
        <f t="shared" si="7"/>
        <v>15.34</v>
      </c>
      <c r="DQ22" s="51">
        <f t="shared" si="104"/>
        <v>7.97</v>
      </c>
      <c r="DR22" s="51">
        <f t="shared" si="35"/>
        <v>0</v>
      </c>
      <c r="DS22" s="52">
        <v>0</v>
      </c>
      <c r="DT22" s="52">
        <v>0</v>
      </c>
      <c r="DU22" s="52">
        <v>0</v>
      </c>
      <c r="DV22" s="51">
        <f t="shared" si="36"/>
        <v>0</v>
      </c>
      <c r="DW22" s="51">
        <f t="shared" si="8"/>
        <v>7.97</v>
      </c>
      <c r="DX22" s="51">
        <f t="shared" si="105"/>
        <v>25.82</v>
      </c>
      <c r="DY22" s="51">
        <f t="shared" si="37"/>
        <v>0</v>
      </c>
      <c r="DZ22" s="52">
        <v>0</v>
      </c>
      <c r="EA22" s="52">
        <v>0</v>
      </c>
      <c r="EB22" s="52">
        <v>0</v>
      </c>
      <c r="EC22" s="51">
        <f t="shared" si="38"/>
        <v>0</v>
      </c>
      <c r="ED22" s="51">
        <f t="shared" si="9"/>
        <v>25.82</v>
      </c>
      <c r="EE22" s="51">
        <f t="shared" si="106"/>
        <v>48.72</v>
      </c>
      <c r="EF22" s="51">
        <f t="shared" si="39"/>
        <v>0</v>
      </c>
      <c r="EG22" s="52">
        <v>0</v>
      </c>
      <c r="EH22" s="52">
        <v>0</v>
      </c>
      <c r="EI22" s="52">
        <v>0</v>
      </c>
      <c r="EJ22" s="51">
        <f t="shared" si="40"/>
        <v>0</v>
      </c>
      <c r="EK22" s="51">
        <f t="shared" si="10"/>
        <v>48.72</v>
      </c>
      <c r="EL22" s="51">
        <f t="shared" si="107"/>
        <v>28.800000000000068</v>
      </c>
      <c r="EM22" s="51">
        <f t="shared" si="41"/>
        <v>0</v>
      </c>
      <c r="EN22" s="52">
        <v>0</v>
      </c>
      <c r="EO22" s="52">
        <v>0</v>
      </c>
      <c r="EP22" s="52">
        <v>0</v>
      </c>
      <c r="EQ22" s="51">
        <f t="shared" si="42"/>
        <v>0</v>
      </c>
      <c r="ER22" s="51">
        <f t="shared" si="11"/>
        <v>28.800000000000068</v>
      </c>
      <c r="ES22" s="51">
        <f t="shared" si="108"/>
        <v>24.57</v>
      </c>
      <c r="ET22" s="51">
        <f t="shared" si="43"/>
        <v>0</v>
      </c>
      <c r="EU22" s="52">
        <v>0</v>
      </c>
      <c r="EV22" s="52">
        <v>0</v>
      </c>
      <c r="EW22" s="52">
        <v>0</v>
      </c>
      <c r="EX22" s="51">
        <f t="shared" si="44"/>
        <v>0</v>
      </c>
      <c r="EY22" s="51">
        <f t="shared" si="45"/>
        <v>24.57</v>
      </c>
      <c r="EZ22" s="51">
        <f t="shared" si="109"/>
        <v>71.239999999999995</v>
      </c>
      <c r="FA22" s="51">
        <f t="shared" si="46"/>
        <v>0</v>
      </c>
      <c r="FB22" s="52">
        <v>0</v>
      </c>
      <c r="FC22" s="52">
        <v>0</v>
      </c>
      <c r="FD22" s="52">
        <v>0</v>
      </c>
      <c r="FE22" s="51">
        <f t="shared" si="47"/>
        <v>0</v>
      </c>
      <c r="FF22" s="51">
        <f t="shared" si="48"/>
        <v>71.239999999999995</v>
      </c>
      <c r="FG22" s="51">
        <f t="shared" si="110"/>
        <v>47.100000000000023</v>
      </c>
      <c r="FH22" s="51">
        <f t="shared" si="49"/>
        <v>0</v>
      </c>
      <c r="FI22" s="52">
        <v>0</v>
      </c>
      <c r="FJ22" s="52">
        <v>0</v>
      </c>
      <c r="FK22" s="52">
        <v>0</v>
      </c>
      <c r="FL22" s="51">
        <f t="shared" si="50"/>
        <v>0</v>
      </c>
      <c r="FM22" s="51">
        <f t="shared" si="51"/>
        <v>47.100000000000023</v>
      </c>
      <c r="FN22" s="51">
        <f t="shared" si="111"/>
        <v>69.05999999999996</v>
      </c>
      <c r="FO22" s="51">
        <f t="shared" si="52"/>
        <v>0</v>
      </c>
      <c r="FP22" s="52">
        <v>0</v>
      </c>
      <c r="FQ22" s="52">
        <v>0</v>
      </c>
      <c r="FR22" s="52">
        <v>0</v>
      </c>
      <c r="FS22" s="51">
        <f t="shared" si="53"/>
        <v>0</v>
      </c>
      <c r="FT22" s="51">
        <f t="shared" si="54"/>
        <v>69.05999999999996</v>
      </c>
      <c r="FU22" s="51">
        <f t="shared" si="112"/>
        <v>0</v>
      </c>
      <c r="FV22" s="51">
        <f t="shared" si="12"/>
        <v>0</v>
      </c>
      <c r="FW22" s="52">
        <v>0</v>
      </c>
      <c r="FX22" s="52">
        <v>0</v>
      </c>
      <c r="FY22" s="52">
        <v>0</v>
      </c>
      <c r="FZ22" s="51">
        <f t="shared" si="55"/>
        <v>0</v>
      </c>
      <c r="GA22" s="51">
        <f t="shared" si="13"/>
        <v>0</v>
      </c>
      <c r="GB22" s="51">
        <f t="shared" si="113"/>
        <v>7.45</v>
      </c>
      <c r="GC22" s="51">
        <f t="shared" si="56"/>
        <v>0</v>
      </c>
      <c r="GD22" s="52">
        <v>0</v>
      </c>
      <c r="GE22" s="52">
        <v>0</v>
      </c>
      <c r="GF22" s="52">
        <v>0</v>
      </c>
      <c r="GG22" s="51">
        <f t="shared" si="114"/>
        <v>0</v>
      </c>
      <c r="GH22" s="51">
        <f t="shared" si="115"/>
        <v>7.45</v>
      </c>
      <c r="GI22" s="51">
        <f t="shared" si="116"/>
        <v>0</v>
      </c>
      <c r="GJ22" s="51">
        <f t="shared" si="58"/>
        <v>0</v>
      </c>
      <c r="GK22" s="52">
        <v>0</v>
      </c>
      <c r="GL22" s="52">
        <v>0</v>
      </c>
      <c r="GM22" s="52">
        <v>0</v>
      </c>
      <c r="GN22" s="51">
        <f t="shared" si="117"/>
        <v>0</v>
      </c>
      <c r="GO22" s="51">
        <f t="shared" si="118"/>
        <v>0</v>
      </c>
      <c r="GP22" s="51">
        <f t="shared" si="119"/>
        <v>15.5</v>
      </c>
      <c r="GQ22" s="51">
        <f t="shared" si="60"/>
        <v>0</v>
      </c>
      <c r="GR22" s="52">
        <v>0</v>
      </c>
      <c r="GS22" s="52">
        <v>0</v>
      </c>
      <c r="GT22" s="52">
        <v>0</v>
      </c>
      <c r="GU22" s="51">
        <f t="shared" si="61"/>
        <v>0</v>
      </c>
      <c r="GV22" s="51">
        <f t="shared" si="16"/>
        <v>15.5</v>
      </c>
      <c r="GW22" s="66">
        <f t="shared" si="120"/>
        <v>246.99999999999989</v>
      </c>
      <c r="GX22" s="56">
        <f t="shared" si="62"/>
        <v>0</v>
      </c>
      <c r="GY22" s="50">
        <v>0</v>
      </c>
      <c r="GZ22" s="50">
        <v>0</v>
      </c>
      <c r="HA22" s="50">
        <v>0</v>
      </c>
      <c r="HB22" s="51">
        <f t="shared" si="17"/>
        <v>0</v>
      </c>
      <c r="HC22" s="57">
        <f t="shared" si="18"/>
        <v>246.99999999999989</v>
      </c>
      <c r="HD22" s="59">
        <f t="shared" si="121"/>
        <v>66</v>
      </c>
      <c r="HE22" s="59">
        <f t="shared" si="63"/>
        <v>72</v>
      </c>
      <c r="HF22" s="58">
        <v>0</v>
      </c>
      <c r="HG22" s="59">
        <f t="shared" si="64"/>
        <v>138</v>
      </c>
      <c r="HH22" s="59">
        <f t="shared" si="122"/>
        <v>0</v>
      </c>
      <c r="HI22" s="59">
        <f t="shared" si="65"/>
        <v>0</v>
      </c>
      <c r="HJ22" s="58">
        <v>0</v>
      </c>
      <c r="HK22" s="59">
        <f t="shared" si="66"/>
        <v>0</v>
      </c>
      <c r="HL22" s="59">
        <f t="shared" si="123"/>
        <v>33</v>
      </c>
      <c r="HM22" s="59">
        <f t="shared" si="67"/>
        <v>0</v>
      </c>
      <c r="HN22" s="58">
        <v>0</v>
      </c>
      <c r="HO22" s="59">
        <f t="shared" si="68"/>
        <v>33</v>
      </c>
      <c r="HP22" s="59">
        <f t="shared" si="124"/>
        <v>0</v>
      </c>
      <c r="HQ22" s="59">
        <f t="shared" si="69"/>
        <v>0</v>
      </c>
      <c r="HR22" s="58">
        <v>0</v>
      </c>
      <c r="HS22" s="59">
        <f t="shared" si="70"/>
        <v>0</v>
      </c>
      <c r="HT22" s="59">
        <f t="shared" si="125"/>
        <v>32</v>
      </c>
      <c r="HU22" s="59">
        <f t="shared" si="71"/>
        <v>0</v>
      </c>
      <c r="HV22" s="58">
        <v>0</v>
      </c>
      <c r="HW22" s="59">
        <f t="shared" si="72"/>
        <v>32</v>
      </c>
      <c r="HX22" s="59">
        <f t="shared" si="126"/>
        <v>21</v>
      </c>
      <c r="HY22" s="59">
        <f t="shared" si="73"/>
        <v>0</v>
      </c>
      <c r="HZ22" s="58">
        <v>1</v>
      </c>
      <c r="IA22" s="59">
        <f t="shared" si="74"/>
        <v>20</v>
      </c>
      <c r="IB22" s="59">
        <f t="shared" si="127"/>
        <v>23</v>
      </c>
      <c r="IC22" s="59">
        <f t="shared" si="75"/>
        <v>0</v>
      </c>
      <c r="ID22" s="58">
        <v>0</v>
      </c>
      <c r="IE22" s="59">
        <f t="shared" si="76"/>
        <v>23</v>
      </c>
      <c r="IF22" s="59">
        <f t="shared" si="128"/>
        <v>25</v>
      </c>
      <c r="IG22" s="59">
        <f t="shared" si="77"/>
        <v>0</v>
      </c>
      <c r="IH22" s="58">
        <v>0</v>
      </c>
      <c r="II22" s="59">
        <f t="shared" si="78"/>
        <v>25</v>
      </c>
      <c r="IJ22" s="59">
        <f t="shared" si="129"/>
        <v>0</v>
      </c>
      <c r="IK22" s="59">
        <f t="shared" si="79"/>
        <v>0</v>
      </c>
      <c r="IL22" s="58">
        <v>0</v>
      </c>
      <c r="IM22" s="59">
        <f t="shared" si="80"/>
        <v>0</v>
      </c>
      <c r="IN22" s="59">
        <f t="shared" si="130"/>
        <v>0</v>
      </c>
      <c r="IO22" s="59">
        <f t="shared" si="81"/>
        <v>0</v>
      </c>
      <c r="IP22" s="58">
        <v>0</v>
      </c>
      <c r="IQ22" s="59">
        <f t="shared" si="82"/>
        <v>0</v>
      </c>
      <c r="IR22" s="59">
        <f t="shared" si="131"/>
        <v>30</v>
      </c>
      <c r="IS22" s="59">
        <f t="shared" si="83"/>
        <v>0</v>
      </c>
      <c r="IT22" s="58">
        <v>0</v>
      </c>
      <c r="IU22" s="59">
        <f t="shared" si="84"/>
        <v>30</v>
      </c>
      <c r="IV22" s="59">
        <f t="shared" si="132"/>
        <v>23</v>
      </c>
      <c r="IW22" s="59">
        <f t="shared" si="19"/>
        <v>0</v>
      </c>
      <c r="IX22" s="58">
        <v>0</v>
      </c>
      <c r="IY22" s="59">
        <f t="shared" si="85"/>
        <v>23</v>
      </c>
      <c r="IZ22" s="59">
        <f t="shared" si="133"/>
        <v>11</v>
      </c>
      <c r="JA22" s="59">
        <f t="shared" si="86"/>
        <v>0</v>
      </c>
      <c r="JB22" s="58">
        <v>0</v>
      </c>
      <c r="JC22" s="59">
        <f t="shared" si="87"/>
        <v>11</v>
      </c>
      <c r="JD22" s="59">
        <f t="shared" si="134"/>
        <v>0</v>
      </c>
      <c r="JE22" s="59">
        <f t="shared" si="88"/>
        <v>0</v>
      </c>
      <c r="JF22" s="58">
        <v>0</v>
      </c>
      <c r="JG22" s="59">
        <f t="shared" si="135"/>
        <v>0</v>
      </c>
      <c r="JH22" s="59">
        <f t="shared" si="136"/>
        <v>0</v>
      </c>
      <c r="JI22" s="59">
        <f t="shared" si="90"/>
        <v>0</v>
      </c>
      <c r="JJ22" s="58">
        <v>0</v>
      </c>
      <c r="JK22" s="59">
        <f t="shared" si="137"/>
        <v>0</v>
      </c>
      <c r="JL22" s="59">
        <f t="shared" si="138"/>
        <v>36</v>
      </c>
      <c r="JM22" s="59">
        <f t="shared" si="92"/>
        <v>0</v>
      </c>
      <c r="JN22" s="58">
        <v>0</v>
      </c>
      <c r="JO22" s="59">
        <f t="shared" si="93"/>
        <v>36</v>
      </c>
      <c r="JP22" s="59">
        <f t="shared" si="139"/>
        <v>90</v>
      </c>
      <c r="JQ22" s="59">
        <f t="shared" si="94"/>
        <v>0</v>
      </c>
      <c r="JR22" s="58">
        <v>0</v>
      </c>
      <c r="JS22" s="59">
        <f t="shared" si="95"/>
        <v>90</v>
      </c>
      <c r="JU22" s="187">
        <f t="shared" si="96"/>
        <v>72</v>
      </c>
      <c r="JV22" s="1">
        <f t="shared" si="97"/>
        <v>22.85</v>
      </c>
    </row>
    <row r="23" spans="1:282" s="61" customFormat="1" ht="21" customHeight="1">
      <c r="A23" s="31">
        <v>42539</v>
      </c>
      <c r="B23" s="68">
        <f t="shared" si="98"/>
        <v>1320.2600000000009</v>
      </c>
      <c r="C23" s="33">
        <f>+('[1]Multi Layer '!$G$24+'[1]Multi Layer '!$S$24+'[1]Multi Layer '!$AE$24)*25</f>
        <v>500</v>
      </c>
      <c r="D23" s="34">
        <f t="shared" si="20"/>
        <v>1820.2600000000009</v>
      </c>
      <c r="E23" s="70">
        <f>10+10</f>
        <v>20</v>
      </c>
      <c r="F23" s="70">
        <f>494.78+384.97</f>
        <v>879.75</v>
      </c>
      <c r="G23" s="36">
        <f t="shared" si="0"/>
        <v>863.75</v>
      </c>
      <c r="H23" s="71">
        <f>2.3+0</f>
        <v>2.2999999999999998</v>
      </c>
      <c r="I23" s="71">
        <v>0</v>
      </c>
      <c r="J23" s="71">
        <v>0</v>
      </c>
      <c r="K23" s="38">
        <f>H23+I23+J23</f>
        <v>2.2999999999999998</v>
      </c>
      <c r="L23" s="38">
        <f>+F23*1%</f>
        <v>8.7974999999999994</v>
      </c>
      <c r="M23" s="38">
        <f>L23-K23</f>
        <v>6.4974999999999996</v>
      </c>
      <c r="N23" s="39">
        <f>8+8</f>
        <v>16</v>
      </c>
      <c r="O23" s="40">
        <f t="shared" si="140"/>
        <v>866.05</v>
      </c>
      <c r="P23" s="63">
        <f t="shared" si="141"/>
        <v>954.21000000000095</v>
      </c>
      <c r="Q23" s="42">
        <v>0</v>
      </c>
      <c r="R23" s="43">
        <f t="shared" si="21"/>
        <v>-954.21000000000095</v>
      </c>
      <c r="S23" s="4"/>
      <c r="T23" s="65">
        <f t="shared" si="99"/>
        <v>3174.3599999999988</v>
      </c>
      <c r="U23" s="45">
        <f t="shared" si="22"/>
        <v>863.75</v>
      </c>
      <c r="V23" s="46">
        <f t="shared" si="143"/>
        <v>653.45000000000005</v>
      </c>
      <c r="W23" s="46">
        <f t="shared" si="23"/>
        <v>3384.6599999999989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47">
        <v>0</v>
      </c>
      <c r="AD23" s="47">
        <v>0</v>
      </c>
      <c r="AE23" s="47">
        <v>0</v>
      </c>
      <c r="AF23" s="47">
        <v>0</v>
      </c>
      <c r="AG23" s="47">
        <v>0</v>
      </c>
      <c r="AH23" s="47">
        <v>0</v>
      </c>
      <c r="AI23" s="47">
        <v>0</v>
      </c>
      <c r="AJ23" s="47">
        <v>0</v>
      </c>
      <c r="AK23" s="47">
        <v>0</v>
      </c>
      <c r="AL23" s="47">
        <v>0</v>
      </c>
      <c r="AM23" s="47">
        <v>0</v>
      </c>
      <c r="AN23" s="47">
        <v>0</v>
      </c>
      <c r="AO23" s="47">
        <v>0</v>
      </c>
      <c r="AP23" s="47">
        <v>0</v>
      </c>
      <c r="AQ23" s="47">
        <v>0</v>
      </c>
      <c r="AR23" s="47">
        <v>0</v>
      </c>
      <c r="AS23" s="47">
        <v>0</v>
      </c>
      <c r="AT23" s="47">
        <v>0</v>
      </c>
      <c r="AU23" s="47">
        <v>0</v>
      </c>
      <c r="AV23" s="47">
        <v>0</v>
      </c>
      <c r="AW23" s="47">
        <v>0</v>
      </c>
      <c r="AX23" s="47">
        <v>0</v>
      </c>
      <c r="AY23" s="47">
        <v>0</v>
      </c>
      <c r="AZ23" s="47">
        <v>0</v>
      </c>
      <c r="BA23" s="47">
        <v>0</v>
      </c>
      <c r="BB23" s="47">
        <v>0</v>
      </c>
      <c r="BC23" s="47">
        <v>0</v>
      </c>
      <c r="BD23" s="47">
        <v>0</v>
      </c>
      <c r="BE23" s="47">
        <v>0</v>
      </c>
      <c r="BF23" s="47">
        <v>0</v>
      </c>
      <c r="BG23" s="47">
        <v>0</v>
      </c>
      <c r="BH23" s="47">
        <v>0</v>
      </c>
      <c r="BI23" s="47">
        <v>0</v>
      </c>
      <c r="BJ23" s="47">
        <v>0</v>
      </c>
      <c r="BK23" s="47">
        <v>0</v>
      </c>
      <c r="BL23" s="47">
        <v>0</v>
      </c>
      <c r="BM23" s="47">
        <v>0</v>
      </c>
      <c r="BN23" s="47">
        <v>0</v>
      </c>
      <c r="BO23" s="47">
        <v>0</v>
      </c>
      <c r="BP23" s="47">
        <v>0</v>
      </c>
      <c r="BQ23" s="47">
        <v>0</v>
      </c>
      <c r="BR23" s="47">
        <v>0</v>
      </c>
      <c r="BS23" s="47">
        <v>0</v>
      </c>
      <c r="BT23" s="47">
        <v>0</v>
      </c>
      <c r="BU23" s="47">
        <v>0</v>
      </c>
      <c r="BV23" s="47">
        <v>0</v>
      </c>
      <c r="BW23" s="47">
        <v>0</v>
      </c>
      <c r="BX23" s="47">
        <v>0</v>
      </c>
      <c r="BY23" s="47">
        <v>0</v>
      </c>
      <c r="BZ23" s="47">
        <v>0</v>
      </c>
      <c r="CA23" s="47">
        <v>0</v>
      </c>
      <c r="CB23" s="47">
        <v>0</v>
      </c>
      <c r="CC23" s="47">
        <v>0</v>
      </c>
      <c r="CD23" s="47">
        <v>0</v>
      </c>
      <c r="CE23" s="47">
        <v>0</v>
      </c>
      <c r="CF23" s="47">
        <v>0</v>
      </c>
      <c r="CG23" s="47">
        <v>0</v>
      </c>
      <c r="CH23" s="47">
        <v>0</v>
      </c>
      <c r="CI23" s="47">
        <v>0</v>
      </c>
      <c r="CJ23" s="47">
        <v>0</v>
      </c>
      <c r="CK23" s="47">
        <v>0</v>
      </c>
      <c r="CL23" s="48">
        <f t="shared" si="24"/>
        <v>0</v>
      </c>
      <c r="CM23" s="49">
        <f t="shared" si="25"/>
        <v>3384.6599999999989</v>
      </c>
      <c r="CN23" s="49">
        <f t="shared" si="26"/>
        <v>0</v>
      </c>
      <c r="CO23" s="51">
        <f t="shared" si="100"/>
        <v>460.64000000000021</v>
      </c>
      <c r="CP23" s="51">
        <f t="shared" si="27"/>
        <v>0</v>
      </c>
      <c r="CQ23" s="52">
        <v>16</v>
      </c>
      <c r="CR23" s="52">
        <v>204.8</v>
      </c>
      <c r="CS23" s="52">
        <v>11.21</v>
      </c>
      <c r="CT23" s="51">
        <f t="shared" si="28"/>
        <v>216.01000000000002</v>
      </c>
      <c r="CU23" s="51">
        <f t="shared" si="4"/>
        <v>244.63000000000019</v>
      </c>
      <c r="CV23" s="51">
        <f t="shared" si="101"/>
        <v>349.6</v>
      </c>
      <c r="CW23" s="51">
        <f t="shared" si="29"/>
        <v>0</v>
      </c>
      <c r="CX23" s="52">
        <v>0</v>
      </c>
      <c r="CY23" s="52">
        <v>0</v>
      </c>
      <c r="CZ23" s="52">
        <v>0</v>
      </c>
      <c r="DA23" s="51">
        <f t="shared" si="30"/>
        <v>0</v>
      </c>
      <c r="DB23" s="51">
        <f t="shared" si="5"/>
        <v>349.6</v>
      </c>
      <c r="DC23" s="51">
        <f t="shared" si="102"/>
        <v>0.69999999999993179</v>
      </c>
      <c r="DD23" s="51">
        <f t="shared" si="31"/>
        <v>0</v>
      </c>
      <c r="DE23" s="52">
        <v>0</v>
      </c>
      <c r="DF23" s="52">
        <v>0</v>
      </c>
      <c r="DG23" s="52">
        <v>0</v>
      </c>
      <c r="DH23" s="51">
        <f t="shared" si="32"/>
        <v>0</v>
      </c>
      <c r="DI23" s="51">
        <f t="shared" si="6"/>
        <v>0.69999999999993179</v>
      </c>
      <c r="DJ23" s="51">
        <f t="shared" si="103"/>
        <v>15.34</v>
      </c>
      <c r="DK23" s="51">
        <f t="shared" si="33"/>
        <v>0</v>
      </c>
      <c r="DL23" s="52">
        <v>0</v>
      </c>
      <c r="DM23" s="52">
        <v>0</v>
      </c>
      <c r="DN23" s="52">
        <v>0</v>
      </c>
      <c r="DO23" s="51">
        <f t="shared" si="34"/>
        <v>0</v>
      </c>
      <c r="DP23" s="51">
        <f t="shared" si="7"/>
        <v>15.34</v>
      </c>
      <c r="DQ23" s="51">
        <f t="shared" si="104"/>
        <v>7.97</v>
      </c>
      <c r="DR23" s="51">
        <f t="shared" si="35"/>
        <v>0</v>
      </c>
      <c r="DS23" s="52">
        <v>0</v>
      </c>
      <c r="DT23" s="52">
        <v>0</v>
      </c>
      <c r="DU23" s="52">
        <v>0</v>
      </c>
      <c r="DV23" s="51">
        <f t="shared" si="36"/>
        <v>0</v>
      </c>
      <c r="DW23" s="51">
        <f t="shared" si="8"/>
        <v>7.97</v>
      </c>
      <c r="DX23" s="51">
        <f t="shared" si="105"/>
        <v>25.82</v>
      </c>
      <c r="DY23" s="51">
        <f t="shared" si="37"/>
        <v>0</v>
      </c>
      <c r="DZ23" s="52">
        <v>0</v>
      </c>
      <c r="EA23" s="52">
        <v>0</v>
      </c>
      <c r="EB23" s="52">
        <v>0</v>
      </c>
      <c r="EC23" s="51">
        <f t="shared" si="38"/>
        <v>0</v>
      </c>
      <c r="ED23" s="51">
        <f t="shared" si="9"/>
        <v>25.82</v>
      </c>
      <c r="EE23" s="51">
        <f t="shared" si="106"/>
        <v>48.72</v>
      </c>
      <c r="EF23" s="51">
        <f t="shared" si="39"/>
        <v>0</v>
      </c>
      <c r="EG23" s="52">
        <v>0</v>
      </c>
      <c r="EH23" s="52">
        <v>0</v>
      </c>
      <c r="EI23" s="52">
        <v>0</v>
      </c>
      <c r="EJ23" s="51">
        <f t="shared" si="40"/>
        <v>0</v>
      </c>
      <c r="EK23" s="51">
        <f t="shared" si="10"/>
        <v>48.72</v>
      </c>
      <c r="EL23" s="51">
        <f t="shared" si="107"/>
        <v>28.800000000000068</v>
      </c>
      <c r="EM23" s="51">
        <f t="shared" si="41"/>
        <v>0</v>
      </c>
      <c r="EN23" s="52">
        <v>0</v>
      </c>
      <c r="EO23" s="52">
        <v>0</v>
      </c>
      <c r="EP23" s="52">
        <v>0</v>
      </c>
      <c r="EQ23" s="51">
        <f t="shared" si="42"/>
        <v>0</v>
      </c>
      <c r="ER23" s="51">
        <f t="shared" si="11"/>
        <v>28.800000000000068</v>
      </c>
      <c r="ES23" s="51">
        <f t="shared" si="108"/>
        <v>24.57</v>
      </c>
      <c r="ET23" s="51">
        <f t="shared" si="43"/>
        <v>0</v>
      </c>
      <c r="EU23" s="52">
        <v>0</v>
      </c>
      <c r="EV23" s="52">
        <v>0</v>
      </c>
      <c r="EW23" s="52">
        <v>0</v>
      </c>
      <c r="EX23" s="51">
        <f t="shared" si="44"/>
        <v>0</v>
      </c>
      <c r="EY23" s="51">
        <f t="shared" si="45"/>
        <v>24.57</v>
      </c>
      <c r="EZ23" s="51">
        <f t="shared" si="109"/>
        <v>71.239999999999995</v>
      </c>
      <c r="FA23" s="51">
        <f t="shared" si="46"/>
        <v>0</v>
      </c>
      <c r="FB23" s="52">
        <v>0</v>
      </c>
      <c r="FC23" s="52">
        <v>0</v>
      </c>
      <c r="FD23" s="52">
        <v>0</v>
      </c>
      <c r="FE23" s="51">
        <f t="shared" si="47"/>
        <v>0</v>
      </c>
      <c r="FF23" s="51">
        <f t="shared" si="48"/>
        <v>71.239999999999995</v>
      </c>
      <c r="FG23" s="51">
        <f t="shared" si="110"/>
        <v>47.100000000000023</v>
      </c>
      <c r="FH23" s="51">
        <f t="shared" si="49"/>
        <v>0</v>
      </c>
      <c r="FI23" s="52">
        <v>0</v>
      </c>
      <c r="FJ23" s="52">
        <v>0</v>
      </c>
      <c r="FK23" s="52">
        <v>0</v>
      </c>
      <c r="FL23" s="51">
        <f t="shared" si="50"/>
        <v>0</v>
      </c>
      <c r="FM23" s="51">
        <f t="shared" si="51"/>
        <v>47.100000000000023</v>
      </c>
      <c r="FN23" s="51">
        <f t="shared" si="111"/>
        <v>69.05999999999996</v>
      </c>
      <c r="FO23" s="51">
        <f t="shared" si="52"/>
        <v>0</v>
      </c>
      <c r="FP23" s="52">
        <v>0</v>
      </c>
      <c r="FQ23" s="52">
        <v>0</v>
      </c>
      <c r="FR23" s="52">
        <v>0</v>
      </c>
      <c r="FS23" s="51">
        <f t="shared" si="53"/>
        <v>0</v>
      </c>
      <c r="FT23" s="51">
        <f t="shared" si="54"/>
        <v>69.05999999999996</v>
      </c>
      <c r="FU23" s="51">
        <f t="shared" si="112"/>
        <v>0</v>
      </c>
      <c r="FV23" s="51">
        <f t="shared" si="12"/>
        <v>0</v>
      </c>
      <c r="FW23" s="52">
        <v>0</v>
      </c>
      <c r="FX23" s="52">
        <v>0</v>
      </c>
      <c r="FY23" s="52">
        <v>0</v>
      </c>
      <c r="FZ23" s="51">
        <f t="shared" si="55"/>
        <v>0</v>
      </c>
      <c r="GA23" s="51">
        <f t="shared" si="13"/>
        <v>0</v>
      </c>
      <c r="GB23" s="51">
        <f t="shared" si="113"/>
        <v>7.45</v>
      </c>
      <c r="GC23" s="51">
        <f t="shared" si="56"/>
        <v>0</v>
      </c>
      <c r="GD23" s="52">
        <v>0</v>
      </c>
      <c r="GE23" s="52">
        <v>0</v>
      </c>
      <c r="GF23" s="52">
        <v>0</v>
      </c>
      <c r="GG23" s="51">
        <f t="shared" si="114"/>
        <v>0</v>
      </c>
      <c r="GH23" s="51">
        <f t="shared" si="115"/>
        <v>7.45</v>
      </c>
      <c r="GI23" s="51">
        <f t="shared" si="116"/>
        <v>0</v>
      </c>
      <c r="GJ23" s="51">
        <f t="shared" si="58"/>
        <v>0</v>
      </c>
      <c r="GK23" s="52">
        <v>0</v>
      </c>
      <c r="GL23" s="52">
        <v>0</v>
      </c>
      <c r="GM23" s="52">
        <v>0</v>
      </c>
      <c r="GN23" s="51">
        <f t="shared" si="117"/>
        <v>0</v>
      </c>
      <c r="GO23" s="51">
        <f t="shared" si="118"/>
        <v>0</v>
      </c>
      <c r="GP23" s="51">
        <f t="shared" si="119"/>
        <v>15.5</v>
      </c>
      <c r="GQ23" s="51">
        <f t="shared" si="60"/>
        <v>0</v>
      </c>
      <c r="GR23" s="52">
        <v>0</v>
      </c>
      <c r="GS23" s="52">
        <v>0</v>
      </c>
      <c r="GT23" s="52">
        <v>0</v>
      </c>
      <c r="GU23" s="51">
        <f t="shared" si="61"/>
        <v>0</v>
      </c>
      <c r="GV23" s="51">
        <f t="shared" si="16"/>
        <v>15.5</v>
      </c>
      <c r="GW23" s="66">
        <f t="shared" si="120"/>
        <v>246.99999999999989</v>
      </c>
      <c r="GX23" s="56">
        <f t="shared" si="62"/>
        <v>653.45000000000005</v>
      </c>
      <c r="GY23" s="50">
        <v>34</v>
      </c>
      <c r="GZ23" s="50">
        <v>638.13</v>
      </c>
      <c r="HA23" s="50">
        <v>15.32</v>
      </c>
      <c r="HB23" s="51">
        <f t="shared" si="17"/>
        <v>653.45000000000005</v>
      </c>
      <c r="HC23" s="57">
        <f t="shared" si="18"/>
        <v>246.99999999999989</v>
      </c>
      <c r="HD23" s="59">
        <f t="shared" si="121"/>
        <v>138</v>
      </c>
      <c r="HE23" s="59">
        <f t="shared" si="63"/>
        <v>16</v>
      </c>
      <c r="HF23" s="58">
        <v>0</v>
      </c>
      <c r="HG23" s="59">
        <f t="shared" si="64"/>
        <v>154</v>
      </c>
      <c r="HH23" s="59">
        <f t="shared" si="122"/>
        <v>0</v>
      </c>
      <c r="HI23" s="59">
        <f t="shared" si="65"/>
        <v>0</v>
      </c>
      <c r="HJ23" s="58">
        <v>0</v>
      </c>
      <c r="HK23" s="59">
        <f t="shared" si="66"/>
        <v>0</v>
      </c>
      <c r="HL23" s="59">
        <f t="shared" si="123"/>
        <v>33</v>
      </c>
      <c r="HM23" s="59">
        <f t="shared" si="67"/>
        <v>0</v>
      </c>
      <c r="HN23" s="58">
        <v>0</v>
      </c>
      <c r="HO23" s="59">
        <f t="shared" si="68"/>
        <v>33</v>
      </c>
      <c r="HP23" s="59">
        <f t="shared" si="124"/>
        <v>0</v>
      </c>
      <c r="HQ23" s="59">
        <f t="shared" si="69"/>
        <v>0</v>
      </c>
      <c r="HR23" s="58">
        <v>0</v>
      </c>
      <c r="HS23" s="59">
        <f t="shared" si="70"/>
        <v>0</v>
      </c>
      <c r="HT23" s="59">
        <f t="shared" si="125"/>
        <v>32</v>
      </c>
      <c r="HU23" s="59">
        <f t="shared" si="71"/>
        <v>0</v>
      </c>
      <c r="HV23" s="58">
        <v>0</v>
      </c>
      <c r="HW23" s="59">
        <f t="shared" si="72"/>
        <v>32</v>
      </c>
      <c r="HX23" s="59">
        <f t="shared" si="126"/>
        <v>20</v>
      </c>
      <c r="HY23" s="59">
        <f t="shared" si="73"/>
        <v>0</v>
      </c>
      <c r="HZ23" s="58">
        <v>0</v>
      </c>
      <c r="IA23" s="59">
        <f t="shared" si="74"/>
        <v>20</v>
      </c>
      <c r="IB23" s="59">
        <f t="shared" si="127"/>
        <v>23</v>
      </c>
      <c r="IC23" s="59">
        <f t="shared" si="75"/>
        <v>0</v>
      </c>
      <c r="ID23" s="58">
        <v>0</v>
      </c>
      <c r="IE23" s="59">
        <f t="shared" si="76"/>
        <v>23</v>
      </c>
      <c r="IF23" s="59">
        <f t="shared" si="128"/>
        <v>25</v>
      </c>
      <c r="IG23" s="59">
        <f t="shared" si="77"/>
        <v>0</v>
      </c>
      <c r="IH23" s="58">
        <v>0</v>
      </c>
      <c r="II23" s="59">
        <f t="shared" si="78"/>
        <v>25</v>
      </c>
      <c r="IJ23" s="59">
        <f t="shared" si="129"/>
        <v>0</v>
      </c>
      <c r="IK23" s="59">
        <f t="shared" si="79"/>
        <v>0</v>
      </c>
      <c r="IL23" s="58">
        <v>0</v>
      </c>
      <c r="IM23" s="59">
        <f t="shared" si="80"/>
        <v>0</v>
      </c>
      <c r="IN23" s="59">
        <f t="shared" si="130"/>
        <v>0</v>
      </c>
      <c r="IO23" s="59">
        <f t="shared" si="81"/>
        <v>0</v>
      </c>
      <c r="IP23" s="58">
        <v>0</v>
      </c>
      <c r="IQ23" s="59">
        <f t="shared" si="82"/>
        <v>0</v>
      </c>
      <c r="IR23" s="59">
        <f t="shared" si="131"/>
        <v>30</v>
      </c>
      <c r="IS23" s="59">
        <f t="shared" si="83"/>
        <v>0</v>
      </c>
      <c r="IT23" s="58">
        <v>0</v>
      </c>
      <c r="IU23" s="59">
        <f t="shared" si="84"/>
        <v>30</v>
      </c>
      <c r="IV23" s="59">
        <f t="shared" si="132"/>
        <v>23</v>
      </c>
      <c r="IW23" s="59">
        <f t="shared" si="19"/>
        <v>0</v>
      </c>
      <c r="IX23" s="58">
        <v>0</v>
      </c>
      <c r="IY23" s="59">
        <f t="shared" si="85"/>
        <v>23</v>
      </c>
      <c r="IZ23" s="59">
        <f t="shared" si="133"/>
        <v>11</v>
      </c>
      <c r="JA23" s="59">
        <f t="shared" si="86"/>
        <v>0</v>
      </c>
      <c r="JB23" s="58">
        <v>0</v>
      </c>
      <c r="JC23" s="59">
        <f t="shared" si="87"/>
        <v>11</v>
      </c>
      <c r="JD23" s="59">
        <f t="shared" si="134"/>
        <v>0</v>
      </c>
      <c r="JE23" s="59">
        <f t="shared" si="88"/>
        <v>0</v>
      </c>
      <c r="JF23" s="58">
        <v>0</v>
      </c>
      <c r="JG23" s="59">
        <f t="shared" si="135"/>
        <v>0</v>
      </c>
      <c r="JH23" s="59">
        <f t="shared" si="136"/>
        <v>0</v>
      </c>
      <c r="JI23" s="59">
        <f t="shared" si="90"/>
        <v>0</v>
      </c>
      <c r="JJ23" s="58">
        <v>0</v>
      </c>
      <c r="JK23" s="59">
        <f t="shared" si="137"/>
        <v>0</v>
      </c>
      <c r="JL23" s="59">
        <f t="shared" si="138"/>
        <v>36</v>
      </c>
      <c r="JM23" s="59">
        <f t="shared" si="92"/>
        <v>0</v>
      </c>
      <c r="JN23" s="58">
        <v>0</v>
      </c>
      <c r="JO23" s="59">
        <f t="shared" si="93"/>
        <v>36</v>
      </c>
      <c r="JP23" s="59">
        <f t="shared" si="139"/>
        <v>90</v>
      </c>
      <c r="JQ23" s="59">
        <f t="shared" si="94"/>
        <v>34</v>
      </c>
      <c r="JR23" s="58">
        <v>0</v>
      </c>
      <c r="JS23" s="59">
        <f t="shared" si="95"/>
        <v>124</v>
      </c>
      <c r="JU23" s="187">
        <f t="shared" si="96"/>
        <v>50</v>
      </c>
      <c r="JV23" s="1">
        <f t="shared" si="97"/>
        <v>26.53</v>
      </c>
    </row>
    <row r="24" spans="1:282" s="67" customFormat="1" ht="21" customHeight="1">
      <c r="A24" s="31">
        <v>42540</v>
      </c>
      <c r="B24" s="68">
        <f t="shared" si="98"/>
        <v>954.21000000000095</v>
      </c>
      <c r="C24" s="33">
        <f>+('[1]Multi Layer '!$G$25+'[1]Multi Layer '!$S$25+'[1]Multi Layer '!$AE$25)*25</f>
        <v>0</v>
      </c>
      <c r="D24" s="34">
        <f t="shared" si="20"/>
        <v>954.21000000000095</v>
      </c>
      <c r="E24" s="70">
        <v>0</v>
      </c>
      <c r="F24" s="70">
        <v>0</v>
      </c>
      <c r="G24" s="36">
        <f t="shared" si="0"/>
        <v>0</v>
      </c>
      <c r="H24" s="70">
        <v>0</v>
      </c>
      <c r="I24" s="70">
        <v>0</v>
      </c>
      <c r="J24" s="70">
        <v>0</v>
      </c>
      <c r="K24" s="38">
        <f t="shared" si="142"/>
        <v>0</v>
      </c>
      <c r="L24" s="38">
        <f t="shared" si="1"/>
        <v>0</v>
      </c>
      <c r="M24" s="38">
        <f t="shared" si="2"/>
        <v>0</v>
      </c>
      <c r="N24" s="70">
        <v>0</v>
      </c>
      <c r="O24" s="40">
        <f t="shared" si="140"/>
        <v>0</v>
      </c>
      <c r="P24" s="63">
        <f t="shared" si="141"/>
        <v>954.21000000000095</v>
      </c>
      <c r="Q24" s="42">
        <v>0</v>
      </c>
      <c r="R24" s="43">
        <f t="shared" si="21"/>
        <v>-954.21000000000095</v>
      </c>
      <c r="S24" s="64"/>
      <c r="T24" s="65">
        <f t="shared" si="99"/>
        <v>3384.6599999999989</v>
      </c>
      <c r="U24" s="45">
        <f t="shared" si="22"/>
        <v>0</v>
      </c>
      <c r="V24" s="46">
        <f t="shared" si="143"/>
        <v>871.41</v>
      </c>
      <c r="W24" s="46">
        <f t="shared" si="23"/>
        <v>2513.2499999999991</v>
      </c>
      <c r="X24" s="47">
        <v>0</v>
      </c>
      <c r="Y24" s="47">
        <v>0</v>
      </c>
      <c r="Z24" s="47">
        <v>0</v>
      </c>
      <c r="AA24" s="47">
        <v>0</v>
      </c>
      <c r="AB24" s="47">
        <v>0</v>
      </c>
      <c r="AC24" s="47">
        <v>0</v>
      </c>
      <c r="AD24" s="47">
        <v>0</v>
      </c>
      <c r="AE24" s="47">
        <v>0</v>
      </c>
      <c r="AF24" s="47">
        <v>0</v>
      </c>
      <c r="AG24" s="47">
        <v>0</v>
      </c>
      <c r="AH24" s="47">
        <v>0</v>
      </c>
      <c r="AI24" s="47">
        <v>0</v>
      </c>
      <c r="AJ24" s="47">
        <v>0</v>
      </c>
      <c r="AK24" s="47">
        <v>0</v>
      </c>
      <c r="AL24" s="47">
        <v>0</v>
      </c>
      <c r="AM24" s="47">
        <v>0</v>
      </c>
      <c r="AN24" s="47">
        <v>0</v>
      </c>
      <c r="AO24" s="47">
        <v>0</v>
      </c>
      <c r="AP24" s="47">
        <v>0</v>
      </c>
      <c r="AQ24" s="47">
        <v>0</v>
      </c>
      <c r="AR24" s="47">
        <v>0</v>
      </c>
      <c r="AS24" s="47">
        <v>0</v>
      </c>
      <c r="AT24" s="47">
        <v>0</v>
      </c>
      <c r="AU24" s="47">
        <v>0</v>
      </c>
      <c r="AV24" s="47">
        <v>0</v>
      </c>
      <c r="AW24" s="47">
        <v>0</v>
      </c>
      <c r="AX24" s="47">
        <v>0</v>
      </c>
      <c r="AY24" s="47">
        <v>0</v>
      </c>
      <c r="AZ24" s="47">
        <v>0</v>
      </c>
      <c r="BA24" s="47">
        <v>0</v>
      </c>
      <c r="BB24" s="47">
        <v>0</v>
      </c>
      <c r="BC24" s="47">
        <v>0</v>
      </c>
      <c r="BD24" s="47">
        <v>0</v>
      </c>
      <c r="BE24" s="47">
        <v>0</v>
      </c>
      <c r="BF24" s="47">
        <v>0</v>
      </c>
      <c r="BG24" s="47">
        <v>0</v>
      </c>
      <c r="BH24" s="47">
        <v>0</v>
      </c>
      <c r="BI24" s="47">
        <v>0</v>
      </c>
      <c r="BJ24" s="47">
        <v>0</v>
      </c>
      <c r="BK24" s="47">
        <v>0</v>
      </c>
      <c r="BL24" s="47">
        <v>0</v>
      </c>
      <c r="BM24" s="47">
        <v>0</v>
      </c>
      <c r="BN24" s="47">
        <v>0</v>
      </c>
      <c r="BO24" s="47">
        <v>0</v>
      </c>
      <c r="BP24" s="47">
        <v>0</v>
      </c>
      <c r="BQ24" s="47">
        <v>0</v>
      </c>
      <c r="BR24" s="47">
        <v>0</v>
      </c>
      <c r="BS24" s="47">
        <v>0</v>
      </c>
      <c r="BT24" s="47">
        <v>0</v>
      </c>
      <c r="BU24" s="47">
        <v>0</v>
      </c>
      <c r="BV24" s="47">
        <v>0</v>
      </c>
      <c r="BW24" s="47">
        <v>0</v>
      </c>
      <c r="BX24" s="47">
        <v>0</v>
      </c>
      <c r="BY24" s="47">
        <v>0</v>
      </c>
      <c r="BZ24" s="47">
        <v>0</v>
      </c>
      <c r="CA24" s="47">
        <v>0</v>
      </c>
      <c r="CB24" s="47">
        <v>0</v>
      </c>
      <c r="CC24" s="47">
        <v>0</v>
      </c>
      <c r="CD24" s="47">
        <v>0</v>
      </c>
      <c r="CE24" s="47">
        <v>0</v>
      </c>
      <c r="CF24" s="47">
        <v>0</v>
      </c>
      <c r="CG24" s="47">
        <v>0</v>
      </c>
      <c r="CH24" s="47">
        <v>0</v>
      </c>
      <c r="CI24" s="47">
        <v>0</v>
      </c>
      <c r="CJ24" s="47">
        <v>0</v>
      </c>
      <c r="CK24" s="47">
        <v>0</v>
      </c>
      <c r="CL24" s="48">
        <f t="shared" si="24"/>
        <v>0</v>
      </c>
      <c r="CM24" s="49">
        <f t="shared" si="25"/>
        <v>2513.2499999999991</v>
      </c>
      <c r="CN24" s="49">
        <f t="shared" si="26"/>
        <v>0</v>
      </c>
      <c r="CO24" s="51">
        <f t="shared" si="100"/>
        <v>244.63000000000019</v>
      </c>
      <c r="CP24" s="51">
        <f t="shared" si="27"/>
        <v>0</v>
      </c>
      <c r="CQ24" s="52">
        <v>0</v>
      </c>
      <c r="CR24" s="52">
        <v>0</v>
      </c>
      <c r="CS24" s="52">
        <v>0</v>
      </c>
      <c r="CT24" s="51">
        <f t="shared" si="28"/>
        <v>0</v>
      </c>
      <c r="CU24" s="51">
        <f t="shared" si="4"/>
        <v>244.63000000000019</v>
      </c>
      <c r="CV24" s="51">
        <f t="shared" si="101"/>
        <v>349.6</v>
      </c>
      <c r="CW24" s="51">
        <f t="shared" si="29"/>
        <v>0</v>
      </c>
      <c r="CX24" s="52">
        <v>0</v>
      </c>
      <c r="CY24" s="52">
        <v>0</v>
      </c>
      <c r="CZ24" s="52">
        <v>0</v>
      </c>
      <c r="DA24" s="51">
        <f t="shared" si="30"/>
        <v>0</v>
      </c>
      <c r="DB24" s="51">
        <f t="shared" si="5"/>
        <v>349.6</v>
      </c>
      <c r="DC24" s="51">
        <f t="shared" si="102"/>
        <v>0.69999999999993179</v>
      </c>
      <c r="DD24" s="51">
        <f t="shared" si="31"/>
        <v>0</v>
      </c>
      <c r="DE24" s="52">
        <v>0</v>
      </c>
      <c r="DF24" s="52">
        <v>0</v>
      </c>
      <c r="DG24" s="52">
        <v>0</v>
      </c>
      <c r="DH24" s="51">
        <f t="shared" si="32"/>
        <v>0</v>
      </c>
      <c r="DI24" s="51">
        <f t="shared" si="6"/>
        <v>0.69999999999993179</v>
      </c>
      <c r="DJ24" s="51">
        <f t="shared" si="103"/>
        <v>15.34</v>
      </c>
      <c r="DK24" s="51">
        <f t="shared" si="33"/>
        <v>0</v>
      </c>
      <c r="DL24" s="52">
        <v>0</v>
      </c>
      <c r="DM24" s="52">
        <v>0</v>
      </c>
      <c r="DN24" s="52">
        <v>0</v>
      </c>
      <c r="DO24" s="51">
        <f t="shared" si="34"/>
        <v>0</v>
      </c>
      <c r="DP24" s="51">
        <f t="shared" si="7"/>
        <v>15.34</v>
      </c>
      <c r="DQ24" s="51">
        <f t="shared" si="104"/>
        <v>7.97</v>
      </c>
      <c r="DR24" s="51">
        <f t="shared" si="35"/>
        <v>0</v>
      </c>
      <c r="DS24" s="52">
        <v>0</v>
      </c>
      <c r="DT24" s="52">
        <v>0</v>
      </c>
      <c r="DU24" s="52">
        <v>0</v>
      </c>
      <c r="DV24" s="51">
        <f t="shared" si="36"/>
        <v>0</v>
      </c>
      <c r="DW24" s="51">
        <f t="shared" si="8"/>
        <v>7.97</v>
      </c>
      <c r="DX24" s="51">
        <f t="shared" si="105"/>
        <v>25.82</v>
      </c>
      <c r="DY24" s="51">
        <f t="shared" si="37"/>
        <v>0</v>
      </c>
      <c r="DZ24" s="52">
        <v>0</v>
      </c>
      <c r="EA24" s="52">
        <v>0</v>
      </c>
      <c r="EB24" s="52">
        <v>0</v>
      </c>
      <c r="EC24" s="51">
        <f t="shared" si="38"/>
        <v>0</v>
      </c>
      <c r="ED24" s="51">
        <f t="shared" si="9"/>
        <v>25.82</v>
      </c>
      <c r="EE24" s="51">
        <f t="shared" si="106"/>
        <v>48.72</v>
      </c>
      <c r="EF24" s="51">
        <f t="shared" si="39"/>
        <v>0</v>
      </c>
      <c r="EG24" s="52">
        <v>0</v>
      </c>
      <c r="EH24" s="52">
        <v>0</v>
      </c>
      <c r="EI24" s="52">
        <v>0</v>
      </c>
      <c r="EJ24" s="51">
        <f t="shared" si="40"/>
        <v>0</v>
      </c>
      <c r="EK24" s="51">
        <f t="shared" si="10"/>
        <v>48.72</v>
      </c>
      <c r="EL24" s="51">
        <f t="shared" si="107"/>
        <v>28.800000000000068</v>
      </c>
      <c r="EM24" s="51">
        <f t="shared" si="41"/>
        <v>0</v>
      </c>
      <c r="EN24" s="52">
        <v>0</v>
      </c>
      <c r="EO24" s="52">
        <v>0</v>
      </c>
      <c r="EP24" s="52">
        <v>0</v>
      </c>
      <c r="EQ24" s="51">
        <f t="shared" si="42"/>
        <v>0</v>
      </c>
      <c r="ER24" s="51">
        <f t="shared" si="11"/>
        <v>28.800000000000068</v>
      </c>
      <c r="ES24" s="51">
        <f t="shared" si="108"/>
        <v>24.57</v>
      </c>
      <c r="ET24" s="51">
        <f t="shared" si="43"/>
        <v>0</v>
      </c>
      <c r="EU24" s="52">
        <v>0</v>
      </c>
      <c r="EV24" s="52">
        <v>0</v>
      </c>
      <c r="EW24" s="52">
        <v>0</v>
      </c>
      <c r="EX24" s="51">
        <f t="shared" si="44"/>
        <v>0</v>
      </c>
      <c r="EY24" s="51">
        <f t="shared" si="45"/>
        <v>24.57</v>
      </c>
      <c r="EZ24" s="51">
        <f t="shared" si="109"/>
        <v>71.239999999999995</v>
      </c>
      <c r="FA24" s="51">
        <f t="shared" si="46"/>
        <v>0</v>
      </c>
      <c r="FB24" s="52">
        <v>0</v>
      </c>
      <c r="FC24" s="52">
        <v>0</v>
      </c>
      <c r="FD24" s="52">
        <v>0</v>
      </c>
      <c r="FE24" s="51">
        <f t="shared" si="47"/>
        <v>0</v>
      </c>
      <c r="FF24" s="51">
        <f t="shared" si="48"/>
        <v>71.239999999999995</v>
      </c>
      <c r="FG24" s="51">
        <f t="shared" si="110"/>
        <v>47.100000000000023</v>
      </c>
      <c r="FH24" s="51">
        <f t="shared" si="49"/>
        <v>0</v>
      </c>
      <c r="FI24" s="52">
        <v>0</v>
      </c>
      <c r="FJ24" s="52">
        <v>0</v>
      </c>
      <c r="FK24" s="52">
        <v>0</v>
      </c>
      <c r="FL24" s="51">
        <f t="shared" si="50"/>
        <v>0</v>
      </c>
      <c r="FM24" s="51">
        <f t="shared" si="51"/>
        <v>47.100000000000023</v>
      </c>
      <c r="FN24" s="51">
        <f t="shared" si="111"/>
        <v>69.05999999999996</v>
      </c>
      <c r="FO24" s="51">
        <f t="shared" si="52"/>
        <v>0</v>
      </c>
      <c r="FP24" s="52">
        <v>0</v>
      </c>
      <c r="FQ24" s="52">
        <v>0</v>
      </c>
      <c r="FR24" s="52">
        <v>0</v>
      </c>
      <c r="FS24" s="51">
        <f t="shared" si="53"/>
        <v>0</v>
      </c>
      <c r="FT24" s="51">
        <f t="shared" si="54"/>
        <v>69.05999999999996</v>
      </c>
      <c r="FU24" s="51">
        <f t="shared" si="112"/>
        <v>0</v>
      </c>
      <c r="FV24" s="51">
        <f t="shared" si="12"/>
        <v>0</v>
      </c>
      <c r="FW24" s="52">
        <v>0</v>
      </c>
      <c r="FX24" s="52">
        <v>0</v>
      </c>
      <c r="FY24" s="52">
        <v>0</v>
      </c>
      <c r="FZ24" s="51">
        <f t="shared" si="55"/>
        <v>0</v>
      </c>
      <c r="GA24" s="51">
        <f t="shared" si="13"/>
        <v>0</v>
      </c>
      <c r="GB24" s="51">
        <f t="shared" si="113"/>
        <v>7.45</v>
      </c>
      <c r="GC24" s="51">
        <f t="shared" si="56"/>
        <v>0</v>
      </c>
      <c r="GD24" s="52">
        <v>0</v>
      </c>
      <c r="GE24" s="52">
        <v>0</v>
      </c>
      <c r="GF24" s="52">
        <v>0</v>
      </c>
      <c r="GG24" s="51">
        <f t="shared" si="114"/>
        <v>0</v>
      </c>
      <c r="GH24" s="51">
        <f t="shared" si="115"/>
        <v>7.45</v>
      </c>
      <c r="GI24" s="51">
        <f t="shared" si="116"/>
        <v>0</v>
      </c>
      <c r="GJ24" s="51">
        <f t="shared" si="58"/>
        <v>0</v>
      </c>
      <c r="GK24" s="52">
        <v>0</v>
      </c>
      <c r="GL24" s="52">
        <v>0</v>
      </c>
      <c r="GM24" s="52">
        <v>0</v>
      </c>
      <c r="GN24" s="51">
        <f t="shared" si="117"/>
        <v>0</v>
      </c>
      <c r="GO24" s="51">
        <f t="shared" si="118"/>
        <v>0</v>
      </c>
      <c r="GP24" s="51">
        <f t="shared" si="119"/>
        <v>15.5</v>
      </c>
      <c r="GQ24" s="51">
        <f t="shared" si="60"/>
        <v>0</v>
      </c>
      <c r="GR24" s="52">
        <v>0</v>
      </c>
      <c r="GS24" s="52">
        <v>0</v>
      </c>
      <c r="GT24" s="52">
        <v>0</v>
      </c>
      <c r="GU24" s="51">
        <f t="shared" si="61"/>
        <v>0</v>
      </c>
      <c r="GV24" s="51">
        <f t="shared" si="16"/>
        <v>15.5</v>
      </c>
      <c r="GW24" s="66">
        <f t="shared" si="120"/>
        <v>246.99999999999989</v>
      </c>
      <c r="GX24" s="56">
        <f t="shared" si="62"/>
        <v>871.41</v>
      </c>
      <c r="GY24" s="52">
        <v>45</v>
      </c>
      <c r="GZ24" s="52">
        <v>852.86</v>
      </c>
      <c r="HA24" s="52">
        <v>18.55</v>
      </c>
      <c r="HB24" s="51">
        <f t="shared" si="17"/>
        <v>871.41</v>
      </c>
      <c r="HC24" s="57">
        <f t="shared" si="18"/>
        <v>246.99999999999989</v>
      </c>
      <c r="HD24" s="59">
        <f t="shared" si="121"/>
        <v>154</v>
      </c>
      <c r="HE24" s="59">
        <f t="shared" si="63"/>
        <v>0</v>
      </c>
      <c r="HF24" s="58">
        <v>0</v>
      </c>
      <c r="HG24" s="59">
        <f t="shared" si="64"/>
        <v>154</v>
      </c>
      <c r="HH24" s="59">
        <f t="shared" si="122"/>
        <v>0</v>
      </c>
      <c r="HI24" s="59">
        <f t="shared" si="65"/>
        <v>0</v>
      </c>
      <c r="HJ24" s="58">
        <v>0</v>
      </c>
      <c r="HK24" s="59">
        <f t="shared" si="66"/>
        <v>0</v>
      </c>
      <c r="HL24" s="59">
        <f t="shared" si="123"/>
        <v>33</v>
      </c>
      <c r="HM24" s="59">
        <f t="shared" si="67"/>
        <v>0</v>
      </c>
      <c r="HN24" s="58">
        <v>0</v>
      </c>
      <c r="HO24" s="59">
        <f t="shared" si="68"/>
        <v>33</v>
      </c>
      <c r="HP24" s="59">
        <f t="shared" si="124"/>
        <v>0</v>
      </c>
      <c r="HQ24" s="59">
        <f t="shared" si="69"/>
        <v>0</v>
      </c>
      <c r="HR24" s="58">
        <v>0</v>
      </c>
      <c r="HS24" s="59">
        <f t="shared" si="70"/>
        <v>0</v>
      </c>
      <c r="HT24" s="59">
        <f t="shared" si="125"/>
        <v>32</v>
      </c>
      <c r="HU24" s="59">
        <f t="shared" si="71"/>
        <v>0</v>
      </c>
      <c r="HV24" s="58">
        <v>0</v>
      </c>
      <c r="HW24" s="59">
        <f t="shared" si="72"/>
        <v>32</v>
      </c>
      <c r="HX24" s="59">
        <f t="shared" si="126"/>
        <v>20</v>
      </c>
      <c r="HY24" s="59">
        <f t="shared" si="73"/>
        <v>0</v>
      </c>
      <c r="HZ24" s="58">
        <v>0</v>
      </c>
      <c r="IA24" s="59">
        <f t="shared" si="74"/>
        <v>20</v>
      </c>
      <c r="IB24" s="59">
        <f t="shared" si="127"/>
        <v>23</v>
      </c>
      <c r="IC24" s="59">
        <f t="shared" si="75"/>
        <v>0</v>
      </c>
      <c r="ID24" s="58">
        <v>0</v>
      </c>
      <c r="IE24" s="59">
        <f t="shared" si="76"/>
        <v>23</v>
      </c>
      <c r="IF24" s="59">
        <f t="shared" si="128"/>
        <v>25</v>
      </c>
      <c r="IG24" s="59">
        <f t="shared" si="77"/>
        <v>0</v>
      </c>
      <c r="IH24" s="58">
        <v>0</v>
      </c>
      <c r="II24" s="59">
        <f t="shared" si="78"/>
        <v>25</v>
      </c>
      <c r="IJ24" s="59">
        <f t="shared" si="129"/>
        <v>0</v>
      </c>
      <c r="IK24" s="59">
        <f t="shared" si="79"/>
        <v>0</v>
      </c>
      <c r="IL24" s="58">
        <v>0</v>
      </c>
      <c r="IM24" s="59">
        <f t="shared" si="80"/>
        <v>0</v>
      </c>
      <c r="IN24" s="59">
        <f t="shared" si="130"/>
        <v>0</v>
      </c>
      <c r="IO24" s="59">
        <f t="shared" si="81"/>
        <v>0</v>
      </c>
      <c r="IP24" s="58">
        <v>0</v>
      </c>
      <c r="IQ24" s="59">
        <f t="shared" si="82"/>
        <v>0</v>
      </c>
      <c r="IR24" s="59">
        <f t="shared" si="131"/>
        <v>30</v>
      </c>
      <c r="IS24" s="59">
        <f t="shared" si="83"/>
        <v>0</v>
      </c>
      <c r="IT24" s="58">
        <v>0</v>
      </c>
      <c r="IU24" s="59">
        <f t="shared" si="84"/>
        <v>30</v>
      </c>
      <c r="IV24" s="59">
        <f t="shared" si="132"/>
        <v>23</v>
      </c>
      <c r="IW24" s="59">
        <f t="shared" si="19"/>
        <v>0</v>
      </c>
      <c r="IX24" s="58">
        <v>0</v>
      </c>
      <c r="IY24" s="59">
        <f t="shared" si="85"/>
        <v>23</v>
      </c>
      <c r="IZ24" s="59">
        <f t="shared" si="133"/>
        <v>11</v>
      </c>
      <c r="JA24" s="59">
        <f t="shared" si="86"/>
        <v>0</v>
      </c>
      <c r="JB24" s="58">
        <v>0</v>
      </c>
      <c r="JC24" s="59">
        <f t="shared" si="87"/>
        <v>11</v>
      </c>
      <c r="JD24" s="59">
        <f t="shared" si="134"/>
        <v>0</v>
      </c>
      <c r="JE24" s="59">
        <f t="shared" si="88"/>
        <v>0</v>
      </c>
      <c r="JF24" s="58">
        <v>0</v>
      </c>
      <c r="JG24" s="59">
        <f t="shared" si="135"/>
        <v>0</v>
      </c>
      <c r="JH24" s="59">
        <f t="shared" si="136"/>
        <v>0</v>
      </c>
      <c r="JI24" s="59">
        <f t="shared" si="90"/>
        <v>0</v>
      </c>
      <c r="JJ24" s="58">
        <v>0</v>
      </c>
      <c r="JK24" s="59">
        <f t="shared" si="137"/>
        <v>0</v>
      </c>
      <c r="JL24" s="59">
        <f t="shared" si="138"/>
        <v>36</v>
      </c>
      <c r="JM24" s="59">
        <f t="shared" si="92"/>
        <v>0</v>
      </c>
      <c r="JN24" s="58">
        <v>0</v>
      </c>
      <c r="JO24" s="59">
        <f t="shared" si="93"/>
        <v>36</v>
      </c>
      <c r="JP24" s="59">
        <f t="shared" si="139"/>
        <v>124</v>
      </c>
      <c r="JQ24" s="59">
        <f t="shared" si="94"/>
        <v>45</v>
      </c>
      <c r="JR24" s="58">
        <v>0</v>
      </c>
      <c r="JS24" s="59">
        <f t="shared" si="95"/>
        <v>169</v>
      </c>
      <c r="JU24" s="187">
        <f t="shared" si="96"/>
        <v>45</v>
      </c>
      <c r="JV24" s="1">
        <f t="shared" si="97"/>
        <v>18.55</v>
      </c>
    </row>
    <row r="25" spans="1:282" s="61" customFormat="1" ht="21" customHeight="1">
      <c r="A25" s="31">
        <v>42541</v>
      </c>
      <c r="B25" s="68">
        <f t="shared" si="98"/>
        <v>954.21000000000095</v>
      </c>
      <c r="C25" s="33">
        <f>+('[1]Multi Layer '!$G$26+'[1]Multi Layer '!$S$26+'[1]Multi Layer '!$AE$26)*25</f>
        <v>1000</v>
      </c>
      <c r="D25" s="34">
        <f t="shared" si="20"/>
        <v>1954.2100000000009</v>
      </c>
      <c r="E25" s="70">
        <v>6</v>
      </c>
      <c r="F25" s="70">
        <v>271.55</v>
      </c>
      <c r="G25" s="36">
        <f t="shared" si="0"/>
        <v>266.75</v>
      </c>
      <c r="H25" s="70">
        <v>32.75</v>
      </c>
      <c r="I25" s="70">
        <v>0.85</v>
      </c>
      <c r="J25" s="70">
        <v>0</v>
      </c>
      <c r="K25" s="38">
        <f t="shared" si="142"/>
        <v>33.6</v>
      </c>
      <c r="L25" s="38">
        <f t="shared" si="1"/>
        <v>2.7155</v>
      </c>
      <c r="M25" s="38">
        <f t="shared" si="2"/>
        <v>-30.884500000000003</v>
      </c>
      <c r="N25" s="70">
        <v>4.8</v>
      </c>
      <c r="O25" s="40">
        <f t="shared" si="140"/>
        <v>300.35000000000002</v>
      </c>
      <c r="P25" s="63">
        <f t="shared" si="141"/>
        <v>1653.860000000001</v>
      </c>
      <c r="Q25" s="42">
        <v>0</v>
      </c>
      <c r="R25" s="43">
        <f t="shared" si="21"/>
        <v>-1653.860000000001</v>
      </c>
      <c r="S25" s="4"/>
      <c r="T25" s="65">
        <f t="shared" si="99"/>
        <v>2513.2499999999991</v>
      </c>
      <c r="U25" s="45">
        <f t="shared" si="22"/>
        <v>266.75</v>
      </c>
      <c r="V25" s="46">
        <f t="shared" si="143"/>
        <v>0</v>
      </c>
      <c r="W25" s="46">
        <f t="shared" si="23"/>
        <v>2779.9999999999991</v>
      </c>
      <c r="X25" s="47">
        <v>0</v>
      </c>
      <c r="Y25" s="47">
        <v>0</v>
      </c>
      <c r="Z25" s="47">
        <v>0</v>
      </c>
      <c r="AA25" s="47">
        <v>0</v>
      </c>
      <c r="AB25" s="47">
        <f>15+15+4</f>
        <v>34</v>
      </c>
      <c r="AC25" s="47">
        <f>183.19+718.29+780.51</f>
        <v>1681.99</v>
      </c>
      <c r="AD25" s="47">
        <f>15+15+4</f>
        <v>34</v>
      </c>
      <c r="AE25" s="47">
        <f>181.77+718.13+780.34</f>
        <v>1680.24</v>
      </c>
      <c r="AF25" s="47">
        <v>0</v>
      </c>
      <c r="AG25" s="47">
        <v>0</v>
      </c>
      <c r="AH25" s="47">
        <v>0</v>
      </c>
      <c r="AI25" s="47">
        <v>0</v>
      </c>
      <c r="AJ25" s="47">
        <v>0</v>
      </c>
      <c r="AK25" s="47">
        <v>0</v>
      </c>
      <c r="AL25" s="47">
        <v>0</v>
      </c>
      <c r="AM25" s="47">
        <v>0</v>
      </c>
      <c r="AN25" s="47">
        <v>0</v>
      </c>
      <c r="AO25" s="47">
        <v>0</v>
      </c>
      <c r="AP25" s="47">
        <v>0</v>
      </c>
      <c r="AQ25" s="47">
        <v>0</v>
      </c>
      <c r="AR25" s="47">
        <v>0</v>
      </c>
      <c r="AS25" s="47">
        <v>0</v>
      </c>
      <c r="AT25" s="47">
        <v>0</v>
      </c>
      <c r="AU25" s="47">
        <v>0</v>
      </c>
      <c r="AV25" s="47">
        <v>0</v>
      </c>
      <c r="AW25" s="47">
        <v>0</v>
      </c>
      <c r="AX25" s="47">
        <v>0</v>
      </c>
      <c r="AY25" s="47">
        <v>0</v>
      </c>
      <c r="AZ25" s="47">
        <v>0</v>
      </c>
      <c r="BA25" s="47">
        <v>0</v>
      </c>
      <c r="BB25" s="47">
        <v>0</v>
      </c>
      <c r="BC25" s="47">
        <v>0</v>
      </c>
      <c r="BD25" s="47">
        <v>0</v>
      </c>
      <c r="BE25" s="47">
        <v>0</v>
      </c>
      <c r="BF25" s="47">
        <v>0</v>
      </c>
      <c r="BG25" s="47">
        <v>0</v>
      </c>
      <c r="BH25" s="47">
        <v>0</v>
      </c>
      <c r="BI25" s="47">
        <v>0</v>
      </c>
      <c r="BJ25" s="47">
        <v>0</v>
      </c>
      <c r="BK25" s="47">
        <v>0</v>
      </c>
      <c r="BL25" s="47">
        <v>0</v>
      </c>
      <c r="BM25" s="47">
        <v>0</v>
      </c>
      <c r="BN25" s="47">
        <v>0</v>
      </c>
      <c r="BO25" s="47">
        <v>0</v>
      </c>
      <c r="BP25" s="47">
        <v>0</v>
      </c>
      <c r="BQ25" s="47">
        <v>0</v>
      </c>
      <c r="BR25" s="47">
        <v>0</v>
      </c>
      <c r="BS25" s="47">
        <v>0</v>
      </c>
      <c r="BT25" s="47">
        <v>0</v>
      </c>
      <c r="BU25" s="47">
        <v>0</v>
      </c>
      <c r="BV25" s="47">
        <v>0</v>
      </c>
      <c r="BW25" s="47">
        <v>0</v>
      </c>
      <c r="BX25" s="47">
        <v>0</v>
      </c>
      <c r="BY25" s="47">
        <v>0</v>
      </c>
      <c r="BZ25" s="47">
        <v>0</v>
      </c>
      <c r="CA25" s="47">
        <v>0</v>
      </c>
      <c r="CB25" s="47">
        <v>0</v>
      </c>
      <c r="CC25" s="47">
        <v>0</v>
      </c>
      <c r="CD25" s="47">
        <v>0</v>
      </c>
      <c r="CE25" s="47">
        <v>0</v>
      </c>
      <c r="CF25" s="47">
        <v>0</v>
      </c>
      <c r="CG25" s="47">
        <v>0</v>
      </c>
      <c r="CH25" s="47">
        <v>0</v>
      </c>
      <c r="CI25" s="47">
        <v>0</v>
      </c>
      <c r="CJ25" s="47">
        <f>0+2.61</f>
        <v>2.61</v>
      </c>
      <c r="CK25" s="47">
        <f>1.12+0.35+1.15</f>
        <v>2.62</v>
      </c>
      <c r="CL25" s="48">
        <f t="shared" si="24"/>
        <v>1681.99</v>
      </c>
      <c r="CM25" s="49">
        <f t="shared" si="25"/>
        <v>1098.0099999999991</v>
      </c>
      <c r="CN25" s="49">
        <f t="shared" si="26"/>
        <v>1676.7600000000002</v>
      </c>
      <c r="CO25" s="51">
        <f t="shared" si="100"/>
        <v>244.63000000000019</v>
      </c>
      <c r="CP25" s="51">
        <f t="shared" si="27"/>
        <v>0</v>
      </c>
      <c r="CQ25" s="52">
        <v>0</v>
      </c>
      <c r="CR25" s="52">
        <v>0</v>
      </c>
      <c r="CS25" s="52">
        <v>0</v>
      </c>
      <c r="CT25" s="51">
        <v>0</v>
      </c>
      <c r="CU25" s="51">
        <f t="shared" si="4"/>
        <v>244.63000000000019</v>
      </c>
      <c r="CV25" s="51">
        <f t="shared" si="101"/>
        <v>349.6</v>
      </c>
      <c r="CW25" s="51">
        <f t="shared" si="29"/>
        <v>1680.24</v>
      </c>
      <c r="CX25" s="52">
        <v>70</v>
      </c>
      <c r="CY25" s="52">
        <v>880.03</v>
      </c>
      <c r="CZ25" s="52">
        <v>21.14</v>
      </c>
      <c r="DA25" s="51">
        <f t="shared" si="30"/>
        <v>901.17</v>
      </c>
      <c r="DB25" s="51">
        <f t="shared" si="5"/>
        <v>1128.67</v>
      </c>
      <c r="DC25" s="51">
        <f t="shared" si="102"/>
        <v>0.69999999999993179</v>
      </c>
      <c r="DD25" s="51">
        <f t="shared" si="31"/>
        <v>0</v>
      </c>
      <c r="DE25" s="50">
        <v>0</v>
      </c>
      <c r="DF25" s="50">
        <v>0</v>
      </c>
      <c r="DG25" s="50">
        <v>0</v>
      </c>
      <c r="DH25" s="51">
        <f t="shared" si="32"/>
        <v>0</v>
      </c>
      <c r="DI25" s="51">
        <f t="shared" si="6"/>
        <v>0.69999999999993179</v>
      </c>
      <c r="DJ25" s="51">
        <f t="shared" si="103"/>
        <v>15.34</v>
      </c>
      <c r="DK25" s="51">
        <f t="shared" si="33"/>
        <v>0</v>
      </c>
      <c r="DL25" s="50">
        <v>0</v>
      </c>
      <c r="DM25" s="50">
        <v>0</v>
      </c>
      <c r="DN25" s="50">
        <v>0</v>
      </c>
      <c r="DO25" s="51">
        <f t="shared" si="34"/>
        <v>0</v>
      </c>
      <c r="DP25" s="51">
        <f t="shared" si="7"/>
        <v>15.34</v>
      </c>
      <c r="DQ25" s="51">
        <f t="shared" si="104"/>
        <v>7.97</v>
      </c>
      <c r="DR25" s="51">
        <f t="shared" si="35"/>
        <v>0</v>
      </c>
      <c r="DS25" s="50">
        <v>0</v>
      </c>
      <c r="DT25" s="50">
        <v>0</v>
      </c>
      <c r="DU25" s="50">
        <v>0</v>
      </c>
      <c r="DV25" s="51">
        <f t="shared" si="36"/>
        <v>0</v>
      </c>
      <c r="DW25" s="51">
        <f t="shared" si="8"/>
        <v>7.97</v>
      </c>
      <c r="DX25" s="51">
        <f t="shared" si="105"/>
        <v>25.82</v>
      </c>
      <c r="DY25" s="51">
        <f t="shared" si="37"/>
        <v>0</v>
      </c>
      <c r="DZ25" s="50">
        <v>0</v>
      </c>
      <c r="EA25" s="50">
        <v>0</v>
      </c>
      <c r="EB25" s="50">
        <v>0</v>
      </c>
      <c r="EC25" s="51">
        <f t="shared" si="38"/>
        <v>0</v>
      </c>
      <c r="ED25" s="51">
        <f t="shared" si="9"/>
        <v>25.82</v>
      </c>
      <c r="EE25" s="51">
        <f t="shared" si="106"/>
        <v>48.72</v>
      </c>
      <c r="EF25" s="51">
        <f t="shared" si="39"/>
        <v>0</v>
      </c>
      <c r="EG25" s="50">
        <v>0</v>
      </c>
      <c r="EH25" s="50">
        <v>0</v>
      </c>
      <c r="EI25" s="50">
        <v>0</v>
      </c>
      <c r="EJ25" s="51">
        <f t="shared" si="40"/>
        <v>0</v>
      </c>
      <c r="EK25" s="51">
        <f t="shared" si="10"/>
        <v>48.72</v>
      </c>
      <c r="EL25" s="51">
        <f t="shared" si="107"/>
        <v>28.800000000000068</v>
      </c>
      <c r="EM25" s="51">
        <f t="shared" si="41"/>
        <v>0</v>
      </c>
      <c r="EN25" s="50">
        <v>0</v>
      </c>
      <c r="EO25" s="50">
        <v>0</v>
      </c>
      <c r="EP25" s="50">
        <v>0</v>
      </c>
      <c r="EQ25" s="51">
        <v>0</v>
      </c>
      <c r="ER25" s="51">
        <f t="shared" si="11"/>
        <v>28.800000000000068</v>
      </c>
      <c r="ES25" s="51">
        <f t="shared" si="108"/>
        <v>24.57</v>
      </c>
      <c r="ET25" s="51">
        <f t="shared" si="43"/>
        <v>0</v>
      </c>
      <c r="EU25" s="50">
        <v>0</v>
      </c>
      <c r="EV25" s="50">
        <v>0</v>
      </c>
      <c r="EW25" s="50">
        <v>0</v>
      </c>
      <c r="EX25" s="51">
        <f t="shared" si="44"/>
        <v>0</v>
      </c>
      <c r="EY25" s="51">
        <f t="shared" si="45"/>
        <v>24.57</v>
      </c>
      <c r="EZ25" s="51">
        <f t="shared" si="109"/>
        <v>71.239999999999995</v>
      </c>
      <c r="FA25" s="51">
        <f t="shared" si="46"/>
        <v>0</v>
      </c>
      <c r="FB25" s="50">
        <v>0</v>
      </c>
      <c r="FC25" s="50">
        <v>0</v>
      </c>
      <c r="FD25" s="50">
        <v>0</v>
      </c>
      <c r="FE25" s="51">
        <f t="shared" si="47"/>
        <v>0</v>
      </c>
      <c r="FF25" s="51">
        <f t="shared" si="48"/>
        <v>71.239999999999995</v>
      </c>
      <c r="FG25" s="51">
        <f t="shared" si="110"/>
        <v>47.100000000000023</v>
      </c>
      <c r="FH25" s="51">
        <f t="shared" si="49"/>
        <v>0</v>
      </c>
      <c r="FI25" s="50">
        <v>0</v>
      </c>
      <c r="FJ25" s="50">
        <v>0</v>
      </c>
      <c r="FK25" s="50">
        <v>0</v>
      </c>
      <c r="FL25" s="51">
        <f t="shared" si="50"/>
        <v>0</v>
      </c>
      <c r="FM25" s="51">
        <f t="shared" si="51"/>
        <v>47.100000000000023</v>
      </c>
      <c r="FN25" s="51">
        <f t="shared" si="111"/>
        <v>69.05999999999996</v>
      </c>
      <c r="FO25" s="51">
        <f t="shared" si="52"/>
        <v>0</v>
      </c>
      <c r="FP25" s="50">
        <v>0</v>
      </c>
      <c r="FQ25" s="50">
        <v>0</v>
      </c>
      <c r="FR25" s="50">
        <v>0</v>
      </c>
      <c r="FS25" s="51">
        <v>0</v>
      </c>
      <c r="FT25" s="51">
        <f t="shared" si="54"/>
        <v>69.05999999999996</v>
      </c>
      <c r="FU25" s="51">
        <f t="shared" si="112"/>
        <v>0</v>
      </c>
      <c r="FV25" s="51">
        <f t="shared" si="12"/>
        <v>0</v>
      </c>
      <c r="FW25" s="50">
        <v>0</v>
      </c>
      <c r="FX25" s="50">
        <v>0</v>
      </c>
      <c r="FY25" s="50">
        <v>0</v>
      </c>
      <c r="FZ25" s="51">
        <f t="shared" si="55"/>
        <v>0</v>
      </c>
      <c r="GA25" s="51">
        <f t="shared" si="13"/>
        <v>0</v>
      </c>
      <c r="GB25" s="51">
        <f t="shared" si="113"/>
        <v>7.45</v>
      </c>
      <c r="GC25" s="51">
        <f t="shared" si="56"/>
        <v>0</v>
      </c>
      <c r="GD25" s="50">
        <v>0</v>
      </c>
      <c r="GE25" s="50">
        <v>0</v>
      </c>
      <c r="GF25" s="50">
        <v>0</v>
      </c>
      <c r="GG25" s="51">
        <f t="shared" si="114"/>
        <v>0</v>
      </c>
      <c r="GH25" s="51">
        <f t="shared" si="115"/>
        <v>7.45</v>
      </c>
      <c r="GI25" s="51">
        <f t="shared" si="116"/>
        <v>0</v>
      </c>
      <c r="GJ25" s="51">
        <f t="shared" si="58"/>
        <v>0</v>
      </c>
      <c r="GK25" s="50">
        <v>0</v>
      </c>
      <c r="GL25" s="50">
        <v>0</v>
      </c>
      <c r="GM25" s="50">
        <v>0</v>
      </c>
      <c r="GN25" s="51">
        <f t="shared" si="117"/>
        <v>0</v>
      </c>
      <c r="GO25" s="51">
        <f t="shared" si="118"/>
        <v>0</v>
      </c>
      <c r="GP25" s="51">
        <f t="shared" si="119"/>
        <v>15.5</v>
      </c>
      <c r="GQ25" s="51">
        <f t="shared" si="60"/>
        <v>0</v>
      </c>
      <c r="GR25" s="50">
        <v>0</v>
      </c>
      <c r="GS25" s="50">
        <v>0</v>
      </c>
      <c r="GT25" s="50">
        <v>0</v>
      </c>
      <c r="GU25" s="51">
        <f t="shared" si="61"/>
        <v>0</v>
      </c>
      <c r="GV25" s="51">
        <f t="shared" si="16"/>
        <v>15.5</v>
      </c>
      <c r="GW25" s="66">
        <f t="shared" si="120"/>
        <v>246.99999999999989</v>
      </c>
      <c r="GX25" s="56">
        <f t="shared" si="62"/>
        <v>0</v>
      </c>
      <c r="GY25" s="50">
        <v>0</v>
      </c>
      <c r="GZ25" s="50">
        <v>0</v>
      </c>
      <c r="HA25" s="50">
        <v>0</v>
      </c>
      <c r="HB25" s="51">
        <f t="shared" si="17"/>
        <v>0</v>
      </c>
      <c r="HC25" s="57">
        <f t="shared" si="18"/>
        <v>246.99999999999989</v>
      </c>
      <c r="HD25" s="59">
        <f t="shared" si="121"/>
        <v>154</v>
      </c>
      <c r="HE25" s="59">
        <f t="shared" si="63"/>
        <v>0</v>
      </c>
      <c r="HF25" s="58">
        <v>0</v>
      </c>
      <c r="HG25" s="59">
        <f t="shared" si="64"/>
        <v>154</v>
      </c>
      <c r="HH25" s="59">
        <f t="shared" si="122"/>
        <v>0</v>
      </c>
      <c r="HI25" s="59">
        <f t="shared" si="65"/>
        <v>70</v>
      </c>
      <c r="HJ25" s="58">
        <v>0</v>
      </c>
      <c r="HK25" s="59">
        <f t="shared" si="66"/>
        <v>70</v>
      </c>
      <c r="HL25" s="59">
        <f t="shared" si="123"/>
        <v>33</v>
      </c>
      <c r="HM25" s="59">
        <f t="shared" si="67"/>
        <v>0</v>
      </c>
      <c r="HN25" s="58">
        <v>0</v>
      </c>
      <c r="HO25" s="59">
        <f t="shared" si="68"/>
        <v>33</v>
      </c>
      <c r="HP25" s="59">
        <f t="shared" si="124"/>
        <v>0</v>
      </c>
      <c r="HQ25" s="59">
        <f t="shared" si="69"/>
        <v>0</v>
      </c>
      <c r="HR25" s="58">
        <v>0</v>
      </c>
      <c r="HS25" s="59">
        <f t="shared" si="70"/>
        <v>0</v>
      </c>
      <c r="HT25" s="59">
        <f t="shared" si="125"/>
        <v>32</v>
      </c>
      <c r="HU25" s="59">
        <f t="shared" si="71"/>
        <v>0</v>
      </c>
      <c r="HV25" s="58">
        <v>0</v>
      </c>
      <c r="HW25" s="59">
        <f t="shared" si="72"/>
        <v>32</v>
      </c>
      <c r="HX25" s="59">
        <f t="shared" si="126"/>
        <v>20</v>
      </c>
      <c r="HY25" s="59">
        <f t="shared" si="73"/>
        <v>0</v>
      </c>
      <c r="HZ25" s="58">
        <v>0</v>
      </c>
      <c r="IA25" s="59">
        <f t="shared" si="74"/>
        <v>20</v>
      </c>
      <c r="IB25" s="59">
        <f t="shared" si="127"/>
        <v>23</v>
      </c>
      <c r="IC25" s="59">
        <f t="shared" si="75"/>
        <v>0</v>
      </c>
      <c r="ID25" s="58">
        <v>0</v>
      </c>
      <c r="IE25" s="59">
        <f t="shared" si="76"/>
        <v>23</v>
      </c>
      <c r="IF25" s="59">
        <f t="shared" si="128"/>
        <v>25</v>
      </c>
      <c r="IG25" s="59">
        <f t="shared" si="77"/>
        <v>0</v>
      </c>
      <c r="IH25" s="58">
        <v>0</v>
      </c>
      <c r="II25" s="59">
        <f t="shared" si="78"/>
        <v>25</v>
      </c>
      <c r="IJ25" s="59">
        <f t="shared" si="129"/>
        <v>0</v>
      </c>
      <c r="IK25" s="59">
        <f t="shared" si="79"/>
        <v>0</v>
      </c>
      <c r="IL25" s="58">
        <v>0</v>
      </c>
      <c r="IM25" s="59">
        <f t="shared" si="80"/>
        <v>0</v>
      </c>
      <c r="IN25" s="59">
        <f t="shared" si="130"/>
        <v>0</v>
      </c>
      <c r="IO25" s="59">
        <f t="shared" si="81"/>
        <v>0</v>
      </c>
      <c r="IP25" s="58">
        <v>0</v>
      </c>
      <c r="IQ25" s="59">
        <f t="shared" si="82"/>
        <v>0</v>
      </c>
      <c r="IR25" s="59">
        <f t="shared" si="131"/>
        <v>30</v>
      </c>
      <c r="IS25" s="59">
        <f t="shared" si="83"/>
        <v>0</v>
      </c>
      <c r="IT25" s="58">
        <v>0</v>
      </c>
      <c r="IU25" s="59">
        <f t="shared" si="84"/>
        <v>30</v>
      </c>
      <c r="IV25" s="59">
        <f t="shared" si="132"/>
        <v>23</v>
      </c>
      <c r="IW25" s="59">
        <f t="shared" si="19"/>
        <v>0</v>
      </c>
      <c r="IX25" s="58">
        <v>0</v>
      </c>
      <c r="IY25" s="59">
        <f t="shared" si="85"/>
        <v>23</v>
      </c>
      <c r="IZ25" s="59">
        <f t="shared" si="133"/>
        <v>11</v>
      </c>
      <c r="JA25" s="59">
        <f t="shared" si="86"/>
        <v>0</v>
      </c>
      <c r="JB25" s="58">
        <v>0</v>
      </c>
      <c r="JC25" s="59">
        <f t="shared" si="87"/>
        <v>11</v>
      </c>
      <c r="JD25" s="59">
        <f t="shared" si="134"/>
        <v>0</v>
      </c>
      <c r="JE25" s="59">
        <f t="shared" si="88"/>
        <v>0</v>
      </c>
      <c r="JF25" s="58">
        <v>0</v>
      </c>
      <c r="JG25" s="59">
        <f t="shared" si="135"/>
        <v>0</v>
      </c>
      <c r="JH25" s="59">
        <f t="shared" si="136"/>
        <v>0</v>
      </c>
      <c r="JI25" s="59">
        <f t="shared" si="90"/>
        <v>0</v>
      </c>
      <c r="JJ25" s="58">
        <v>0</v>
      </c>
      <c r="JK25" s="59">
        <f t="shared" si="137"/>
        <v>0</v>
      </c>
      <c r="JL25" s="59">
        <f t="shared" si="138"/>
        <v>36</v>
      </c>
      <c r="JM25" s="59">
        <f t="shared" si="92"/>
        <v>0</v>
      </c>
      <c r="JN25" s="58">
        <v>0</v>
      </c>
      <c r="JO25" s="59">
        <f t="shared" si="93"/>
        <v>36</v>
      </c>
      <c r="JP25" s="59">
        <f t="shared" si="139"/>
        <v>169</v>
      </c>
      <c r="JQ25" s="59">
        <f t="shared" si="94"/>
        <v>0</v>
      </c>
      <c r="JR25" s="58">
        <v>90</v>
      </c>
      <c r="JS25" s="59">
        <f t="shared" si="95"/>
        <v>79</v>
      </c>
      <c r="JU25" s="187">
        <f t="shared" si="96"/>
        <v>70</v>
      </c>
      <c r="JV25" s="1">
        <f t="shared" si="97"/>
        <v>21.14</v>
      </c>
    </row>
    <row r="26" spans="1:282" s="61" customFormat="1" ht="21" customHeight="1">
      <c r="A26" s="31">
        <v>42542</v>
      </c>
      <c r="B26" s="68">
        <f t="shared" si="98"/>
        <v>1653.860000000001</v>
      </c>
      <c r="C26" s="33">
        <f>+('[1]Multi Layer '!$G$27+'[1]Multi Layer '!$S$27+'[1]Multi Layer '!$AE$27)*25</f>
        <v>750</v>
      </c>
      <c r="D26" s="34">
        <f t="shared" si="20"/>
        <v>2403.860000000001</v>
      </c>
      <c r="E26" s="70">
        <f>10+12</f>
        <v>22</v>
      </c>
      <c r="F26" s="70">
        <f>545.23+549.43</f>
        <v>1094.6599999999999</v>
      </c>
      <c r="G26" s="36">
        <f t="shared" si="0"/>
        <v>1077.06</v>
      </c>
      <c r="H26" s="70">
        <f>2.35+1</f>
        <v>3.35</v>
      </c>
      <c r="I26" s="70">
        <v>0</v>
      </c>
      <c r="J26" s="70">
        <v>0</v>
      </c>
      <c r="K26" s="38">
        <f t="shared" si="142"/>
        <v>3.35</v>
      </c>
      <c r="L26" s="38">
        <f t="shared" si="1"/>
        <v>10.946599999999998</v>
      </c>
      <c r="M26" s="38">
        <f t="shared" si="2"/>
        <v>7.5965999999999987</v>
      </c>
      <c r="N26" s="70">
        <f>8+9.6</f>
        <v>17.600000000000001</v>
      </c>
      <c r="O26" s="40">
        <f t="shared" si="140"/>
        <v>1080.4099999999999</v>
      </c>
      <c r="P26" s="63">
        <f t="shared" si="141"/>
        <v>1323.4500000000012</v>
      </c>
      <c r="Q26" s="42">
        <v>0</v>
      </c>
      <c r="R26" s="43">
        <f t="shared" si="21"/>
        <v>-1323.4500000000012</v>
      </c>
      <c r="S26" s="4"/>
      <c r="T26" s="65">
        <f t="shared" si="99"/>
        <v>1098.0099999999991</v>
      </c>
      <c r="U26" s="45">
        <f t="shared" si="22"/>
        <v>1077.06</v>
      </c>
      <c r="V26" s="46">
        <f t="shared" si="143"/>
        <v>0</v>
      </c>
      <c r="W26" s="46">
        <f t="shared" si="23"/>
        <v>2175.0699999999988</v>
      </c>
      <c r="X26" s="47">
        <v>0</v>
      </c>
      <c r="Y26" s="47">
        <v>0</v>
      </c>
      <c r="Z26" s="47">
        <v>0</v>
      </c>
      <c r="AA26" s="47">
        <v>0</v>
      </c>
      <c r="AB26" s="47">
        <f>15+5+1+0</f>
        <v>21</v>
      </c>
      <c r="AC26" s="47">
        <f>56.75+155.43+717.28</f>
        <v>929.46</v>
      </c>
      <c r="AD26" s="47">
        <f>15+5+1+0</f>
        <v>21</v>
      </c>
      <c r="AE26" s="47">
        <f>56.59+154.38+716.61</f>
        <v>927.58</v>
      </c>
      <c r="AF26" s="47">
        <v>0</v>
      </c>
      <c r="AG26" s="47">
        <v>0</v>
      </c>
      <c r="AH26" s="47">
        <v>0</v>
      </c>
      <c r="AI26" s="47">
        <v>0</v>
      </c>
      <c r="AJ26" s="47">
        <v>0</v>
      </c>
      <c r="AK26" s="47">
        <v>0</v>
      </c>
      <c r="AL26" s="47">
        <v>0</v>
      </c>
      <c r="AM26" s="47">
        <v>0</v>
      </c>
      <c r="AN26" s="47">
        <v>0</v>
      </c>
      <c r="AO26" s="47">
        <v>0</v>
      </c>
      <c r="AP26" s="47">
        <v>0</v>
      </c>
      <c r="AQ26" s="47">
        <v>0</v>
      </c>
      <c r="AR26" s="47">
        <v>0</v>
      </c>
      <c r="AS26" s="47">
        <v>0</v>
      </c>
      <c r="AT26" s="47">
        <v>0</v>
      </c>
      <c r="AU26" s="47">
        <v>0</v>
      </c>
      <c r="AV26" s="47">
        <v>0</v>
      </c>
      <c r="AW26" s="47">
        <v>0</v>
      </c>
      <c r="AX26" s="47">
        <v>0</v>
      </c>
      <c r="AY26" s="47">
        <v>0</v>
      </c>
      <c r="AZ26" s="47">
        <v>0</v>
      </c>
      <c r="BA26" s="47">
        <v>0</v>
      </c>
      <c r="BB26" s="47">
        <v>0</v>
      </c>
      <c r="BC26" s="47">
        <v>0</v>
      </c>
      <c r="BD26" s="47">
        <v>0</v>
      </c>
      <c r="BE26" s="47">
        <v>0</v>
      </c>
      <c r="BF26" s="47">
        <v>0</v>
      </c>
      <c r="BG26" s="47">
        <v>0</v>
      </c>
      <c r="BH26" s="47">
        <v>0</v>
      </c>
      <c r="BI26" s="47">
        <v>0</v>
      </c>
      <c r="BJ26" s="47">
        <v>0</v>
      </c>
      <c r="BK26" s="47">
        <v>0</v>
      </c>
      <c r="BL26" s="47">
        <v>0</v>
      </c>
      <c r="BM26" s="47">
        <v>0</v>
      </c>
      <c r="BN26" s="47">
        <v>0</v>
      </c>
      <c r="BO26" s="47">
        <v>0</v>
      </c>
      <c r="BP26" s="47">
        <v>0</v>
      </c>
      <c r="BQ26" s="47">
        <v>0</v>
      </c>
      <c r="BR26" s="47">
        <v>0</v>
      </c>
      <c r="BS26" s="47">
        <v>0</v>
      </c>
      <c r="BT26" s="47">
        <v>0</v>
      </c>
      <c r="BU26" s="47">
        <v>0</v>
      </c>
      <c r="BV26" s="47">
        <v>0</v>
      </c>
      <c r="BW26" s="47">
        <v>0</v>
      </c>
      <c r="BX26" s="47">
        <v>0</v>
      </c>
      <c r="BY26" s="47">
        <v>0</v>
      </c>
      <c r="BZ26" s="47">
        <v>0</v>
      </c>
      <c r="CA26" s="47">
        <v>0</v>
      </c>
      <c r="CB26" s="47">
        <v>0</v>
      </c>
      <c r="CC26" s="47">
        <v>0</v>
      </c>
      <c r="CD26" s="47">
        <v>0</v>
      </c>
      <c r="CE26" s="47">
        <v>0</v>
      </c>
      <c r="CF26" s="47">
        <v>0</v>
      </c>
      <c r="CG26" s="47">
        <v>0</v>
      </c>
      <c r="CH26" s="47">
        <v>0</v>
      </c>
      <c r="CI26" s="47">
        <v>0</v>
      </c>
      <c r="CJ26" s="47">
        <f>0+0+2.5</f>
        <v>2.5</v>
      </c>
      <c r="CK26" s="47">
        <f>0+0+0+0</f>
        <v>0</v>
      </c>
      <c r="CL26" s="48">
        <f t="shared" si="24"/>
        <v>929.46</v>
      </c>
      <c r="CM26" s="49">
        <f t="shared" si="25"/>
        <v>1245.6099999999988</v>
      </c>
      <c r="CN26" s="49">
        <f t="shared" si="26"/>
        <v>926.96</v>
      </c>
      <c r="CO26" s="51">
        <f t="shared" si="100"/>
        <v>244.63000000000019</v>
      </c>
      <c r="CP26" s="51">
        <f t="shared" si="27"/>
        <v>0</v>
      </c>
      <c r="CQ26" s="50">
        <v>0</v>
      </c>
      <c r="CR26" s="50">
        <v>0</v>
      </c>
      <c r="CS26" s="50">
        <v>0</v>
      </c>
      <c r="CT26" s="51">
        <f t="shared" si="28"/>
        <v>0</v>
      </c>
      <c r="CU26" s="51">
        <f t="shared" si="4"/>
        <v>244.63000000000019</v>
      </c>
      <c r="CV26" s="51">
        <f t="shared" si="101"/>
        <v>1128.67</v>
      </c>
      <c r="CW26" s="51">
        <f t="shared" si="29"/>
        <v>927.58</v>
      </c>
      <c r="CX26" s="50">
        <v>75</v>
      </c>
      <c r="CY26" s="50">
        <v>936.86</v>
      </c>
      <c r="CZ26" s="50">
        <v>23.78</v>
      </c>
      <c r="DA26" s="51">
        <f t="shared" si="30"/>
        <v>960.64</v>
      </c>
      <c r="DB26" s="51">
        <f t="shared" si="5"/>
        <v>1095.6100000000001</v>
      </c>
      <c r="DC26" s="51">
        <f t="shared" si="102"/>
        <v>0.69999999999993179</v>
      </c>
      <c r="DD26" s="51">
        <f t="shared" si="31"/>
        <v>0</v>
      </c>
      <c r="DE26" s="50">
        <v>0</v>
      </c>
      <c r="DF26" s="50">
        <v>0</v>
      </c>
      <c r="DG26" s="50">
        <v>0</v>
      </c>
      <c r="DH26" s="51">
        <f t="shared" si="32"/>
        <v>0</v>
      </c>
      <c r="DI26" s="51">
        <f t="shared" si="6"/>
        <v>0.69999999999993179</v>
      </c>
      <c r="DJ26" s="51">
        <f t="shared" si="103"/>
        <v>15.34</v>
      </c>
      <c r="DK26" s="51">
        <f t="shared" si="33"/>
        <v>0</v>
      </c>
      <c r="DL26" s="50">
        <v>0</v>
      </c>
      <c r="DM26" s="50">
        <v>0</v>
      </c>
      <c r="DN26" s="50">
        <v>0</v>
      </c>
      <c r="DO26" s="51">
        <f t="shared" si="34"/>
        <v>0</v>
      </c>
      <c r="DP26" s="51">
        <f t="shared" si="7"/>
        <v>15.34</v>
      </c>
      <c r="DQ26" s="51">
        <f t="shared" si="104"/>
        <v>7.97</v>
      </c>
      <c r="DR26" s="51">
        <f t="shared" si="35"/>
        <v>0</v>
      </c>
      <c r="DS26" s="50">
        <v>0</v>
      </c>
      <c r="DT26" s="50">
        <v>0</v>
      </c>
      <c r="DU26" s="50">
        <v>0</v>
      </c>
      <c r="DV26" s="51">
        <f t="shared" si="36"/>
        <v>0</v>
      </c>
      <c r="DW26" s="51">
        <f t="shared" si="8"/>
        <v>7.97</v>
      </c>
      <c r="DX26" s="51">
        <f t="shared" si="105"/>
        <v>25.82</v>
      </c>
      <c r="DY26" s="51">
        <f t="shared" si="37"/>
        <v>0</v>
      </c>
      <c r="DZ26" s="50">
        <v>0</v>
      </c>
      <c r="EA26" s="50">
        <v>0</v>
      </c>
      <c r="EB26" s="50">
        <v>0</v>
      </c>
      <c r="EC26" s="51">
        <f t="shared" si="38"/>
        <v>0</v>
      </c>
      <c r="ED26" s="51">
        <f t="shared" si="9"/>
        <v>25.82</v>
      </c>
      <c r="EE26" s="51">
        <f t="shared" si="106"/>
        <v>48.72</v>
      </c>
      <c r="EF26" s="51">
        <f t="shared" si="39"/>
        <v>0</v>
      </c>
      <c r="EG26" s="50">
        <v>0</v>
      </c>
      <c r="EH26" s="50">
        <v>0</v>
      </c>
      <c r="EI26" s="50">
        <v>0</v>
      </c>
      <c r="EJ26" s="51">
        <f t="shared" si="40"/>
        <v>0</v>
      </c>
      <c r="EK26" s="51">
        <f t="shared" si="10"/>
        <v>48.72</v>
      </c>
      <c r="EL26" s="51">
        <f t="shared" si="107"/>
        <v>28.800000000000068</v>
      </c>
      <c r="EM26" s="51">
        <f t="shared" si="41"/>
        <v>0</v>
      </c>
      <c r="EN26" s="50">
        <v>0</v>
      </c>
      <c r="EO26" s="50">
        <v>0</v>
      </c>
      <c r="EP26" s="50">
        <v>0</v>
      </c>
      <c r="EQ26" s="51">
        <f t="shared" si="42"/>
        <v>0</v>
      </c>
      <c r="ER26" s="51">
        <f t="shared" si="11"/>
        <v>28.800000000000068</v>
      </c>
      <c r="ES26" s="51">
        <f t="shared" si="108"/>
        <v>24.57</v>
      </c>
      <c r="ET26" s="51">
        <f t="shared" si="43"/>
        <v>0</v>
      </c>
      <c r="EU26" s="50">
        <v>0</v>
      </c>
      <c r="EV26" s="50">
        <v>0</v>
      </c>
      <c r="EW26" s="50">
        <v>0</v>
      </c>
      <c r="EX26" s="51">
        <f t="shared" si="44"/>
        <v>0</v>
      </c>
      <c r="EY26" s="51">
        <f t="shared" si="45"/>
        <v>24.57</v>
      </c>
      <c r="EZ26" s="51">
        <f t="shared" si="109"/>
        <v>71.239999999999995</v>
      </c>
      <c r="FA26" s="51">
        <f t="shared" si="46"/>
        <v>0</v>
      </c>
      <c r="FB26" s="50">
        <v>0</v>
      </c>
      <c r="FC26" s="50">
        <v>0</v>
      </c>
      <c r="FD26" s="50">
        <v>0</v>
      </c>
      <c r="FE26" s="51">
        <f t="shared" si="47"/>
        <v>0</v>
      </c>
      <c r="FF26" s="51">
        <f t="shared" si="48"/>
        <v>71.239999999999995</v>
      </c>
      <c r="FG26" s="51">
        <f t="shared" si="110"/>
        <v>47.100000000000023</v>
      </c>
      <c r="FH26" s="51">
        <f t="shared" si="49"/>
        <v>0</v>
      </c>
      <c r="FI26" s="50">
        <v>0</v>
      </c>
      <c r="FJ26" s="50">
        <v>0</v>
      </c>
      <c r="FK26" s="50">
        <v>0</v>
      </c>
      <c r="FL26" s="51">
        <f t="shared" si="50"/>
        <v>0</v>
      </c>
      <c r="FM26" s="51">
        <f t="shared" si="51"/>
        <v>47.100000000000023</v>
      </c>
      <c r="FN26" s="51">
        <f t="shared" si="111"/>
        <v>69.05999999999996</v>
      </c>
      <c r="FO26" s="51">
        <f t="shared" si="52"/>
        <v>0</v>
      </c>
      <c r="FP26" s="50">
        <v>0</v>
      </c>
      <c r="FQ26" s="50">
        <v>0</v>
      </c>
      <c r="FR26" s="50">
        <v>0</v>
      </c>
      <c r="FS26" s="51">
        <f>FQ26+FR26</f>
        <v>0</v>
      </c>
      <c r="FT26" s="51">
        <f t="shared" si="54"/>
        <v>69.05999999999996</v>
      </c>
      <c r="FU26" s="51">
        <f t="shared" si="112"/>
        <v>0</v>
      </c>
      <c r="FV26" s="51">
        <f t="shared" si="12"/>
        <v>0</v>
      </c>
      <c r="FW26" s="50">
        <v>0</v>
      </c>
      <c r="FX26" s="50">
        <v>0</v>
      </c>
      <c r="FY26" s="50">
        <v>0</v>
      </c>
      <c r="FZ26" s="51">
        <f t="shared" si="55"/>
        <v>0</v>
      </c>
      <c r="GA26" s="51">
        <f t="shared" si="13"/>
        <v>0</v>
      </c>
      <c r="GB26" s="51">
        <f t="shared" si="113"/>
        <v>7.45</v>
      </c>
      <c r="GC26" s="51">
        <f t="shared" si="56"/>
        <v>0</v>
      </c>
      <c r="GD26" s="50">
        <v>0</v>
      </c>
      <c r="GE26" s="50">
        <v>0</v>
      </c>
      <c r="GF26" s="50">
        <v>0</v>
      </c>
      <c r="GG26" s="51">
        <f t="shared" si="114"/>
        <v>0</v>
      </c>
      <c r="GH26" s="51">
        <f t="shared" si="115"/>
        <v>7.45</v>
      </c>
      <c r="GI26" s="51">
        <f t="shared" si="116"/>
        <v>0</v>
      </c>
      <c r="GJ26" s="51">
        <f t="shared" si="58"/>
        <v>0</v>
      </c>
      <c r="GK26" s="50">
        <v>0</v>
      </c>
      <c r="GL26" s="50">
        <v>0</v>
      </c>
      <c r="GM26" s="50">
        <v>0</v>
      </c>
      <c r="GN26" s="51">
        <f t="shared" si="117"/>
        <v>0</v>
      </c>
      <c r="GO26" s="51">
        <f t="shared" si="118"/>
        <v>0</v>
      </c>
      <c r="GP26" s="51">
        <f t="shared" si="119"/>
        <v>15.5</v>
      </c>
      <c r="GQ26" s="51">
        <f t="shared" si="60"/>
        <v>0</v>
      </c>
      <c r="GR26" s="50">
        <v>0</v>
      </c>
      <c r="GS26" s="50">
        <v>0</v>
      </c>
      <c r="GT26" s="50">
        <v>0</v>
      </c>
      <c r="GU26" s="51">
        <f t="shared" si="61"/>
        <v>0</v>
      </c>
      <c r="GV26" s="51">
        <f t="shared" si="16"/>
        <v>15.5</v>
      </c>
      <c r="GW26" s="66">
        <f t="shared" si="120"/>
        <v>246.99999999999989</v>
      </c>
      <c r="GX26" s="56">
        <f t="shared" si="62"/>
        <v>0</v>
      </c>
      <c r="GY26" s="50">
        <v>0</v>
      </c>
      <c r="GZ26" s="50">
        <v>0</v>
      </c>
      <c r="HA26" s="50">
        <v>0</v>
      </c>
      <c r="HB26" s="51">
        <f t="shared" si="17"/>
        <v>0</v>
      </c>
      <c r="HC26" s="57">
        <f t="shared" si="18"/>
        <v>246.99999999999989</v>
      </c>
      <c r="HD26" s="59">
        <f t="shared" si="121"/>
        <v>154</v>
      </c>
      <c r="HE26" s="59">
        <f t="shared" si="63"/>
        <v>0</v>
      </c>
      <c r="HF26" s="58">
        <v>0</v>
      </c>
      <c r="HG26" s="59">
        <f t="shared" si="64"/>
        <v>154</v>
      </c>
      <c r="HH26" s="59">
        <f t="shared" si="122"/>
        <v>70</v>
      </c>
      <c r="HI26" s="59">
        <f t="shared" si="65"/>
        <v>75</v>
      </c>
      <c r="HJ26" s="58">
        <v>0</v>
      </c>
      <c r="HK26" s="59">
        <f t="shared" si="66"/>
        <v>145</v>
      </c>
      <c r="HL26" s="59">
        <f t="shared" si="123"/>
        <v>33</v>
      </c>
      <c r="HM26" s="59">
        <f t="shared" si="67"/>
        <v>0</v>
      </c>
      <c r="HN26" s="58">
        <v>0</v>
      </c>
      <c r="HO26" s="59">
        <f t="shared" si="68"/>
        <v>33</v>
      </c>
      <c r="HP26" s="59">
        <f t="shared" si="124"/>
        <v>0</v>
      </c>
      <c r="HQ26" s="59">
        <f t="shared" si="69"/>
        <v>0</v>
      </c>
      <c r="HR26" s="58">
        <v>0</v>
      </c>
      <c r="HS26" s="59">
        <f t="shared" si="70"/>
        <v>0</v>
      </c>
      <c r="HT26" s="59">
        <f t="shared" si="125"/>
        <v>32</v>
      </c>
      <c r="HU26" s="59">
        <f t="shared" si="71"/>
        <v>0</v>
      </c>
      <c r="HV26" s="58">
        <v>0</v>
      </c>
      <c r="HW26" s="59">
        <f t="shared" si="72"/>
        <v>32</v>
      </c>
      <c r="HX26" s="59">
        <f t="shared" si="126"/>
        <v>20</v>
      </c>
      <c r="HY26" s="59">
        <f t="shared" si="73"/>
        <v>0</v>
      </c>
      <c r="HZ26" s="58">
        <v>2</v>
      </c>
      <c r="IA26" s="59">
        <f t="shared" si="74"/>
        <v>18</v>
      </c>
      <c r="IB26" s="59">
        <f t="shared" si="127"/>
        <v>23</v>
      </c>
      <c r="IC26" s="59">
        <f t="shared" si="75"/>
        <v>0</v>
      </c>
      <c r="ID26" s="58">
        <v>0</v>
      </c>
      <c r="IE26" s="59">
        <f t="shared" si="76"/>
        <v>23</v>
      </c>
      <c r="IF26" s="59">
        <f t="shared" si="128"/>
        <v>25</v>
      </c>
      <c r="IG26" s="59">
        <f t="shared" si="77"/>
        <v>0</v>
      </c>
      <c r="IH26" s="58">
        <v>0</v>
      </c>
      <c r="II26" s="59">
        <f t="shared" si="78"/>
        <v>25</v>
      </c>
      <c r="IJ26" s="59">
        <f t="shared" si="129"/>
        <v>0</v>
      </c>
      <c r="IK26" s="59">
        <f t="shared" si="79"/>
        <v>0</v>
      </c>
      <c r="IL26" s="58">
        <v>0</v>
      </c>
      <c r="IM26" s="59">
        <f t="shared" si="80"/>
        <v>0</v>
      </c>
      <c r="IN26" s="59">
        <f t="shared" si="130"/>
        <v>0</v>
      </c>
      <c r="IO26" s="59">
        <f t="shared" si="81"/>
        <v>0</v>
      </c>
      <c r="IP26" s="58">
        <v>0</v>
      </c>
      <c r="IQ26" s="59">
        <f t="shared" si="82"/>
        <v>0</v>
      </c>
      <c r="IR26" s="59">
        <f t="shared" si="131"/>
        <v>30</v>
      </c>
      <c r="IS26" s="59">
        <f t="shared" si="83"/>
        <v>0</v>
      </c>
      <c r="IT26" s="58">
        <v>0</v>
      </c>
      <c r="IU26" s="59">
        <f t="shared" si="84"/>
        <v>30</v>
      </c>
      <c r="IV26" s="59">
        <f t="shared" si="132"/>
        <v>23</v>
      </c>
      <c r="IW26" s="59">
        <f t="shared" si="19"/>
        <v>0</v>
      </c>
      <c r="IX26" s="58">
        <v>0</v>
      </c>
      <c r="IY26" s="59">
        <f t="shared" si="85"/>
        <v>23</v>
      </c>
      <c r="IZ26" s="59">
        <f t="shared" si="133"/>
        <v>11</v>
      </c>
      <c r="JA26" s="59">
        <f t="shared" si="86"/>
        <v>0</v>
      </c>
      <c r="JB26" s="58">
        <v>0</v>
      </c>
      <c r="JC26" s="59">
        <f t="shared" si="87"/>
        <v>11</v>
      </c>
      <c r="JD26" s="59">
        <f t="shared" si="134"/>
        <v>0</v>
      </c>
      <c r="JE26" s="59">
        <f t="shared" si="88"/>
        <v>0</v>
      </c>
      <c r="JF26" s="58">
        <v>0</v>
      </c>
      <c r="JG26" s="59">
        <f t="shared" si="135"/>
        <v>0</v>
      </c>
      <c r="JH26" s="59">
        <f t="shared" si="136"/>
        <v>0</v>
      </c>
      <c r="JI26" s="59">
        <f t="shared" si="90"/>
        <v>0</v>
      </c>
      <c r="JJ26" s="58">
        <v>0</v>
      </c>
      <c r="JK26" s="59">
        <f t="shared" si="137"/>
        <v>0</v>
      </c>
      <c r="JL26" s="59">
        <f t="shared" si="138"/>
        <v>36</v>
      </c>
      <c r="JM26" s="59">
        <f t="shared" si="92"/>
        <v>0</v>
      </c>
      <c r="JN26" s="58">
        <v>0</v>
      </c>
      <c r="JO26" s="59">
        <f t="shared" si="93"/>
        <v>36</v>
      </c>
      <c r="JP26" s="59">
        <f t="shared" si="139"/>
        <v>79</v>
      </c>
      <c r="JQ26" s="59">
        <f t="shared" si="94"/>
        <v>0</v>
      </c>
      <c r="JR26" s="58">
        <v>0</v>
      </c>
      <c r="JS26" s="59">
        <f t="shared" si="95"/>
        <v>79</v>
      </c>
      <c r="JU26" s="187">
        <f t="shared" si="96"/>
        <v>75</v>
      </c>
      <c r="JV26" s="1">
        <f t="shared" si="97"/>
        <v>23.78</v>
      </c>
    </row>
    <row r="27" spans="1:282" s="61" customFormat="1" ht="21" customHeight="1">
      <c r="A27" s="31">
        <v>42543</v>
      </c>
      <c r="B27" s="68">
        <f t="shared" si="98"/>
        <v>1323.4500000000012</v>
      </c>
      <c r="C27" s="33">
        <f>+('[1]Multi Layer '!$G$28+'[1]Multi Layer '!$S$28+'[1]Multi Layer '!$AE$28)*25</f>
        <v>1125</v>
      </c>
      <c r="D27" s="34">
        <f t="shared" si="20"/>
        <v>2448.4500000000012</v>
      </c>
      <c r="E27" s="70">
        <f>12+12</f>
        <v>24</v>
      </c>
      <c r="F27" s="70">
        <f>570.5+526.31</f>
        <v>1096.81</v>
      </c>
      <c r="G27" s="36">
        <f t="shared" si="0"/>
        <v>1077.6099999999999</v>
      </c>
      <c r="H27" s="70">
        <f>2.2+1.1</f>
        <v>3.3000000000000003</v>
      </c>
      <c r="I27" s="70">
        <v>0</v>
      </c>
      <c r="J27" s="70">
        <v>0</v>
      </c>
      <c r="K27" s="38">
        <f t="shared" si="142"/>
        <v>3.3000000000000003</v>
      </c>
      <c r="L27" s="38">
        <f t="shared" si="1"/>
        <v>10.9681</v>
      </c>
      <c r="M27" s="38">
        <f t="shared" si="2"/>
        <v>7.668099999999999</v>
      </c>
      <c r="N27" s="70">
        <f>9.6+9.6</f>
        <v>19.2</v>
      </c>
      <c r="O27" s="40">
        <f t="shared" si="140"/>
        <v>1080.9099999999999</v>
      </c>
      <c r="P27" s="63">
        <f t="shared" si="141"/>
        <v>1367.5400000000013</v>
      </c>
      <c r="Q27" s="42">
        <v>0</v>
      </c>
      <c r="R27" s="43">
        <f t="shared" si="21"/>
        <v>-1367.5400000000013</v>
      </c>
      <c r="S27" s="4"/>
      <c r="T27" s="65">
        <f t="shared" si="99"/>
        <v>1245.6099999999988</v>
      </c>
      <c r="U27" s="45">
        <f t="shared" si="22"/>
        <v>1077.6099999999999</v>
      </c>
      <c r="V27" s="46">
        <f t="shared" si="143"/>
        <v>958.1</v>
      </c>
      <c r="W27" s="46">
        <f t="shared" si="23"/>
        <v>1365.1199999999985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47">
        <v>0</v>
      </c>
      <c r="AD27" s="47">
        <v>0</v>
      </c>
      <c r="AE27" s="47">
        <v>0</v>
      </c>
      <c r="AF27" s="47">
        <v>0</v>
      </c>
      <c r="AG27" s="47">
        <v>0</v>
      </c>
      <c r="AH27" s="47">
        <v>0</v>
      </c>
      <c r="AI27" s="47">
        <v>0</v>
      </c>
      <c r="AJ27" s="47">
        <v>0</v>
      </c>
      <c r="AK27" s="47">
        <v>0</v>
      </c>
      <c r="AL27" s="47">
        <v>0</v>
      </c>
      <c r="AM27" s="47">
        <v>0</v>
      </c>
      <c r="AN27" s="47">
        <v>0</v>
      </c>
      <c r="AO27" s="47">
        <v>0</v>
      </c>
      <c r="AP27" s="47">
        <v>0</v>
      </c>
      <c r="AQ27" s="47">
        <v>0</v>
      </c>
      <c r="AR27" s="47">
        <v>0</v>
      </c>
      <c r="AS27" s="47">
        <v>0</v>
      </c>
      <c r="AT27" s="47">
        <v>0</v>
      </c>
      <c r="AU27" s="47">
        <v>0</v>
      </c>
      <c r="AV27" s="47">
        <v>0</v>
      </c>
      <c r="AW27" s="47">
        <v>0</v>
      </c>
      <c r="AX27" s="47">
        <v>0</v>
      </c>
      <c r="AY27" s="47">
        <v>0</v>
      </c>
      <c r="AZ27" s="47">
        <v>0</v>
      </c>
      <c r="BA27" s="47">
        <v>0</v>
      </c>
      <c r="BB27" s="47">
        <v>0</v>
      </c>
      <c r="BC27" s="47">
        <v>0</v>
      </c>
      <c r="BD27" s="47">
        <v>0</v>
      </c>
      <c r="BE27" s="47">
        <v>0</v>
      </c>
      <c r="BF27" s="47">
        <v>0</v>
      </c>
      <c r="BG27" s="47">
        <v>0</v>
      </c>
      <c r="BH27" s="47">
        <v>0</v>
      </c>
      <c r="BI27" s="47">
        <v>0</v>
      </c>
      <c r="BJ27" s="47">
        <v>0</v>
      </c>
      <c r="BK27" s="47">
        <v>0</v>
      </c>
      <c r="BL27" s="47">
        <v>0</v>
      </c>
      <c r="BM27" s="47">
        <v>0</v>
      </c>
      <c r="BN27" s="47">
        <v>0</v>
      </c>
      <c r="BO27" s="47">
        <v>0</v>
      </c>
      <c r="BP27" s="47">
        <v>0</v>
      </c>
      <c r="BQ27" s="47">
        <v>0</v>
      </c>
      <c r="BR27" s="47">
        <v>0</v>
      </c>
      <c r="BS27" s="47">
        <v>0</v>
      </c>
      <c r="BT27" s="47">
        <v>0</v>
      </c>
      <c r="BU27" s="47">
        <v>0</v>
      </c>
      <c r="BV27" s="47">
        <v>0</v>
      </c>
      <c r="BW27" s="47">
        <v>0</v>
      </c>
      <c r="BX27" s="47">
        <v>0</v>
      </c>
      <c r="BY27" s="47">
        <v>0</v>
      </c>
      <c r="BZ27" s="47">
        <v>0</v>
      </c>
      <c r="CA27" s="47">
        <v>0</v>
      </c>
      <c r="CB27" s="47">
        <v>0</v>
      </c>
      <c r="CC27" s="47">
        <v>0</v>
      </c>
      <c r="CD27" s="47">
        <v>0</v>
      </c>
      <c r="CE27" s="47">
        <v>0</v>
      </c>
      <c r="CF27" s="47">
        <v>0</v>
      </c>
      <c r="CG27" s="47">
        <v>0</v>
      </c>
      <c r="CH27" s="47">
        <v>0</v>
      </c>
      <c r="CI27" s="47">
        <v>0</v>
      </c>
      <c r="CJ27" s="47">
        <v>0</v>
      </c>
      <c r="CK27" s="47">
        <v>0</v>
      </c>
      <c r="CL27" s="48">
        <f t="shared" si="24"/>
        <v>0</v>
      </c>
      <c r="CM27" s="49">
        <f t="shared" si="25"/>
        <v>1365.1199999999985</v>
      </c>
      <c r="CN27" s="49">
        <f t="shared" si="26"/>
        <v>0</v>
      </c>
      <c r="CO27" s="51">
        <f t="shared" si="100"/>
        <v>244.63000000000019</v>
      </c>
      <c r="CP27" s="51">
        <f t="shared" si="27"/>
        <v>0</v>
      </c>
      <c r="CQ27" s="50">
        <v>0</v>
      </c>
      <c r="CR27" s="50">
        <v>0</v>
      </c>
      <c r="CS27" s="50">
        <v>0</v>
      </c>
      <c r="CT27" s="51">
        <f t="shared" si="28"/>
        <v>0</v>
      </c>
      <c r="CU27" s="51">
        <f t="shared" si="4"/>
        <v>244.63000000000019</v>
      </c>
      <c r="CV27" s="51">
        <f t="shared" si="101"/>
        <v>1095.6100000000001</v>
      </c>
      <c r="CW27" s="51">
        <f t="shared" si="29"/>
        <v>0</v>
      </c>
      <c r="CX27" s="50">
        <v>0</v>
      </c>
      <c r="CY27" s="50">
        <v>0</v>
      </c>
      <c r="CZ27" s="50">
        <v>0</v>
      </c>
      <c r="DA27" s="51">
        <f t="shared" si="30"/>
        <v>0</v>
      </c>
      <c r="DB27" s="51">
        <f t="shared" si="5"/>
        <v>1095.6100000000001</v>
      </c>
      <c r="DC27" s="51">
        <f t="shared" si="102"/>
        <v>0.69999999999993179</v>
      </c>
      <c r="DD27" s="51">
        <f t="shared" si="31"/>
        <v>0</v>
      </c>
      <c r="DE27" s="50">
        <v>0</v>
      </c>
      <c r="DF27" s="50">
        <v>0</v>
      </c>
      <c r="DG27" s="50">
        <v>0</v>
      </c>
      <c r="DH27" s="51">
        <f t="shared" si="32"/>
        <v>0</v>
      </c>
      <c r="DI27" s="51">
        <f t="shared" si="6"/>
        <v>0.69999999999993179</v>
      </c>
      <c r="DJ27" s="51">
        <f t="shared" si="103"/>
        <v>15.34</v>
      </c>
      <c r="DK27" s="51">
        <f t="shared" si="33"/>
        <v>0</v>
      </c>
      <c r="DL27" s="50">
        <v>0</v>
      </c>
      <c r="DM27" s="50">
        <v>0</v>
      </c>
      <c r="DN27" s="50">
        <v>0</v>
      </c>
      <c r="DO27" s="51">
        <f t="shared" si="34"/>
        <v>0</v>
      </c>
      <c r="DP27" s="51">
        <f t="shared" si="7"/>
        <v>15.34</v>
      </c>
      <c r="DQ27" s="51">
        <f t="shared" si="104"/>
        <v>7.97</v>
      </c>
      <c r="DR27" s="51">
        <f t="shared" si="35"/>
        <v>0</v>
      </c>
      <c r="DS27" s="50">
        <v>0</v>
      </c>
      <c r="DT27" s="50">
        <v>0</v>
      </c>
      <c r="DU27" s="50">
        <v>0</v>
      </c>
      <c r="DV27" s="51">
        <f t="shared" si="36"/>
        <v>0</v>
      </c>
      <c r="DW27" s="51">
        <f t="shared" si="8"/>
        <v>7.97</v>
      </c>
      <c r="DX27" s="51">
        <f t="shared" si="105"/>
        <v>25.82</v>
      </c>
      <c r="DY27" s="51">
        <f t="shared" si="37"/>
        <v>0</v>
      </c>
      <c r="DZ27" s="50">
        <v>0</v>
      </c>
      <c r="EA27" s="50">
        <v>0</v>
      </c>
      <c r="EB27" s="50">
        <v>0</v>
      </c>
      <c r="EC27" s="51">
        <f t="shared" si="38"/>
        <v>0</v>
      </c>
      <c r="ED27" s="51">
        <f t="shared" si="9"/>
        <v>25.82</v>
      </c>
      <c r="EE27" s="51">
        <f t="shared" si="106"/>
        <v>48.72</v>
      </c>
      <c r="EF27" s="51">
        <f t="shared" si="39"/>
        <v>0</v>
      </c>
      <c r="EG27" s="50">
        <v>0</v>
      </c>
      <c r="EH27" s="50">
        <v>0</v>
      </c>
      <c r="EI27" s="50">
        <v>0</v>
      </c>
      <c r="EJ27" s="51">
        <f t="shared" si="40"/>
        <v>0</v>
      </c>
      <c r="EK27" s="51">
        <f t="shared" si="10"/>
        <v>48.72</v>
      </c>
      <c r="EL27" s="51">
        <f t="shared" si="107"/>
        <v>28.800000000000068</v>
      </c>
      <c r="EM27" s="51">
        <f t="shared" si="41"/>
        <v>0</v>
      </c>
      <c r="EN27" s="50">
        <v>0</v>
      </c>
      <c r="EO27" s="50">
        <v>0</v>
      </c>
      <c r="EP27" s="50">
        <v>0</v>
      </c>
      <c r="EQ27" s="51">
        <v>0</v>
      </c>
      <c r="ER27" s="51">
        <f t="shared" si="11"/>
        <v>28.800000000000068</v>
      </c>
      <c r="ES27" s="51">
        <f t="shared" si="108"/>
        <v>24.57</v>
      </c>
      <c r="ET27" s="51">
        <f t="shared" si="43"/>
        <v>0</v>
      </c>
      <c r="EU27" s="50">
        <v>0</v>
      </c>
      <c r="EV27" s="50">
        <v>0</v>
      </c>
      <c r="EW27" s="50">
        <v>0</v>
      </c>
      <c r="EX27" s="51">
        <f t="shared" si="44"/>
        <v>0</v>
      </c>
      <c r="EY27" s="51">
        <f t="shared" si="45"/>
        <v>24.57</v>
      </c>
      <c r="EZ27" s="51">
        <f t="shared" si="109"/>
        <v>71.239999999999995</v>
      </c>
      <c r="FA27" s="51">
        <f t="shared" si="46"/>
        <v>0</v>
      </c>
      <c r="FB27" s="50">
        <v>0</v>
      </c>
      <c r="FC27" s="50">
        <v>0</v>
      </c>
      <c r="FD27" s="50">
        <v>0</v>
      </c>
      <c r="FE27" s="51">
        <f t="shared" si="47"/>
        <v>0</v>
      </c>
      <c r="FF27" s="51">
        <f t="shared" si="48"/>
        <v>71.239999999999995</v>
      </c>
      <c r="FG27" s="51">
        <f t="shared" si="110"/>
        <v>47.100000000000023</v>
      </c>
      <c r="FH27" s="51">
        <f t="shared" si="49"/>
        <v>0</v>
      </c>
      <c r="FI27" s="50">
        <v>0</v>
      </c>
      <c r="FJ27" s="50">
        <v>0</v>
      </c>
      <c r="FK27" s="50">
        <v>0</v>
      </c>
      <c r="FL27" s="51">
        <f t="shared" si="50"/>
        <v>0</v>
      </c>
      <c r="FM27" s="51">
        <f t="shared" si="51"/>
        <v>47.100000000000023</v>
      </c>
      <c r="FN27" s="51">
        <f t="shared" si="111"/>
        <v>69.05999999999996</v>
      </c>
      <c r="FO27" s="51">
        <f t="shared" si="52"/>
        <v>0</v>
      </c>
      <c r="FP27" s="50">
        <v>0</v>
      </c>
      <c r="FQ27" s="50">
        <v>0</v>
      </c>
      <c r="FR27" s="50">
        <v>0</v>
      </c>
      <c r="FS27" s="51">
        <f t="shared" si="53"/>
        <v>0</v>
      </c>
      <c r="FT27" s="51">
        <f t="shared" si="54"/>
        <v>69.05999999999996</v>
      </c>
      <c r="FU27" s="51">
        <f t="shared" si="112"/>
        <v>0</v>
      </c>
      <c r="FV27" s="51">
        <f t="shared" si="12"/>
        <v>0</v>
      </c>
      <c r="FW27" s="50">
        <v>0</v>
      </c>
      <c r="FX27" s="50">
        <v>0</v>
      </c>
      <c r="FY27" s="50">
        <v>0</v>
      </c>
      <c r="FZ27" s="51">
        <f t="shared" si="55"/>
        <v>0</v>
      </c>
      <c r="GA27" s="51">
        <f t="shared" si="13"/>
        <v>0</v>
      </c>
      <c r="GB27" s="51">
        <f t="shared" si="113"/>
        <v>7.45</v>
      </c>
      <c r="GC27" s="51">
        <f t="shared" si="56"/>
        <v>0</v>
      </c>
      <c r="GD27" s="50">
        <v>0</v>
      </c>
      <c r="GE27" s="50">
        <v>0</v>
      </c>
      <c r="GF27" s="50">
        <v>0</v>
      </c>
      <c r="GG27" s="51">
        <f t="shared" si="114"/>
        <v>0</v>
      </c>
      <c r="GH27" s="51">
        <f t="shared" si="115"/>
        <v>7.45</v>
      </c>
      <c r="GI27" s="51">
        <f t="shared" si="116"/>
        <v>0</v>
      </c>
      <c r="GJ27" s="51">
        <f t="shared" si="58"/>
        <v>0</v>
      </c>
      <c r="GK27" s="50">
        <v>0</v>
      </c>
      <c r="GL27" s="50">
        <v>0</v>
      </c>
      <c r="GM27" s="50">
        <v>0</v>
      </c>
      <c r="GN27" s="51">
        <f t="shared" si="117"/>
        <v>0</v>
      </c>
      <c r="GO27" s="51">
        <f t="shared" si="118"/>
        <v>0</v>
      </c>
      <c r="GP27" s="51">
        <f t="shared" si="119"/>
        <v>15.5</v>
      </c>
      <c r="GQ27" s="51">
        <f t="shared" si="60"/>
        <v>0</v>
      </c>
      <c r="GR27" s="50">
        <v>0</v>
      </c>
      <c r="GS27" s="50">
        <v>0</v>
      </c>
      <c r="GT27" s="50">
        <v>0</v>
      </c>
      <c r="GU27" s="51">
        <f t="shared" si="61"/>
        <v>0</v>
      </c>
      <c r="GV27" s="51">
        <f t="shared" si="16"/>
        <v>15.5</v>
      </c>
      <c r="GW27" s="66">
        <f t="shared" si="120"/>
        <v>246.99999999999989</v>
      </c>
      <c r="GX27" s="56">
        <f t="shared" si="62"/>
        <v>958.1</v>
      </c>
      <c r="GY27" s="50">
        <v>50</v>
      </c>
      <c r="GZ27" s="50">
        <v>945.03</v>
      </c>
      <c r="HA27" s="50">
        <v>13.07</v>
      </c>
      <c r="HB27" s="51">
        <f t="shared" si="17"/>
        <v>958.1</v>
      </c>
      <c r="HC27" s="57">
        <f t="shared" si="18"/>
        <v>246.99999999999989</v>
      </c>
      <c r="HD27" s="59">
        <f t="shared" si="121"/>
        <v>154</v>
      </c>
      <c r="HE27" s="59">
        <f t="shared" si="63"/>
        <v>0</v>
      </c>
      <c r="HF27" s="58">
        <v>0</v>
      </c>
      <c r="HG27" s="59">
        <f t="shared" si="64"/>
        <v>154</v>
      </c>
      <c r="HH27" s="59">
        <f t="shared" si="122"/>
        <v>145</v>
      </c>
      <c r="HI27" s="59">
        <f t="shared" si="65"/>
        <v>0</v>
      </c>
      <c r="HJ27" s="58">
        <v>0</v>
      </c>
      <c r="HK27" s="59">
        <f t="shared" si="66"/>
        <v>145</v>
      </c>
      <c r="HL27" s="59">
        <f t="shared" si="123"/>
        <v>33</v>
      </c>
      <c r="HM27" s="59">
        <f t="shared" si="67"/>
        <v>0</v>
      </c>
      <c r="HN27" s="58">
        <v>0</v>
      </c>
      <c r="HO27" s="59">
        <f t="shared" si="68"/>
        <v>33</v>
      </c>
      <c r="HP27" s="59">
        <f t="shared" si="124"/>
        <v>0</v>
      </c>
      <c r="HQ27" s="59">
        <f t="shared" si="69"/>
        <v>0</v>
      </c>
      <c r="HR27" s="58">
        <v>0</v>
      </c>
      <c r="HS27" s="59">
        <f t="shared" si="70"/>
        <v>0</v>
      </c>
      <c r="HT27" s="59">
        <f t="shared" si="125"/>
        <v>32</v>
      </c>
      <c r="HU27" s="59">
        <f t="shared" si="71"/>
        <v>0</v>
      </c>
      <c r="HV27" s="58">
        <v>0</v>
      </c>
      <c r="HW27" s="59">
        <f t="shared" si="72"/>
        <v>32</v>
      </c>
      <c r="HX27" s="59">
        <f t="shared" si="126"/>
        <v>18</v>
      </c>
      <c r="HY27" s="59">
        <f t="shared" si="73"/>
        <v>0</v>
      </c>
      <c r="HZ27" s="58">
        <v>0</v>
      </c>
      <c r="IA27" s="59">
        <f t="shared" si="74"/>
        <v>18</v>
      </c>
      <c r="IB27" s="59">
        <f t="shared" si="127"/>
        <v>23</v>
      </c>
      <c r="IC27" s="59">
        <f t="shared" si="75"/>
        <v>0</v>
      </c>
      <c r="ID27" s="58">
        <v>0</v>
      </c>
      <c r="IE27" s="59">
        <f t="shared" si="76"/>
        <v>23</v>
      </c>
      <c r="IF27" s="59">
        <f t="shared" si="128"/>
        <v>25</v>
      </c>
      <c r="IG27" s="59">
        <f t="shared" si="77"/>
        <v>0</v>
      </c>
      <c r="IH27" s="58">
        <v>0</v>
      </c>
      <c r="II27" s="59">
        <f t="shared" si="78"/>
        <v>25</v>
      </c>
      <c r="IJ27" s="59">
        <f t="shared" si="129"/>
        <v>0</v>
      </c>
      <c r="IK27" s="59">
        <f t="shared" si="79"/>
        <v>0</v>
      </c>
      <c r="IL27" s="58">
        <v>0</v>
      </c>
      <c r="IM27" s="59">
        <f t="shared" si="80"/>
        <v>0</v>
      </c>
      <c r="IN27" s="59">
        <f t="shared" si="130"/>
        <v>0</v>
      </c>
      <c r="IO27" s="59">
        <f t="shared" si="81"/>
        <v>0</v>
      </c>
      <c r="IP27" s="58">
        <v>0</v>
      </c>
      <c r="IQ27" s="59">
        <f t="shared" si="82"/>
        <v>0</v>
      </c>
      <c r="IR27" s="59">
        <f t="shared" si="131"/>
        <v>30</v>
      </c>
      <c r="IS27" s="59">
        <f t="shared" si="83"/>
        <v>0</v>
      </c>
      <c r="IT27" s="58">
        <v>30</v>
      </c>
      <c r="IU27" s="59">
        <f t="shared" si="84"/>
        <v>0</v>
      </c>
      <c r="IV27" s="59">
        <f t="shared" si="132"/>
        <v>23</v>
      </c>
      <c r="IW27" s="59">
        <f t="shared" si="19"/>
        <v>0</v>
      </c>
      <c r="IX27" s="58">
        <v>0</v>
      </c>
      <c r="IY27" s="59">
        <f t="shared" si="85"/>
        <v>23</v>
      </c>
      <c r="IZ27" s="59">
        <f t="shared" si="133"/>
        <v>11</v>
      </c>
      <c r="JA27" s="59">
        <f t="shared" si="86"/>
        <v>0</v>
      </c>
      <c r="JB27" s="58">
        <v>0</v>
      </c>
      <c r="JC27" s="59">
        <f t="shared" si="87"/>
        <v>11</v>
      </c>
      <c r="JD27" s="59">
        <f t="shared" si="134"/>
        <v>0</v>
      </c>
      <c r="JE27" s="59">
        <f t="shared" si="88"/>
        <v>0</v>
      </c>
      <c r="JF27" s="58">
        <v>0</v>
      </c>
      <c r="JG27" s="59">
        <f t="shared" si="135"/>
        <v>0</v>
      </c>
      <c r="JH27" s="59">
        <f t="shared" si="136"/>
        <v>0</v>
      </c>
      <c r="JI27" s="59">
        <f t="shared" si="90"/>
        <v>0</v>
      </c>
      <c r="JJ27" s="58">
        <v>0</v>
      </c>
      <c r="JK27" s="59">
        <f t="shared" si="137"/>
        <v>0</v>
      </c>
      <c r="JL27" s="59">
        <f t="shared" si="138"/>
        <v>36</v>
      </c>
      <c r="JM27" s="59">
        <f t="shared" si="92"/>
        <v>0</v>
      </c>
      <c r="JN27" s="58">
        <v>0</v>
      </c>
      <c r="JO27" s="59">
        <f t="shared" si="93"/>
        <v>36</v>
      </c>
      <c r="JP27" s="59">
        <f t="shared" si="139"/>
        <v>79</v>
      </c>
      <c r="JQ27" s="59">
        <f t="shared" si="94"/>
        <v>50</v>
      </c>
      <c r="JR27" s="58">
        <v>0</v>
      </c>
      <c r="JS27" s="59">
        <f t="shared" si="95"/>
        <v>129</v>
      </c>
      <c r="JU27" s="187">
        <f t="shared" si="96"/>
        <v>50</v>
      </c>
      <c r="JV27" s="1">
        <f t="shared" si="97"/>
        <v>13.07</v>
      </c>
    </row>
    <row r="28" spans="1:282" s="67" customFormat="1" ht="21" customHeight="1">
      <c r="A28" s="31">
        <v>42544</v>
      </c>
      <c r="B28" s="68">
        <f t="shared" si="98"/>
        <v>1367.5400000000013</v>
      </c>
      <c r="C28" s="33">
        <f>+('[1]Multi Layer '!$G$29+'[1]Multi Layer '!$S$29+'[1]Multi Layer '!$AE$29)*25</f>
        <v>1125</v>
      </c>
      <c r="D28" s="34">
        <f t="shared" si="20"/>
        <v>2492.5400000000013</v>
      </c>
      <c r="E28" s="70">
        <f>12+12</f>
        <v>24</v>
      </c>
      <c r="F28" s="70">
        <f>534+472.55</f>
        <v>1006.55</v>
      </c>
      <c r="G28" s="36">
        <f t="shared" si="0"/>
        <v>987.34999999999991</v>
      </c>
      <c r="H28" s="70">
        <f>5.15+5.25</f>
        <v>10.4</v>
      </c>
      <c r="I28" s="70">
        <f>1.2+2.3</f>
        <v>3.5</v>
      </c>
      <c r="J28" s="70">
        <v>0</v>
      </c>
      <c r="K28" s="38">
        <f t="shared" si="142"/>
        <v>13.9</v>
      </c>
      <c r="L28" s="38">
        <f t="shared" si="1"/>
        <v>10.0655</v>
      </c>
      <c r="M28" s="38">
        <f t="shared" si="2"/>
        <v>-3.8345000000000002</v>
      </c>
      <c r="N28" s="70">
        <f>9.6+9.6</f>
        <v>19.2</v>
      </c>
      <c r="O28" s="40">
        <f t="shared" si="140"/>
        <v>1001.2499999999999</v>
      </c>
      <c r="P28" s="63">
        <f t="shared" si="141"/>
        <v>1491.2900000000013</v>
      </c>
      <c r="Q28" s="42">
        <v>0</v>
      </c>
      <c r="R28" s="43">
        <f t="shared" si="21"/>
        <v>-1491.2900000000013</v>
      </c>
      <c r="S28" s="64"/>
      <c r="T28" s="65">
        <f t="shared" si="99"/>
        <v>1365.1199999999985</v>
      </c>
      <c r="U28" s="45">
        <f t="shared" si="22"/>
        <v>987.34999999999991</v>
      </c>
      <c r="V28" s="46">
        <f t="shared" si="143"/>
        <v>1305.3600000000001</v>
      </c>
      <c r="W28" s="46">
        <f t="shared" si="23"/>
        <v>1047.1099999999983</v>
      </c>
      <c r="X28" s="47">
        <v>0</v>
      </c>
      <c r="Y28" s="47">
        <v>0</v>
      </c>
      <c r="Z28" s="47">
        <v>0</v>
      </c>
      <c r="AA28" s="47">
        <v>0</v>
      </c>
      <c r="AB28" s="47">
        <v>0</v>
      </c>
      <c r="AC28" s="47">
        <v>0</v>
      </c>
      <c r="AD28" s="47">
        <v>0</v>
      </c>
      <c r="AE28" s="47">
        <v>0</v>
      </c>
      <c r="AF28" s="47">
        <v>0</v>
      </c>
      <c r="AG28" s="47">
        <v>0</v>
      </c>
      <c r="AH28" s="47">
        <v>0</v>
      </c>
      <c r="AI28" s="47">
        <v>0</v>
      </c>
      <c r="AJ28" s="47">
        <v>0</v>
      </c>
      <c r="AK28" s="47">
        <v>0</v>
      </c>
      <c r="AL28" s="47">
        <v>0</v>
      </c>
      <c r="AM28" s="47">
        <v>0</v>
      </c>
      <c r="AN28" s="47">
        <v>0</v>
      </c>
      <c r="AO28" s="47">
        <v>0</v>
      </c>
      <c r="AP28" s="47">
        <v>0</v>
      </c>
      <c r="AQ28" s="47">
        <v>0</v>
      </c>
      <c r="AR28" s="47">
        <v>0</v>
      </c>
      <c r="AS28" s="47">
        <v>0</v>
      </c>
      <c r="AT28" s="47">
        <v>0</v>
      </c>
      <c r="AU28" s="47">
        <v>0</v>
      </c>
      <c r="AV28" s="47">
        <v>0</v>
      </c>
      <c r="AW28" s="47">
        <v>0</v>
      </c>
      <c r="AX28" s="47">
        <v>0</v>
      </c>
      <c r="AY28" s="47">
        <v>0</v>
      </c>
      <c r="AZ28" s="47">
        <v>0</v>
      </c>
      <c r="BA28" s="47">
        <v>0</v>
      </c>
      <c r="BB28" s="47">
        <v>0</v>
      </c>
      <c r="BC28" s="47">
        <v>0</v>
      </c>
      <c r="BD28" s="47">
        <v>0</v>
      </c>
      <c r="BE28" s="47">
        <v>0</v>
      </c>
      <c r="BF28" s="47">
        <v>0</v>
      </c>
      <c r="BG28" s="47">
        <v>0</v>
      </c>
      <c r="BH28" s="47">
        <v>0</v>
      </c>
      <c r="BI28" s="47">
        <v>0</v>
      </c>
      <c r="BJ28" s="47">
        <v>0</v>
      </c>
      <c r="BK28" s="47">
        <v>0</v>
      </c>
      <c r="BL28" s="47">
        <v>0</v>
      </c>
      <c r="BM28" s="47">
        <v>0</v>
      </c>
      <c r="BN28" s="47">
        <v>0</v>
      </c>
      <c r="BO28" s="47">
        <v>0</v>
      </c>
      <c r="BP28" s="47">
        <v>0</v>
      </c>
      <c r="BQ28" s="47">
        <v>0</v>
      </c>
      <c r="BR28" s="47">
        <v>0</v>
      </c>
      <c r="BS28" s="47">
        <v>0</v>
      </c>
      <c r="BT28" s="47">
        <v>0</v>
      </c>
      <c r="BU28" s="47">
        <v>0</v>
      </c>
      <c r="BV28" s="47">
        <v>0</v>
      </c>
      <c r="BW28" s="47">
        <v>0</v>
      </c>
      <c r="BX28" s="47">
        <v>0</v>
      </c>
      <c r="BY28" s="47">
        <v>0</v>
      </c>
      <c r="BZ28" s="47">
        <v>0</v>
      </c>
      <c r="CA28" s="47">
        <v>0</v>
      </c>
      <c r="CB28" s="47">
        <v>0</v>
      </c>
      <c r="CC28" s="47">
        <v>0</v>
      </c>
      <c r="CD28" s="47">
        <v>0</v>
      </c>
      <c r="CE28" s="47">
        <v>0</v>
      </c>
      <c r="CF28" s="47">
        <v>0</v>
      </c>
      <c r="CG28" s="47">
        <v>0</v>
      </c>
      <c r="CH28" s="47">
        <v>0</v>
      </c>
      <c r="CI28" s="47">
        <v>0</v>
      </c>
      <c r="CJ28" s="47">
        <v>0</v>
      </c>
      <c r="CK28" s="47">
        <v>0</v>
      </c>
      <c r="CL28" s="48">
        <f t="shared" si="24"/>
        <v>0</v>
      </c>
      <c r="CM28" s="49">
        <f t="shared" si="25"/>
        <v>1047.1099999999983</v>
      </c>
      <c r="CN28" s="49">
        <f t="shared" si="26"/>
        <v>0</v>
      </c>
      <c r="CO28" s="51">
        <f t="shared" si="100"/>
        <v>244.63000000000019</v>
      </c>
      <c r="CP28" s="51">
        <f t="shared" si="27"/>
        <v>0</v>
      </c>
      <c r="CQ28" s="50">
        <v>0</v>
      </c>
      <c r="CR28" s="50">
        <v>0</v>
      </c>
      <c r="CS28" s="50">
        <v>0</v>
      </c>
      <c r="CT28" s="51">
        <f t="shared" si="28"/>
        <v>0</v>
      </c>
      <c r="CU28" s="51">
        <f t="shared" si="4"/>
        <v>244.63000000000019</v>
      </c>
      <c r="CV28" s="51">
        <f t="shared" si="101"/>
        <v>1095.6100000000001</v>
      </c>
      <c r="CW28" s="51">
        <f t="shared" si="29"/>
        <v>0</v>
      </c>
      <c r="CX28" s="50">
        <v>0</v>
      </c>
      <c r="CY28" s="50">
        <v>0</v>
      </c>
      <c r="CZ28" s="50">
        <v>0</v>
      </c>
      <c r="DA28" s="51">
        <f t="shared" si="30"/>
        <v>0</v>
      </c>
      <c r="DB28" s="51">
        <f t="shared" si="5"/>
        <v>1095.6100000000001</v>
      </c>
      <c r="DC28" s="51">
        <f t="shared" si="102"/>
        <v>0.69999999999993179</v>
      </c>
      <c r="DD28" s="51">
        <f t="shared" si="31"/>
        <v>0</v>
      </c>
      <c r="DE28" s="50">
        <v>0</v>
      </c>
      <c r="DF28" s="50">
        <v>0</v>
      </c>
      <c r="DG28" s="50">
        <v>0</v>
      </c>
      <c r="DH28" s="51">
        <f t="shared" si="32"/>
        <v>0</v>
      </c>
      <c r="DI28" s="51">
        <f t="shared" si="6"/>
        <v>0.69999999999993179</v>
      </c>
      <c r="DJ28" s="51">
        <f t="shared" si="103"/>
        <v>15.34</v>
      </c>
      <c r="DK28" s="51">
        <f t="shared" si="33"/>
        <v>0</v>
      </c>
      <c r="DL28" s="50">
        <v>0</v>
      </c>
      <c r="DM28" s="50">
        <v>0</v>
      </c>
      <c r="DN28" s="50">
        <v>0</v>
      </c>
      <c r="DO28" s="51">
        <f t="shared" si="34"/>
        <v>0</v>
      </c>
      <c r="DP28" s="51">
        <f t="shared" si="7"/>
        <v>15.34</v>
      </c>
      <c r="DQ28" s="51">
        <f t="shared" si="104"/>
        <v>7.97</v>
      </c>
      <c r="DR28" s="51">
        <f t="shared" si="35"/>
        <v>0</v>
      </c>
      <c r="DS28" s="50">
        <v>0</v>
      </c>
      <c r="DT28" s="50">
        <v>0</v>
      </c>
      <c r="DU28" s="50">
        <v>0</v>
      </c>
      <c r="DV28" s="51">
        <f t="shared" si="36"/>
        <v>0</v>
      </c>
      <c r="DW28" s="51">
        <f t="shared" si="8"/>
        <v>7.97</v>
      </c>
      <c r="DX28" s="51">
        <f t="shared" si="105"/>
        <v>25.82</v>
      </c>
      <c r="DY28" s="51">
        <f t="shared" si="37"/>
        <v>0</v>
      </c>
      <c r="DZ28" s="50">
        <v>0</v>
      </c>
      <c r="EA28" s="50">
        <v>0</v>
      </c>
      <c r="EB28" s="50">
        <v>0</v>
      </c>
      <c r="EC28" s="51">
        <f t="shared" si="38"/>
        <v>0</v>
      </c>
      <c r="ED28" s="51">
        <f t="shared" si="9"/>
        <v>25.82</v>
      </c>
      <c r="EE28" s="51">
        <f t="shared" si="106"/>
        <v>48.72</v>
      </c>
      <c r="EF28" s="51">
        <f t="shared" si="39"/>
        <v>0</v>
      </c>
      <c r="EG28" s="50">
        <v>0</v>
      </c>
      <c r="EH28" s="50">
        <v>0</v>
      </c>
      <c r="EI28" s="50">
        <v>0</v>
      </c>
      <c r="EJ28" s="51">
        <f t="shared" si="40"/>
        <v>0</v>
      </c>
      <c r="EK28" s="51">
        <f t="shared" si="10"/>
        <v>48.72</v>
      </c>
      <c r="EL28" s="51">
        <f t="shared" si="107"/>
        <v>28.800000000000068</v>
      </c>
      <c r="EM28" s="51">
        <f t="shared" si="41"/>
        <v>0</v>
      </c>
      <c r="EN28" s="50">
        <v>0</v>
      </c>
      <c r="EO28" s="50">
        <v>0</v>
      </c>
      <c r="EP28" s="50">
        <v>0</v>
      </c>
      <c r="EQ28" s="51">
        <f t="shared" si="42"/>
        <v>0</v>
      </c>
      <c r="ER28" s="51">
        <f t="shared" si="11"/>
        <v>28.800000000000068</v>
      </c>
      <c r="ES28" s="51">
        <f t="shared" si="108"/>
        <v>24.57</v>
      </c>
      <c r="ET28" s="51">
        <f t="shared" si="43"/>
        <v>0</v>
      </c>
      <c r="EU28" s="50">
        <v>0</v>
      </c>
      <c r="EV28" s="50">
        <v>0</v>
      </c>
      <c r="EW28" s="50">
        <v>0</v>
      </c>
      <c r="EX28" s="51">
        <f t="shared" si="44"/>
        <v>0</v>
      </c>
      <c r="EY28" s="51">
        <f t="shared" si="45"/>
        <v>24.57</v>
      </c>
      <c r="EZ28" s="51">
        <f t="shared" si="109"/>
        <v>71.239999999999995</v>
      </c>
      <c r="FA28" s="51">
        <f t="shared" si="46"/>
        <v>0</v>
      </c>
      <c r="FB28" s="50">
        <v>0</v>
      </c>
      <c r="FC28" s="50">
        <v>0</v>
      </c>
      <c r="FD28" s="50">
        <v>0</v>
      </c>
      <c r="FE28" s="51">
        <f t="shared" si="47"/>
        <v>0</v>
      </c>
      <c r="FF28" s="51">
        <f t="shared" si="48"/>
        <v>71.239999999999995</v>
      </c>
      <c r="FG28" s="51">
        <f t="shared" si="110"/>
        <v>47.100000000000023</v>
      </c>
      <c r="FH28" s="51">
        <f t="shared" si="49"/>
        <v>0</v>
      </c>
      <c r="FI28" s="50">
        <v>0</v>
      </c>
      <c r="FJ28" s="50">
        <v>0</v>
      </c>
      <c r="FK28" s="50">
        <v>0</v>
      </c>
      <c r="FL28" s="51">
        <f t="shared" si="50"/>
        <v>0</v>
      </c>
      <c r="FM28" s="51">
        <f t="shared" si="51"/>
        <v>47.100000000000023</v>
      </c>
      <c r="FN28" s="51">
        <f t="shared" si="111"/>
        <v>69.05999999999996</v>
      </c>
      <c r="FO28" s="51">
        <f t="shared" si="52"/>
        <v>0</v>
      </c>
      <c r="FP28" s="50">
        <v>0</v>
      </c>
      <c r="FQ28" s="50">
        <v>0</v>
      </c>
      <c r="FR28" s="50">
        <v>0</v>
      </c>
      <c r="FS28" s="51">
        <f t="shared" si="53"/>
        <v>0</v>
      </c>
      <c r="FT28" s="51">
        <f t="shared" si="54"/>
        <v>69.05999999999996</v>
      </c>
      <c r="FU28" s="51">
        <f t="shared" si="112"/>
        <v>0</v>
      </c>
      <c r="FV28" s="51">
        <f t="shared" si="12"/>
        <v>0</v>
      </c>
      <c r="FW28" s="50">
        <v>0</v>
      </c>
      <c r="FX28" s="50">
        <v>0</v>
      </c>
      <c r="FY28" s="50">
        <v>0</v>
      </c>
      <c r="FZ28" s="51">
        <f t="shared" si="55"/>
        <v>0</v>
      </c>
      <c r="GA28" s="51">
        <f t="shared" si="13"/>
        <v>0</v>
      </c>
      <c r="GB28" s="51">
        <f t="shared" si="113"/>
        <v>7.45</v>
      </c>
      <c r="GC28" s="51">
        <f t="shared" si="56"/>
        <v>0</v>
      </c>
      <c r="GD28" s="50">
        <v>0</v>
      </c>
      <c r="GE28" s="50">
        <v>0</v>
      </c>
      <c r="GF28" s="50">
        <v>0</v>
      </c>
      <c r="GG28" s="51">
        <f t="shared" si="114"/>
        <v>0</v>
      </c>
      <c r="GH28" s="51">
        <f t="shared" si="115"/>
        <v>7.45</v>
      </c>
      <c r="GI28" s="51">
        <f t="shared" si="116"/>
        <v>0</v>
      </c>
      <c r="GJ28" s="51">
        <f t="shared" si="58"/>
        <v>0</v>
      </c>
      <c r="GK28" s="50">
        <v>0</v>
      </c>
      <c r="GL28" s="50">
        <v>0</v>
      </c>
      <c r="GM28" s="50">
        <v>0</v>
      </c>
      <c r="GN28" s="51">
        <f t="shared" si="117"/>
        <v>0</v>
      </c>
      <c r="GO28" s="51">
        <f t="shared" si="118"/>
        <v>0</v>
      </c>
      <c r="GP28" s="51">
        <f t="shared" si="119"/>
        <v>15.5</v>
      </c>
      <c r="GQ28" s="51">
        <f>CI28</f>
        <v>0</v>
      </c>
      <c r="GR28" s="50">
        <v>0</v>
      </c>
      <c r="GS28" s="50">
        <v>0</v>
      </c>
      <c r="GT28" s="50">
        <v>0</v>
      </c>
      <c r="GU28" s="51">
        <f t="shared" si="61"/>
        <v>0</v>
      </c>
      <c r="GV28" s="51">
        <f t="shared" si="16"/>
        <v>15.5</v>
      </c>
      <c r="GW28" s="66">
        <f t="shared" si="120"/>
        <v>246.99999999999989</v>
      </c>
      <c r="GX28" s="56">
        <f t="shared" si="62"/>
        <v>1305.3600000000001</v>
      </c>
      <c r="GY28" s="50">
        <f>22+46</f>
        <v>68</v>
      </c>
      <c r="GZ28" s="50">
        <f>408.67+869.81</f>
        <v>1278.48</v>
      </c>
      <c r="HA28" s="50">
        <f>13.81+13.07</f>
        <v>26.880000000000003</v>
      </c>
      <c r="HB28" s="51">
        <f t="shared" si="17"/>
        <v>1305.3600000000001</v>
      </c>
      <c r="HC28" s="57">
        <f t="shared" si="18"/>
        <v>247</v>
      </c>
      <c r="HD28" s="59">
        <f t="shared" si="121"/>
        <v>154</v>
      </c>
      <c r="HE28" s="59">
        <f t="shared" si="63"/>
        <v>0</v>
      </c>
      <c r="HF28" s="58">
        <v>0</v>
      </c>
      <c r="HG28" s="59">
        <f t="shared" si="64"/>
        <v>154</v>
      </c>
      <c r="HH28" s="59">
        <f t="shared" si="122"/>
        <v>145</v>
      </c>
      <c r="HI28" s="59">
        <f t="shared" si="65"/>
        <v>0</v>
      </c>
      <c r="HJ28" s="58">
        <v>0</v>
      </c>
      <c r="HK28" s="59">
        <f t="shared" si="66"/>
        <v>145</v>
      </c>
      <c r="HL28" s="59">
        <f t="shared" si="123"/>
        <v>33</v>
      </c>
      <c r="HM28" s="59">
        <f t="shared" si="67"/>
        <v>0</v>
      </c>
      <c r="HN28" s="58">
        <v>33</v>
      </c>
      <c r="HO28" s="59">
        <f t="shared" si="68"/>
        <v>0</v>
      </c>
      <c r="HP28" s="59">
        <f t="shared" si="124"/>
        <v>0</v>
      </c>
      <c r="HQ28" s="59">
        <f t="shared" si="69"/>
        <v>0</v>
      </c>
      <c r="HR28" s="58">
        <v>0</v>
      </c>
      <c r="HS28" s="59">
        <f t="shared" si="70"/>
        <v>0</v>
      </c>
      <c r="HT28" s="59">
        <f t="shared" si="125"/>
        <v>32</v>
      </c>
      <c r="HU28" s="59">
        <f t="shared" si="71"/>
        <v>0</v>
      </c>
      <c r="HV28" s="58">
        <v>0</v>
      </c>
      <c r="HW28" s="59">
        <f t="shared" si="72"/>
        <v>32</v>
      </c>
      <c r="HX28" s="59">
        <f t="shared" si="126"/>
        <v>18</v>
      </c>
      <c r="HY28" s="59">
        <f t="shared" si="73"/>
        <v>0</v>
      </c>
      <c r="HZ28" s="58">
        <v>0</v>
      </c>
      <c r="IA28" s="59">
        <f t="shared" si="74"/>
        <v>18</v>
      </c>
      <c r="IB28" s="59">
        <f t="shared" si="127"/>
        <v>23</v>
      </c>
      <c r="IC28" s="59">
        <f t="shared" si="75"/>
        <v>0</v>
      </c>
      <c r="ID28" s="58">
        <v>0</v>
      </c>
      <c r="IE28" s="59">
        <f t="shared" si="76"/>
        <v>23</v>
      </c>
      <c r="IF28" s="59">
        <f t="shared" si="128"/>
        <v>25</v>
      </c>
      <c r="IG28" s="59">
        <f t="shared" si="77"/>
        <v>0</v>
      </c>
      <c r="IH28" s="58">
        <v>0</v>
      </c>
      <c r="II28" s="59">
        <f t="shared" si="78"/>
        <v>25</v>
      </c>
      <c r="IJ28" s="59">
        <f t="shared" si="129"/>
        <v>0</v>
      </c>
      <c r="IK28" s="59">
        <f t="shared" si="79"/>
        <v>0</v>
      </c>
      <c r="IL28" s="58">
        <v>0</v>
      </c>
      <c r="IM28" s="59">
        <f t="shared" si="80"/>
        <v>0</v>
      </c>
      <c r="IN28" s="59">
        <f t="shared" si="130"/>
        <v>0</v>
      </c>
      <c r="IO28" s="59">
        <f t="shared" si="81"/>
        <v>0</v>
      </c>
      <c r="IP28" s="58">
        <v>0</v>
      </c>
      <c r="IQ28" s="59">
        <f t="shared" si="82"/>
        <v>0</v>
      </c>
      <c r="IR28" s="59">
        <f t="shared" si="131"/>
        <v>0</v>
      </c>
      <c r="IS28" s="59">
        <f t="shared" si="83"/>
        <v>0</v>
      </c>
      <c r="IT28" s="58">
        <v>0</v>
      </c>
      <c r="IU28" s="59">
        <f t="shared" si="84"/>
        <v>0</v>
      </c>
      <c r="IV28" s="59">
        <f t="shared" si="132"/>
        <v>23</v>
      </c>
      <c r="IW28" s="59">
        <f t="shared" si="19"/>
        <v>0</v>
      </c>
      <c r="IX28" s="58">
        <v>0</v>
      </c>
      <c r="IY28" s="59">
        <f t="shared" si="85"/>
        <v>23</v>
      </c>
      <c r="IZ28" s="59">
        <f t="shared" si="133"/>
        <v>11</v>
      </c>
      <c r="JA28" s="59">
        <f t="shared" si="86"/>
        <v>0</v>
      </c>
      <c r="JB28" s="58">
        <v>0</v>
      </c>
      <c r="JC28" s="59">
        <f t="shared" si="87"/>
        <v>11</v>
      </c>
      <c r="JD28" s="59">
        <f t="shared" si="134"/>
        <v>0</v>
      </c>
      <c r="JE28" s="59">
        <f t="shared" si="88"/>
        <v>0</v>
      </c>
      <c r="JF28" s="58">
        <v>0</v>
      </c>
      <c r="JG28" s="59">
        <f t="shared" si="135"/>
        <v>0</v>
      </c>
      <c r="JH28" s="59">
        <f t="shared" si="136"/>
        <v>0</v>
      </c>
      <c r="JI28" s="59">
        <f t="shared" si="90"/>
        <v>0</v>
      </c>
      <c r="JJ28" s="58">
        <v>0</v>
      </c>
      <c r="JK28" s="59">
        <f t="shared" si="137"/>
        <v>0</v>
      </c>
      <c r="JL28" s="59">
        <f t="shared" si="138"/>
        <v>36</v>
      </c>
      <c r="JM28" s="59">
        <f t="shared" si="92"/>
        <v>0</v>
      </c>
      <c r="JN28" s="58">
        <v>0</v>
      </c>
      <c r="JO28" s="59">
        <f t="shared" si="93"/>
        <v>36</v>
      </c>
      <c r="JP28" s="59">
        <f t="shared" si="139"/>
        <v>129</v>
      </c>
      <c r="JQ28" s="59">
        <f t="shared" si="94"/>
        <v>68</v>
      </c>
      <c r="JR28" s="58">
        <v>0</v>
      </c>
      <c r="JS28" s="59">
        <f t="shared" si="95"/>
        <v>197</v>
      </c>
      <c r="JU28" s="187">
        <f t="shared" si="96"/>
        <v>68</v>
      </c>
      <c r="JV28" s="1">
        <f t="shared" si="97"/>
        <v>26.880000000000003</v>
      </c>
    </row>
    <row r="29" spans="1:282" s="61" customFormat="1" ht="21" customHeight="1">
      <c r="A29" s="31">
        <v>42545</v>
      </c>
      <c r="B29" s="68">
        <f t="shared" si="98"/>
        <v>1491.2900000000013</v>
      </c>
      <c r="C29" s="33">
        <f>+('[1]Multi Layer '!$G$30+'[1]Multi Layer '!$S$30+'[1]Multi Layer '!$AE$30)*25</f>
        <v>875</v>
      </c>
      <c r="D29" s="34">
        <f t="shared" si="20"/>
        <v>2366.2900000000013</v>
      </c>
      <c r="E29" s="70">
        <f>10+12</f>
        <v>22</v>
      </c>
      <c r="F29" s="70">
        <f>456.41+557.78</f>
        <v>1014.19</v>
      </c>
      <c r="G29" s="36">
        <f t="shared" si="0"/>
        <v>996.59</v>
      </c>
      <c r="H29" s="70">
        <f>16.5+0.85</f>
        <v>17.350000000000001</v>
      </c>
      <c r="I29" s="70">
        <f>2.85+0</f>
        <v>2.85</v>
      </c>
      <c r="J29" s="70">
        <v>0</v>
      </c>
      <c r="K29" s="38">
        <f t="shared" si="142"/>
        <v>20.200000000000003</v>
      </c>
      <c r="L29" s="38">
        <f t="shared" si="1"/>
        <v>10.141900000000001</v>
      </c>
      <c r="M29" s="38">
        <f t="shared" si="2"/>
        <v>-10.058100000000001</v>
      </c>
      <c r="N29" s="70">
        <f>8+9.6</f>
        <v>17.600000000000001</v>
      </c>
      <c r="O29" s="40">
        <f t="shared" si="140"/>
        <v>1016.7900000000001</v>
      </c>
      <c r="P29" s="63">
        <f t="shared" si="141"/>
        <v>1349.5000000000014</v>
      </c>
      <c r="Q29" s="42">
        <v>0</v>
      </c>
      <c r="R29" s="43">
        <f t="shared" si="21"/>
        <v>-1349.5000000000014</v>
      </c>
      <c r="S29" s="4"/>
      <c r="T29" s="65">
        <f t="shared" si="99"/>
        <v>1047.1099999999983</v>
      </c>
      <c r="U29" s="45">
        <f t="shared" si="22"/>
        <v>996.59</v>
      </c>
      <c r="V29" s="46">
        <f t="shared" si="143"/>
        <v>919.01</v>
      </c>
      <c r="W29" s="46">
        <f t="shared" si="23"/>
        <v>1124.6899999999985</v>
      </c>
      <c r="X29" s="47">
        <v>0</v>
      </c>
      <c r="Y29" s="47">
        <v>0</v>
      </c>
      <c r="Z29" s="47">
        <v>0</v>
      </c>
      <c r="AA29" s="47">
        <v>0</v>
      </c>
      <c r="AB29" s="47">
        <v>0</v>
      </c>
      <c r="AC29" s="47">
        <v>0</v>
      </c>
      <c r="AD29" s="47">
        <v>0</v>
      </c>
      <c r="AE29" s="47">
        <v>0</v>
      </c>
      <c r="AF29" s="47">
        <v>0</v>
      </c>
      <c r="AG29" s="47">
        <v>0</v>
      </c>
      <c r="AH29" s="47">
        <v>0</v>
      </c>
      <c r="AI29" s="47">
        <v>0</v>
      </c>
      <c r="AJ29" s="47">
        <v>0</v>
      </c>
      <c r="AK29" s="47">
        <v>0</v>
      </c>
      <c r="AL29" s="47">
        <v>0</v>
      </c>
      <c r="AM29" s="47">
        <v>0</v>
      </c>
      <c r="AN29" s="47">
        <v>0</v>
      </c>
      <c r="AO29" s="47">
        <v>0</v>
      </c>
      <c r="AP29" s="47">
        <v>0</v>
      </c>
      <c r="AQ29" s="47">
        <v>0</v>
      </c>
      <c r="AR29" s="47">
        <v>0</v>
      </c>
      <c r="AS29" s="47">
        <v>0</v>
      </c>
      <c r="AT29" s="47">
        <v>0</v>
      </c>
      <c r="AU29" s="47">
        <v>0</v>
      </c>
      <c r="AV29" s="47">
        <v>0</v>
      </c>
      <c r="AW29" s="47">
        <v>0</v>
      </c>
      <c r="AX29" s="47">
        <v>0</v>
      </c>
      <c r="AY29" s="47">
        <v>0</v>
      </c>
      <c r="AZ29" s="47">
        <v>0</v>
      </c>
      <c r="BA29" s="47">
        <v>0</v>
      </c>
      <c r="BB29" s="47">
        <v>0</v>
      </c>
      <c r="BC29" s="47">
        <v>0</v>
      </c>
      <c r="BD29" s="47">
        <v>0</v>
      </c>
      <c r="BE29" s="47">
        <v>0</v>
      </c>
      <c r="BF29" s="47">
        <v>0</v>
      </c>
      <c r="BG29" s="47">
        <v>0</v>
      </c>
      <c r="BH29" s="47">
        <v>0</v>
      </c>
      <c r="BI29" s="47">
        <v>0</v>
      </c>
      <c r="BJ29" s="47">
        <v>0</v>
      </c>
      <c r="BK29" s="47">
        <v>0</v>
      </c>
      <c r="BL29" s="47">
        <v>0</v>
      </c>
      <c r="BM29" s="47">
        <v>0</v>
      </c>
      <c r="BN29" s="47">
        <v>0</v>
      </c>
      <c r="BO29" s="47">
        <v>0</v>
      </c>
      <c r="BP29" s="47">
        <v>0</v>
      </c>
      <c r="BQ29" s="47">
        <v>0</v>
      </c>
      <c r="BR29" s="47">
        <v>0</v>
      </c>
      <c r="BS29" s="47">
        <v>0</v>
      </c>
      <c r="BT29" s="47">
        <v>0</v>
      </c>
      <c r="BU29" s="47">
        <v>0</v>
      </c>
      <c r="BV29" s="47">
        <v>0</v>
      </c>
      <c r="BW29" s="47">
        <v>0</v>
      </c>
      <c r="BX29" s="47">
        <v>0</v>
      </c>
      <c r="BY29" s="47">
        <v>0</v>
      </c>
      <c r="BZ29" s="47">
        <v>0</v>
      </c>
      <c r="CA29" s="47">
        <v>0</v>
      </c>
      <c r="CB29" s="47">
        <v>0</v>
      </c>
      <c r="CC29" s="47">
        <v>0</v>
      </c>
      <c r="CD29" s="47">
        <v>0</v>
      </c>
      <c r="CE29" s="47">
        <v>0</v>
      </c>
      <c r="CF29" s="47">
        <v>0</v>
      </c>
      <c r="CG29" s="47">
        <v>0</v>
      </c>
      <c r="CH29" s="47">
        <v>0</v>
      </c>
      <c r="CI29" s="47">
        <v>0</v>
      </c>
      <c r="CJ29" s="47">
        <v>0</v>
      </c>
      <c r="CK29" s="47">
        <v>0</v>
      </c>
      <c r="CL29" s="48">
        <f t="shared" si="24"/>
        <v>0</v>
      </c>
      <c r="CM29" s="49">
        <f t="shared" si="25"/>
        <v>1124.6899999999985</v>
      </c>
      <c r="CN29" s="49">
        <f t="shared" si="26"/>
        <v>0</v>
      </c>
      <c r="CO29" s="51">
        <f t="shared" si="100"/>
        <v>244.63000000000019</v>
      </c>
      <c r="CP29" s="51">
        <f t="shared" si="27"/>
        <v>0</v>
      </c>
      <c r="CQ29" s="50">
        <v>0</v>
      </c>
      <c r="CR29" s="50">
        <v>0</v>
      </c>
      <c r="CS29" s="50">
        <v>0</v>
      </c>
      <c r="CT29" s="51">
        <f t="shared" si="28"/>
        <v>0</v>
      </c>
      <c r="CU29" s="51">
        <f t="shared" si="4"/>
        <v>244.63000000000019</v>
      </c>
      <c r="CV29" s="51">
        <f t="shared" si="101"/>
        <v>1095.6100000000001</v>
      </c>
      <c r="CW29" s="51">
        <f t="shared" si="29"/>
        <v>0</v>
      </c>
      <c r="CX29" s="50">
        <v>0</v>
      </c>
      <c r="CY29" s="50">
        <v>0</v>
      </c>
      <c r="CZ29" s="50">
        <v>0</v>
      </c>
      <c r="DA29" s="51">
        <f>CY29+CZ29</f>
        <v>0</v>
      </c>
      <c r="DB29" s="51">
        <f>(CV29+CW29)-DA29</f>
        <v>1095.6100000000001</v>
      </c>
      <c r="DC29" s="51">
        <f>DI28</f>
        <v>0.69999999999993179</v>
      </c>
      <c r="DD29" s="51">
        <f>AI29</f>
        <v>0</v>
      </c>
      <c r="DE29" s="50">
        <v>0</v>
      </c>
      <c r="DF29" s="50">
        <v>0</v>
      </c>
      <c r="DG29" s="50">
        <v>0</v>
      </c>
      <c r="DH29" s="51">
        <f>DF29+DG29</f>
        <v>0</v>
      </c>
      <c r="DI29" s="51">
        <f>(DC29+DD29)-DH29</f>
        <v>0.69999999999993179</v>
      </c>
      <c r="DJ29" s="51">
        <f>DP28</f>
        <v>15.34</v>
      </c>
      <c r="DK29" s="51">
        <f>AM29</f>
        <v>0</v>
      </c>
      <c r="DL29" s="50">
        <v>0</v>
      </c>
      <c r="DM29" s="50">
        <v>0</v>
      </c>
      <c r="DN29" s="50">
        <v>0</v>
      </c>
      <c r="DO29" s="51">
        <f>DM29+DN29</f>
        <v>0</v>
      </c>
      <c r="DP29" s="51">
        <f>(DJ29+DK29)-DO29</f>
        <v>15.34</v>
      </c>
      <c r="DQ29" s="51">
        <f>DW28</f>
        <v>7.97</v>
      </c>
      <c r="DR29" s="51">
        <f>AQ29</f>
        <v>0</v>
      </c>
      <c r="DS29" s="50">
        <v>0</v>
      </c>
      <c r="DT29" s="50">
        <v>0</v>
      </c>
      <c r="DU29" s="50">
        <v>0</v>
      </c>
      <c r="DV29" s="51">
        <f>DT29+DU29</f>
        <v>0</v>
      </c>
      <c r="DW29" s="51">
        <f>(DQ29+DR29)-DV29</f>
        <v>7.97</v>
      </c>
      <c r="DX29" s="51">
        <f>ED28</f>
        <v>25.82</v>
      </c>
      <c r="DY29" s="51">
        <f>AU29</f>
        <v>0</v>
      </c>
      <c r="DZ29" s="50">
        <v>0</v>
      </c>
      <c r="EA29" s="50">
        <v>0</v>
      </c>
      <c r="EB29" s="50">
        <v>0</v>
      </c>
      <c r="EC29" s="51">
        <f>EA29+EB29</f>
        <v>0</v>
      </c>
      <c r="ED29" s="51">
        <f>(DX29+DY29)-EC29</f>
        <v>25.82</v>
      </c>
      <c r="EE29" s="51">
        <f>EK28</f>
        <v>48.72</v>
      </c>
      <c r="EF29" s="51">
        <f>AY29</f>
        <v>0</v>
      </c>
      <c r="EG29" s="50">
        <v>0</v>
      </c>
      <c r="EH29" s="50">
        <v>0</v>
      </c>
      <c r="EI29" s="50">
        <v>0</v>
      </c>
      <c r="EJ29" s="51">
        <f>EH29+EI29</f>
        <v>0</v>
      </c>
      <c r="EK29" s="51">
        <f>(EE29+EF29)-EJ29</f>
        <v>48.72</v>
      </c>
      <c r="EL29" s="51">
        <f>ER28</f>
        <v>28.800000000000068</v>
      </c>
      <c r="EM29" s="51">
        <f>BC29</f>
        <v>0</v>
      </c>
      <c r="EN29" s="50">
        <v>0</v>
      </c>
      <c r="EO29" s="50">
        <v>0</v>
      </c>
      <c r="EP29" s="50">
        <v>0</v>
      </c>
      <c r="EQ29" s="51">
        <f>EO29+EP29</f>
        <v>0</v>
      </c>
      <c r="ER29" s="51">
        <f>(EL29+EM29)-EQ29</f>
        <v>28.800000000000068</v>
      </c>
      <c r="ES29" s="51">
        <f>EY28</f>
        <v>24.57</v>
      </c>
      <c r="ET29" s="51">
        <f>BG29</f>
        <v>0</v>
      </c>
      <c r="EU29" s="50">
        <v>0</v>
      </c>
      <c r="EV29" s="50">
        <v>0</v>
      </c>
      <c r="EW29" s="50">
        <v>0</v>
      </c>
      <c r="EX29" s="51">
        <f>EV29+EW29</f>
        <v>0</v>
      </c>
      <c r="EY29" s="51">
        <f>(ES29+ET29)-EX29</f>
        <v>24.57</v>
      </c>
      <c r="EZ29" s="51">
        <f>FF28</f>
        <v>71.239999999999995</v>
      </c>
      <c r="FA29" s="51">
        <f>BK29</f>
        <v>0</v>
      </c>
      <c r="FB29" s="50">
        <v>0</v>
      </c>
      <c r="FC29" s="50">
        <v>0</v>
      </c>
      <c r="FD29" s="50">
        <v>0</v>
      </c>
      <c r="FE29" s="51">
        <f>FC29+FD29</f>
        <v>0</v>
      </c>
      <c r="FF29" s="51">
        <f>(EZ29+FA29)-FE29</f>
        <v>71.239999999999995</v>
      </c>
      <c r="FG29" s="51">
        <f>FM28</f>
        <v>47.100000000000023</v>
      </c>
      <c r="FH29" s="51">
        <f>BO29</f>
        <v>0</v>
      </c>
      <c r="FI29" s="50">
        <v>0</v>
      </c>
      <c r="FJ29" s="50">
        <v>0</v>
      </c>
      <c r="FK29" s="50">
        <v>0</v>
      </c>
      <c r="FL29" s="51">
        <f>FJ29+FK29</f>
        <v>0</v>
      </c>
      <c r="FM29" s="51">
        <f>(FG29+FH29)-FL29</f>
        <v>47.100000000000023</v>
      </c>
      <c r="FN29" s="51">
        <f>FT28</f>
        <v>69.05999999999996</v>
      </c>
      <c r="FO29" s="51">
        <f>BS29</f>
        <v>0</v>
      </c>
      <c r="FP29" s="50">
        <v>0</v>
      </c>
      <c r="FQ29" s="50">
        <v>0</v>
      </c>
      <c r="FR29" s="50">
        <v>0</v>
      </c>
      <c r="FS29" s="51">
        <f>FQ29+FR29</f>
        <v>0</v>
      </c>
      <c r="FT29" s="51">
        <f>(FN29+FO29)-FS29</f>
        <v>69.05999999999996</v>
      </c>
      <c r="FU29" s="51">
        <f>GA28</f>
        <v>0</v>
      </c>
      <c r="FV29" s="51">
        <f>BW29</f>
        <v>0</v>
      </c>
      <c r="FW29" s="50">
        <v>0</v>
      </c>
      <c r="FX29" s="50">
        <v>0</v>
      </c>
      <c r="FY29" s="50">
        <v>0</v>
      </c>
      <c r="FZ29" s="51">
        <f>FX29+FY29</f>
        <v>0</v>
      </c>
      <c r="GA29" s="51">
        <f>(FU29+FV29)-FZ29</f>
        <v>0</v>
      </c>
      <c r="GB29" s="51">
        <f t="shared" si="113"/>
        <v>7.45</v>
      </c>
      <c r="GC29" s="51">
        <f t="shared" si="56"/>
        <v>0</v>
      </c>
      <c r="GD29" s="50">
        <v>0</v>
      </c>
      <c r="GE29" s="50">
        <v>0</v>
      </c>
      <c r="GF29" s="50">
        <v>0</v>
      </c>
      <c r="GG29" s="51">
        <f t="shared" si="114"/>
        <v>0</v>
      </c>
      <c r="GH29" s="51">
        <f t="shared" si="115"/>
        <v>7.45</v>
      </c>
      <c r="GI29" s="51">
        <f t="shared" si="116"/>
        <v>0</v>
      </c>
      <c r="GJ29" s="51">
        <f t="shared" si="58"/>
        <v>0</v>
      </c>
      <c r="GK29" s="50">
        <v>0</v>
      </c>
      <c r="GL29" s="50">
        <v>0</v>
      </c>
      <c r="GM29" s="50">
        <v>0</v>
      </c>
      <c r="GN29" s="51">
        <f t="shared" si="117"/>
        <v>0</v>
      </c>
      <c r="GO29" s="51">
        <f t="shared" si="118"/>
        <v>0</v>
      </c>
      <c r="GP29" s="51">
        <f>GV28</f>
        <v>15.5</v>
      </c>
      <c r="GQ29" s="51">
        <f>CI29</f>
        <v>0</v>
      </c>
      <c r="GR29" s="50">
        <v>0</v>
      </c>
      <c r="GS29" s="50">
        <v>0</v>
      </c>
      <c r="GT29" s="50">
        <v>0</v>
      </c>
      <c r="GU29" s="51">
        <f>GS29+GT29</f>
        <v>0</v>
      </c>
      <c r="GV29" s="51">
        <f>(GP29+GQ29)-GU29</f>
        <v>15.5</v>
      </c>
      <c r="GW29" s="66">
        <f>HC28</f>
        <v>247</v>
      </c>
      <c r="GX29" s="56">
        <f>V29</f>
        <v>919.01</v>
      </c>
      <c r="GY29" s="50">
        <v>48</v>
      </c>
      <c r="GZ29" s="50">
        <v>905.36</v>
      </c>
      <c r="HA29" s="50">
        <v>13.65</v>
      </c>
      <c r="HB29" s="51">
        <f>GZ29+HA29</f>
        <v>919.01</v>
      </c>
      <c r="HC29" s="57">
        <f t="shared" si="18"/>
        <v>247</v>
      </c>
      <c r="HD29" s="59">
        <f t="shared" si="121"/>
        <v>154</v>
      </c>
      <c r="HE29" s="59">
        <f t="shared" si="63"/>
        <v>0</v>
      </c>
      <c r="HF29" s="58">
        <v>0</v>
      </c>
      <c r="HG29" s="59">
        <f t="shared" si="64"/>
        <v>154</v>
      </c>
      <c r="HH29" s="59">
        <f t="shared" si="122"/>
        <v>145</v>
      </c>
      <c r="HI29" s="59">
        <f t="shared" si="65"/>
        <v>0</v>
      </c>
      <c r="HJ29" s="58">
        <v>0</v>
      </c>
      <c r="HK29" s="59">
        <f t="shared" si="66"/>
        <v>145</v>
      </c>
      <c r="HL29" s="59">
        <f t="shared" si="123"/>
        <v>0</v>
      </c>
      <c r="HM29" s="59">
        <f t="shared" si="67"/>
        <v>0</v>
      </c>
      <c r="HN29" s="58">
        <v>0</v>
      </c>
      <c r="HO29" s="59">
        <f t="shared" si="68"/>
        <v>0</v>
      </c>
      <c r="HP29" s="59">
        <f t="shared" si="124"/>
        <v>0</v>
      </c>
      <c r="HQ29" s="59">
        <f t="shared" si="69"/>
        <v>0</v>
      </c>
      <c r="HR29" s="58">
        <v>0</v>
      </c>
      <c r="HS29" s="59">
        <f t="shared" si="70"/>
        <v>0</v>
      </c>
      <c r="HT29" s="59">
        <f t="shared" si="125"/>
        <v>32</v>
      </c>
      <c r="HU29" s="59">
        <f t="shared" si="71"/>
        <v>0</v>
      </c>
      <c r="HV29" s="58">
        <v>0</v>
      </c>
      <c r="HW29" s="59">
        <f t="shared" si="72"/>
        <v>32</v>
      </c>
      <c r="HX29" s="59">
        <f t="shared" si="126"/>
        <v>18</v>
      </c>
      <c r="HY29" s="59">
        <f t="shared" si="73"/>
        <v>0</v>
      </c>
      <c r="HZ29" s="58">
        <v>0</v>
      </c>
      <c r="IA29" s="59">
        <f t="shared" si="74"/>
        <v>18</v>
      </c>
      <c r="IB29" s="59">
        <f t="shared" si="127"/>
        <v>23</v>
      </c>
      <c r="IC29" s="59">
        <f t="shared" si="75"/>
        <v>0</v>
      </c>
      <c r="ID29" s="58">
        <v>0</v>
      </c>
      <c r="IE29" s="59">
        <f t="shared" si="76"/>
        <v>23</v>
      </c>
      <c r="IF29" s="59">
        <f t="shared" si="128"/>
        <v>25</v>
      </c>
      <c r="IG29" s="59">
        <f t="shared" si="77"/>
        <v>0</v>
      </c>
      <c r="IH29" s="58">
        <v>0</v>
      </c>
      <c r="II29" s="59">
        <f t="shared" si="78"/>
        <v>25</v>
      </c>
      <c r="IJ29" s="59">
        <f t="shared" si="129"/>
        <v>0</v>
      </c>
      <c r="IK29" s="59">
        <f t="shared" si="79"/>
        <v>0</v>
      </c>
      <c r="IL29" s="58">
        <v>0</v>
      </c>
      <c r="IM29" s="59">
        <f t="shared" si="80"/>
        <v>0</v>
      </c>
      <c r="IN29" s="59">
        <f t="shared" si="130"/>
        <v>0</v>
      </c>
      <c r="IO29" s="59">
        <f t="shared" si="81"/>
        <v>0</v>
      </c>
      <c r="IP29" s="58">
        <v>0</v>
      </c>
      <c r="IQ29" s="59">
        <f t="shared" si="82"/>
        <v>0</v>
      </c>
      <c r="IR29" s="59">
        <f t="shared" si="131"/>
        <v>0</v>
      </c>
      <c r="IS29" s="59">
        <f t="shared" si="83"/>
        <v>0</v>
      </c>
      <c r="IT29" s="58">
        <v>0</v>
      </c>
      <c r="IU29" s="59">
        <f t="shared" si="84"/>
        <v>0</v>
      </c>
      <c r="IV29" s="59">
        <f t="shared" si="132"/>
        <v>23</v>
      </c>
      <c r="IW29" s="59">
        <f t="shared" si="19"/>
        <v>0</v>
      </c>
      <c r="IX29" s="58">
        <v>0</v>
      </c>
      <c r="IY29" s="59">
        <f t="shared" si="85"/>
        <v>23</v>
      </c>
      <c r="IZ29" s="59">
        <f t="shared" si="133"/>
        <v>11</v>
      </c>
      <c r="JA29" s="59">
        <f t="shared" si="86"/>
        <v>0</v>
      </c>
      <c r="JB29" s="58">
        <v>0</v>
      </c>
      <c r="JC29" s="59">
        <f t="shared" si="87"/>
        <v>11</v>
      </c>
      <c r="JD29" s="59">
        <f t="shared" si="134"/>
        <v>0</v>
      </c>
      <c r="JE29" s="59">
        <f t="shared" si="88"/>
        <v>0</v>
      </c>
      <c r="JF29" s="58">
        <v>0</v>
      </c>
      <c r="JG29" s="59">
        <f t="shared" si="135"/>
        <v>0</v>
      </c>
      <c r="JH29" s="59">
        <f t="shared" si="136"/>
        <v>0</v>
      </c>
      <c r="JI29" s="59">
        <f t="shared" si="90"/>
        <v>0</v>
      </c>
      <c r="JJ29" s="58">
        <v>0</v>
      </c>
      <c r="JK29" s="59">
        <f t="shared" si="137"/>
        <v>0</v>
      </c>
      <c r="JL29" s="59">
        <f t="shared" si="138"/>
        <v>36</v>
      </c>
      <c r="JM29" s="59">
        <f t="shared" si="92"/>
        <v>0</v>
      </c>
      <c r="JN29" s="58">
        <v>36</v>
      </c>
      <c r="JO29" s="59">
        <f t="shared" si="93"/>
        <v>0</v>
      </c>
      <c r="JP29" s="59">
        <f t="shared" si="139"/>
        <v>197</v>
      </c>
      <c r="JQ29" s="59">
        <f t="shared" si="94"/>
        <v>48</v>
      </c>
      <c r="JR29" s="58">
        <v>0</v>
      </c>
      <c r="JS29" s="59">
        <f t="shared" si="95"/>
        <v>245</v>
      </c>
      <c r="JU29" s="187">
        <f t="shared" si="96"/>
        <v>48</v>
      </c>
      <c r="JV29" s="1">
        <f t="shared" si="97"/>
        <v>13.65</v>
      </c>
    </row>
    <row r="30" spans="1:282" s="61" customFormat="1" ht="21" customHeight="1">
      <c r="A30" s="31">
        <v>42546</v>
      </c>
      <c r="B30" s="68">
        <f t="shared" si="98"/>
        <v>1349.5000000000014</v>
      </c>
      <c r="C30" s="33">
        <f>+('[1]Multi Layer '!$G$31+'[1]Multi Layer '!$S$31+'[1]Multi Layer '!$AE$31)*25</f>
        <v>1000</v>
      </c>
      <c r="D30" s="34">
        <f t="shared" si="20"/>
        <v>2349.5000000000014</v>
      </c>
      <c r="E30" s="70">
        <v>12</v>
      </c>
      <c r="F30" s="70">
        <v>532.5</v>
      </c>
      <c r="G30" s="36">
        <f t="shared" si="0"/>
        <v>522.9</v>
      </c>
      <c r="H30" s="71">
        <v>3.85</v>
      </c>
      <c r="I30" s="71">
        <v>2.5</v>
      </c>
      <c r="J30" s="71">
        <v>0</v>
      </c>
      <c r="K30" s="38">
        <f t="shared" si="142"/>
        <v>6.35</v>
      </c>
      <c r="L30" s="38">
        <f t="shared" si="1"/>
        <v>5.3250000000000002</v>
      </c>
      <c r="M30" s="38">
        <f t="shared" si="2"/>
        <v>-1.0249999999999995</v>
      </c>
      <c r="N30" s="39">
        <v>9.6</v>
      </c>
      <c r="O30" s="40">
        <f t="shared" si="140"/>
        <v>529.25</v>
      </c>
      <c r="P30" s="63">
        <f t="shared" si="141"/>
        <v>1820.2500000000014</v>
      </c>
      <c r="Q30" s="42">
        <v>0</v>
      </c>
      <c r="R30" s="43">
        <f t="shared" si="21"/>
        <v>-1820.2500000000014</v>
      </c>
      <c r="S30" s="4"/>
      <c r="T30" s="65">
        <f t="shared" si="99"/>
        <v>1124.6899999999985</v>
      </c>
      <c r="U30" s="45">
        <f t="shared" si="22"/>
        <v>522.9</v>
      </c>
      <c r="V30" s="46">
        <f t="shared" si="143"/>
        <v>0</v>
      </c>
      <c r="W30" s="46">
        <f t="shared" si="23"/>
        <v>1647.5899999999983</v>
      </c>
      <c r="X30" s="47">
        <v>0</v>
      </c>
      <c r="Y30" s="47">
        <v>0</v>
      </c>
      <c r="Z30" s="47">
        <v>0</v>
      </c>
      <c r="AA30" s="47">
        <v>0</v>
      </c>
      <c r="AB30" s="47">
        <v>0</v>
      </c>
      <c r="AC30" s="47">
        <v>0</v>
      </c>
      <c r="AD30" s="47">
        <v>0</v>
      </c>
      <c r="AE30" s="47">
        <v>0</v>
      </c>
      <c r="AF30" s="47">
        <v>0</v>
      </c>
      <c r="AG30" s="47">
        <v>0</v>
      </c>
      <c r="AH30" s="47">
        <v>0</v>
      </c>
      <c r="AI30" s="47">
        <v>0</v>
      </c>
      <c r="AJ30" s="47">
        <v>0</v>
      </c>
      <c r="AK30" s="47">
        <v>0</v>
      </c>
      <c r="AL30" s="47">
        <v>0</v>
      </c>
      <c r="AM30" s="47">
        <v>0</v>
      </c>
      <c r="AN30" s="47">
        <v>0</v>
      </c>
      <c r="AO30" s="47">
        <v>0</v>
      </c>
      <c r="AP30" s="47">
        <v>0</v>
      </c>
      <c r="AQ30" s="47">
        <v>0</v>
      </c>
      <c r="AR30" s="47">
        <v>0</v>
      </c>
      <c r="AS30" s="47">
        <v>0</v>
      </c>
      <c r="AT30" s="47">
        <v>0</v>
      </c>
      <c r="AU30" s="47">
        <v>0</v>
      </c>
      <c r="AV30" s="47">
        <v>0</v>
      </c>
      <c r="AW30" s="47">
        <v>0</v>
      </c>
      <c r="AX30" s="47">
        <v>0</v>
      </c>
      <c r="AY30" s="47">
        <v>0</v>
      </c>
      <c r="AZ30" s="47">
        <v>0</v>
      </c>
      <c r="BA30" s="47">
        <v>0</v>
      </c>
      <c r="BB30" s="47">
        <v>0</v>
      </c>
      <c r="BC30" s="47">
        <v>0</v>
      </c>
      <c r="BD30" s="47">
        <v>0</v>
      </c>
      <c r="BE30" s="47">
        <v>0</v>
      </c>
      <c r="BF30" s="47">
        <v>0</v>
      </c>
      <c r="BG30" s="47">
        <v>0</v>
      </c>
      <c r="BH30" s="47">
        <v>0</v>
      </c>
      <c r="BI30" s="47">
        <v>0</v>
      </c>
      <c r="BJ30" s="47">
        <v>0</v>
      </c>
      <c r="BK30" s="47">
        <v>0</v>
      </c>
      <c r="BL30" s="47">
        <v>0</v>
      </c>
      <c r="BM30" s="47">
        <v>0</v>
      </c>
      <c r="BN30" s="47">
        <v>0</v>
      </c>
      <c r="BO30" s="47">
        <v>0</v>
      </c>
      <c r="BP30" s="47">
        <v>0</v>
      </c>
      <c r="BQ30" s="47">
        <v>0</v>
      </c>
      <c r="BR30" s="47">
        <v>0</v>
      </c>
      <c r="BS30" s="47">
        <v>0</v>
      </c>
      <c r="BT30" s="47">
        <v>0</v>
      </c>
      <c r="BU30" s="47">
        <v>0</v>
      </c>
      <c r="BV30" s="47">
        <v>0</v>
      </c>
      <c r="BW30" s="47">
        <v>0</v>
      </c>
      <c r="BX30" s="47">
        <v>0</v>
      </c>
      <c r="BY30" s="47">
        <v>0</v>
      </c>
      <c r="BZ30" s="47">
        <v>0</v>
      </c>
      <c r="CA30" s="47">
        <v>0</v>
      </c>
      <c r="CB30" s="47">
        <v>0</v>
      </c>
      <c r="CC30" s="47">
        <v>0</v>
      </c>
      <c r="CD30" s="47">
        <v>0</v>
      </c>
      <c r="CE30" s="47">
        <v>0</v>
      </c>
      <c r="CF30" s="47">
        <v>0</v>
      </c>
      <c r="CG30" s="47">
        <v>0</v>
      </c>
      <c r="CH30" s="47">
        <v>0</v>
      </c>
      <c r="CI30" s="47">
        <v>0</v>
      </c>
      <c r="CJ30" s="47">
        <v>0</v>
      </c>
      <c r="CK30" s="47">
        <v>0</v>
      </c>
      <c r="CL30" s="48">
        <f t="shared" si="24"/>
        <v>0</v>
      </c>
      <c r="CM30" s="49">
        <f t="shared" si="25"/>
        <v>1647.5899999999983</v>
      </c>
      <c r="CN30" s="49">
        <f t="shared" si="26"/>
        <v>0</v>
      </c>
      <c r="CO30" s="51">
        <f t="shared" si="100"/>
        <v>244.63000000000019</v>
      </c>
      <c r="CP30" s="51">
        <f t="shared" si="27"/>
        <v>0</v>
      </c>
      <c r="CQ30" s="50">
        <v>0</v>
      </c>
      <c r="CR30" s="50">
        <v>0</v>
      </c>
      <c r="CS30" s="50">
        <v>0</v>
      </c>
      <c r="CT30" s="51">
        <f t="shared" si="28"/>
        <v>0</v>
      </c>
      <c r="CU30" s="51">
        <f t="shared" si="4"/>
        <v>244.63000000000019</v>
      </c>
      <c r="CV30" s="51">
        <f t="shared" si="101"/>
        <v>1095.6100000000001</v>
      </c>
      <c r="CW30" s="51">
        <f t="shared" si="29"/>
        <v>0</v>
      </c>
      <c r="CX30" s="50">
        <v>0</v>
      </c>
      <c r="CY30" s="50">
        <v>0</v>
      </c>
      <c r="CZ30" s="50">
        <v>0</v>
      </c>
      <c r="DA30" s="51">
        <f t="shared" si="30"/>
        <v>0</v>
      </c>
      <c r="DB30" s="51">
        <f t="shared" si="5"/>
        <v>1095.6100000000001</v>
      </c>
      <c r="DC30" s="51">
        <f t="shared" si="102"/>
        <v>0.69999999999993179</v>
      </c>
      <c r="DD30" s="51">
        <f t="shared" si="31"/>
        <v>0</v>
      </c>
      <c r="DE30" s="50">
        <v>0</v>
      </c>
      <c r="DF30" s="50">
        <v>0</v>
      </c>
      <c r="DG30" s="50">
        <v>0</v>
      </c>
      <c r="DH30" s="51">
        <f t="shared" si="32"/>
        <v>0</v>
      </c>
      <c r="DI30" s="51">
        <f t="shared" si="6"/>
        <v>0.69999999999993179</v>
      </c>
      <c r="DJ30" s="51">
        <f t="shared" si="103"/>
        <v>15.34</v>
      </c>
      <c r="DK30" s="51">
        <f t="shared" si="33"/>
        <v>0</v>
      </c>
      <c r="DL30" s="50">
        <v>0</v>
      </c>
      <c r="DM30" s="50">
        <v>0</v>
      </c>
      <c r="DN30" s="50">
        <v>0</v>
      </c>
      <c r="DO30" s="51">
        <f t="shared" si="34"/>
        <v>0</v>
      </c>
      <c r="DP30" s="51">
        <f t="shared" si="7"/>
        <v>15.34</v>
      </c>
      <c r="DQ30" s="51">
        <f t="shared" si="104"/>
        <v>7.97</v>
      </c>
      <c r="DR30" s="51">
        <f t="shared" si="35"/>
        <v>0</v>
      </c>
      <c r="DS30" s="50">
        <v>0</v>
      </c>
      <c r="DT30" s="50">
        <v>0</v>
      </c>
      <c r="DU30" s="50">
        <v>0</v>
      </c>
      <c r="DV30" s="51">
        <f t="shared" si="36"/>
        <v>0</v>
      </c>
      <c r="DW30" s="51">
        <f t="shared" si="8"/>
        <v>7.97</v>
      </c>
      <c r="DX30" s="51">
        <f t="shared" si="105"/>
        <v>25.82</v>
      </c>
      <c r="DY30" s="51">
        <f t="shared" si="37"/>
        <v>0</v>
      </c>
      <c r="DZ30" s="50">
        <v>0</v>
      </c>
      <c r="EA30" s="50">
        <v>0</v>
      </c>
      <c r="EB30" s="50">
        <v>0</v>
      </c>
      <c r="EC30" s="51">
        <f t="shared" si="38"/>
        <v>0</v>
      </c>
      <c r="ED30" s="51">
        <f t="shared" si="9"/>
        <v>25.82</v>
      </c>
      <c r="EE30" s="51">
        <f t="shared" si="106"/>
        <v>48.72</v>
      </c>
      <c r="EF30" s="51">
        <f t="shared" si="39"/>
        <v>0</v>
      </c>
      <c r="EG30" s="50">
        <v>0</v>
      </c>
      <c r="EH30" s="50">
        <v>0</v>
      </c>
      <c r="EI30" s="50">
        <v>0</v>
      </c>
      <c r="EJ30" s="51">
        <f t="shared" si="40"/>
        <v>0</v>
      </c>
      <c r="EK30" s="51">
        <f t="shared" si="10"/>
        <v>48.72</v>
      </c>
      <c r="EL30" s="51">
        <f t="shared" si="107"/>
        <v>28.800000000000068</v>
      </c>
      <c r="EM30" s="51">
        <f t="shared" si="41"/>
        <v>0</v>
      </c>
      <c r="EN30" s="50">
        <v>0</v>
      </c>
      <c r="EO30" s="50">
        <v>0</v>
      </c>
      <c r="EP30" s="50">
        <v>0</v>
      </c>
      <c r="EQ30" s="51">
        <f t="shared" si="42"/>
        <v>0</v>
      </c>
      <c r="ER30" s="51">
        <f t="shared" si="11"/>
        <v>28.800000000000068</v>
      </c>
      <c r="ES30" s="51">
        <f t="shared" si="108"/>
        <v>24.57</v>
      </c>
      <c r="ET30" s="51">
        <f t="shared" si="43"/>
        <v>0</v>
      </c>
      <c r="EU30" s="50">
        <v>0</v>
      </c>
      <c r="EV30" s="50">
        <v>0</v>
      </c>
      <c r="EW30" s="50">
        <v>0</v>
      </c>
      <c r="EX30" s="51">
        <f t="shared" si="44"/>
        <v>0</v>
      </c>
      <c r="EY30" s="51">
        <f t="shared" si="45"/>
        <v>24.57</v>
      </c>
      <c r="EZ30" s="51">
        <f t="shared" si="109"/>
        <v>71.239999999999995</v>
      </c>
      <c r="FA30" s="51">
        <f t="shared" si="46"/>
        <v>0</v>
      </c>
      <c r="FB30" s="50">
        <v>0</v>
      </c>
      <c r="FC30" s="50">
        <v>0</v>
      </c>
      <c r="FD30" s="50">
        <v>0</v>
      </c>
      <c r="FE30" s="51">
        <f t="shared" si="47"/>
        <v>0</v>
      </c>
      <c r="FF30" s="51">
        <f t="shared" si="48"/>
        <v>71.239999999999995</v>
      </c>
      <c r="FG30" s="51">
        <f t="shared" si="110"/>
        <v>47.100000000000023</v>
      </c>
      <c r="FH30" s="51">
        <f t="shared" si="49"/>
        <v>0</v>
      </c>
      <c r="FI30" s="50">
        <v>0</v>
      </c>
      <c r="FJ30" s="50">
        <v>0</v>
      </c>
      <c r="FK30" s="50">
        <v>0</v>
      </c>
      <c r="FL30" s="51">
        <f t="shared" si="50"/>
        <v>0</v>
      </c>
      <c r="FM30" s="51">
        <f t="shared" si="51"/>
        <v>47.100000000000023</v>
      </c>
      <c r="FN30" s="51">
        <f t="shared" si="111"/>
        <v>69.05999999999996</v>
      </c>
      <c r="FO30" s="51">
        <f t="shared" si="52"/>
        <v>0</v>
      </c>
      <c r="FP30" s="50">
        <v>0</v>
      </c>
      <c r="FQ30" s="50">
        <v>0</v>
      </c>
      <c r="FR30" s="50">
        <v>0</v>
      </c>
      <c r="FS30" s="51">
        <f t="shared" si="53"/>
        <v>0</v>
      </c>
      <c r="FT30" s="51">
        <f t="shared" si="54"/>
        <v>69.05999999999996</v>
      </c>
      <c r="FU30" s="51">
        <f t="shared" si="112"/>
        <v>0</v>
      </c>
      <c r="FV30" s="51">
        <f t="shared" si="12"/>
        <v>0</v>
      </c>
      <c r="FW30" s="50">
        <v>0</v>
      </c>
      <c r="FX30" s="50">
        <v>0</v>
      </c>
      <c r="FY30" s="50">
        <v>0</v>
      </c>
      <c r="FZ30" s="51">
        <f t="shared" si="55"/>
        <v>0</v>
      </c>
      <c r="GA30" s="51">
        <f t="shared" si="13"/>
        <v>0</v>
      </c>
      <c r="GB30" s="51">
        <f t="shared" si="113"/>
        <v>7.45</v>
      </c>
      <c r="GC30" s="51">
        <f t="shared" si="56"/>
        <v>0</v>
      </c>
      <c r="GD30" s="50">
        <v>0</v>
      </c>
      <c r="GE30" s="50">
        <v>0</v>
      </c>
      <c r="GF30" s="50">
        <v>0</v>
      </c>
      <c r="GG30" s="51">
        <f t="shared" si="114"/>
        <v>0</v>
      </c>
      <c r="GH30" s="51">
        <f t="shared" si="115"/>
        <v>7.45</v>
      </c>
      <c r="GI30" s="51">
        <f t="shared" si="116"/>
        <v>0</v>
      </c>
      <c r="GJ30" s="51">
        <f t="shared" si="58"/>
        <v>0</v>
      </c>
      <c r="GK30" s="50">
        <v>0</v>
      </c>
      <c r="GL30" s="50">
        <v>0</v>
      </c>
      <c r="GM30" s="50">
        <v>0</v>
      </c>
      <c r="GN30" s="51">
        <f t="shared" si="117"/>
        <v>0</v>
      </c>
      <c r="GO30" s="51">
        <f t="shared" si="118"/>
        <v>0</v>
      </c>
      <c r="GP30" s="51">
        <f t="shared" si="119"/>
        <v>15.5</v>
      </c>
      <c r="GQ30" s="51">
        <f t="shared" si="60"/>
        <v>0</v>
      </c>
      <c r="GR30" s="50">
        <v>0</v>
      </c>
      <c r="GS30" s="50">
        <v>0</v>
      </c>
      <c r="GT30" s="50">
        <v>0</v>
      </c>
      <c r="GU30" s="51">
        <f t="shared" si="61"/>
        <v>0</v>
      </c>
      <c r="GV30" s="51">
        <f t="shared" si="16"/>
        <v>15.5</v>
      </c>
      <c r="GW30" s="66">
        <f t="shared" si="120"/>
        <v>247</v>
      </c>
      <c r="GX30" s="56">
        <f t="shared" si="62"/>
        <v>0</v>
      </c>
      <c r="GY30" s="50">
        <v>0</v>
      </c>
      <c r="GZ30" s="50">
        <v>0</v>
      </c>
      <c r="HA30" s="50">
        <v>0</v>
      </c>
      <c r="HB30" s="51">
        <f t="shared" si="17"/>
        <v>0</v>
      </c>
      <c r="HC30" s="57">
        <f t="shared" si="18"/>
        <v>247</v>
      </c>
      <c r="HD30" s="59">
        <f t="shared" si="121"/>
        <v>154</v>
      </c>
      <c r="HE30" s="59">
        <f t="shared" si="63"/>
        <v>0</v>
      </c>
      <c r="HF30" s="58">
        <v>0</v>
      </c>
      <c r="HG30" s="59">
        <f t="shared" si="64"/>
        <v>154</v>
      </c>
      <c r="HH30" s="59">
        <f t="shared" si="122"/>
        <v>145</v>
      </c>
      <c r="HI30" s="59">
        <f t="shared" si="65"/>
        <v>0</v>
      </c>
      <c r="HJ30" s="58">
        <v>0</v>
      </c>
      <c r="HK30" s="59">
        <f t="shared" si="66"/>
        <v>145</v>
      </c>
      <c r="HL30" s="59">
        <f t="shared" si="123"/>
        <v>0</v>
      </c>
      <c r="HM30" s="59">
        <f t="shared" si="67"/>
        <v>0</v>
      </c>
      <c r="HN30" s="58">
        <v>0</v>
      </c>
      <c r="HO30" s="59">
        <f t="shared" si="68"/>
        <v>0</v>
      </c>
      <c r="HP30" s="59">
        <f t="shared" si="124"/>
        <v>0</v>
      </c>
      <c r="HQ30" s="59">
        <f t="shared" si="69"/>
        <v>0</v>
      </c>
      <c r="HR30" s="58">
        <v>0</v>
      </c>
      <c r="HS30" s="59">
        <f t="shared" si="70"/>
        <v>0</v>
      </c>
      <c r="HT30" s="59">
        <f t="shared" si="125"/>
        <v>32</v>
      </c>
      <c r="HU30" s="59">
        <f t="shared" si="71"/>
        <v>0</v>
      </c>
      <c r="HV30" s="58">
        <v>0</v>
      </c>
      <c r="HW30" s="59">
        <f t="shared" si="72"/>
        <v>32</v>
      </c>
      <c r="HX30" s="59">
        <f t="shared" si="126"/>
        <v>18</v>
      </c>
      <c r="HY30" s="59">
        <f t="shared" si="73"/>
        <v>0</v>
      </c>
      <c r="HZ30" s="58">
        <v>1</v>
      </c>
      <c r="IA30" s="59">
        <f t="shared" si="74"/>
        <v>17</v>
      </c>
      <c r="IB30" s="59">
        <f t="shared" si="127"/>
        <v>23</v>
      </c>
      <c r="IC30" s="59">
        <f t="shared" si="75"/>
        <v>0</v>
      </c>
      <c r="ID30" s="58">
        <v>0</v>
      </c>
      <c r="IE30" s="59">
        <f t="shared" si="76"/>
        <v>23</v>
      </c>
      <c r="IF30" s="59">
        <f t="shared" si="128"/>
        <v>25</v>
      </c>
      <c r="IG30" s="59">
        <f t="shared" si="77"/>
        <v>0</v>
      </c>
      <c r="IH30" s="58">
        <v>0</v>
      </c>
      <c r="II30" s="59">
        <f t="shared" si="78"/>
        <v>25</v>
      </c>
      <c r="IJ30" s="59">
        <f t="shared" si="129"/>
        <v>0</v>
      </c>
      <c r="IK30" s="59">
        <f t="shared" si="79"/>
        <v>0</v>
      </c>
      <c r="IL30" s="58">
        <v>0</v>
      </c>
      <c r="IM30" s="59">
        <f t="shared" si="80"/>
        <v>0</v>
      </c>
      <c r="IN30" s="59">
        <f t="shared" si="130"/>
        <v>0</v>
      </c>
      <c r="IO30" s="59">
        <f t="shared" si="81"/>
        <v>0</v>
      </c>
      <c r="IP30" s="58">
        <v>0</v>
      </c>
      <c r="IQ30" s="59">
        <f t="shared" si="82"/>
        <v>0</v>
      </c>
      <c r="IR30" s="59">
        <f t="shared" si="131"/>
        <v>0</v>
      </c>
      <c r="IS30" s="59">
        <f t="shared" si="83"/>
        <v>0</v>
      </c>
      <c r="IT30" s="58">
        <v>0</v>
      </c>
      <c r="IU30" s="59">
        <f t="shared" si="84"/>
        <v>0</v>
      </c>
      <c r="IV30" s="59">
        <f t="shared" si="132"/>
        <v>23</v>
      </c>
      <c r="IW30" s="59">
        <f t="shared" si="19"/>
        <v>0</v>
      </c>
      <c r="IX30" s="58">
        <v>0</v>
      </c>
      <c r="IY30" s="59">
        <f t="shared" si="85"/>
        <v>23</v>
      </c>
      <c r="IZ30" s="59">
        <f t="shared" si="133"/>
        <v>11</v>
      </c>
      <c r="JA30" s="59">
        <f t="shared" si="86"/>
        <v>0</v>
      </c>
      <c r="JB30" s="58">
        <v>0</v>
      </c>
      <c r="JC30" s="59">
        <f t="shared" si="87"/>
        <v>11</v>
      </c>
      <c r="JD30" s="59">
        <f t="shared" si="134"/>
        <v>0</v>
      </c>
      <c r="JE30" s="59">
        <f t="shared" si="88"/>
        <v>0</v>
      </c>
      <c r="JF30" s="58">
        <v>0</v>
      </c>
      <c r="JG30" s="59">
        <f t="shared" si="135"/>
        <v>0</v>
      </c>
      <c r="JH30" s="59">
        <f t="shared" si="136"/>
        <v>0</v>
      </c>
      <c r="JI30" s="59">
        <f t="shared" si="90"/>
        <v>0</v>
      </c>
      <c r="JJ30" s="58">
        <v>0</v>
      </c>
      <c r="JK30" s="59">
        <f t="shared" si="137"/>
        <v>0</v>
      </c>
      <c r="JL30" s="59">
        <f t="shared" si="138"/>
        <v>0</v>
      </c>
      <c r="JM30" s="59">
        <f t="shared" si="92"/>
        <v>0</v>
      </c>
      <c r="JN30" s="58">
        <v>0</v>
      </c>
      <c r="JO30" s="59">
        <f t="shared" si="93"/>
        <v>0</v>
      </c>
      <c r="JP30" s="59">
        <f t="shared" si="139"/>
        <v>245</v>
      </c>
      <c r="JQ30" s="59">
        <f t="shared" si="94"/>
        <v>0</v>
      </c>
      <c r="JR30" s="58">
        <v>200</v>
      </c>
      <c r="JS30" s="59">
        <f t="shared" si="95"/>
        <v>45</v>
      </c>
      <c r="JU30" s="187">
        <f t="shared" si="96"/>
        <v>0</v>
      </c>
      <c r="JV30" s="1">
        <f t="shared" si="97"/>
        <v>0</v>
      </c>
    </row>
    <row r="31" spans="1:282" s="67" customFormat="1" ht="21" customHeight="1">
      <c r="A31" s="31">
        <v>42547</v>
      </c>
      <c r="B31" s="68">
        <f t="shared" si="98"/>
        <v>1820.2500000000014</v>
      </c>
      <c r="C31" s="33">
        <f>+('[1]Multi Layer '!$G$32+'[1]Multi Layer '!$S$32+'[1]Multi Layer '!$AE$32)*25</f>
        <v>0</v>
      </c>
      <c r="D31" s="34">
        <f t="shared" si="20"/>
        <v>1820.2500000000014</v>
      </c>
      <c r="E31" s="70">
        <v>0</v>
      </c>
      <c r="F31" s="70">
        <v>0</v>
      </c>
      <c r="G31" s="36">
        <f t="shared" si="0"/>
        <v>0</v>
      </c>
      <c r="H31" s="71">
        <v>0</v>
      </c>
      <c r="I31" s="71">
        <v>0</v>
      </c>
      <c r="J31" s="71">
        <v>0</v>
      </c>
      <c r="K31" s="38">
        <f t="shared" si="142"/>
        <v>0</v>
      </c>
      <c r="L31" s="38">
        <f t="shared" si="1"/>
        <v>0</v>
      </c>
      <c r="M31" s="38">
        <f t="shared" si="2"/>
        <v>0</v>
      </c>
      <c r="N31" s="39">
        <v>0</v>
      </c>
      <c r="O31" s="40">
        <f t="shared" si="140"/>
        <v>0</v>
      </c>
      <c r="P31" s="63">
        <f t="shared" si="141"/>
        <v>1820.2500000000014</v>
      </c>
      <c r="Q31" s="42">
        <v>0</v>
      </c>
      <c r="R31" s="43">
        <f t="shared" si="21"/>
        <v>-1820.2500000000014</v>
      </c>
      <c r="S31" s="64"/>
      <c r="T31" s="65">
        <f t="shared" si="99"/>
        <v>1647.5899999999983</v>
      </c>
      <c r="U31" s="45">
        <f t="shared" si="22"/>
        <v>0</v>
      </c>
      <c r="V31" s="46">
        <f t="shared" si="143"/>
        <v>0</v>
      </c>
      <c r="W31" s="46">
        <f t="shared" si="23"/>
        <v>1647.5899999999983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7">
        <v>0</v>
      </c>
      <c r="AD31" s="47">
        <v>0</v>
      </c>
      <c r="AE31" s="47">
        <v>0</v>
      </c>
      <c r="AF31" s="47">
        <v>0</v>
      </c>
      <c r="AG31" s="47">
        <v>0</v>
      </c>
      <c r="AH31" s="47">
        <v>0</v>
      </c>
      <c r="AI31" s="47">
        <v>0</v>
      </c>
      <c r="AJ31" s="47">
        <v>0</v>
      </c>
      <c r="AK31" s="47">
        <v>0</v>
      </c>
      <c r="AL31" s="47">
        <v>0</v>
      </c>
      <c r="AM31" s="47">
        <v>0</v>
      </c>
      <c r="AN31" s="47">
        <v>0</v>
      </c>
      <c r="AO31" s="47">
        <v>0</v>
      </c>
      <c r="AP31" s="47">
        <v>0</v>
      </c>
      <c r="AQ31" s="47">
        <v>0</v>
      </c>
      <c r="AR31" s="47">
        <v>0</v>
      </c>
      <c r="AS31" s="47">
        <v>0</v>
      </c>
      <c r="AT31" s="47">
        <v>0</v>
      </c>
      <c r="AU31" s="47">
        <v>0</v>
      </c>
      <c r="AV31" s="47">
        <v>0</v>
      </c>
      <c r="AW31" s="47">
        <v>0</v>
      </c>
      <c r="AX31" s="47">
        <v>0</v>
      </c>
      <c r="AY31" s="47">
        <v>0</v>
      </c>
      <c r="AZ31" s="47">
        <v>0</v>
      </c>
      <c r="BA31" s="47">
        <v>0</v>
      </c>
      <c r="BB31" s="47">
        <v>0</v>
      </c>
      <c r="BC31" s="47">
        <v>0</v>
      </c>
      <c r="BD31" s="47">
        <v>0</v>
      </c>
      <c r="BE31" s="47">
        <v>0</v>
      </c>
      <c r="BF31" s="47">
        <v>0</v>
      </c>
      <c r="BG31" s="47">
        <v>0</v>
      </c>
      <c r="BH31" s="47">
        <v>0</v>
      </c>
      <c r="BI31" s="47">
        <v>0</v>
      </c>
      <c r="BJ31" s="47">
        <v>0</v>
      </c>
      <c r="BK31" s="47">
        <v>0</v>
      </c>
      <c r="BL31" s="47">
        <v>0</v>
      </c>
      <c r="BM31" s="47">
        <v>0</v>
      </c>
      <c r="BN31" s="47">
        <v>0</v>
      </c>
      <c r="BO31" s="47">
        <v>0</v>
      </c>
      <c r="BP31" s="47">
        <v>0</v>
      </c>
      <c r="BQ31" s="47">
        <v>0</v>
      </c>
      <c r="BR31" s="47">
        <v>0</v>
      </c>
      <c r="BS31" s="47">
        <v>0</v>
      </c>
      <c r="BT31" s="47">
        <v>0</v>
      </c>
      <c r="BU31" s="47">
        <v>0</v>
      </c>
      <c r="BV31" s="47">
        <v>0</v>
      </c>
      <c r="BW31" s="47">
        <v>0</v>
      </c>
      <c r="BX31" s="47">
        <v>0</v>
      </c>
      <c r="BY31" s="47">
        <v>0</v>
      </c>
      <c r="BZ31" s="47">
        <v>0</v>
      </c>
      <c r="CA31" s="47">
        <v>0</v>
      </c>
      <c r="CB31" s="47">
        <v>0</v>
      </c>
      <c r="CC31" s="47">
        <v>0</v>
      </c>
      <c r="CD31" s="47">
        <v>0</v>
      </c>
      <c r="CE31" s="47">
        <v>0</v>
      </c>
      <c r="CF31" s="47">
        <v>0</v>
      </c>
      <c r="CG31" s="47">
        <v>0</v>
      </c>
      <c r="CH31" s="47">
        <v>0</v>
      </c>
      <c r="CI31" s="47">
        <v>0</v>
      </c>
      <c r="CJ31" s="47">
        <v>0</v>
      </c>
      <c r="CK31" s="47">
        <v>0</v>
      </c>
      <c r="CL31" s="48">
        <f t="shared" si="24"/>
        <v>0</v>
      </c>
      <c r="CM31" s="49">
        <f t="shared" si="25"/>
        <v>1647.5899999999983</v>
      </c>
      <c r="CN31" s="49">
        <f t="shared" si="26"/>
        <v>0</v>
      </c>
      <c r="CO31" s="51">
        <f t="shared" si="100"/>
        <v>244.63000000000019</v>
      </c>
      <c r="CP31" s="51">
        <f t="shared" si="27"/>
        <v>0</v>
      </c>
      <c r="CQ31" s="50">
        <v>0</v>
      </c>
      <c r="CR31" s="50">
        <v>0</v>
      </c>
      <c r="CS31" s="50">
        <v>0</v>
      </c>
      <c r="CT31" s="51">
        <f t="shared" si="28"/>
        <v>0</v>
      </c>
      <c r="CU31" s="51">
        <f t="shared" si="4"/>
        <v>244.63000000000019</v>
      </c>
      <c r="CV31" s="51">
        <f t="shared" si="101"/>
        <v>1095.6100000000001</v>
      </c>
      <c r="CW31" s="51">
        <f t="shared" si="29"/>
        <v>0</v>
      </c>
      <c r="CX31" s="50">
        <v>0</v>
      </c>
      <c r="CY31" s="50">
        <v>0</v>
      </c>
      <c r="CZ31" s="50">
        <v>0</v>
      </c>
      <c r="DA31" s="51">
        <f t="shared" si="30"/>
        <v>0</v>
      </c>
      <c r="DB31" s="51">
        <f t="shared" si="5"/>
        <v>1095.6100000000001</v>
      </c>
      <c r="DC31" s="51">
        <f t="shared" si="102"/>
        <v>0.69999999999993179</v>
      </c>
      <c r="DD31" s="51">
        <f t="shared" si="31"/>
        <v>0</v>
      </c>
      <c r="DE31" s="50">
        <v>0</v>
      </c>
      <c r="DF31" s="50">
        <v>0</v>
      </c>
      <c r="DG31" s="50">
        <v>0</v>
      </c>
      <c r="DH31" s="51">
        <f t="shared" si="32"/>
        <v>0</v>
      </c>
      <c r="DI31" s="51">
        <f t="shared" si="6"/>
        <v>0.69999999999993179</v>
      </c>
      <c r="DJ31" s="51">
        <f t="shared" si="103"/>
        <v>15.34</v>
      </c>
      <c r="DK31" s="51">
        <f t="shared" si="33"/>
        <v>0</v>
      </c>
      <c r="DL31" s="50">
        <v>0</v>
      </c>
      <c r="DM31" s="50">
        <v>0</v>
      </c>
      <c r="DN31" s="50">
        <v>0</v>
      </c>
      <c r="DO31" s="51">
        <f t="shared" si="34"/>
        <v>0</v>
      </c>
      <c r="DP31" s="51">
        <f t="shared" si="7"/>
        <v>15.34</v>
      </c>
      <c r="DQ31" s="51">
        <f t="shared" si="104"/>
        <v>7.97</v>
      </c>
      <c r="DR31" s="51">
        <f t="shared" si="35"/>
        <v>0</v>
      </c>
      <c r="DS31" s="50">
        <v>0</v>
      </c>
      <c r="DT31" s="50">
        <v>0</v>
      </c>
      <c r="DU31" s="50">
        <v>0</v>
      </c>
      <c r="DV31" s="51">
        <f t="shared" si="36"/>
        <v>0</v>
      </c>
      <c r="DW31" s="51">
        <f t="shared" si="8"/>
        <v>7.97</v>
      </c>
      <c r="DX31" s="51">
        <f t="shared" si="105"/>
        <v>25.82</v>
      </c>
      <c r="DY31" s="51">
        <f t="shared" si="37"/>
        <v>0</v>
      </c>
      <c r="DZ31" s="50">
        <v>0</v>
      </c>
      <c r="EA31" s="50">
        <v>0</v>
      </c>
      <c r="EB31" s="50">
        <v>0</v>
      </c>
      <c r="EC31" s="51">
        <f t="shared" si="38"/>
        <v>0</v>
      </c>
      <c r="ED31" s="51">
        <f t="shared" si="9"/>
        <v>25.82</v>
      </c>
      <c r="EE31" s="51">
        <f t="shared" si="106"/>
        <v>48.72</v>
      </c>
      <c r="EF31" s="51">
        <f t="shared" si="39"/>
        <v>0</v>
      </c>
      <c r="EG31" s="50">
        <v>0</v>
      </c>
      <c r="EH31" s="50">
        <v>0</v>
      </c>
      <c r="EI31" s="50">
        <v>0</v>
      </c>
      <c r="EJ31" s="51">
        <f t="shared" si="40"/>
        <v>0</v>
      </c>
      <c r="EK31" s="51">
        <f t="shared" si="10"/>
        <v>48.72</v>
      </c>
      <c r="EL31" s="51">
        <f t="shared" si="107"/>
        <v>28.800000000000068</v>
      </c>
      <c r="EM31" s="51">
        <f t="shared" si="41"/>
        <v>0</v>
      </c>
      <c r="EN31" s="50">
        <v>0</v>
      </c>
      <c r="EO31" s="50">
        <v>0</v>
      </c>
      <c r="EP31" s="50">
        <v>0</v>
      </c>
      <c r="EQ31" s="51">
        <f t="shared" si="42"/>
        <v>0</v>
      </c>
      <c r="ER31" s="51">
        <f t="shared" si="11"/>
        <v>28.800000000000068</v>
      </c>
      <c r="ES31" s="51">
        <f t="shared" si="108"/>
        <v>24.57</v>
      </c>
      <c r="ET31" s="51">
        <f t="shared" si="43"/>
        <v>0</v>
      </c>
      <c r="EU31" s="50">
        <v>0</v>
      </c>
      <c r="EV31" s="50">
        <v>0</v>
      </c>
      <c r="EW31" s="50">
        <v>0</v>
      </c>
      <c r="EX31" s="51">
        <f t="shared" si="44"/>
        <v>0</v>
      </c>
      <c r="EY31" s="51">
        <f t="shared" si="45"/>
        <v>24.57</v>
      </c>
      <c r="EZ31" s="51">
        <f t="shared" si="109"/>
        <v>71.239999999999995</v>
      </c>
      <c r="FA31" s="51">
        <f t="shared" si="46"/>
        <v>0</v>
      </c>
      <c r="FB31" s="50">
        <v>0</v>
      </c>
      <c r="FC31" s="50">
        <v>0</v>
      </c>
      <c r="FD31" s="50">
        <v>0</v>
      </c>
      <c r="FE31" s="51">
        <f t="shared" si="47"/>
        <v>0</v>
      </c>
      <c r="FF31" s="51">
        <f t="shared" si="48"/>
        <v>71.239999999999995</v>
      </c>
      <c r="FG31" s="51">
        <f t="shared" si="110"/>
        <v>47.100000000000023</v>
      </c>
      <c r="FH31" s="51">
        <f t="shared" si="49"/>
        <v>0</v>
      </c>
      <c r="FI31" s="50">
        <v>0</v>
      </c>
      <c r="FJ31" s="50">
        <v>0</v>
      </c>
      <c r="FK31" s="50">
        <v>0</v>
      </c>
      <c r="FL31" s="51">
        <f t="shared" si="50"/>
        <v>0</v>
      </c>
      <c r="FM31" s="51">
        <f t="shared" si="51"/>
        <v>47.100000000000023</v>
      </c>
      <c r="FN31" s="51">
        <f t="shared" si="111"/>
        <v>69.05999999999996</v>
      </c>
      <c r="FO31" s="51">
        <f t="shared" si="52"/>
        <v>0</v>
      </c>
      <c r="FP31" s="50">
        <v>0</v>
      </c>
      <c r="FQ31" s="50">
        <v>0</v>
      </c>
      <c r="FR31" s="50">
        <v>0</v>
      </c>
      <c r="FS31" s="51">
        <f t="shared" si="53"/>
        <v>0</v>
      </c>
      <c r="FT31" s="51">
        <f t="shared" si="54"/>
        <v>69.05999999999996</v>
      </c>
      <c r="FU31" s="51">
        <f t="shared" si="112"/>
        <v>0</v>
      </c>
      <c r="FV31" s="51">
        <f t="shared" si="12"/>
        <v>0</v>
      </c>
      <c r="FW31" s="50">
        <v>0</v>
      </c>
      <c r="FX31" s="50">
        <v>0</v>
      </c>
      <c r="FY31" s="50">
        <v>0</v>
      </c>
      <c r="FZ31" s="51">
        <f t="shared" si="55"/>
        <v>0</v>
      </c>
      <c r="GA31" s="51">
        <f t="shared" si="13"/>
        <v>0</v>
      </c>
      <c r="GB31" s="51">
        <f t="shared" si="113"/>
        <v>7.45</v>
      </c>
      <c r="GC31" s="51">
        <f t="shared" si="56"/>
        <v>0</v>
      </c>
      <c r="GD31" s="50">
        <v>0</v>
      </c>
      <c r="GE31" s="50">
        <v>0</v>
      </c>
      <c r="GF31" s="50">
        <v>0</v>
      </c>
      <c r="GG31" s="51">
        <f t="shared" si="114"/>
        <v>0</v>
      </c>
      <c r="GH31" s="51">
        <f t="shared" si="115"/>
        <v>7.45</v>
      </c>
      <c r="GI31" s="51">
        <f t="shared" si="116"/>
        <v>0</v>
      </c>
      <c r="GJ31" s="51">
        <f t="shared" si="58"/>
        <v>0</v>
      </c>
      <c r="GK31" s="50">
        <v>0</v>
      </c>
      <c r="GL31" s="50">
        <v>0</v>
      </c>
      <c r="GM31" s="50">
        <v>0</v>
      </c>
      <c r="GN31" s="51">
        <f t="shared" si="117"/>
        <v>0</v>
      </c>
      <c r="GO31" s="51">
        <f t="shared" si="118"/>
        <v>0</v>
      </c>
      <c r="GP31" s="51">
        <f t="shared" si="119"/>
        <v>15.5</v>
      </c>
      <c r="GQ31" s="51">
        <f t="shared" si="60"/>
        <v>0</v>
      </c>
      <c r="GR31" s="50">
        <v>0</v>
      </c>
      <c r="GS31" s="50">
        <v>0</v>
      </c>
      <c r="GT31" s="50">
        <v>0</v>
      </c>
      <c r="GU31" s="51">
        <f t="shared" si="61"/>
        <v>0</v>
      </c>
      <c r="GV31" s="51">
        <f t="shared" si="16"/>
        <v>15.5</v>
      </c>
      <c r="GW31" s="66">
        <f t="shared" si="120"/>
        <v>247</v>
      </c>
      <c r="GX31" s="56">
        <f t="shared" si="62"/>
        <v>0</v>
      </c>
      <c r="GY31" s="50">
        <v>0</v>
      </c>
      <c r="GZ31" s="50">
        <v>0</v>
      </c>
      <c r="HA31" s="50">
        <v>0</v>
      </c>
      <c r="HB31" s="51">
        <f t="shared" si="17"/>
        <v>0</v>
      </c>
      <c r="HC31" s="57">
        <f t="shared" si="18"/>
        <v>247</v>
      </c>
      <c r="HD31" s="59">
        <f t="shared" si="121"/>
        <v>154</v>
      </c>
      <c r="HE31" s="59">
        <f t="shared" si="63"/>
        <v>0</v>
      </c>
      <c r="HF31" s="58">
        <v>0</v>
      </c>
      <c r="HG31" s="59">
        <f t="shared" si="64"/>
        <v>154</v>
      </c>
      <c r="HH31" s="59">
        <f t="shared" si="122"/>
        <v>145</v>
      </c>
      <c r="HI31" s="59">
        <f t="shared" si="65"/>
        <v>0</v>
      </c>
      <c r="HJ31" s="58">
        <v>0</v>
      </c>
      <c r="HK31" s="59">
        <f t="shared" si="66"/>
        <v>145</v>
      </c>
      <c r="HL31" s="59">
        <f t="shared" si="123"/>
        <v>0</v>
      </c>
      <c r="HM31" s="59">
        <f t="shared" si="67"/>
        <v>0</v>
      </c>
      <c r="HN31" s="58">
        <v>0</v>
      </c>
      <c r="HO31" s="59">
        <f t="shared" si="68"/>
        <v>0</v>
      </c>
      <c r="HP31" s="59">
        <f t="shared" si="124"/>
        <v>0</v>
      </c>
      <c r="HQ31" s="59">
        <f t="shared" si="69"/>
        <v>0</v>
      </c>
      <c r="HR31" s="58">
        <v>0</v>
      </c>
      <c r="HS31" s="59">
        <f t="shared" si="70"/>
        <v>0</v>
      </c>
      <c r="HT31" s="59">
        <f t="shared" si="125"/>
        <v>32</v>
      </c>
      <c r="HU31" s="59">
        <f t="shared" si="71"/>
        <v>0</v>
      </c>
      <c r="HV31" s="58">
        <v>0</v>
      </c>
      <c r="HW31" s="59">
        <f t="shared" si="72"/>
        <v>32</v>
      </c>
      <c r="HX31" s="59">
        <f t="shared" si="126"/>
        <v>17</v>
      </c>
      <c r="HY31" s="59">
        <f t="shared" si="73"/>
        <v>0</v>
      </c>
      <c r="HZ31" s="58">
        <v>0</v>
      </c>
      <c r="IA31" s="59">
        <f t="shared" si="74"/>
        <v>17</v>
      </c>
      <c r="IB31" s="59">
        <f t="shared" si="127"/>
        <v>23</v>
      </c>
      <c r="IC31" s="59">
        <f t="shared" si="75"/>
        <v>0</v>
      </c>
      <c r="ID31" s="58">
        <v>0</v>
      </c>
      <c r="IE31" s="59">
        <f t="shared" si="76"/>
        <v>23</v>
      </c>
      <c r="IF31" s="59">
        <f t="shared" si="128"/>
        <v>25</v>
      </c>
      <c r="IG31" s="59">
        <f t="shared" si="77"/>
        <v>0</v>
      </c>
      <c r="IH31" s="58">
        <v>0</v>
      </c>
      <c r="II31" s="59">
        <f t="shared" si="78"/>
        <v>25</v>
      </c>
      <c r="IJ31" s="59">
        <f t="shared" si="129"/>
        <v>0</v>
      </c>
      <c r="IK31" s="59">
        <f t="shared" si="79"/>
        <v>0</v>
      </c>
      <c r="IL31" s="58">
        <v>0</v>
      </c>
      <c r="IM31" s="59">
        <f t="shared" si="80"/>
        <v>0</v>
      </c>
      <c r="IN31" s="59">
        <f t="shared" si="130"/>
        <v>0</v>
      </c>
      <c r="IO31" s="59">
        <f t="shared" si="81"/>
        <v>0</v>
      </c>
      <c r="IP31" s="58">
        <v>0</v>
      </c>
      <c r="IQ31" s="59">
        <f t="shared" si="82"/>
        <v>0</v>
      </c>
      <c r="IR31" s="59">
        <f t="shared" si="131"/>
        <v>0</v>
      </c>
      <c r="IS31" s="59">
        <f t="shared" si="83"/>
        <v>0</v>
      </c>
      <c r="IT31" s="58">
        <v>0</v>
      </c>
      <c r="IU31" s="59">
        <f t="shared" si="84"/>
        <v>0</v>
      </c>
      <c r="IV31" s="59">
        <f t="shared" si="132"/>
        <v>23</v>
      </c>
      <c r="IW31" s="59">
        <f t="shared" si="19"/>
        <v>0</v>
      </c>
      <c r="IX31" s="58">
        <v>0</v>
      </c>
      <c r="IY31" s="59">
        <f t="shared" si="85"/>
        <v>23</v>
      </c>
      <c r="IZ31" s="59">
        <f t="shared" si="133"/>
        <v>11</v>
      </c>
      <c r="JA31" s="59">
        <f t="shared" si="86"/>
        <v>0</v>
      </c>
      <c r="JB31" s="58">
        <v>0</v>
      </c>
      <c r="JC31" s="59">
        <f t="shared" si="87"/>
        <v>11</v>
      </c>
      <c r="JD31" s="59">
        <f t="shared" si="134"/>
        <v>0</v>
      </c>
      <c r="JE31" s="59">
        <f t="shared" si="88"/>
        <v>0</v>
      </c>
      <c r="JF31" s="58">
        <v>0</v>
      </c>
      <c r="JG31" s="59">
        <f t="shared" si="135"/>
        <v>0</v>
      </c>
      <c r="JH31" s="59">
        <f t="shared" si="136"/>
        <v>0</v>
      </c>
      <c r="JI31" s="59">
        <f t="shared" si="90"/>
        <v>0</v>
      </c>
      <c r="JJ31" s="58">
        <v>0</v>
      </c>
      <c r="JK31" s="59">
        <f t="shared" si="137"/>
        <v>0</v>
      </c>
      <c r="JL31" s="59">
        <f t="shared" si="138"/>
        <v>0</v>
      </c>
      <c r="JM31" s="59">
        <f t="shared" si="92"/>
        <v>0</v>
      </c>
      <c r="JN31" s="58">
        <v>0</v>
      </c>
      <c r="JO31" s="59">
        <f t="shared" si="93"/>
        <v>0</v>
      </c>
      <c r="JP31" s="59">
        <f t="shared" si="139"/>
        <v>45</v>
      </c>
      <c r="JQ31" s="59">
        <f t="shared" si="94"/>
        <v>0</v>
      </c>
      <c r="JR31" s="58">
        <v>0</v>
      </c>
      <c r="JS31" s="59">
        <f t="shared" si="95"/>
        <v>45</v>
      </c>
      <c r="JU31" s="187">
        <f t="shared" si="96"/>
        <v>0</v>
      </c>
      <c r="JV31" s="1">
        <f t="shared" si="97"/>
        <v>0</v>
      </c>
    </row>
    <row r="32" spans="1:282" s="61" customFormat="1" ht="21" customHeight="1">
      <c r="A32" s="31">
        <v>42548</v>
      </c>
      <c r="B32" s="68">
        <f t="shared" si="98"/>
        <v>1820.2500000000014</v>
      </c>
      <c r="C32" s="33">
        <f>+('[1]Multi Layer '!$G$33+'[1]Multi Layer '!$S$33+'[1]Multi Layer '!$AE$33)*25</f>
        <v>0</v>
      </c>
      <c r="D32" s="34">
        <f t="shared" si="20"/>
        <v>1820.2500000000014</v>
      </c>
      <c r="E32" s="70">
        <v>0</v>
      </c>
      <c r="F32" s="70">
        <v>0</v>
      </c>
      <c r="G32" s="36">
        <f t="shared" si="0"/>
        <v>0</v>
      </c>
      <c r="H32" s="71">
        <v>0</v>
      </c>
      <c r="I32" s="71">
        <v>0</v>
      </c>
      <c r="J32" s="71">
        <v>0</v>
      </c>
      <c r="K32" s="38">
        <f t="shared" si="142"/>
        <v>0</v>
      </c>
      <c r="L32" s="38">
        <f t="shared" si="1"/>
        <v>0</v>
      </c>
      <c r="M32" s="38">
        <f t="shared" si="2"/>
        <v>0</v>
      </c>
      <c r="N32" s="39">
        <v>0</v>
      </c>
      <c r="O32" s="40">
        <f t="shared" si="140"/>
        <v>0</v>
      </c>
      <c r="P32" s="63">
        <f t="shared" si="141"/>
        <v>1820.2500000000014</v>
      </c>
      <c r="Q32" s="42">
        <v>0</v>
      </c>
      <c r="R32" s="43">
        <f t="shared" si="21"/>
        <v>-1820.2500000000014</v>
      </c>
      <c r="S32" s="4"/>
      <c r="T32" s="65">
        <f t="shared" si="99"/>
        <v>1647.5899999999983</v>
      </c>
      <c r="U32" s="45">
        <f t="shared" si="22"/>
        <v>0</v>
      </c>
      <c r="V32" s="46">
        <f t="shared" si="143"/>
        <v>0</v>
      </c>
      <c r="W32" s="46">
        <f t="shared" si="23"/>
        <v>1647.5899999999983</v>
      </c>
      <c r="X32" s="47">
        <v>0</v>
      </c>
      <c r="Y32" s="47">
        <v>0</v>
      </c>
      <c r="Z32" s="47">
        <v>0</v>
      </c>
      <c r="AA32" s="47">
        <v>0</v>
      </c>
      <c r="AB32" s="47">
        <v>0</v>
      </c>
      <c r="AC32" s="47">
        <v>0</v>
      </c>
      <c r="AD32" s="47">
        <v>0</v>
      </c>
      <c r="AE32" s="47">
        <v>0</v>
      </c>
      <c r="AF32" s="47">
        <v>0</v>
      </c>
      <c r="AG32" s="47">
        <v>0</v>
      </c>
      <c r="AH32" s="47">
        <v>0</v>
      </c>
      <c r="AI32" s="47">
        <v>0</v>
      </c>
      <c r="AJ32" s="47">
        <v>0</v>
      </c>
      <c r="AK32" s="47">
        <v>0</v>
      </c>
      <c r="AL32" s="47">
        <v>0</v>
      </c>
      <c r="AM32" s="47">
        <v>0</v>
      </c>
      <c r="AN32" s="47">
        <v>0</v>
      </c>
      <c r="AO32" s="47">
        <v>0</v>
      </c>
      <c r="AP32" s="47">
        <v>0</v>
      </c>
      <c r="AQ32" s="47">
        <v>0</v>
      </c>
      <c r="AR32" s="47">
        <v>0</v>
      </c>
      <c r="AS32" s="47">
        <v>0</v>
      </c>
      <c r="AT32" s="47">
        <v>0</v>
      </c>
      <c r="AU32" s="47">
        <v>0</v>
      </c>
      <c r="AV32" s="47">
        <v>0</v>
      </c>
      <c r="AW32" s="47">
        <v>0</v>
      </c>
      <c r="AX32" s="47">
        <v>0</v>
      </c>
      <c r="AY32" s="47">
        <v>0</v>
      </c>
      <c r="AZ32" s="47">
        <v>0</v>
      </c>
      <c r="BA32" s="47">
        <v>0</v>
      </c>
      <c r="BB32" s="47">
        <v>0</v>
      </c>
      <c r="BC32" s="47">
        <v>0</v>
      </c>
      <c r="BD32" s="47">
        <v>0</v>
      </c>
      <c r="BE32" s="47">
        <v>0</v>
      </c>
      <c r="BF32" s="47">
        <v>0</v>
      </c>
      <c r="BG32" s="47">
        <v>0</v>
      </c>
      <c r="BH32" s="47">
        <v>0</v>
      </c>
      <c r="BI32" s="47">
        <v>0</v>
      </c>
      <c r="BJ32" s="47">
        <v>0</v>
      </c>
      <c r="BK32" s="47">
        <v>0</v>
      </c>
      <c r="BL32" s="47">
        <f>10+0</f>
        <v>10</v>
      </c>
      <c r="BM32" s="47">
        <v>458.84</v>
      </c>
      <c r="BN32" s="47">
        <v>12</v>
      </c>
      <c r="BO32" s="47">
        <f>450.37-30</f>
        <v>420.37</v>
      </c>
      <c r="BP32" s="47">
        <v>0</v>
      </c>
      <c r="BQ32" s="47">
        <v>0</v>
      </c>
      <c r="BR32" s="47">
        <v>0</v>
      </c>
      <c r="BS32" s="47">
        <v>0</v>
      </c>
      <c r="BT32" s="47">
        <v>0</v>
      </c>
      <c r="BU32" s="47">
        <v>0</v>
      </c>
      <c r="BV32" s="47">
        <v>0</v>
      </c>
      <c r="BW32" s="47">
        <v>0</v>
      </c>
      <c r="BX32" s="47">
        <v>0</v>
      </c>
      <c r="BY32" s="47">
        <v>0</v>
      </c>
      <c r="BZ32" s="47">
        <v>0</v>
      </c>
      <c r="CA32" s="47">
        <v>0</v>
      </c>
      <c r="CB32" s="47">
        <v>0</v>
      </c>
      <c r="CC32" s="47">
        <v>0</v>
      </c>
      <c r="CD32" s="47">
        <v>0</v>
      </c>
      <c r="CE32" s="47">
        <v>0</v>
      </c>
      <c r="CF32" s="47">
        <v>0</v>
      </c>
      <c r="CG32" s="47">
        <v>0</v>
      </c>
      <c r="CH32" s="47">
        <v>0</v>
      </c>
      <c r="CI32" s="47">
        <v>0</v>
      </c>
      <c r="CJ32" s="47">
        <v>0</v>
      </c>
      <c r="CK32" s="47">
        <v>38.53</v>
      </c>
      <c r="CL32" s="48">
        <f t="shared" si="24"/>
        <v>458.84</v>
      </c>
      <c r="CM32" s="49">
        <f t="shared" si="25"/>
        <v>1188.7499999999984</v>
      </c>
      <c r="CN32" s="49">
        <f t="shared" si="26"/>
        <v>420.30999999999995</v>
      </c>
      <c r="CO32" s="51">
        <f t="shared" si="100"/>
        <v>244.63000000000019</v>
      </c>
      <c r="CP32" s="51">
        <f t="shared" si="27"/>
        <v>0</v>
      </c>
      <c r="CQ32" s="50">
        <v>0</v>
      </c>
      <c r="CR32" s="50">
        <v>0</v>
      </c>
      <c r="CS32" s="50">
        <v>0</v>
      </c>
      <c r="CT32" s="51">
        <f t="shared" si="28"/>
        <v>0</v>
      </c>
      <c r="CU32" s="51">
        <f t="shared" si="4"/>
        <v>244.63000000000019</v>
      </c>
      <c r="CV32" s="51">
        <f t="shared" si="101"/>
        <v>1095.6100000000001</v>
      </c>
      <c r="CW32" s="51">
        <f t="shared" si="29"/>
        <v>0</v>
      </c>
      <c r="CX32" s="50">
        <v>55</v>
      </c>
      <c r="CY32" s="50">
        <f>696.73+12.5</f>
        <v>709.23</v>
      </c>
      <c r="CZ32" s="50">
        <v>33.090000000000003</v>
      </c>
      <c r="DA32" s="51">
        <f t="shared" si="30"/>
        <v>742.32</v>
      </c>
      <c r="DB32" s="51">
        <f t="shared" si="5"/>
        <v>353.29000000000008</v>
      </c>
      <c r="DC32" s="51">
        <f t="shared" si="102"/>
        <v>0.69999999999993179</v>
      </c>
      <c r="DD32" s="51">
        <f t="shared" si="31"/>
        <v>0</v>
      </c>
      <c r="DE32" s="50">
        <v>0</v>
      </c>
      <c r="DF32" s="50">
        <v>0</v>
      </c>
      <c r="DG32" s="50">
        <v>0</v>
      </c>
      <c r="DH32" s="51">
        <f t="shared" si="32"/>
        <v>0</v>
      </c>
      <c r="DI32" s="51">
        <f t="shared" si="6"/>
        <v>0.69999999999993179</v>
      </c>
      <c r="DJ32" s="51">
        <f t="shared" si="103"/>
        <v>15.34</v>
      </c>
      <c r="DK32" s="51">
        <f t="shared" si="33"/>
        <v>0</v>
      </c>
      <c r="DL32" s="50">
        <v>0</v>
      </c>
      <c r="DM32" s="50">
        <v>0</v>
      </c>
      <c r="DN32" s="50">
        <v>0</v>
      </c>
      <c r="DO32" s="51">
        <f t="shared" si="34"/>
        <v>0</v>
      </c>
      <c r="DP32" s="51">
        <f t="shared" si="7"/>
        <v>15.34</v>
      </c>
      <c r="DQ32" s="51">
        <f t="shared" si="104"/>
        <v>7.97</v>
      </c>
      <c r="DR32" s="51">
        <f t="shared" si="35"/>
        <v>0</v>
      </c>
      <c r="DS32" s="50">
        <v>0</v>
      </c>
      <c r="DT32" s="50">
        <v>0</v>
      </c>
      <c r="DU32" s="50">
        <v>0</v>
      </c>
      <c r="DV32" s="51">
        <f t="shared" si="36"/>
        <v>0</v>
      </c>
      <c r="DW32" s="51">
        <f t="shared" si="8"/>
        <v>7.97</v>
      </c>
      <c r="DX32" s="51">
        <f t="shared" si="105"/>
        <v>25.82</v>
      </c>
      <c r="DY32" s="51">
        <f t="shared" si="37"/>
        <v>0</v>
      </c>
      <c r="DZ32" s="50">
        <v>0</v>
      </c>
      <c r="EA32" s="50">
        <v>0</v>
      </c>
      <c r="EB32" s="50">
        <v>0</v>
      </c>
      <c r="EC32" s="51">
        <f t="shared" si="38"/>
        <v>0</v>
      </c>
      <c r="ED32" s="51">
        <f t="shared" si="9"/>
        <v>25.82</v>
      </c>
      <c r="EE32" s="51">
        <f t="shared" si="106"/>
        <v>48.72</v>
      </c>
      <c r="EF32" s="51">
        <f t="shared" si="39"/>
        <v>0</v>
      </c>
      <c r="EG32" s="50">
        <v>0</v>
      </c>
      <c r="EH32" s="50">
        <v>0</v>
      </c>
      <c r="EI32" s="50">
        <v>0</v>
      </c>
      <c r="EJ32" s="51">
        <f t="shared" si="40"/>
        <v>0</v>
      </c>
      <c r="EK32" s="51">
        <f t="shared" si="10"/>
        <v>48.72</v>
      </c>
      <c r="EL32" s="51">
        <f t="shared" si="107"/>
        <v>28.800000000000068</v>
      </c>
      <c r="EM32" s="51">
        <f t="shared" si="41"/>
        <v>0</v>
      </c>
      <c r="EN32" s="50">
        <v>0</v>
      </c>
      <c r="EO32" s="50">
        <v>0</v>
      </c>
      <c r="EP32" s="50">
        <v>0</v>
      </c>
      <c r="EQ32" s="51">
        <f t="shared" si="42"/>
        <v>0</v>
      </c>
      <c r="ER32" s="51">
        <f t="shared" si="11"/>
        <v>28.800000000000068</v>
      </c>
      <c r="ES32" s="51">
        <f t="shared" si="108"/>
        <v>24.57</v>
      </c>
      <c r="ET32" s="51">
        <f t="shared" si="43"/>
        <v>0</v>
      </c>
      <c r="EU32" s="50">
        <v>0</v>
      </c>
      <c r="EV32" s="50">
        <v>0</v>
      </c>
      <c r="EW32" s="50">
        <v>0</v>
      </c>
      <c r="EX32" s="51">
        <f t="shared" si="44"/>
        <v>0</v>
      </c>
      <c r="EY32" s="51">
        <f t="shared" si="45"/>
        <v>24.57</v>
      </c>
      <c r="EZ32" s="51">
        <f t="shared" si="109"/>
        <v>71.239999999999995</v>
      </c>
      <c r="FA32" s="51">
        <f t="shared" si="46"/>
        <v>0</v>
      </c>
      <c r="FB32" s="50">
        <v>0</v>
      </c>
      <c r="FC32" s="50">
        <v>0</v>
      </c>
      <c r="FD32" s="50">
        <v>0</v>
      </c>
      <c r="FE32" s="51">
        <f t="shared" si="47"/>
        <v>0</v>
      </c>
      <c r="FF32" s="51">
        <f t="shared" si="48"/>
        <v>71.239999999999995</v>
      </c>
      <c r="FG32" s="51">
        <f t="shared" si="110"/>
        <v>47.100000000000023</v>
      </c>
      <c r="FH32" s="51">
        <f t="shared" si="49"/>
        <v>420.37</v>
      </c>
      <c r="FI32" s="50">
        <v>0</v>
      </c>
      <c r="FJ32" s="50">
        <v>0</v>
      </c>
      <c r="FK32" s="50">
        <v>0</v>
      </c>
      <c r="FL32" s="51">
        <f t="shared" si="50"/>
        <v>0</v>
      </c>
      <c r="FM32" s="51">
        <f t="shared" si="51"/>
        <v>467.47</v>
      </c>
      <c r="FN32" s="51">
        <f t="shared" si="111"/>
        <v>69.05999999999996</v>
      </c>
      <c r="FO32" s="51">
        <f t="shared" si="52"/>
        <v>0</v>
      </c>
      <c r="FP32" s="50">
        <v>0</v>
      </c>
      <c r="FQ32" s="50">
        <v>0</v>
      </c>
      <c r="FR32" s="50">
        <v>0</v>
      </c>
      <c r="FS32" s="51">
        <f t="shared" si="53"/>
        <v>0</v>
      </c>
      <c r="FT32" s="51">
        <f t="shared" si="54"/>
        <v>69.05999999999996</v>
      </c>
      <c r="FU32" s="51">
        <f t="shared" si="112"/>
        <v>0</v>
      </c>
      <c r="FV32" s="51">
        <f t="shared" si="12"/>
        <v>0</v>
      </c>
      <c r="FW32" s="50">
        <v>0</v>
      </c>
      <c r="FX32" s="50">
        <v>0</v>
      </c>
      <c r="FY32" s="50">
        <v>0</v>
      </c>
      <c r="FZ32" s="51">
        <f t="shared" si="55"/>
        <v>0</v>
      </c>
      <c r="GA32" s="51">
        <f t="shared" si="13"/>
        <v>0</v>
      </c>
      <c r="GB32" s="51">
        <f t="shared" si="113"/>
        <v>7.45</v>
      </c>
      <c r="GC32" s="51">
        <f t="shared" si="56"/>
        <v>0</v>
      </c>
      <c r="GD32" s="50">
        <v>0</v>
      </c>
      <c r="GE32" s="50">
        <v>0</v>
      </c>
      <c r="GF32" s="50">
        <v>0</v>
      </c>
      <c r="GG32" s="51">
        <f t="shared" si="114"/>
        <v>0</v>
      </c>
      <c r="GH32" s="51">
        <f t="shared" si="115"/>
        <v>7.45</v>
      </c>
      <c r="GI32" s="51">
        <f t="shared" si="116"/>
        <v>0</v>
      </c>
      <c r="GJ32" s="51">
        <f t="shared" si="58"/>
        <v>0</v>
      </c>
      <c r="GK32" s="50">
        <v>0</v>
      </c>
      <c r="GL32" s="50">
        <v>0</v>
      </c>
      <c r="GM32" s="50">
        <v>0</v>
      </c>
      <c r="GN32" s="51">
        <f t="shared" si="117"/>
        <v>0</v>
      </c>
      <c r="GO32" s="51">
        <f t="shared" si="118"/>
        <v>0</v>
      </c>
      <c r="GP32" s="51">
        <f t="shared" si="119"/>
        <v>15.5</v>
      </c>
      <c r="GQ32" s="51">
        <f t="shared" si="60"/>
        <v>0</v>
      </c>
      <c r="GR32" s="50">
        <v>0</v>
      </c>
      <c r="GS32" s="50">
        <v>0</v>
      </c>
      <c r="GT32" s="50">
        <v>0</v>
      </c>
      <c r="GU32" s="51">
        <f t="shared" si="61"/>
        <v>0</v>
      </c>
      <c r="GV32" s="51">
        <f t="shared" si="16"/>
        <v>15.5</v>
      </c>
      <c r="GW32" s="66">
        <f t="shared" si="120"/>
        <v>247</v>
      </c>
      <c r="GX32" s="56">
        <f t="shared" si="62"/>
        <v>0</v>
      </c>
      <c r="GY32" s="50">
        <v>0</v>
      </c>
      <c r="GZ32" s="50">
        <v>0</v>
      </c>
      <c r="HA32" s="50">
        <v>0</v>
      </c>
      <c r="HB32" s="51">
        <f t="shared" si="17"/>
        <v>0</v>
      </c>
      <c r="HC32" s="57">
        <f t="shared" si="18"/>
        <v>247</v>
      </c>
      <c r="HD32" s="59">
        <f t="shared" si="121"/>
        <v>154</v>
      </c>
      <c r="HE32" s="59">
        <f t="shared" si="63"/>
        <v>0</v>
      </c>
      <c r="HF32" s="58">
        <v>154</v>
      </c>
      <c r="HG32" s="59">
        <f t="shared" si="64"/>
        <v>0</v>
      </c>
      <c r="HH32" s="59">
        <f t="shared" si="122"/>
        <v>145</v>
      </c>
      <c r="HI32" s="59">
        <f t="shared" si="65"/>
        <v>55</v>
      </c>
      <c r="HJ32" s="58">
        <v>0</v>
      </c>
      <c r="HK32" s="59">
        <f t="shared" si="66"/>
        <v>200</v>
      </c>
      <c r="HL32" s="59">
        <f t="shared" si="123"/>
        <v>0</v>
      </c>
      <c r="HM32" s="59">
        <f t="shared" si="67"/>
        <v>0</v>
      </c>
      <c r="HN32" s="58">
        <v>0</v>
      </c>
      <c r="HO32" s="59">
        <f t="shared" si="68"/>
        <v>0</v>
      </c>
      <c r="HP32" s="59">
        <f t="shared" si="124"/>
        <v>0</v>
      </c>
      <c r="HQ32" s="59">
        <f t="shared" si="69"/>
        <v>0</v>
      </c>
      <c r="HR32" s="58">
        <v>0</v>
      </c>
      <c r="HS32" s="59">
        <f t="shared" si="70"/>
        <v>0</v>
      </c>
      <c r="HT32" s="59">
        <f t="shared" si="125"/>
        <v>32</v>
      </c>
      <c r="HU32" s="59">
        <f t="shared" si="71"/>
        <v>0</v>
      </c>
      <c r="HV32" s="58">
        <v>0</v>
      </c>
      <c r="HW32" s="59">
        <f t="shared" si="72"/>
        <v>32</v>
      </c>
      <c r="HX32" s="59">
        <f t="shared" si="126"/>
        <v>17</v>
      </c>
      <c r="HY32" s="59">
        <f t="shared" si="73"/>
        <v>0</v>
      </c>
      <c r="HZ32" s="58">
        <v>0</v>
      </c>
      <c r="IA32" s="59">
        <f t="shared" si="74"/>
        <v>17</v>
      </c>
      <c r="IB32" s="59">
        <f t="shared" si="127"/>
        <v>23</v>
      </c>
      <c r="IC32" s="59">
        <f t="shared" si="75"/>
        <v>0</v>
      </c>
      <c r="ID32" s="58">
        <v>0</v>
      </c>
      <c r="IE32" s="59">
        <f t="shared" si="76"/>
        <v>23</v>
      </c>
      <c r="IF32" s="59">
        <f t="shared" si="128"/>
        <v>25</v>
      </c>
      <c r="IG32" s="59">
        <f t="shared" si="77"/>
        <v>0</v>
      </c>
      <c r="IH32" s="58">
        <v>0</v>
      </c>
      <c r="II32" s="59">
        <f t="shared" si="78"/>
        <v>25</v>
      </c>
      <c r="IJ32" s="59">
        <f t="shared" si="129"/>
        <v>0</v>
      </c>
      <c r="IK32" s="59">
        <f t="shared" si="79"/>
        <v>0</v>
      </c>
      <c r="IL32" s="58">
        <v>0</v>
      </c>
      <c r="IM32" s="59">
        <f t="shared" si="80"/>
        <v>0</v>
      </c>
      <c r="IN32" s="59">
        <f t="shared" si="130"/>
        <v>0</v>
      </c>
      <c r="IO32" s="59">
        <f t="shared" si="81"/>
        <v>0</v>
      </c>
      <c r="IP32" s="58">
        <v>0</v>
      </c>
      <c r="IQ32" s="59">
        <f t="shared" si="82"/>
        <v>0</v>
      </c>
      <c r="IR32" s="59">
        <f t="shared" si="131"/>
        <v>0</v>
      </c>
      <c r="IS32" s="59">
        <f t="shared" si="83"/>
        <v>0</v>
      </c>
      <c r="IT32" s="58">
        <v>0</v>
      </c>
      <c r="IU32" s="59">
        <f t="shared" si="84"/>
        <v>0</v>
      </c>
      <c r="IV32" s="59">
        <f t="shared" si="132"/>
        <v>23</v>
      </c>
      <c r="IW32" s="59">
        <f t="shared" si="19"/>
        <v>0</v>
      </c>
      <c r="IX32" s="58">
        <v>0</v>
      </c>
      <c r="IY32" s="59">
        <f t="shared" si="85"/>
        <v>23</v>
      </c>
      <c r="IZ32" s="59">
        <f t="shared" si="133"/>
        <v>11</v>
      </c>
      <c r="JA32" s="59">
        <f t="shared" si="86"/>
        <v>0</v>
      </c>
      <c r="JB32" s="58">
        <v>0</v>
      </c>
      <c r="JC32" s="59">
        <f t="shared" si="87"/>
        <v>11</v>
      </c>
      <c r="JD32" s="59">
        <f t="shared" si="134"/>
        <v>0</v>
      </c>
      <c r="JE32" s="59">
        <f t="shared" si="88"/>
        <v>0</v>
      </c>
      <c r="JF32" s="58">
        <v>0</v>
      </c>
      <c r="JG32" s="59">
        <f t="shared" si="135"/>
        <v>0</v>
      </c>
      <c r="JH32" s="59">
        <f t="shared" si="136"/>
        <v>0</v>
      </c>
      <c r="JI32" s="59">
        <f t="shared" si="90"/>
        <v>0</v>
      </c>
      <c r="JJ32" s="58">
        <v>0</v>
      </c>
      <c r="JK32" s="59">
        <f t="shared" si="137"/>
        <v>0</v>
      </c>
      <c r="JL32" s="59">
        <f t="shared" si="138"/>
        <v>0</v>
      </c>
      <c r="JM32" s="59">
        <f t="shared" si="92"/>
        <v>0</v>
      </c>
      <c r="JN32" s="58">
        <v>0</v>
      </c>
      <c r="JO32" s="59">
        <f t="shared" si="93"/>
        <v>0</v>
      </c>
      <c r="JP32" s="59">
        <f t="shared" si="139"/>
        <v>45</v>
      </c>
      <c r="JQ32" s="59">
        <f t="shared" si="94"/>
        <v>0</v>
      </c>
      <c r="JR32" s="58">
        <v>0</v>
      </c>
      <c r="JS32" s="59">
        <f t="shared" si="95"/>
        <v>45</v>
      </c>
      <c r="JU32" s="187">
        <f t="shared" si="96"/>
        <v>55</v>
      </c>
      <c r="JV32" s="1">
        <f t="shared" si="97"/>
        <v>33.090000000000003</v>
      </c>
    </row>
    <row r="33" spans="1:282" s="61" customFormat="1" ht="21" customHeight="1">
      <c r="A33" s="31">
        <v>42549</v>
      </c>
      <c r="B33" s="68">
        <f t="shared" si="98"/>
        <v>1820.2500000000014</v>
      </c>
      <c r="C33" s="33">
        <f>+('[1]Multi Layer '!$G$34+'[1]Multi Layer '!$S$34+'[1]Multi Layer '!$AE$34)*25</f>
        <v>0</v>
      </c>
      <c r="D33" s="34">
        <f t="shared" si="20"/>
        <v>1820.2500000000014</v>
      </c>
      <c r="E33" s="70">
        <v>0</v>
      </c>
      <c r="F33" s="70">
        <v>0</v>
      </c>
      <c r="G33" s="36">
        <f t="shared" si="0"/>
        <v>0</v>
      </c>
      <c r="H33" s="71">
        <v>0</v>
      </c>
      <c r="I33" s="71">
        <v>0</v>
      </c>
      <c r="J33" s="71">
        <v>0</v>
      </c>
      <c r="K33" s="38">
        <f t="shared" si="142"/>
        <v>0</v>
      </c>
      <c r="L33" s="38">
        <f t="shared" si="1"/>
        <v>0</v>
      </c>
      <c r="M33" s="38">
        <f t="shared" si="2"/>
        <v>0</v>
      </c>
      <c r="N33" s="39">
        <v>0</v>
      </c>
      <c r="O33" s="40">
        <f t="shared" si="140"/>
        <v>0</v>
      </c>
      <c r="P33" s="63">
        <f t="shared" si="141"/>
        <v>1820.2500000000014</v>
      </c>
      <c r="Q33" s="42">
        <v>0</v>
      </c>
      <c r="R33" s="43">
        <f t="shared" si="21"/>
        <v>-1820.2500000000014</v>
      </c>
      <c r="S33" s="4"/>
      <c r="T33" s="65">
        <f t="shared" si="99"/>
        <v>1188.7499999999984</v>
      </c>
      <c r="U33" s="45">
        <f t="shared" si="22"/>
        <v>0</v>
      </c>
      <c r="V33" s="46">
        <f t="shared" si="143"/>
        <v>349.93</v>
      </c>
      <c r="W33" s="46">
        <f t="shared" si="23"/>
        <v>838.81999999999834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47">
        <v>0</v>
      </c>
      <c r="AD33" s="47">
        <v>0</v>
      </c>
      <c r="AE33" s="47">
        <v>0</v>
      </c>
      <c r="AF33" s="47">
        <v>0</v>
      </c>
      <c r="AG33" s="47">
        <v>0</v>
      </c>
      <c r="AH33" s="47">
        <v>0</v>
      </c>
      <c r="AI33" s="47">
        <v>0</v>
      </c>
      <c r="AJ33" s="47">
        <v>9</v>
      </c>
      <c r="AK33" s="47">
        <v>418.6</v>
      </c>
      <c r="AL33" s="47">
        <v>8</v>
      </c>
      <c r="AM33" s="47">
        <v>416.03</v>
      </c>
      <c r="AN33" s="47">
        <v>0</v>
      </c>
      <c r="AO33" s="47">
        <v>0</v>
      </c>
      <c r="AP33" s="47">
        <v>0</v>
      </c>
      <c r="AQ33" s="47">
        <v>0</v>
      </c>
      <c r="AR33" s="47">
        <v>0</v>
      </c>
      <c r="AS33" s="47">
        <v>0</v>
      </c>
      <c r="AT33" s="47">
        <v>0</v>
      </c>
      <c r="AU33" s="47">
        <v>0</v>
      </c>
      <c r="AV33" s="47">
        <v>0</v>
      </c>
      <c r="AW33" s="47">
        <v>0</v>
      </c>
      <c r="AX33" s="47">
        <v>0</v>
      </c>
      <c r="AY33" s="47">
        <v>0</v>
      </c>
      <c r="AZ33" s="47">
        <v>0</v>
      </c>
      <c r="BA33" s="47">
        <v>0</v>
      </c>
      <c r="BB33" s="47">
        <v>0</v>
      </c>
      <c r="BC33" s="47">
        <v>0</v>
      </c>
      <c r="BD33" s="47">
        <v>0</v>
      </c>
      <c r="BE33" s="47">
        <v>0</v>
      </c>
      <c r="BF33" s="47">
        <v>0</v>
      </c>
      <c r="BG33" s="47">
        <v>0</v>
      </c>
      <c r="BH33" s="47">
        <v>0</v>
      </c>
      <c r="BI33" s="47">
        <v>0</v>
      </c>
      <c r="BJ33" s="47">
        <v>0</v>
      </c>
      <c r="BK33" s="47">
        <v>0</v>
      </c>
      <c r="BL33" s="47">
        <v>0</v>
      </c>
      <c r="BM33" s="47">
        <v>0</v>
      </c>
      <c r="BN33" s="47">
        <v>0</v>
      </c>
      <c r="BO33" s="47">
        <v>0</v>
      </c>
      <c r="BP33" s="47">
        <v>0</v>
      </c>
      <c r="BQ33" s="47">
        <v>0</v>
      </c>
      <c r="BR33" s="47">
        <v>0</v>
      </c>
      <c r="BS33" s="47">
        <v>0</v>
      </c>
      <c r="BT33" s="47">
        <v>0</v>
      </c>
      <c r="BU33" s="47">
        <v>0</v>
      </c>
      <c r="BV33" s="47">
        <v>0</v>
      </c>
      <c r="BW33" s="47">
        <v>0</v>
      </c>
      <c r="BX33" s="47">
        <v>0</v>
      </c>
      <c r="BY33" s="47">
        <v>0</v>
      </c>
      <c r="BZ33" s="47">
        <v>0</v>
      </c>
      <c r="CA33" s="47">
        <v>0</v>
      </c>
      <c r="CB33" s="47">
        <v>0</v>
      </c>
      <c r="CC33" s="47">
        <v>0</v>
      </c>
      <c r="CD33" s="47">
        <v>0</v>
      </c>
      <c r="CE33" s="47">
        <v>0</v>
      </c>
      <c r="CF33" s="47">
        <v>0</v>
      </c>
      <c r="CG33" s="47">
        <v>0</v>
      </c>
      <c r="CH33" s="47">
        <v>0</v>
      </c>
      <c r="CI33" s="47">
        <v>0</v>
      </c>
      <c r="CJ33" s="47">
        <v>0</v>
      </c>
      <c r="CK33" s="47">
        <v>2.76</v>
      </c>
      <c r="CL33" s="48">
        <f t="shared" si="24"/>
        <v>418.6</v>
      </c>
      <c r="CM33" s="49">
        <f t="shared" si="25"/>
        <v>420.21999999999832</v>
      </c>
      <c r="CN33" s="49">
        <f t="shared" si="26"/>
        <v>415.84000000000003</v>
      </c>
      <c r="CO33" s="51">
        <f t="shared" si="100"/>
        <v>244.63000000000019</v>
      </c>
      <c r="CP33" s="51">
        <f t="shared" si="27"/>
        <v>0</v>
      </c>
      <c r="CQ33" s="50">
        <v>0</v>
      </c>
      <c r="CR33" s="50">
        <v>0</v>
      </c>
      <c r="CS33" s="50">
        <v>0</v>
      </c>
      <c r="CT33" s="51">
        <f t="shared" si="28"/>
        <v>0</v>
      </c>
      <c r="CU33" s="51">
        <f t="shared" si="4"/>
        <v>244.63000000000019</v>
      </c>
      <c r="CV33" s="51">
        <f t="shared" si="101"/>
        <v>353.29000000000008</v>
      </c>
      <c r="CW33" s="51">
        <f t="shared" si="29"/>
        <v>0</v>
      </c>
      <c r="CX33" s="50">
        <v>0</v>
      </c>
      <c r="CY33" s="50">
        <v>0</v>
      </c>
      <c r="CZ33" s="50">
        <v>0</v>
      </c>
      <c r="DA33" s="51">
        <f t="shared" si="30"/>
        <v>0</v>
      </c>
      <c r="DB33" s="51">
        <f t="shared" si="5"/>
        <v>353.29000000000008</v>
      </c>
      <c r="DC33" s="51">
        <f t="shared" si="102"/>
        <v>0.69999999999993179</v>
      </c>
      <c r="DD33" s="51">
        <f t="shared" si="31"/>
        <v>0</v>
      </c>
      <c r="DE33" s="50">
        <v>0</v>
      </c>
      <c r="DF33" s="50">
        <v>0</v>
      </c>
      <c r="DG33" s="50">
        <v>0</v>
      </c>
      <c r="DH33" s="51">
        <f t="shared" si="32"/>
        <v>0</v>
      </c>
      <c r="DI33" s="51">
        <f t="shared" si="6"/>
        <v>0.69999999999993179</v>
      </c>
      <c r="DJ33" s="51">
        <f t="shared" si="103"/>
        <v>15.34</v>
      </c>
      <c r="DK33" s="51">
        <f t="shared" si="33"/>
        <v>416.03</v>
      </c>
      <c r="DL33" s="50">
        <v>0</v>
      </c>
      <c r="DM33" s="50">
        <v>0</v>
      </c>
      <c r="DN33" s="50">
        <v>0</v>
      </c>
      <c r="DO33" s="51">
        <f t="shared" si="34"/>
        <v>0</v>
      </c>
      <c r="DP33" s="51">
        <f t="shared" si="7"/>
        <v>431.36999999999995</v>
      </c>
      <c r="DQ33" s="51">
        <f t="shared" si="104"/>
        <v>7.97</v>
      </c>
      <c r="DR33" s="51">
        <f t="shared" si="35"/>
        <v>0</v>
      </c>
      <c r="DS33" s="50">
        <v>0</v>
      </c>
      <c r="DT33" s="50">
        <v>0</v>
      </c>
      <c r="DU33" s="50">
        <v>0</v>
      </c>
      <c r="DV33" s="51">
        <f t="shared" si="36"/>
        <v>0</v>
      </c>
      <c r="DW33" s="51">
        <f t="shared" si="8"/>
        <v>7.97</v>
      </c>
      <c r="DX33" s="51">
        <f t="shared" si="105"/>
        <v>25.82</v>
      </c>
      <c r="DY33" s="51">
        <f t="shared" si="37"/>
        <v>0</v>
      </c>
      <c r="DZ33" s="50">
        <v>0</v>
      </c>
      <c r="EA33" s="50">
        <v>0</v>
      </c>
      <c r="EB33" s="50">
        <v>0</v>
      </c>
      <c r="EC33" s="51">
        <f t="shared" si="38"/>
        <v>0</v>
      </c>
      <c r="ED33" s="51">
        <f t="shared" si="9"/>
        <v>25.82</v>
      </c>
      <c r="EE33" s="51">
        <f t="shared" si="106"/>
        <v>48.72</v>
      </c>
      <c r="EF33" s="51">
        <f t="shared" si="39"/>
        <v>0</v>
      </c>
      <c r="EG33" s="50">
        <v>0</v>
      </c>
      <c r="EH33" s="50">
        <v>0</v>
      </c>
      <c r="EI33" s="50">
        <v>0</v>
      </c>
      <c r="EJ33" s="51">
        <f t="shared" si="40"/>
        <v>0</v>
      </c>
      <c r="EK33" s="51">
        <f t="shared" si="10"/>
        <v>48.72</v>
      </c>
      <c r="EL33" s="51">
        <f t="shared" si="107"/>
        <v>28.800000000000068</v>
      </c>
      <c r="EM33" s="51">
        <f t="shared" si="41"/>
        <v>0</v>
      </c>
      <c r="EN33" s="50">
        <v>0</v>
      </c>
      <c r="EO33" s="50">
        <v>0</v>
      </c>
      <c r="EP33" s="50">
        <v>0</v>
      </c>
      <c r="EQ33" s="51">
        <f t="shared" si="42"/>
        <v>0</v>
      </c>
      <c r="ER33" s="51">
        <f t="shared" si="11"/>
        <v>28.800000000000068</v>
      </c>
      <c r="ES33" s="51">
        <f t="shared" si="108"/>
        <v>24.57</v>
      </c>
      <c r="ET33" s="51">
        <f t="shared" si="43"/>
        <v>0</v>
      </c>
      <c r="EU33" s="50">
        <v>0</v>
      </c>
      <c r="EV33" s="50">
        <v>0</v>
      </c>
      <c r="EW33" s="50">
        <v>0</v>
      </c>
      <c r="EX33" s="51">
        <f t="shared" si="44"/>
        <v>0</v>
      </c>
      <c r="EY33" s="51">
        <f t="shared" si="45"/>
        <v>24.57</v>
      </c>
      <c r="EZ33" s="51">
        <f t="shared" si="109"/>
        <v>71.239999999999995</v>
      </c>
      <c r="FA33" s="51">
        <f t="shared" si="46"/>
        <v>0</v>
      </c>
      <c r="FB33" s="50">
        <v>0</v>
      </c>
      <c r="FC33" s="50">
        <v>0</v>
      </c>
      <c r="FD33" s="50">
        <v>0</v>
      </c>
      <c r="FE33" s="51">
        <f t="shared" si="47"/>
        <v>0</v>
      </c>
      <c r="FF33" s="51">
        <f t="shared" si="48"/>
        <v>71.239999999999995</v>
      </c>
      <c r="FG33" s="51">
        <f t="shared" si="110"/>
        <v>467.47</v>
      </c>
      <c r="FH33" s="51">
        <f t="shared" si="49"/>
        <v>0</v>
      </c>
      <c r="FI33" s="50">
        <v>30</v>
      </c>
      <c r="FJ33" s="50">
        <v>373.66</v>
      </c>
      <c r="FK33" s="50">
        <v>15.1</v>
      </c>
      <c r="FL33" s="51">
        <f t="shared" si="50"/>
        <v>388.76000000000005</v>
      </c>
      <c r="FM33" s="51">
        <f t="shared" si="51"/>
        <v>78.70999999999998</v>
      </c>
      <c r="FN33" s="51">
        <f t="shared" si="111"/>
        <v>69.05999999999996</v>
      </c>
      <c r="FO33" s="51">
        <f t="shared" si="52"/>
        <v>0</v>
      </c>
      <c r="FP33" s="50">
        <v>0</v>
      </c>
      <c r="FQ33" s="50">
        <v>0</v>
      </c>
      <c r="FR33" s="50">
        <v>0</v>
      </c>
      <c r="FS33" s="51">
        <f t="shared" si="53"/>
        <v>0</v>
      </c>
      <c r="FT33" s="51">
        <f t="shared" si="54"/>
        <v>69.05999999999996</v>
      </c>
      <c r="FU33" s="51">
        <f t="shared" si="112"/>
        <v>0</v>
      </c>
      <c r="FV33" s="51">
        <f t="shared" si="12"/>
        <v>0</v>
      </c>
      <c r="FW33" s="50">
        <v>0</v>
      </c>
      <c r="FX33" s="50">
        <v>0</v>
      </c>
      <c r="FY33" s="50">
        <v>0</v>
      </c>
      <c r="FZ33" s="51">
        <f t="shared" si="55"/>
        <v>0</v>
      </c>
      <c r="GA33" s="51">
        <f t="shared" si="13"/>
        <v>0</v>
      </c>
      <c r="GB33" s="51">
        <f t="shared" si="113"/>
        <v>7.45</v>
      </c>
      <c r="GC33" s="51">
        <f t="shared" si="56"/>
        <v>0</v>
      </c>
      <c r="GD33" s="50">
        <v>0</v>
      </c>
      <c r="GE33" s="50">
        <v>0</v>
      </c>
      <c r="GF33" s="50">
        <v>0</v>
      </c>
      <c r="GG33" s="51">
        <f t="shared" si="114"/>
        <v>0</v>
      </c>
      <c r="GH33" s="51">
        <f t="shared" si="115"/>
        <v>7.45</v>
      </c>
      <c r="GI33" s="51">
        <f t="shared" si="116"/>
        <v>0</v>
      </c>
      <c r="GJ33" s="51">
        <f t="shared" si="58"/>
        <v>0</v>
      </c>
      <c r="GK33" s="50">
        <v>0</v>
      </c>
      <c r="GL33" s="50">
        <v>0</v>
      </c>
      <c r="GM33" s="50">
        <v>0</v>
      </c>
      <c r="GN33" s="51">
        <f t="shared" si="117"/>
        <v>0</v>
      </c>
      <c r="GO33" s="51">
        <f t="shared" si="118"/>
        <v>0</v>
      </c>
      <c r="GP33" s="51">
        <f t="shared" si="119"/>
        <v>15.5</v>
      </c>
      <c r="GQ33" s="51">
        <f t="shared" si="60"/>
        <v>0</v>
      </c>
      <c r="GR33" s="50">
        <v>0</v>
      </c>
      <c r="GS33" s="50">
        <v>0</v>
      </c>
      <c r="GT33" s="50">
        <v>0</v>
      </c>
      <c r="GU33" s="51">
        <f t="shared" si="61"/>
        <v>0</v>
      </c>
      <c r="GV33" s="51">
        <f t="shared" si="16"/>
        <v>15.5</v>
      </c>
      <c r="GW33" s="66">
        <f t="shared" si="120"/>
        <v>247</v>
      </c>
      <c r="GX33" s="56">
        <f t="shared" si="62"/>
        <v>349.93</v>
      </c>
      <c r="GY33" s="50">
        <v>18</v>
      </c>
      <c r="GZ33" s="50">
        <v>342.48</v>
      </c>
      <c r="HA33" s="50">
        <v>7.45</v>
      </c>
      <c r="HB33" s="51">
        <f t="shared" si="17"/>
        <v>349.93</v>
      </c>
      <c r="HC33" s="57">
        <f t="shared" si="18"/>
        <v>247.00000000000006</v>
      </c>
      <c r="HD33" s="59">
        <f t="shared" si="121"/>
        <v>0</v>
      </c>
      <c r="HE33" s="59">
        <f t="shared" si="63"/>
        <v>0</v>
      </c>
      <c r="HF33" s="58">
        <v>0</v>
      </c>
      <c r="HG33" s="59">
        <f t="shared" si="64"/>
        <v>0</v>
      </c>
      <c r="HH33" s="59">
        <f t="shared" si="122"/>
        <v>200</v>
      </c>
      <c r="HI33" s="59">
        <f t="shared" si="65"/>
        <v>0</v>
      </c>
      <c r="HJ33" s="58">
        <v>0</v>
      </c>
      <c r="HK33" s="59">
        <f t="shared" si="66"/>
        <v>200</v>
      </c>
      <c r="HL33" s="59">
        <f t="shared" si="123"/>
        <v>0</v>
      </c>
      <c r="HM33" s="59">
        <f t="shared" si="67"/>
        <v>0</v>
      </c>
      <c r="HN33" s="58">
        <v>0</v>
      </c>
      <c r="HO33" s="59">
        <f t="shared" si="68"/>
        <v>0</v>
      </c>
      <c r="HP33" s="59">
        <f t="shared" si="124"/>
        <v>0</v>
      </c>
      <c r="HQ33" s="59">
        <f t="shared" si="69"/>
        <v>0</v>
      </c>
      <c r="HR33" s="58">
        <v>0</v>
      </c>
      <c r="HS33" s="59">
        <f t="shared" si="70"/>
        <v>0</v>
      </c>
      <c r="HT33" s="59">
        <f t="shared" si="125"/>
        <v>32</v>
      </c>
      <c r="HU33" s="59">
        <f t="shared" si="71"/>
        <v>0</v>
      </c>
      <c r="HV33" s="58">
        <v>0</v>
      </c>
      <c r="HW33" s="59">
        <f t="shared" si="72"/>
        <v>32</v>
      </c>
      <c r="HX33" s="59">
        <f t="shared" si="126"/>
        <v>17</v>
      </c>
      <c r="HY33" s="59">
        <f t="shared" si="73"/>
        <v>0</v>
      </c>
      <c r="HZ33" s="58">
        <v>0</v>
      </c>
      <c r="IA33" s="59">
        <f t="shared" si="74"/>
        <v>17</v>
      </c>
      <c r="IB33" s="59">
        <f t="shared" si="127"/>
        <v>23</v>
      </c>
      <c r="IC33" s="59">
        <f t="shared" si="75"/>
        <v>0</v>
      </c>
      <c r="ID33" s="58">
        <v>0</v>
      </c>
      <c r="IE33" s="59">
        <f t="shared" si="76"/>
        <v>23</v>
      </c>
      <c r="IF33" s="59">
        <f t="shared" si="128"/>
        <v>25</v>
      </c>
      <c r="IG33" s="59">
        <f t="shared" si="77"/>
        <v>0</v>
      </c>
      <c r="IH33" s="58">
        <v>0</v>
      </c>
      <c r="II33" s="59">
        <f t="shared" si="78"/>
        <v>25</v>
      </c>
      <c r="IJ33" s="59">
        <f t="shared" si="129"/>
        <v>0</v>
      </c>
      <c r="IK33" s="59">
        <f t="shared" si="79"/>
        <v>0</v>
      </c>
      <c r="IL33" s="58">
        <v>0</v>
      </c>
      <c r="IM33" s="59">
        <f t="shared" si="80"/>
        <v>0</v>
      </c>
      <c r="IN33" s="59">
        <f t="shared" si="130"/>
        <v>0</v>
      </c>
      <c r="IO33" s="59">
        <f t="shared" si="81"/>
        <v>0</v>
      </c>
      <c r="IP33" s="58">
        <v>0</v>
      </c>
      <c r="IQ33" s="59">
        <f t="shared" si="82"/>
        <v>0</v>
      </c>
      <c r="IR33" s="59">
        <f t="shared" si="131"/>
        <v>0</v>
      </c>
      <c r="IS33" s="59">
        <f t="shared" si="83"/>
        <v>30</v>
      </c>
      <c r="IT33" s="58">
        <v>0</v>
      </c>
      <c r="IU33" s="59">
        <f t="shared" si="84"/>
        <v>30</v>
      </c>
      <c r="IV33" s="59">
        <f t="shared" si="132"/>
        <v>23</v>
      </c>
      <c r="IW33" s="59">
        <f t="shared" si="19"/>
        <v>0</v>
      </c>
      <c r="IX33" s="58">
        <v>0</v>
      </c>
      <c r="IY33" s="59">
        <f t="shared" si="85"/>
        <v>23</v>
      </c>
      <c r="IZ33" s="59">
        <f t="shared" si="133"/>
        <v>11</v>
      </c>
      <c r="JA33" s="59">
        <f t="shared" si="86"/>
        <v>0</v>
      </c>
      <c r="JB33" s="58">
        <v>0</v>
      </c>
      <c r="JC33" s="59">
        <f t="shared" si="87"/>
        <v>11</v>
      </c>
      <c r="JD33" s="59">
        <f t="shared" si="134"/>
        <v>0</v>
      </c>
      <c r="JE33" s="59">
        <f t="shared" si="88"/>
        <v>0</v>
      </c>
      <c r="JF33" s="58">
        <v>0</v>
      </c>
      <c r="JG33" s="59">
        <f t="shared" si="135"/>
        <v>0</v>
      </c>
      <c r="JH33" s="59">
        <f t="shared" si="136"/>
        <v>0</v>
      </c>
      <c r="JI33" s="59">
        <f t="shared" si="90"/>
        <v>0</v>
      </c>
      <c r="JJ33" s="58">
        <v>0</v>
      </c>
      <c r="JK33" s="59">
        <f t="shared" si="137"/>
        <v>0</v>
      </c>
      <c r="JL33" s="59">
        <f t="shared" si="138"/>
        <v>0</v>
      </c>
      <c r="JM33" s="59">
        <f t="shared" si="92"/>
        <v>0</v>
      </c>
      <c r="JN33" s="58">
        <v>0</v>
      </c>
      <c r="JO33" s="59">
        <f t="shared" si="93"/>
        <v>0</v>
      </c>
      <c r="JP33" s="59">
        <f t="shared" si="139"/>
        <v>45</v>
      </c>
      <c r="JQ33" s="59">
        <f t="shared" si="94"/>
        <v>18</v>
      </c>
      <c r="JR33" s="58">
        <v>0</v>
      </c>
      <c r="JS33" s="59">
        <f t="shared" si="95"/>
        <v>63</v>
      </c>
      <c r="JU33" s="187">
        <f t="shared" si="96"/>
        <v>48</v>
      </c>
      <c r="JV33" s="1">
        <f t="shared" si="97"/>
        <v>22.55</v>
      </c>
    </row>
    <row r="34" spans="1:282" s="67" customFormat="1" ht="21" customHeight="1">
      <c r="A34" s="31">
        <v>42550</v>
      </c>
      <c r="B34" s="68">
        <f t="shared" si="98"/>
        <v>1820.2500000000014</v>
      </c>
      <c r="C34" s="33">
        <f>+('[1]Multi Layer '!$G$35+'[1]Multi Layer '!$S$35+'[1]Multi Layer '!$AE$35)*25</f>
        <v>250</v>
      </c>
      <c r="D34" s="34">
        <f t="shared" si="20"/>
        <v>2070.2500000000014</v>
      </c>
      <c r="E34" s="70">
        <v>0</v>
      </c>
      <c r="F34" s="70">
        <v>0</v>
      </c>
      <c r="G34" s="36">
        <f t="shared" si="0"/>
        <v>0</v>
      </c>
      <c r="H34" s="71">
        <v>0</v>
      </c>
      <c r="I34" s="71">
        <v>0</v>
      </c>
      <c r="J34" s="71">
        <v>0</v>
      </c>
      <c r="K34" s="38">
        <f t="shared" si="142"/>
        <v>0</v>
      </c>
      <c r="L34" s="38">
        <f t="shared" si="1"/>
        <v>0</v>
      </c>
      <c r="M34" s="38">
        <f t="shared" si="2"/>
        <v>0</v>
      </c>
      <c r="N34" s="39">
        <v>0</v>
      </c>
      <c r="O34" s="40">
        <f t="shared" si="140"/>
        <v>0</v>
      </c>
      <c r="P34" s="63">
        <f t="shared" si="141"/>
        <v>2070.2500000000014</v>
      </c>
      <c r="Q34" s="42">
        <v>0</v>
      </c>
      <c r="R34" s="43">
        <f t="shared" si="21"/>
        <v>-2070.2500000000014</v>
      </c>
      <c r="S34" s="64"/>
      <c r="T34" s="65">
        <f t="shared" si="99"/>
        <v>420.21999999999832</v>
      </c>
      <c r="U34" s="45">
        <f t="shared" si="22"/>
        <v>0</v>
      </c>
      <c r="V34" s="46">
        <f t="shared" si="143"/>
        <v>0</v>
      </c>
      <c r="W34" s="46">
        <f t="shared" si="23"/>
        <v>420.21999999999832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47">
        <v>0</v>
      </c>
      <c r="AD34" s="47">
        <v>0</v>
      </c>
      <c r="AE34" s="47">
        <v>0</v>
      </c>
      <c r="AF34" s="47">
        <v>0</v>
      </c>
      <c r="AG34" s="47">
        <v>0</v>
      </c>
      <c r="AH34" s="47">
        <v>0</v>
      </c>
      <c r="AI34" s="47">
        <v>0</v>
      </c>
      <c r="AJ34" s="47">
        <v>0</v>
      </c>
      <c r="AK34" s="47">
        <v>0</v>
      </c>
      <c r="AL34" s="47">
        <v>0</v>
      </c>
      <c r="AM34" s="47">
        <v>0</v>
      </c>
      <c r="AN34" s="47">
        <v>0</v>
      </c>
      <c r="AO34" s="47">
        <v>0</v>
      </c>
      <c r="AP34" s="47">
        <v>0</v>
      </c>
      <c r="AQ34" s="47">
        <v>0</v>
      </c>
      <c r="AR34" s="47">
        <v>0</v>
      </c>
      <c r="AS34" s="47">
        <v>0</v>
      </c>
      <c r="AT34" s="47">
        <v>0</v>
      </c>
      <c r="AU34" s="47">
        <v>0</v>
      </c>
      <c r="AV34" s="47">
        <v>0</v>
      </c>
      <c r="AW34" s="47">
        <v>0</v>
      </c>
      <c r="AX34" s="47">
        <v>0</v>
      </c>
      <c r="AY34" s="47">
        <v>0</v>
      </c>
      <c r="AZ34" s="47">
        <v>0</v>
      </c>
      <c r="BA34" s="47">
        <v>0</v>
      </c>
      <c r="BB34" s="47">
        <v>0</v>
      </c>
      <c r="BC34" s="47">
        <v>0</v>
      </c>
      <c r="BD34" s="47">
        <v>0</v>
      </c>
      <c r="BE34" s="47">
        <v>0</v>
      </c>
      <c r="BF34" s="47">
        <v>0</v>
      </c>
      <c r="BG34" s="47">
        <v>0</v>
      </c>
      <c r="BH34" s="47">
        <v>0</v>
      </c>
      <c r="BI34" s="47">
        <v>0</v>
      </c>
      <c r="BJ34" s="47">
        <v>0</v>
      </c>
      <c r="BK34" s="47">
        <v>0</v>
      </c>
      <c r="BL34" s="47">
        <v>0</v>
      </c>
      <c r="BM34" s="47">
        <v>0</v>
      </c>
      <c r="BN34" s="47">
        <v>0</v>
      </c>
      <c r="BO34" s="47">
        <v>0</v>
      </c>
      <c r="BP34" s="47">
        <v>0</v>
      </c>
      <c r="BQ34" s="47">
        <v>0</v>
      </c>
      <c r="BR34" s="47">
        <v>0</v>
      </c>
      <c r="BS34" s="47">
        <v>0</v>
      </c>
      <c r="BT34" s="47">
        <v>0</v>
      </c>
      <c r="BU34" s="47">
        <v>0</v>
      </c>
      <c r="BV34" s="47">
        <v>0</v>
      </c>
      <c r="BW34" s="47">
        <v>0</v>
      </c>
      <c r="BX34" s="47">
        <v>0</v>
      </c>
      <c r="BY34" s="47">
        <v>0</v>
      </c>
      <c r="BZ34" s="47">
        <v>0</v>
      </c>
      <c r="CA34" s="47">
        <v>0</v>
      </c>
      <c r="CB34" s="47">
        <v>0</v>
      </c>
      <c r="CC34" s="47">
        <v>0</v>
      </c>
      <c r="CD34" s="47">
        <v>0</v>
      </c>
      <c r="CE34" s="47">
        <v>0</v>
      </c>
      <c r="CF34" s="47">
        <v>0</v>
      </c>
      <c r="CG34" s="47">
        <v>0</v>
      </c>
      <c r="CH34" s="47">
        <v>0</v>
      </c>
      <c r="CI34" s="47">
        <v>0</v>
      </c>
      <c r="CJ34" s="47">
        <v>0</v>
      </c>
      <c r="CK34" s="47">
        <v>0</v>
      </c>
      <c r="CL34" s="48">
        <f t="shared" si="24"/>
        <v>0</v>
      </c>
      <c r="CM34" s="49">
        <f t="shared" si="25"/>
        <v>420.21999999999832</v>
      </c>
      <c r="CN34" s="49">
        <f t="shared" si="26"/>
        <v>0</v>
      </c>
      <c r="CO34" s="51">
        <f t="shared" si="100"/>
        <v>244.63000000000019</v>
      </c>
      <c r="CP34" s="51">
        <f t="shared" si="27"/>
        <v>0</v>
      </c>
      <c r="CQ34" s="50">
        <v>0</v>
      </c>
      <c r="CR34" s="50">
        <v>0</v>
      </c>
      <c r="CS34" s="50">
        <v>0</v>
      </c>
      <c r="CT34" s="51">
        <f t="shared" si="28"/>
        <v>0</v>
      </c>
      <c r="CU34" s="51">
        <f t="shared" si="4"/>
        <v>244.63000000000019</v>
      </c>
      <c r="CV34" s="51">
        <f t="shared" si="101"/>
        <v>353.29000000000008</v>
      </c>
      <c r="CW34" s="51">
        <f t="shared" si="29"/>
        <v>0</v>
      </c>
      <c r="CX34" s="50">
        <v>0</v>
      </c>
      <c r="CY34" s="50">
        <v>0</v>
      </c>
      <c r="CZ34" s="50">
        <v>0</v>
      </c>
      <c r="DA34" s="51">
        <f t="shared" si="30"/>
        <v>0</v>
      </c>
      <c r="DB34" s="51">
        <f t="shared" si="5"/>
        <v>353.29000000000008</v>
      </c>
      <c r="DC34" s="51">
        <f t="shared" si="102"/>
        <v>0.69999999999993179</v>
      </c>
      <c r="DD34" s="51">
        <f t="shared" si="31"/>
        <v>0</v>
      </c>
      <c r="DE34" s="50">
        <v>0</v>
      </c>
      <c r="DF34" s="50">
        <v>0</v>
      </c>
      <c r="DG34" s="50">
        <v>0</v>
      </c>
      <c r="DH34" s="51">
        <f t="shared" si="32"/>
        <v>0</v>
      </c>
      <c r="DI34" s="51">
        <f t="shared" si="6"/>
        <v>0.69999999999993179</v>
      </c>
      <c r="DJ34" s="51">
        <f t="shared" si="103"/>
        <v>431.36999999999995</v>
      </c>
      <c r="DK34" s="51">
        <f t="shared" si="33"/>
        <v>0</v>
      </c>
      <c r="DL34" s="50">
        <v>32</v>
      </c>
      <c r="DM34" s="50">
        <v>401</v>
      </c>
      <c r="DN34" s="50">
        <v>14.25</v>
      </c>
      <c r="DO34" s="51">
        <f t="shared" si="34"/>
        <v>415.25</v>
      </c>
      <c r="DP34" s="51">
        <f t="shared" si="7"/>
        <v>16.119999999999948</v>
      </c>
      <c r="DQ34" s="51">
        <f t="shared" si="104"/>
        <v>7.97</v>
      </c>
      <c r="DR34" s="51">
        <f t="shared" si="35"/>
        <v>0</v>
      </c>
      <c r="DS34" s="50">
        <v>0</v>
      </c>
      <c r="DT34" s="50">
        <v>0</v>
      </c>
      <c r="DU34" s="50">
        <v>0</v>
      </c>
      <c r="DV34" s="51">
        <f t="shared" si="36"/>
        <v>0</v>
      </c>
      <c r="DW34" s="51">
        <f t="shared" si="8"/>
        <v>7.97</v>
      </c>
      <c r="DX34" s="51">
        <f t="shared" si="105"/>
        <v>25.82</v>
      </c>
      <c r="DY34" s="51">
        <f t="shared" si="37"/>
        <v>0</v>
      </c>
      <c r="DZ34" s="50">
        <v>0</v>
      </c>
      <c r="EA34" s="50">
        <v>0</v>
      </c>
      <c r="EB34" s="50">
        <v>0</v>
      </c>
      <c r="EC34" s="51">
        <f>EA34+EB34</f>
        <v>0</v>
      </c>
      <c r="ED34" s="51">
        <f>(DX34+DY34)-EC34</f>
        <v>25.82</v>
      </c>
      <c r="EE34" s="51">
        <f>EK33</f>
        <v>48.72</v>
      </c>
      <c r="EF34" s="51">
        <f>AY34</f>
        <v>0</v>
      </c>
      <c r="EG34" s="50">
        <v>0</v>
      </c>
      <c r="EH34" s="50">
        <v>0</v>
      </c>
      <c r="EI34" s="50">
        <v>0</v>
      </c>
      <c r="EJ34" s="51">
        <f>EH34+EI34</f>
        <v>0</v>
      </c>
      <c r="EK34" s="51">
        <f>(EE34+EF34)-EJ34</f>
        <v>48.72</v>
      </c>
      <c r="EL34" s="51">
        <f>ER33</f>
        <v>28.800000000000068</v>
      </c>
      <c r="EM34" s="51">
        <f>BC34</f>
        <v>0</v>
      </c>
      <c r="EN34" s="50">
        <v>0</v>
      </c>
      <c r="EO34" s="50">
        <v>0</v>
      </c>
      <c r="EP34" s="50">
        <v>0</v>
      </c>
      <c r="EQ34" s="51">
        <f>EO34+EP34</f>
        <v>0</v>
      </c>
      <c r="ER34" s="51">
        <f>(EL34+EM34)-EQ34</f>
        <v>28.800000000000068</v>
      </c>
      <c r="ES34" s="51">
        <f>EY33</f>
        <v>24.57</v>
      </c>
      <c r="ET34" s="51">
        <f>BG34</f>
        <v>0</v>
      </c>
      <c r="EU34" s="50">
        <v>0</v>
      </c>
      <c r="EV34" s="50">
        <v>0</v>
      </c>
      <c r="EW34" s="50">
        <v>0</v>
      </c>
      <c r="EX34" s="51">
        <f>EV34+EW34</f>
        <v>0</v>
      </c>
      <c r="EY34" s="51">
        <f>(ES34+ET34)-EX34</f>
        <v>24.57</v>
      </c>
      <c r="EZ34" s="51">
        <f>FF33</f>
        <v>71.239999999999995</v>
      </c>
      <c r="FA34" s="51">
        <f>BK34</f>
        <v>0</v>
      </c>
      <c r="FB34" s="50">
        <v>0</v>
      </c>
      <c r="FC34" s="50">
        <v>0</v>
      </c>
      <c r="FD34" s="50">
        <v>0</v>
      </c>
      <c r="FE34" s="51">
        <f>FC34+FD34</f>
        <v>0</v>
      </c>
      <c r="FF34" s="51">
        <f>(EZ34+FA34)-FE34</f>
        <v>71.239999999999995</v>
      </c>
      <c r="FG34" s="51">
        <f>FM33</f>
        <v>78.70999999999998</v>
      </c>
      <c r="FH34" s="51">
        <f>BO34</f>
        <v>0</v>
      </c>
      <c r="FI34" s="50">
        <v>0</v>
      </c>
      <c r="FJ34" s="50">
        <v>0</v>
      </c>
      <c r="FK34" s="50">
        <v>0</v>
      </c>
      <c r="FL34" s="51">
        <f>FJ34+FK34</f>
        <v>0</v>
      </c>
      <c r="FM34" s="51">
        <f>(FG34+FH34)-FL34</f>
        <v>78.70999999999998</v>
      </c>
      <c r="FN34" s="51">
        <f>FT33</f>
        <v>69.05999999999996</v>
      </c>
      <c r="FO34" s="51">
        <f>BS34</f>
        <v>0</v>
      </c>
      <c r="FP34" s="50">
        <v>0</v>
      </c>
      <c r="FQ34" s="50">
        <v>0</v>
      </c>
      <c r="FR34" s="50">
        <v>0</v>
      </c>
      <c r="FS34" s="51">
        <f>FQ34+FR34</f>
        <v>0</v>
      </c>
      <c r="FT34" s="51">
        <f>(FN34+FO34)-FS34</f>
        <v>69.05999999999996</v>
      </c>
      <c r="FU34" s="51">
        <f>GA33</f>
        <v>0</v>
      </c>
      <c r="FV34" s="51">
        <f t="shared" si="12"/>
        <v>0</v>
      </c>
      <c r="FW34" s="50">
        <v>0</v>
      </c>
      <c r="FX34" s="50">
        <v>0</v>
      </c>
      <c r="FY34" s="50">
        <v>0</v>
      </c>
      <c r="FZ34" s="51">
        <f>FX34+FY34</f>
        <v>0</v>
      </c>
      <c r="GA34" s="51">
        <f>(FU34+FV34)-FZ34</f>
        <v>0</v>
      </c>
      <c r="GB34" s="51">
        <f t="shared" si="113"/>
        <v>7.45</v>
      </c>
      <c r="GC34" s="51">
        <f t="shared" si="56"/>
        <v>0</v>
      </c>
      <c r="GD34" s="50">
        <v>0</v>
      </c>
      <c r="GE34" s="50">
        <v>0</v>
      </c>
      <c r="GF34" s="50">
        <v>0</v>
      </c>
      <c r="GG34" s="51">
        <f t="shared" si="114"/>
        <v>0</v>
      </c>
      <c r="GH34" s="51">
        <f t="shared" si="115"/>
        <v>7.45</v>
      </c>
      <c r="GI34" s="51">
        <f t="shared" si="116"/>
        <v>0</v>
      </c>
      <c r="GJ34" s="51">
        <f t="shared" si="58"/>
        <v>0</v>
      </c>
      <c r="GK34" s="50">
        <v>0</v>
      </c>
      <c r="GL34" s="50">
        <v>0</v>
      </c>
      <c r="GM34" s="50">
        <v>0</v>
      </c>
      <c r="GN34" s="51">
        <f t="shared" si="117"/>
        <v>0</v>
      </c>
      <c r="GO34" s="51">
        <f t="shared" si="118"/>
        <v>0</v>
      </c>
      <c r="GP34" s="51">
        <f>GV33</f>
        <v>15.5</v>
      </c>
      <c r="GQ34" s="51">
        <f t="shared" si="60"/>
        <v>0</v>
      </c>
      <c r="GR34" s="50">
        <v>0</v>
      </c>
      <c r="GS34" s="50">
        <v>0</v>
      </c>
      <c r="GT34" s="50">
        <v>0</v>
      </c>
      <c r="GU34" s="51">
        <f t="shared" si="61"/>
        <v>0</v>
      </c>
      <c r="GV34" s="51">
        <f t="shared" si="16"/>
        <v>15.5</v>
      </c>
      <c r="GW34" s="66">
        <f t="shared" si="120"/>
        <v>247.00000000000006</v>
      </c>
      <c r="GX34" s="56">
        <f t="shared" si="62"/>
        <v>0</v>
      </c>
      <c r="GY34" s="50">
        <v>0</v>
      </c>
      <c r="GZ34" s="50">
        <v>0</v>
      </c>
      <c r="HA34" s="50">
        <v>0</v>
      </c>
      <c r="HB34" s="51">
        <f t="shared" si="17"/>
        <v>0</v>
      </c>
      <c r="HC34" s="57">
        <f t="shared" si="18"/>
        <v>247.00000000000006</v>
      </c>
      <c r="HD34" s="59">
        <f t="shared" si="121"/>
        <v>0</v>
      </c>
      <c r="HE34" s="59">
        <f t="shared" si="63"/>
        <v>0</v>
      </c>
      <c r="HF34" s="58">
        <v>0</v>
      </c>
      <c r="HG34" s="59">
        <f t="shared" si="64"/>
        <v>0</v>
      </c>
      <c r="HH34" s="59">
        <f t="shared" si="122"/>
        <v>200</v>
      </c>
      <c r="HI34" s="59">
        <f t="shared" si="65"/>
        <v>0</v>
      </c>
      <c r="HJ34" s="58">
        <v>0</v>
      </c>
      <c r="HK34" s="59">
        <f t="shared" si="66"/>
        <v>200</v>
      </c>
      <c r="HL34" s="59">
        <f t="shared" si="123"/>
        <v>0</v>
      </c>
      <c r="HM34" s="59">
        <f t="shared" si="67"/>
        <v>0</v>
      </c>
      <c r="HN34" s="58">
        <v>0</v>
      </c>
      <c r="HO34" s="59">
        <f t="shared" si="68"/>
        <v>0</v>
      </c>
      <c r="HP34" s="59">
        <f t="shared" si="124"/>
        <v>0</v>
      </c>
      <c r="HQ34" s="59">
        <f t="shared" si="69"/>
        <v>32</v>
      </c>
      <c r="HR34" s="58">
        <v>0</v>
      </c>
      <c r="HS34" s="59">
        <f t="shared" si="70"/>
        <v>32</v>
      </c>
      <c r="HT34" s="59">
        <f t="shared" si="125"/>
        <v>32</v>
      </c>
      <c r="HU34" s="59">
        <f t="shared" si="71"/>
        <v>0</v>
      </c>
      <c r="HV34" s="58">
        <v>0</v>
      </c>
      <c r="HW34" s="59">
        <f t="shared" si="72"/>
        <v>32</v>
      </c>
      <c r="HX34" s="59">
        <f t="shared" si="126"/>
        <v>17</v>
      </c>
      <c r="HY34" s="59">
        <f t="shared" si="73"/>
        <v>0</v>
      </c>
      <c r="HZ34" s="58">
        <v>0</v>
      </c>
      <c r="IA34" s="59">
        <f t="shared" si="74"/>
        <v>17</v>
      </c>
      <c r="IB34" s="59">
        <f t="shared" si="127"/>
        <v>23</v>
      </c>
      <c r="IC34" s="59">
        <f t="shared" si="75"/>
        <v>0</v>
      </c>
      <c r="ID34" s="58">
        <v>0</v>
      </c>
      <c r="IE34" s="59">
        <f t="shared" si="76"/>
        <v>23</v>
      </c>
      <c r="IF34" s="59">
        <f t="shared" si="128"/>
        <v>25</v>
      </c>
      <c r="IG34" s="59">
        <f t="shared" si="77"/>
        <v>0</v>
      </c>
      <c r="IH34" s="58">
        <v>0</v>
      </c>
      <c r="II34" s="59">
        <f t="shared" si="78"/>
        <v>25</v>
      </c>
      <c r="IJ34" s="59">
        <f t="shared" si="129"/>
        <v>0</v>
      </c>
      <c r="IK34" s="59">
        <f t="shared" si="79"/>
        <v>0</v>
      </c>
      <c r="IL34" s="58">
        <v>0</v>
      </c>
      <c r="IM34" s="59">
        <f t="shared" si="80"/>
        <v>0</v>
      </c>
      <c r="IN34" s="59">
        <f t="shared" si="130"/>
        <v>0</v>
      </c>
      <c r="IO34" s="59">
        <f t="shared" si="81"/>
        <v>0</v>
      </c>
      <c r="IP34" s="58">
        <v>0</v>
      </c>
      <c r="IQ34" s="59">
        <f t="shared" si="82"/>
        <v>0</v>
      </c>
      <c r="IR34" s="59">
        <f t="shared" si="131"/>
        <v>30</v>
      </c>
      <c r="IS34" s="59">
        <f t="shared" si="83"/>
        <v>0</v>
      </c>
      <c r="IT34" s="58">
        <v>0</v>
      </c>
      <c r="IU34" s="59">
        <f t="shared" si="84"/>
        <v>30</v>
      </c>
      <c r="IV34" s="59">
        <f t="shared" si="132"/>
        <v>23</v>
      </c>
      <c r="IW34" s="59">
        <f t="shared" si="19"/>
        <v>0</v>
      </c>
      <c r="IX34" s="58">
        <v>0</v>
      </c>
      <c r="IY34" s="59">
        <f t="shared" si="85"/>
        <v>23</v>
      </c>
      <c r="IZ34" s="59">
        <f t="shared" si="133"/>
        <v>11</v>
      </c>
      <c r="JA34" s="59">
        <f t="shared" si="86"/>
        <v>0</v>
      </c>
      <c r="JB34" s="58">
        <v>0</v>
      </c>
      <c r="JC34" s="59">
        <f t="shared" si="87"/>
        <v>11</v>
      </c>
      <c r="JD34" s="59">
        <f t="shared" si="134"/>
        <v>0</v>
      </c>
      <c r="JE34" s="59">
        <f t="shared" si="88"/>
        <v>0</v>
      </c>
      <c r="JF34" s="58">
        <v>0</v>
      </c>
      <c r="JG34" s="59">
        <f t="shared" si="135"/>
        <v>0</v>
      </c>
      <c r="JH34" s="59">
        <f t="shared" si="136"/>
        <v>0</v>
      </c>
      <c r="JI34" s="59">
        <f t="shared" si="90"/>
        <v>0</v>
      </c>
      <c r="JJ34" s="58">
        <v>0</v>
      </c>
      <c r="JK34" s="59">
        <f t="shared" si="137"/>
        <v>0</v>
      </c>
      <c r="JL34" s="59">
        <f t="shared" si="138"/>
        <v>0</v>
      </c>
      <c r="JM34" s="59">
        <f t="shared" si="92"/>
        <v>0</v>
      </c>
      <c r="JN34" s="58">
        <v>0</v>
      </c>
      <c r="JO34" s="59">
        <f t="shared" si="93"/>
        <v>0</v>
      </c>
      <c r="JP34" s="59">
        <f t="shared" si="139"/>
        <v>63</v>
      </c>
      <c r="JQ34" s="59">
        <f t="shared" si="94"/>
        <v>0</v>
      </c>
      <c r="JR34" s="58">
        <v>0</v>
      </c>
      <c r="JS34" s="59">
        <f t="shared" si="95"/>
        <v>63</v>
      </c>
      <c r="JU34" s="187">
        <f t="shared" si="96"/>
        <v>32</v>
      </c>
      <c r="JV34" s="1">
        <f t="shared" si="97"/>
        <v>14.25</v>
      </c>
    </row>
    <row r="35" spans="1:282" ht="21" customHeight="1">
      <c r="A35" s="31">
        <v>42551</v>
      </c>
      <c r="B35" s="68">
        <f t="shared" si="98"/>
        <v>2070.2500000000014</v>
      </c>
      <c r="C35" s="33">
        <f>+('[1]Multi Layer '!$G$36+'[1]Multi Layer '!$S$36+'[1]Multi Layer '!$AE$36)*25</f>
        <v>0</v>
      </c>
      <c r="D35" s="34">
        <f t="shared" si="20"/>
        <v>2070.2500000000014</v>
      </c>
      <c r="E35" s="70">
        <v>0</v>
      </c>
      <c r="F35" s="70">
        <v>0</v>
      </c>
      <c r="G35" s="36">
        <f t="shared" si="0"/>
        <v>0</v>
      </c>
      <c r="H35" s="70">
        <v>0</v>
      </c>
      <c r="I35" s="70">
        <v>0</v>
      </c>
      <c r="J35" s="70">
        <v>0</v>
      </c>
      <c r="K35" s="38">
        <f t="shared" si="142"/>
        <v>0</v>
      </c>
      <c r="L35" s="38">
        <f t="shared" si="1"/>
        <v>0</v>
      </c>
      <c r="M35" s="38">
        <f t="shared" si="2"/>
        <v>0</v>
      </c>
      <c r="N35" s="70">
        <v>0</v>
      </c>
      <c r="O35" s="40">
        <f t="shared" si="140"/>
        <v>0</v>
      </c>
      <c r="P35" s="63">
        <f t="shared" si="141"/>
        <v>2070.2500000000014</v>
      </c>
      <c r="Q35" s="70">
        <v>0</v>
      </c>
      <c r="R35" s="43">
        <f t="shared" si="21"/>
        <v>-2070.2500000000014</v>
      </c>
      <c r="S35" s="64"/>
      <c r="T35" s="65">
        <f>+CM34</f>
        <v>420.21999999999832</v>
      </c>
      <c r="U35" s="45">
        <f t="shared" si="22"/>
        <v>0</v>
      </c>
      <c r="V35" s="46">
        <f>+HB35</f>
        <v>0</v>
      </c>
      <c r="W35" s="46">
        <f t="shared" si="23"/>
        <v>420.21999999999832</v>
      </c>
      <c r="X35" s="47">
        <v>0</v>
      </c>
      <c r="Y35" s="47">
        <v>0</v>
      </c>
      <c r="Z35" s="47">
        <v>0</v>
      </c>
      <c r="AA35" s="47">
        <v>0</v>
      </c>
      <c r="AB35" s="47">
        <v>0</v>
      </c>
      <c r="AC35" s="47">
        <v>0</v>
      </c>
      <c r="AD35" s="47">
        <v>0</v>
      </c>
      <c r="AE35" s="47">
        <v>0</v>
      </c>
      <c r="AF35" s="47">
        <v>0</v>
      </c>
      <c r="AG35" s="47">
        <v>0</v>
      </c>
      <c r="AH35" s="47">
        <v>0</v>
      </c>
      <c r="AI35" s="47">
        <v>0</v>
      </c>
      <c r="AJ35" s="47">
        <v>0</v>
      </c>
      <c r="AK35" s="47">
        <v>0</v>
      </c>
      <c r="AL35" s="47">
        <v>0</v>
      </c>
      <c r="AM35" s="47">
        <v>0</v>
      </c>
      <c r="AN35" s="47">
        <v>0</v>
      </c>
      <c r="AO35" s="47">
        <v>0</v>
      </c>
      <c r="AP35" s="47">
        <v>0</v>
      </c>
      <c r="AQ35" s="47">
        <v>0</v>
      </c>
      <c r="AR35" s="47">
        <v>0</v>
      </c>
      <c r="AS35" s="47">
        <v>0</v>
      </c>
      <c r="AT35" s="47">
        <v>0</v>
      </c>
      <c r="AU35" s="47">
        <v>0</v>
      </c>
      <c r="AV35" s="47">
        <v>0</v>
      </c>
      <c r="AW35" s="47">
        <v>0</v>
      </c>
      <c r="AX35" s="47">
        <v>0</v>
      </c>
      <c r="AY35" s="47">
        <v>0</v>
      </c>
      <c r="AZ35" s="47">
        <v>0</v>
      </c>
      <c r="BA35" s="47">
        <v>0</v>
      </c>
      <c r="BB35" s="47">
        <v>0</v>
      </c>
      <c r="BC35" s="47">
        <v>0</v>
      </c>
      <c r="BD35" s="47">
        <v>0</v>
      </c>
      <c r="BE35" s="47">
        <v>0</v>
      </c>
      <c r="BF35" s="47">
        <v>0</v>
      </c>
      <c r="BG35" s="47">
        <v>0</v>
      </c>
      <c r="BH35" s="47">
        <v>0</v>
      </c>
      <c r="BI35" s="47">
        <v>0</v>
      </c>
      <c r="BJ35" s="47">
        <v>0</v>
      </c>
      <c r="BK35" s="47">
        <v>0</v>
      </c>
      <c r="BL35" s="47">
        <v>0</v>
      </c>
      <c r="BM35" s="47">
        <v>0</v>
      </c>
      <c r="BN35" s="47">
        <v>0</v>
      </c>
      <c r="BO35" s="47">
        <v>0</v>
      </c>
      <c r="BP35" s="47">
        <v>0</v>
      </c>
      <c r="BQ35" s="47">
        <v>0</v>
      </c>
      <c r="BR35" s="47">
        <v>0</v>
      </c>
      <c r="BS35" s="47">
        <v>0</v>
      </c>
      <c r="BT35" s="47">
        <v>0</v>
      </c>
      <c r="BU35" s="47">
        <v>0</v>
      </c>
      <c r="BV35" s="47">
        <v>0</v>
      </c>
      <c r="BW35" s="47">
        <v>0</v>
      </c>
      <c r="BX35" s="47">
        <v>0</v>
      </c>
      <c r="BY35" s="47">
        <v>0</v>
      </c>
      <c r="BZ35" s="47">
        <v>0</v>
      </c>
      <c r="CA35" s="47">
        <v>0</v>
      </c>
      <c r="CB35" s="47">
        <v>0</v>
      </c>
      <c r="CC35" s="47">
        <v>0</v>
      </c>
      <c r="CD35" s="47">
        <v>0</v>
      </c>
      <c r="CE35" s="47">
        <v>0</v>
      </c>
      <c r="CF35" s="47">
        <v>0</v>
      </c>
      <c r="CG35" s="47">
        <v>0</v>
      </c>
      <c r="CH35" s="47">
        <v>0</v>
      </c>
      <c r="CI35" s="47">
        <v>0</v>
      </c>
      <c r="CJ35" s="47">
        <v>0</v>
      </c>
      <c r="CK35" s="47">
        <v>0</v>
      </c>
      <c r="CL35" s="48">
        <f t="shared" si="24"/>
        <v>0</v>
      </c>
      <c r="CM35" s="49">
        <f t="shared" si="25"/>
        <v>420.21999999999832</v>
      </c>
      <c r="CN35" s="49">
        <f t="shared" si="26"/>
        <v>0</v>
      </c>
      <c r="CO35" s="51">
        <f>CU34</f>
        <v>244.63000000000019</v>
      </c>
      <c r="CP35" s="51">
        <f>AA35</f>
        <v>0</v>
      </c>
      <c r="CQ35" s="50">
        <v>0</v>
      </c>
      <c r="CR35" s="50">
        <v>0</v>
      </c>
      <c r="CS35" s="50">
        <v>0</v>
      </c>
      <c r="CT35" s="51">
        <f>CR35+CS35</f>
        <v>0</v>
      </c>
      <c r="CU35" s="51">
        <f>(CO35+CP35)-CT35</f>
        <v>244.63000000000019</v>
      </c>
      <c r="CV35" s="51">
        <f>DB34</f>
        <v>353.29000000000008</v>
      </c>
      <c r="CW35" s="51">
        <f>AE35</f>
        <v>0</v>
      </c>
      <c r="CX35" s="50">
        <v>0</v>
      </c>
      <c r="CY35" s="50">
        <v>0</v>
      </c>
      <c r="CZ35" s="50">
        <v>0</v>
      </c>
      <c r="DA35" s="51">
        <f>CY35+CZ35</f>
        <v>0</v>
      </c>
      <c r="DB35" s="51">
        <f>(CV35+CW35)-DA35</f>
        <v>353.29000000000008</v>
      </c>
      <c r="DC35" s="51">
        <f>DI34</f>
        <v>0.69999999999993179</v>
      </c>
      <c r="DD35" s="51">
        <f>AI35</f>
        <v>0</v>
      </c>
      <c r="DE35" s="50">
        <v>0</v>
      </c>
      <c r="DF35" s="50">
        <v>0</v>
      </c>
      <c r="DG35" s="50">
        <v>0</v>
      </c>
      <c r="DH35" s="51">
        <f>DF35+DG35</f>
        <v>0</v>
      </c>
      <c r="DI35" s="51">
        <f>(DC35+DD35)-DH35</f>
        <v>0.69999999999993179</v>
      </c>
      <c r="DJ35" s="51">
        <f>DP34</f>
        <v>16.119999999999948</v>
      </c>
      <c r="DK35" s="51">
        <f>AM35</f>
        <v>0</v>
      </c>
      <c r="DL35" s="50">
        <v>0</v>
      </c>
      <c r="DM35" s="50">
        <v>0</v>
      </c>
      <c r="DN35" s="50">
        <v>0</v>
      </c>
      <c r="DO35" s="51">
        <f>DM35+DN35</f>
        <v>0</v>
      </c>
      <c r="DP35" s="51">
        <f>(DJ35+DK35)-DO35</f>
        <v>16.119999999999948</v>
      </c>
      <c r="DQ35" s="51">
        <f>DW34</f>
        <v>7.97</v>
      </c>
      <c r="DR35" s="51">
        <f>AQ35</f>
        <v>0</v>
      </c>
      <c r="DS35" s="50">
        <v>0</v>
      </c>
      <c r="DT35" s="50">
        <v>0</v>
      </c>
      <c r="DU35" s="50">
        <v>0</v>
      </c>
      <c r="DV35" s="51">
        <f>DT35+DU35</f>
        <v>0</v>
      </c>
      <c r="DW35" s="51">
        <f>(DQ35+DR35)-DV35</f>
        <v>7.97</v>
      </c>
      <c r="DX35" s="51">
        <f>ED34</f>
        <v>25.82</v>
      </c>
      <c r="DY35" s="51">
        <f>AU35</f>
        <v>0</v>
      </c>
      <c r="DZ35" s="50">
        <v>0</v>
      </c>
      <c r="EA35" s="50">
        <v>0</v>
      </c>
      <c r="EB35" s="50">
        <v>0</v>
      </c>
      <c r="EC35" s="51">
        <f>EA35+EB35</f>
        <v>0</v>
      </c>
      <c r="ED35" s="51">
        <f>(DX35+DY35)-EC35</f>
        <v>25.82</v>
      </c>
      <c r="EE35" s="51">
        <f>EK34</f>
        <v>48.72</v>
      </c>
      <c r="EF35" s="51">
        <f>AY35</f>
        <v>0</v>
      </c>
      <c r="EG35" s="50">
        <v>0</v>
      </c>
      <c r="EH35" s="50">
        <v>0</v>
      </c>
      <c r="EI35" s="50">
        <v>0</v>
      </c>
      <c r="EJ35" s="51">
        <f>EH35+EI35</f>
        <v>0</v>
      </c>
      <c r="EK35" s="51">
        <f>(EE35+EF35)-EJ35</f>
        <v>48.72</v>
      </c>
      <c r="EL35" s="51">
        <f>ER34</f>
        <v>28.800000000000068</v>
      </c>
      <c r="EM35" s="51">
        <f>BC35</f>
        <v>0</v>
      </c>
      <c r="EN35" s="50">
        <v>0</v>
      </c>
      <c r="EO35" s="50">
        <v>0</v>
      </c>
      <c r="EP35" s="50">
        <v>0</v>
      </c>
      <c r="EQ35" s="51">
        <f>EO35+EP35</f>
        <v>0</v>
      </c>
      <c r="ER35" s="51">
        <f>(EL35+EM35)-EQ35</f>
        <v>28.800000000000068</v>
      </c>
      <c r="ES35" s="51">
        <f>EY34</f>
        <v>24.57</v>
      </c>
      <c r="ET35" s="51">
        <f>BG35</f>
        <v>0</v>
      </c>
      <c r="EU35" s="50">
        <v>0</v>
      </c>
      <c r="EV35" s="50">
        <v>0</v>
      </c>
      <c r="EW35" s="50">
        <v>0</v>
      </c>
      <c r="EX35" s="51">
        <f>EV35+EW35</f>
        <v>0</v>
      </c>
      <c r="EY35" s="51">
        <f>(ES35+ET35)-EX35</f>
        <v>24.57</v>
      </c>
      <c r="EZ35" s="51">
        <f>FF34</f>
        <v>71.239999999999995</v>
      </c>
      <c r="FA35" s="51">
        <f>BK35</f>
        <v>0</v>
      </c>
      <c r="FB35" s="50">
        <v>0</v>
      </c>
      <c r="FC35" s="50">
        <v>0</v>
      </c>
      <c r="FD35" s="50">
        <v>0</v>
      </c>
      <c r="FE35" s="51">
        <f>FC35+FD35</f>
        <v>0</v>
      </c>
      <c r="FF35" s="51">
        <f>(EZ35+FA35)-FE35</f>
        <v>71.239999999999995</v>
      </c>
      <c r="FG35" s="51">
        <f>FM34</f>
        <v>78.70999999999998</v>
      </c>
      <c r="FH35" s="51">
        <f>BO35</f>
        <v>0</v>
      </c>
      <c r="FI35" s="50">
        <v>0</v>
      </c>
      <c r="FJ35" s="50">
        <v>0</v>
      </c>
      <c r="FK35" s="50">
        <v>0</v>
      </c>
      <c r="FL35" s="51">
        <f>FJ35+FK35</f>
        <v>0</v>
      </c>
      <c r="FM35" s="51">
        <f>(FG35+FH35)-FL35</f>
        <v>78.70999999999998</v>
      </c>
      <c r="FN35" s="51">
        <f>FT34</f>
        <v>69.05999999999996</v>
      </c>
      <c r="FO35" s="51">
        <f>BS35</f>
        <v>0</v>
      </c>
      <c r="FP35" s="50">
        <v>0</v>
      </c>
      <c r="FQ35" s="50">
        <v>0</v>
      </c>
      <c r="FR35" s="50">
        <v>0</v>
      </c>
      <c r="FS35" s="51">
        <f>FQ35+FR35</f>
        <v>0</v>
      </c>
      <c r="FT35" s="51">
        <f>(FN35+FO35)-FS35</f>
        <v>69.05999999999996</v>
      </c>
      <c r="FU35" s="51">
        <f>GA34</f>
        <v>0</v>
      </c>
      <c r="FV35" s="51">
        <f>BW35</f>
        <v>0</v>
      </c>
      <c r="FW35" s="50">
        <v>0</v>
      </c>
      <c r="FX35" s="50">
        <v>0</v>
      </c>
      <c r="FY35" s="50">
        <v>0</v>
      </c>
      <c r="FZ35" s="51">
        <f>FX35+FY35</f>
        <v>0</v>
      </c>
      <c r="GA35" s="51">
        <f>(FU35+FV35)-FZ35</f>
        <v>0</v>
      </c>
      <c r="GB35" s="51">
        <f t="shared" si="113"/>
        <v>7.45</v>
      </c>
      <c r="GC35" s="51">
        <f t="shared" si="56"/>
        <v>0</v>
      </c>
      <c r="GD35" s="50">
        <v>0</v>
      </c>
      <c r="GE35" s="50">
        <v>0</v>
      </c>
      <c r="GF35" s="50">
        <v>0</v>
      </c>
      <c r="GG35" s="51">
        <f t="shared" si="114"/>
        <v>0</v>
      </c>
      <c r="GH35" s="51">
        <f t="shared" si="115"/>
        <v>7.45</v>
      </c>
      <c r="GI35" s="51">
        <f t="shared" si="116"/>
        <v>0</v>
      </c>
      <c r="GJ35" s="51">
        <f t="shared" si="58"/>
        <v>0</v>
      </c>
      <c r="GK35" s="50">
        <v>0</v>
      </c>
      <c r="GL35" s="50">
        <v>0</v>
      </c>
      <c r="GM35" s="50">
        <v>0</v>
      </c>
      <c r="GN35" s="51">
        <f t="shared" si="117"/>
        <v>0</v>
      </c>
      <c r="GO35" s="51">
        <f t="shared" si="118"/>
        <v>0</v>
      </c>
      <c r="GP35" s="51">
        <f>GV34</f>
        <v>15.5</v>
      </c>
      <c r="GQ35" s="51">
        <f>CI35</f>
        <v>0</v>
      </c>
      <c r="GR35" s="50">
        <v>0</v>
      </c>
      <c r="GS35" s="50">
        <v>0</v>
      </c>
      <c r="GT35" s="50">
        <v>0</v>
      </c>
      <c r="GU35" s="51">
        <f>GS35+GT35</f>
        <v>0</v>
      </c>
      <c r="GV35" s="51">
        <f>(GP35+GQ35)-GU35</f>
        <v>15.5</v>
      </c>
      <c r="GW35" s="66">
        <f>HC34</f>
        <v>247.00000000000006</v>
      </c>
      <c r="GX35" s="56">
        <f>V35</f>
        <v>0</v>
      </c>
      <c r="GY35" s="50">
        <v>0</v>
      </c>
      <c r="GZ35" s="50">
        <v>0</v>
      </c>
      <c r="HA35" s="50">
        <v>0</v>
      </c>
      <c r="HB35" s="51">
        <f>GZ35+HA35</f>
        <v>0</v>
      </c>
      <c r="HC35" s="57">
        <f>(GW35+GX35)-HB35</f>
        <v>247.00000000000006</v>
      </c>
      <c r="HD35" s="59">
        <f>HG34</f>
        <v>0</v>
      </c>
      <c r="HE35" s="59">
        <f>CQ35</f>
        <v>0</v>
      </c>
      <c r="HF35" s="58">
        <v>0</v>
      </c>
      <c r="HG35" s="59">
        <f>(HD35+HE35)-HF35</f>
        <v>0</v>
      </c>
      <c r="HH35" s="59">
        <f>HK34</f>
        <v>200</v>
      </c>
      <c r="HI35" s="59">
        <f>CX35</f>
        <v>0</v>
      </c>
      <c r="HJ35" s="58">
        <v>0</v>
      </c>
      <c r="HK35" s="59">
        <f>(HH35+HI35)-HJ35</f>
        <v>200</v>
      </c>
      <c r="HL35" s="59">
        <f>HO34</f>
        <v>0</v>
      </c>
      <c r="HM35" s="59">
        <f>DE35</f>
        <v>0</v>
      </c>
      <c r="HN35" s="58">
        <v>0</v>
      </c>
      <c r="HO35" s="59">
        <f>(HL35+HM35)-HN35</f>
        <v>0</v>
      </c>
      <c r="HP35" s="59">
        <f>HS34</f>
        <v>32</v>
      </c>
      <c r="HQ35" s="59">
        <f>DL35</f>
        <v>0</v>
      </c>
      <c r="HR35" s="58">
        <v>20</v>
      </c>
      <c r="HS35" s="59">
        <f>(HP35+HQ35)-HR35</f>
        <v>12</v>
      </c>
      <c r="HT35" s="59">
        <f>HW34</f>
        <v>32</v>
      </c>
      <c r="HU35" s="59">
        <f>DS35</f>
        <v>0</v>
      </c>
      <c r="HV35" s="58">
        <v>32</v>
      </c>
      <c r="HW35" s="59">
        <f>(HT35+HU35)-HV35</f>
        <v>0</v>
      </c>
      <c r="HX35" s="59">
        <f>IA34</f>
        <v>17</v>
      </c>
      <c r="HY35" s="59">
        <f>DZ35</f>
        <v>0</v>
      </c>
      <c r="HZ35" s="58">
        <v>2</v>
      </c>
      <c r="IA35" s="59">
        <f>(HX35+HY35)-HZ35</f>
        <v>15</v>
      </c>
      <c r="IB35" s="59">
        <f>IE34</f>
        <v>23</v>
      </c>
      <c r="IC35" s="59">
        <f>EG35</f>
        <v>0</v>
      </c>
      <c r="ID35" s="58">
        <v>0</v>
      </c>
      <c r="IE35" s="59">
        <f>(IB35+IC35)-ID35</f>
        <v>23</v>
      </c>
      <c r="IF35" s="59">
        <f>II34</f>
        <v>25</v>
      </c>
      <c r="IG35" s="59">
        <f>EN35</f>
        <v>0</v>
      </c>
      <c r="IH35" s="58">
        <v>0</v>
      </c>
      <c r="II35" s="59">
        <f>(IF35+IG35)-IH35</f>
        <v>25</v>
      </c>
      <c r="IJ35" s="59">
        <f>IM34</f>
        <v>0</v>
      </c>
      <c r="IK35" s="59">
        <f>EU35</f>
        <v>0</v>
      </c>
      <c r="IL35" s="58">
        <v>0</v>
      </c>
      <c r="IM35" s="59">
        <f>(IJ35+IK35)-IL35</f>
        <v>0</v>
      </c>
      <c r="IN35" s="59">
        <f>IQ34</f>
        <v>0</v>
      </c>
      <c r="IO35" s="59">
        <f>FB35</f>
        <v>0</v>
      </c>
      <c r="IP35" s="58">
        <v>0</v>
      </c>
      <c r="IQ35" s="59">
        <f>(IN35+IO35)-IP35</f>
        <v>0</v>
      </c>
      <c r="IR35" s="59">
        <f>IU34</f>
        <v>30</v>
      </c>
      <c r="IS35" s="59">
        <f>FI35</f>
        <v>0</v>
      </c>
      <c r="IT35" s="58">
        <v>0</v>
      </c>
      <c r="IU35" s="59">
        <f>(IR35+IS35)-IT35</f>
        <v>30</v>
      </c>
      <c r="IV35" s="59">
        <f>IY34</f>
        <v>23</v>
      </c>
      <c r="IW35" s="59">
        <f>FP35</f>
        <v>0</v>
      </c>
      <c r="IX35" s="58">
        <v>0</v>
      </c>
      <c r="IY35" s="59">
        <f>(IV35+IW35)-IX35</f>
        <v>23</v>
      </c>
      <c r="IZ35" s="59">
        <f>JC34</f>
        <v>11</v>
      </c>
      <c r="JA35" s="59">
        <f>FW35</f>
        <v>0</v>
      </c>
      <c r="JB35" s="58">
        <v>11</v>
      </c>
      <c r="JC35" s="59">
        <f>(IZ35+JA35)-JB35</f>
        <v>0</v>
      </c>
      <c r="JD35" s="59">
        <f t="shared" si="134"/>
        <v>0</v>
      </c>
      <c r="JE35" s="59">
        <f t="shared" si="88"/>
        <v>0</v>
      </c>
      <c r="JF35" s="58">
        <v>0</v>
      </c>
      <c r="JG35" s="59">
        <f t="shared" si="135"/>
        <v>0</v>
      </c>
      <c r="JH35" s="59">
        <f t="shared" si="136"/>
        <v>0</v>
      </c>
      <c r="JI35" s="59">
        <f t="shared" si="90"/>
        <v>0</v>
      </c>
      <c r="JJ35" s="58">
        <v>0</v>
      </c>
      <c r="JK35" s="59">
        <f t="shared" si="137"/>
        <v>0</v>
      </c>
      <c r="JL35" s="59">
        <f>JO34</f>
        <v>0</v>
      </c>
      <c r="JM35" s="59">
        <f>GR35</f>
        <v>0</v>
      </c>
      <c r="JN35" s="58">
        <v>0</v>
      </c>
      <c r="JO35" s="59">
        <f>(JL35+JM35)-JN35</f>
        <v>0</v>
      </c>
      <c r="JP35" s="59">
        <f>JS34</f>
        <v>63</v>
      </c>
      <c r="JQ35" s="59">
        <f>GY35</f>
        <v>0</v>
      </c>
      <c r="JR35" s="58">
        <v>0</v>
      </c>
      <c r="JS35" s="59">
        <f>(JP35+JQ35)-JR35</f>
        <v>63</v>
      </c>
      <c r="JU35" s="187">
        <f t="shared" si="96"/>
        <v>0</v>
      </c>
      <c r="JV35" s="1">
        <f t="shared" si="97"/>
        <v>0</v>
      </c>
    </row>
    <row r="36" spans="1:282" ht="21" customHeight="1">
      <c r="A36" s="31">
        <v>42552</v>
      </c>
      <c r="B36" s="68">
        <f t="shared" ref="B36" si="144">P35</f>
        <v>2070.2500000000014</v>
      </c>
      <c r="C36" s="33">
        <f>+('[1]Multi Layer '!$G$37+'[1]Multi Layer '!$S$37+'[1]Multi Layer '!$AE$37)*25</f>
        <v>0</v>
      </c>
      <c r="D36" s="34">
        <f t="shared" ref="D36" si="145">+C36+B36</f>
        <v>2070.2500000000014</v>
      </c>
      <c r="E36" s="70">
        <v>0</v>
      </c>
      <c r="F36" s="70">
        <v>0</v>
      </c>
      <c r="G36" s="36">
        <f t="shared" ref="G36" si="146">+F36-N36</f>
        <v>0</v>
      </c>
      <c r="H36" s="70">
        <v>0</v>
      </c>
      <c r="I36" s="70">
        <v>0</v>
      </c>
      <c r="J36" s="70">
        <v>0</v>
      </c>
      <c r="K36" s="38">
        <f t="shared" ref="K36" si="147">H36+I36+J36</f>
        <v>0</v>
      </c>
      <c r="L36" s="38">
        <f t="shared" ref="L36" si="148">+F36*1%</f>
        <v>0</v>
      </c>
      <c r="M36" s="38">
        <f t="shared" ref="M36" si="149">L36-K36</f>
        <v>0</v>
      </c>
      <c r="N36" s="70">
        <v>0</v>
      </c>
      <c r="O36" s="40">
        <f t="shared" ref="O36" si="150">+F36+K36-N36</f>
        <v>0</v>
      </c>
      <c r="P36" s="63">
        <f t="shared" ref="P36" si="151">D36-O36</f>
        <v>2070.2500000000014</v>
      </c>
      <c r="Q36" s="70">
        <v>0</v>
      </c>
      <c r="R36" s="43">
        <f>Q36-P36</f>
        <v>-2070.2500000000014</v>
      </c>
      <c r="S36" s="64"/>
      <c r="T36" s="65">
        <f>+CM35</f>
        <v>420.21999999999832</v>
      </c>
      <c r="U36" s="45">
        <f t="shared" ref="U36:U37" si="152">G36</f>
        <v>0</v>
      </c>
      <c r="V36" s="46">
        <f>+HB36</f>
        <v>0</v>
      </c>
      <c r="W36" s="46">
        <f t="shared" si="23"/>
        <v>420.21999999999832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47">
        <v>0</v>
      </c>
      <c r="AD36" s="47">
        <v>0</v>
      </c>
      <c r="AE36" s="47">
        <v>0</v>
      </c>
      <c r="AF36" s="47">
        <v>0</v>
      </c>
      <c r="AG36" s="47">
        <v>0</v>
      </c>
      <c r="AH36" s="47">
        <v>0</v>
      </c>
      <c r="AI36" s="47">
        <v>0</v>
      </c>
      <c r="AJ36" s="47">
        <v>0</v>
      </c>
      <c r="AK36" s="47">
        <v>0</v>
      </c>
      <c r="AL36" s="47">
        <v>0</v>
      </c>
      <c r="AM36" s="47">
        <v>0</v>
      </c>
      <c r="AN36" s="47">
        <v>0</v>
      </c>
      <c r="AO36" s="47">
        <v>0</v>
      </c>
      <c r="AP36" s="47">
        <v>0</v>
      </c>
      <c r="AQ36" s="47">
        <v>0</v>
      </c>
      <c r="AR36" s="47">
        <v>0</v>
      </c>
      <c r="AS36" s="47">
        <v>0</v>
      </c>
      <c r="AT36" s="47">
        <v>0</v>
      </c>
      <c r="AU36" s="47">
        <v>0</v>
      </c>
      <c r="AV36" s="47">
        <v>0</v>
      </c>
      <c r="AW36" s="47">
        <v>0</v>
      </c>
      <c r="AX36" s="47">
        <v>0</v>
      </c>
      <c r="AY36" s="47">
        <v>0</v>
      </c>
      <c r="AZ36" s="47">
        <v>0</v>
      </c>
      <c r="BA36" s="47">
        <v>0</v>
      </c>
      <c r="BB36" s="47">
        <v>0</v>
      </c>
      <c r="BC36" s="47">
        <v>0</v>
      </c>
      <c r="BD36" s="47">
        <v>0</v>
      </c>
      <c r="BE36" s="47">
        <v>0</v>
      </c>
      <c r="BF36" s="47">
        <v>0</v>
      </c>
      <c r="BG36" s="47">
        <v>0</v>
      </c>
      <c r="BH36" s="47">
        <v>0</v>
      </c>
      <c r="BI36" s="47">
        <v>0</v>
      </c>
      <c r="BJ36" s="47">
        <v>0</v>
      </c>
      <c r="BK36" s="47">
        <v>0</v>
      </c>
      <c r="BL36" s="47">
        <v>0</v>
      </c>
      <c r="BM36" s="47">
        <v>0</v>
      </c>
      <c r="BN36" s="47">
        <v>0</v>
      </c>
      <c r="BO36" s="47">
        <v>0</v>
      </c>
      <c r="BP36" s="47">
        <v>0</v>
      </c>
      <c r="BQ36" s="47">
        <v>0</v>
      </c>
      <c r="BR36" s="47">
        <v>0</v>
      </c>
      <c r="BS36" s="47">
        <v>0</v>
      </c>
      <c r="BT36" s="47">
        <v>0</v>
      </c>
      <c r="BU36" s="47">
        <v>0</v>
      </c>
      <c r="BV36" s="47">
        <v>0</v>
      </c>
      <c r="BW36" s="47">
        <v>0</v>
      </c>
      <c r="BX36" s="47">
        <v>0</v>
      </c>
      <c r="BY36" s="47">
        <v>0</v>
      </c>
      <c r="BZ36" s="47">
        <v>0</v>
      </c>
      <c r="CA36" s="47">
        <v>0</v>
      </c>
      <c r="CB36" s="47">
        <v>0</v>
      </c>
      <c r="CC36" s="47">
        <v>0</v>
      </c>
      <c r="CD36" s="47">
        <v>0</v>
      </c>
      <c r="CE36" s="47">
        <v>0</v>
      </c>
      <c r="CF36" s="47">
        <v>0</v>
      </c>
      <c r="CG36" s="47">
        <v>0</v>
      </c>
      <c r="CH36" s="47">
        <v>0</v>
      </c>
      <c r="CI36" s="47">
        <v>0</v>
      </c>
      <c r="CJ36" s="47">
        <v>0</v>
      </c>
      <c r="CK36" s="47">
        <v>0</v>
      </c>
      <c r="CL36" s="48">
        <f t="shared" ref="CL36" si="153">+Y36+AC36+AG36+AK36+AO36+AS36+AW36+BA36+BE36+BI36+BM36+BU36+CG36+BQ36+BY36+CC36</f>
        <v>0</v>
      </c>
      <c r="CM36" s="49">
        <f>W36-CL36</f>
        <v>420.21999999999832</v>
      </c>
      <c r="CN36" s="49">
        <f t="shared" ref="CN36" si="154">+CL36-CJ36-CK36</f>
        <v>0</v>
      </c>
      <c r="CO36" s="51">
        <f>CU35</f>
        <v>244.63000000000019</v>
      </c>
      <c r="CP36" s="51">
        <f>AA36</f>
        <v>0</v>
      </c>
      <c r="CQ36" s="50">
        <v>0</v>
      </c>
      <c r="CR36" s="50">
        <v>0</v>
      </c>
      <c r="CS36" s="50">
        <v>0</v>
      </c>
      <c r="CT36" s="51">
        <f>CR36+CS36</f>
        <v>0</v>
      </c>
      <c r="CU36" s="51">
        <f>(CO36+CP36)-CT36</f>
        <v>244.63000000000019</v>
      </c>
      <c r="CV36" s="51">
        <f>DB35</f>
        <v>353.29000000000008</v>
      </c>
      <c r="CW36" s="51">
        <f>AE36</f>
        <v>0</v>
      </c>
      <c r="CX36" s="50">
        <v>0</v>
      </c>
      <c r="CY36" s="50">
        <v>0</v>
      </c>
      <c r="CZ36" s="50">
        <v>0</v>
      </c>
      <c r="DA36" s="51">
        <f>CY36+CZ36</f>
        <v>0</v>
      </c>
      <c r="DB36" s="51">
        <f>(CV36+CW36)-DA36</f>
        <v>353.29000000000008</v>
      </c>
      <c r="DC36" s="51">
        <f>DI35</f>
        <v>0.69999999999993179</v>
      </c>
      <c r="DD36" s="51">
        <f>AI36</f>
        <v>0</v>
      </c>
      <c r="DE36" s="50">
        <v>0</v>
      </c>
      <c r="DF36" s="50">
        <v>0</v>
      </c>
      <c r="DG36" s="50">
        <v>0</v>
      </c>
      <c r="DH36" s="51">
        <f>DF36+DG36</f>
        <v>0</v>
      </c>
      <c r="DI36" s="51">
        <f>(DC36+DD36)-DH36</f>
        <v>0.69999999999993179</v>
      </c>
      <c r="DJ36" s="51">
        <f>DP35</f>
        <v>16.119999999999948</v>
      </c>
      <c r="DK36" s="51">
        <f>AM36</f>
        <v>0</v>
      </c>
      <c r="DL36" s="50">
        <v>0</v>
      </c>
      <c r="DM36" s="50">
        <v>0</v>
      </c>
      <c r="DN36" s="50">
        <v>0</v>
      </c>
      <c r="DO36" s="51">
        <f>DM36+DN36</f>
        <v>0</v>
      </c>
      <c r="DP36" s="51">
        <f>(DJ36+DK36)-DO36</f>
        <v>16.119999999999948</v>
      </c>
      <c r="DQ36" s="51">
        <f>DW35</f>
        <v>7.97</v>
      </c>
      <c r="DR36" s="51">
        <f>AQ36</f>
        <v>0</v>
      </c>
      <c r="DS36" s="50">
        <v>0</v>
      </c>
      <c r="DT36" s="50">
        <v>0</v>
      </c>
      <c r="DU36" s="50">
        <v>0</v>
      </c>
      <c r="DV36" s="51">
        <f>DT36+DU36</f>
        <v>0</v>
      </c>
      <c r="DW36" s="51">
        <f>(DQ36+DR36)-DV36</f>
        <v>7.97</v>
      </c>
      <c r="DX36" s="51">
        <f>ED35</f>
        <v>25.82</v>
      </c>
      <c r="DY36" s="51">
        <f>AU36</f>
        <v>0</v>
      </c>
      <c r="DZ36" s="50">
        <v>0</v>
      </c>
      <c r="EA36" s="50">
        <v>0</v>
      </c>
      <c r="EB36" s="50">
        <v>0</v>
      </c>
      <c r="EC36" s="51">
        <f>EA36+EB36</f>
        <v>0</v>
      </c>
      <c r="ED36" s="51">
        <f>(DX36+DY36)-EC36</f>
        <v>25.82</v>
      </c>
      <c r="EE36" s="51">
        <f>EK35</f>
        <v>48.72</v>
      </c>
      <c r="EF36" s="51">
        <f>AY36</f>
        <v>0</v>
      </c>
      <c r="EG36" s="50">
        <v>0</v>
      </c>
      <c r="EH36" s="50">
        <v>0</v>
      </c>
      <c r="EI36" s="50">
        <v>0</v>
      </c>
      <c r="EJ36" s="51">
        <f>EH36+EI36</f>
        <v>0</v>
      </c>
      <c r="EK36" s="51">
        <f>(EE36+EF36)-EJ36</f>
        <v>48.72</v>
      </c>
      <c r="EL36" s="51">
        <f>ER35</f>
        <v>28.800000000000068</v>
      </c>
      <c r="EM36" s="51">
        <f>BC36</f>
        <v>0</v>
      </c>
      <c r="EN36" s="50">
        <v>0</v>
      </c>
      <c r="EO36" s="50">
        <v>0</v>
      </c>
      <c r="EP36" s="50">
        <v>0</v>
      </c>
      <c r="EQ36" s="51">
        <f>EO36+EP36</f>
        <v>0</v>
      </c>
      <c r="ER36" s="51">
        <f>(EL36+EM36)-EQ36</f>
        <v>28.800000000000068</v>
      </c>
      <c r="ES36" s="51">
        <f>EY35</f>
        <v>24.57</v>
      </c>
      <c r="ET36" s="51">
        <f>BG36</f>
        <v>0</v>
      </c>
      <c r="EU36" s="50">
        <v>0</v>
      </c>
      <c r="EV36" s="50">
        <v>0</v>
      </c>
      <c r="EW36" s="50">
        <v>0</v>
      </c>
      <c r="EX36" s="51">
        <f>EV36+EW36</f>
        <v>0</v>
      </c>
      <c r="EY36" s="51">
        <f>(ES36+ET36)-EX36</f>
        <v>24.57</v>
      </c>
      <c r="EZ36" s="51">
        <f>FF35</f>
        <v>71.239999999999995</v>
      </c>
      <c r="FA36" s="51">
        <f>BK36</f>
        <v>0</v>
      </c>
      <c r="FB36" s="50">
        <v>0</v>
      </c>
      <c r="FC36" s="50">
        <v>0</v>
      </c>
      <c r="FD36" s="50">
        <v>0</v>
      </c>
      <c r="FE36" s="51">
        <f>FC36+FD36</f>
        <v>0</v>
      </c>
      <c r="FF36" s="51">
        <f>(EZ36+FA36)-FE36</f>
        <v>71.239999999999995</v>
      </c>
      <c r="FG36" s="51">
        <f>FM35</f>
        <v>78.70999999999998</v>
      </c>
      <c r="FH36" s="51">
        <f>BO36</f>
        <v>0</v>
      </c>
      <c r="FI36" s="50">
        <v>0</v>
      </c>
      <c r="FJ36" s="50">
        <v>0</v>
      </c>
      <c r="FK36" s="50">
        <v>0</v>
      </c>
      <c r="FL36" s="51">
        <f>FJ36+FK36</f>
        <v>0</v>
      </c>
      <c r="FM36" s="51">
        <f>(FG36+FH36)-FL36</f>
        <v>78.70999999999998</v>
      </c>
      <c r="FN36" s="51">
        <f>FT35</f>
        <v>69.05999999999996</v>
      </c>
      <c r="FO36" s="51">
        <f>BS36</f>
        <v>0</v>
      </c>
      <c r="FP36" s="50">
        <v>0</v>
      </c>
      <c r="FQ36" s="50">
        <v>0</v>
      </c>
      <c r="FR36" s="50">
        <v>0</v>
      </c>
      <c r="FS36" s="51">
        <f>FQ36+FR36</f>
        <v>0</v>
      </c>
      <c r="FT36" s="51">
        <f>(FN36+FO36)-FS36</f>
        <v>69.05999999999996</v>
      </c>
      <c r="FU36" s="51">
        <f>GA35</f>
        <v>0</v>
      </c>
      <c r="FV36" s="51">
        <f>BW36</f>
        <v>0</v>
      </c>
      <c r="FW36" s="50">
        <v>0</v>
      </c>
      <c r="FX36" s="50">
        <v>0</v>
      </c>
      <c r="FY36" s="50">
        <v>0</v>
      </c>
      <c r="FZ36" s="51">
        <f>FX36+FY36</f>
        <v>0</v>
      </c>
      <c r="GA36" s="51">
        <f>(FU36+FV36)-FZ36</f>
        <v>0</v>
      </c>
      <c r="GB36" s="51">
        <f t="shared" ref="GB36" si="155">GH35</f>
        <v>7.45</v>
      </c>
      <c r="GC36" s="51">
        <f t="shared" ref="GC36" si="156">CA36</f>
        <v>0</v>
      </c>
      <c r="GD36" s="52">
        <v>0</v>
      </c>
      <c r="GE36" s="52">
        <v>0</v>
      </c>
      <c r="GF36" s="52">
        <v>0</v>
      </c>
      <c r="GG36" s="51">
        <f t="shared" ref="GG36" si="157">GE36+GF36</f>
        <v>0</v>
      </c>
      <c r="GH36" s="51">
        <f t="shared" ref="GH36" si="158">(GB36+GC36)-GG36</f>
        <v>7.45</v>
      </c>
      <c r="GI36" s="51">
        <f t="shared" ref="GI36" si="159">GO35</f>
        <v>0</v>
      </c>
      <c r="GJ36" s="51">
        <f t="shared" ref="GJ36" si="160">CE36</f>
        <v>0</v>
      </c>
      <c r="GK36" s="52">
        <v>0</v>
      </c>
      <c r="GL36" s="52">
        <v>0</v>
      </c>
      <c r="GM36" s="52">
        <v>0</v>
      </c>
      <c r="GN36" s="51">
        <f t="shared" ref="GN36" si="161">GL36+GM36</f>
        <v>0</v>
      </c>
      <c r="GO36" s="51">
        <f t="shared" ref="GO36" si="162">(GI36+GJ36)-GN36</f>
        <v>0</v>
      </c>
      <c r="GP36" s="51">
        <f>GV35</f>
        <v>15.5</v>
      </c>
      <c r="GQ36" s="51">
        <f>CI36</f>
        <v>0</v>
      </c>
      <c r="GR36" s="50">
        <v>0</v>
      </c>
      <c r="GS36" s="50">
        <v>0</v>
      </c>
      <c r="GT36" s="50">
        <v>0</v>
      </c>
      <c r="GU36" s="51">
        <f>GS36+GT36</f>
        <v>0</v>
      </c>
      <c r="GV36" s="51">
        <f>(GP36+GQ36)-GU36</f>
        <v>15.5</v>
      </c>
      <c r="GW36" s="66">
        <f>HC35</f>
        <v>247.00000000000006</v>
      </c>
      <c r="GX36" s="56">
        <f>V36</f>
        <v>0</v>
      </c>
      <c r="GY36" s="50">
        <v>0</v>
      </c>
      <c r="GZ36" s="50">
        <v>0</v>
      </c>
      <c r="HA36" s="50">
        <v>0</v>
      </c>
      <c r="HB36" s="51">
        <f>GZ36+HA36</f>
        <v>0</v>
      </c>
      <c r="HC36" s="57">
        <f>(GW36+GX36)-HB36</f>
        <v>247.00000000000006</v>
      </c>
      <c r="HD36" s="59">
        <f>HG35</f>
        <v>0</v>
      </c>
      <c r="HE36" s="59">
        <f>CQ36</f>
        <v>0</v>
      </c>
      <c r="HF36" s="58">
        <v>0</v>
      </c>
      <c r="HG36" s="59">
        <f>(HD36+HE36)-HF36</f>
        <v>0</v>
      </c>
      <c r="HH36" s="59">
        <f>HK35</f>
        <v>200</v>
      </c>
      <c r="HI36" s="59">
        <f>CX36</f>
        <v>0</v>
      </c>
      <c r="HJ36" s="58">
        <v>0</v>
      </c>
      <c r="HK36" s="59">
        <f>(HH36+HI36)-HJ36</f>
        <v>200</v>
      </c>
      <c r="HL36" s="59">
        <f>HO35</f>
        <v>0</v>
      </c>
      <c r="HM36" s="59">
        <f>DE36</f>
        <v>0</v>
      </c>
      <c r="HN36" s="58">
        <v>0</v>
      </c>
      <c r="HO36" s="59">
        <f>(HL36+HM36)-HN36</f>
        <v>0</v>
      </c>
      <c r="HP36" s="59">
        <f>HS35</f>
        <v>12</v>
      </c>
      <c r="HQ36" s="59">
        <f>DL36</f>
        <v>0</v>
      </c>
      <c r="HR36" s="58">
        <v>0</v>
      </c>
      <c r="HS36" s="59">
        <f>(HP36+HQ36)-HR36</f>
        <v>12</v>
      </c>
      <c r="HT36" s="59">
        <f>HW35</f>
        <v>0</v>
      </c>
      <c r="HU36" s="59">
        <f>DS36</f>
        <v>0</v>
      </c>
      <c r="HV36" s="58">
        <v>0</v>
      </c>
      <c r="HW36" s="59">
        <f>(HT36+HU36)-HV36</f>
        <v>0</v>
      </c>
      <c r="HX36" s="59">
        <f>IA35</f>
        <v>15</v>
      </c>
      <c r="HY36" s="59">
        <f>DZ36</f>
        <v>0</v>
      </c>
      <c r="HZ36" s="58">
        <v>0</v>
      </c>
      <c r="IA36" s="59">
        <f>(HX36+HY36)-HZ36</f>
        <v>15</v>
      </c>
      <c r="IB36" s="59">
        <f>IE35</f>
        <v>23</v>
      </c>
      <c r="IC36" s="59">
        <f>EG36</f>
        <v>0</v>
      </c>
      <c r="ID36" s="58">
        <v>0</v>
      </c>
      <c r="IE36" s="59">
        <f>(IB36+IC36)-ID36</f>
        <v>23</v>
      </c>
      <c r="IF36" s="59">
        <f>II35</f>
        <v>25</v>
      </c>
      <c r="IG36" s="59">
        <f>EN36</f>
        <v>0</v>
      </c>
      <c r="IH36" s="58">
        <v>0</v>
      </c>
      <c r="II36" s="59">
        <f>(IF36+IG36)-IH36</f>
        <v>25</v>
      </c>
      <c r="IJ36" s="59">
        <f>IM35</f>
        <v>0</v>
      </c>
      <c r="IK36" s="59">
        <f>EU36</f>
        <v>0</v>
      </c>
      <c r="IL36" s="58">
        <v>0</v>
      </c>
      <c r="IM36" s="59">
        <f>(IJ36+IK36)-IL36</f>
        <v>0</v>
      </c>
      <c r="IN36" s="59">
        <f>IQ35</f>
        <v>0</v>
      </c>
      <c r="IO36" s="59">
        <f>FB36</f>
        <v>0</v>
      </c>
      <c r="IP36" s="58">
        <v>0</v>
      </c>
      <c r="IQ36" s="59">
        <f>(IN36+IO36)-IP36</f>
        <v>0</v>
      </c>
      <c r="IR36" s="59">
        <f>IU35</f>
        <v>30</v>
      </c>
      <c r="IS36" s="59">
        <f>FI36</f>
        <v>0</v>
      </c>
      <c r="IT36" s="58">
        <v>0</v>
      </c>
      <c r="IU36" s="59">
        <f>(IR36+IS36)-IT36</f>
        <v>30</v>
      </c>
      <c r="IV36" s="59">
        <f>IY35</f>
        <v>23</v>
      </c>
      <c r="IW36" s="59">
        <f>FP36</f>
        <v>0</v>
      </c>
      <c r="IX36" s="58">
        <v>0</v>
      </c>
      <c r="IY36" s="59">
        <f>(IV36+IW36)-IX36</f>
        <v>23</v>
      </c>
      <c r="IZ36" s="59">
        <f>JC35</f>
        <v>0</v>
      </c>
      <c r="JA36" s="59">
        <f>FW36</f>
        <v>0</v>
      </c>
      <c r="JB36" s="58">
        <v>0</v>
      </c>
      <c r="JC36" s="59">
        <f>(IZ36+JA36)-JB36</f>
        <v>0</v>
      </c>
      <c r="JD36" s="59">
        <f t="shared" ref="JD36" si="163">JG35</f>
        <v>0</v>
      </c>
      <c r="JE36" s="59">
        <f t="shared" ref="JE36" si="164">GD36</f>
        <v>0</v>
      </c>
      <c r="JF36" s="58">
        <v>0</v>
      </c>
      <c r="JG36" s="59">
        <f t="shared" ref="JG36" si="165">(JD36+JE36)-JF36</f>
        <v>0</v>
      </c>
      <c r="JH36" s="59">
        <f t="shared" ref="JH36" si="166">JK35</f>
        <v>0</v>
      </c>
      <c r="JI36" s="59">
        <f t="shared" ref="JI36" si="167">GL36</f>
        <v>0</v>
      </c>
      <c r="JJ36" s="58">
        <v>0</v>
      </c>
      <c r="JK36" s="59">
        <f t="shared" ref="JK36" si="168">(JH36+JI36)-JJ36</f>
        <v>0</v>
      </c>
      <c r="JL36" s="59">
        <f>JO35</f>
        <v>0</v>
      </c>
      <c r="JM36" s="59">
        <f>GR36</f>
        <v>0</v>
      </c>
      <c r="JN36" s="58">
        <v>0</v>
      </c>
      <c r="JO36" s="59">
        <f>(JL36+JM36)-JN36</f>
        <v>0</v>
      </c>
      <c r="JP36" s="59">
        <f>JS35</f>
        <v>63</v>
      </c>
      <c r="JQ36" s="59">
        <f>GY36</f>
        <v>0</v>
      </c>
      <c r="JR36" s="58">
        <v>0</v>
      </c>
      <c r="JS36" s="59">
        <f>(JP36+JQ36)-JR36</f>
        <v>63</v>
      </c>
      <c r="JU36" s="187">
        <f t="shared" si="96"/>
        <v>0</v>
      </c>
      <c r="JV36" s="1">
        <f t="shared" si="97"/>
        <v>0</v>
      </c>
    </row>
    <row r="37" spans="1:282">
      <c r="C37" s="72">
        <f>SUM(C6:C36)</f>
        <v>17700</v>
      </c>
      <c r="G37" s="72">
        <f>SUM(G6:G36)</f>
        <v>16708.16</v>
      </c>
      <c r="K37" s="72">
        <f>SUM(K6:K36)</f>
        <v>363.09000000000009</v>
      </c>
      <c r="O37" s="73">
        <f>SUM(O6:O36)</f>
        <v>17071.25</v>
      </c>
      <c r="U37" s="90">
        <f t="shared" si="152"/>
        <v>16708.16</v>
      </c>
      <c r="V37" s="91">
        <f>SUM(V6:V36)</f>
        <v>6756.5300000000007</v>
      </c>
      <c r="W37" s="91"/>
      <c r="CJ37" s="73">
        <f>SUM(CJ6:CJ36)</f>
        <v>16.049999999999997</v>
      </c>
      <c r="CK37" s="73">
        <f>SUM(CK6:CK36)</f>
        <v>65.56</v>
      </c>
      <c r="CL37" s="73">
        <f>SUM(CL6:CL36)</f>
        <v>10831.410000000002</v>
      </c>
      <c r="CQ37">
        <f>SUM(CQ6:CQ36)</f>
        <v>307</v>
      </c>
      <c r="CX37">
        <f>SUM(CX6:CX36)</f>
        <v>301</v>
      </c>
      <c r="FW37" s="61"/>
      <c r="GX37" s="108">
        <f>V37</f>
        <v>6756.5300000000007</v>
      </c>
      <c r="HE37" s="91">
        <f>SUM(HE6:HE36)</f>
        <v>307</v>
      </c>
      <c r="HI37" s="91">
        <f>SUM(HI6:HI36)</f>
        <v>301</v>
      </c>
      <c r="HM37" s="91">
        <f>SUM(HM6:HM36)</f>
        <v>33</v>
      </c>
      <c r="IG37" s="73">
        <f>SUM(IG6:IG36)</f>
        <v>24</v>
      </c>
      <c r="JU37" s="91">
        <f>SUM(JU6:JU36)</f>
        <v>1172</v>
      </c>
    </row>
    <row r="38" spans="1:282">
      <c r="H38" s="103">
        <f>+K37/O37*100</f>
        <v>2.1269092772936959</v>
      </c>
      <c r="O38" s="112" t="s">
        <v>72</v>
      </c>
      <c r="P38" s="112"/>
      <c r="Q38" s="75">
        <f>41*25</f>
        <v>1025</v>
      </c>
      <c r="CL38" s="76" t="s">
        <v>78</v>
      </c>
      <c r="CM38" s="77">
        <v>365.97</v>
      </c>
      <c r="CR38" s="159" t="s">
        <v>78</v>
      </c>
      <c r="CS38" s="159"/>
      <c r="CT38" s="77">
        <v>0</v>
      </c>
      <c r="CY38" s="159" t="s">
        <v>78</v>
      </c>
      <c r="CZ38" s="159"/>
      <c r="DA38" s="77">
        <v>0</v>
      </c>
      <c r="DF38" s="159" t="s">
        <v>78</v>
      </c>
      <c r="DG38" s="159"/>
      <c r="DH38" s="77">
        <v>0</v>
      </c>
      <c r="DM38" s="159" t="s">
        <v>78</v>
      </c>
      <c r="DN38" s="159"/>
      <c r="DO38" s="77">
        <v>0</v>
      </c>
      <c r="DU38" s="159" t="s">
        <v>78</v>
      </c>
      <c r="DV38" s="159"/>
      <c r="DW38" s="77">
        <v>0</v>
      </c>
      <c r="EB38" s="159" t="s">
        <v>78</v>
      </c>
      <c r="EC38" s="159"/>
      <c r="ED38" s="77">
        <v>0</v>
      </c>
      <c r="EI38" s="159" t="s">
        <v>78</v>
      </c>
      <c r="EJ38" s="159"/>
      <c r="EK38" s="77">
        <v>0</v>
      </c>
      <c r="EP38" s="159" t="s">
        <v>78</v>
      </c>
      <c r="EQ38" s="159"/>
      <c r="ER38" s="77">
        <v>0</v>
      </c>
      <c r="EW38" s="159" t="s">
        <v>78</v>
      </c>
      <c r="EX38" s="159"/>
      <c r="EY38" s="77">
        <v>0</v>
      </c>
      <c r="FD38" s="159" t="s">
        <v>78</v>
      </c>
      <c r="FE38" s="159"/>
      <c r="FF38" s="77">
        <v>25.2</v>
      </c>
      <c r="FK38" s="159" t="s">
        <v>78</v>
      </c>
      <c r="FL38" s="159"/>
      <c r="FM38" s="77">
        <v>14.2</v>
      </c>
      <c r="FR38" s="159" t="s">
        <v>78</v>
      </c>
      <c r="FS38" s="159"/>
      <c r="FT38" s="77">
        <v>0</v>
      </c>
      <c r="FW38" s="61"/>
      <c r="FY38" s="159" t="s">
        <v>78</v>
      </c>
      <c r="FZ38" s="159"/>
      <c r="GA38" s="77">
        <v>0</v>
      </c>
      <c r="GF38" s="159" t="s">
        <v>78</v>
      </c>
      <c r="GG38" s="159"/>
      <c r="GH38" s="77">
        <v>0</v>
      </c>
      <c r="GM38" s="159" t="s">
        <v>78</v>
      </c>
      <c r="GN38" s="159"/>
      <c r="GO38" s="77">
        <v>0</v>
      </c>
      <c r="GT38" s="159" t="s">
        <v>78</v>
      </c>
      <c r="GU38" s="159"/>
      <c r="GV38" s="77"/>
      <c r="HA38" s="159" t="s">
        <v>78</v>
      </c>
      <c r="HB38" s="159"/>
      <c r="HC38" s="77"/>
      <c r="HE38" s="79"/>
      <c r="HF38" s="76" t="s">
        <v>79</v>
      </c>
      <c r="HG38" s="77">
        <v>0</v>
      </c>
      <c r="HJ38" s="76" t="s">
        <v>79</v>
      </c>
      <c r="HK38" s="77">
        <v>200</v>
      </c>
      <c r="HN38" s="76" t="s">
        <v>79</v>
      </c>
      <c r="HO38" s="77">
        <v>0</v>
      </c>
      <c r="HR38" s="76" t="s">
        <v>79</v>
      </c>
      <c r="HS38" s="77">
        <v>12</v>
      </c>
      <c r="HV38" s="76" t="s">
        <v>79</v>
      </c>
      <c r="HW38" s="77">
        <v>0</v>
      </c>
      <c r="HZ38" s="76" t="s">
        <v>79</v>
      </c>
      <c r="IA38" s="77">
        <v>15</v>
      </c>
      <c r="ID38" s="76" t="s">
        <v>79</v>
      </c>
      <c r="IE38" s="77">
        <v>23</v>
      </c>
      <c r="IH38" s="76" t="s">
        <v>79</v>
      </c>
      <c r="II38" s="77">
        <v>25</v>
      </c>
      <c r="IL38" s="76" t="s">
        <v>79</v>
      </c>
      <c r="IM38" s="77">
        <v>0</v>
      </c>
      <c r="IP38" s="76" t="s">
        <v>79</v>
      </c>
      <c r="IQ38" s="77">
        <v>0</v>
      </c>
      <c r="IT38" s="76" t="s">
        <v>79</v>
      </c>
      <c r="IU38" s="77">
        <v>30</v>
      </c>
      <c r="IX38" s="76" t="s">
        <v>79</v>
      </c>
      <c r="IY38" s="77">
        <v>23</v>
      </c>
      <c r="JB38" s="76" t="s">
        <v>79</v>
      </c>
      <c r="JC38" s="77">
        <v>0</v>
      </c>
      <c r="JF38" s="76" t="s">
        <v>79</v>
      </c>
      <c r="JG38" s="77">
        <v>0</v>
      </c>
      <c r="JJ38" s="76" t="s">
        <v>79</v>
      </c>
      <c r="JK38" s="77">
        <v>0</v>
      </c>
      <c r="JN38" s="76" t="s">
        <v>79</v>
      </c>
      <c r="JO38" s="77">
        <v>0</v>
      </c>
      <c r="JR38" s="76" t="s">
        <v>79</v>
      </c>
      <c r="JS38" s="77">
        <v>63</v>
      </c>
    </row>
    <row r="39" spans="1:282">
      <c r="K39" s="72">
        <f>+K37/O37</f>
        <v>2.1269092772936961E-2</v>
      </c>
      <c r="O39" s="113" t="s">
        <v>73</v>
      </c>
      <c r="P39" s="113"/>
      <c r="Q39" s="75">
        <f>20*25</f>
        <v>500</v>
      </c>
      <c r="CL39" s="78" t="s">
        <v>53</v>
      </c>
      <c r="CM39" s="78">
        <f>+CM38-CM36</f>
        <v>-54.249999999998295</v>
      </c>
    </row>
    <row r="40" spans="1:282">
      <c r="O40" s="114" t="s">
        <v>74</v>
      </c>
      <c r="P40" s="115"/>
      <c r="Q40" s="75">
        <f>8*25</f>
        <v>200</v>
      </c>
      <c r="CS40" s="105" t="s">
        <v>85</v>
      </c>
      <c r="CT40" s="105">
        <v>0</v>
      </c>
      <c r="CZ40" s="105" t="s">
        <v>85</v>
      </c>
      <c r="DA40" s="105">
        <v>0</v>
      </c>
      <c r="DG40" s="105" t="s">
        <v>85</v>
      </c>
      <c r="DH40" s="105">
        <v>0</v>
      </c>
      <c r="DN40" s="105" t="s">
        <v>85</v>
      </c>
      <c r="DO40" s="105">
        <v>0</v>
      </c>
      <c r="DV40" s="105" t="s">
        <v>85</v>
      </c>
      <c r="DW40" s="105">
        <v>0</v>
      </c>
      <c r="EC40" s="105" t="s">
        <v>85</v>
      </c>
      <c r="ED40" s="105">
        <v>0</v>
      </c>
      <c r="EJ40" s="105" t="s">
        <v>85</v>
      </c>
      <c r="EK40" s="105">
        <v>0</v>
      </c>
      <c r="EQ40" s="105" t="s">
        <v>85</v>
      </c>
      <c r="ER40" s="105">
        <v>0</v>
      </c>
      <c r="EX40" s="105" t="s">
        <v>85</v>
      </c>
      <c r="EY40" s="105">
        <v>0</v>
      </c>
      <c r="FE40" s="105" t="s">
        <v>85</v>
      </c>
      <c r="FF40" s="105">
        <v>0</v>
      </c>
      <c r="FL40" s="105" t="s">
        <v>85</v>
      </c>
      <c r="FM40" s="105">
        <v>0</v>
      </c>
      <c r="FS40" s="105" t="s">
        <v>85</v>
      </c>
      <c r="FT40" s="105">
        <v>0</v>
      </c>
      <c r="FZ40" s="105" t="s">
        <v>85</v>
      </c>
      <c r="GA40" s="105">
        <v>0</v>
      </c>
      <c r="GG40" s="105" t="s">
        <v>85</v>
      </c>
      <c r="GH40" s="105">
        <v>0</v>
      </c>
      <c r="GN40" s="105" t="s">
        <v>85</v>
      </c>
      <c r="GO40" s="105">
        <v>0</v>
      </c>
      <c r="GU40" s="105" t="s">
        <v>85</v>
      </c>
      <c r="GV40" s="105">
        <v>0</v>
      </c>
      <c r="HB40" s="105" t="s">
        <v>85</v>
      </c>
      <c r="HC40" s="105">
        <v>0</v>
      </c>
    </row>
    <row r="41" spans="1:282">
      <c r="O41" s="114" t="s">
        <v>75</v>
      </c>
      <c r="P41" s="115"/>
      <c r="Q41" s="75">
        <f>9.5+25+19.5</f>
        <v>54</v>
      </c>
      <c r="CS41" s="105" t="s">
        <v>86</v>
      </c>
      <c r="CT41" s="105">
        <v>255.85</v>
      </c>
      <c r="CZ41" s="105" t="s">
        <v>86</v>
      </c>
      <c r="DA41" s="105">
        <v>365.6</v>
      </c>
      <c r="DG41" s="105" t="s">
        <v>86</v>
      </c>
      <c r="DH41" s="105">
        <v>23</v>
      </c>
      <c r="DN41" s="105" t="s">
        <v>86</v>
      </c>
      <c r="DO41" s="105">
        <v>14.58</v>
      </c>
      <c r="DV41" s="105" t="s">
        <v>86</v>
      </c>
      <c r="DW41" s="105">
        <v>15.98</v>
      </c>
      <c r="EC41" s="105" t="s">
        <v>86</v>
      </c>
      <c r="ED41" s="105">
        <v>34.06</v>
      </c>
      <c r="EJ41" s="105" t="s">
        <v>86</v>
      </c>
      <c r="EK41" s="105">
        <v>15.47</v>
      </c>
      <c r="EQ41" s="105" t="s">
        <v>86</v>
      </c>
      <c r="ER41" s="105">
        <v>32.56</v>
      </c>
      <c r="EX41" s="105" t="s">
        <v>86</v>
      </c>
      <c r="EY41" s="105">
        <v>24.57</v>
      </c>
      <c r="FE41" s="105" t="s">
        <v>86</v>
      </c>
      <c r="FF41" s="105">
        <v>65.569999999999993</v>
      </c>
      <c r="FL41" s="105" t="s">
        <v>86</v>
      </c>
      <c r="FM41" s="105">
        <f>39.17+40.56</f>
        <v>79.73</v>
      </c>
      <c r="FS41" s="105" t="s">
        <v>86</v>
      </c>
      <c r="FT41" s="105">
        <v>30.19</v>
      </c>
      <c r="FZ41" s="105" t="s">
        <v>86</v>
      </c>
      <c r="GA41" s="105">
        <v>0</v>
      </c>
      <c r="GG41" s="105" t="s">
        <v>86</v>
      </c>
      <c r="GH41" s="105">
        <v>11.54</v>
      </c>
      <c r="GN41" s="105" t="s">
        <v>86</v>
      </c>
      <c r="GO41" s="105">
        <v>0</v>
      </c>
      <c r="GU41" s="105" t="s">
        <v>86</v>
      </c>
      <c r="GV41" s="105">
        <v>40.520000000000003</v>
      </c>
      <c r="HB41" s="105" t="s">
        <v>86</v>
      </c>
      <c r="HC41" s="105">
        <v>222</v>
      </c>
    </row>
    <row r="42" spans="1:282">
      <c r="O42" s="114" t="s">
        <v>76</v>
      </c>
      <c r="P42" s="115"/>
      <c r="Q42" s="75">
        <v>388.03</v>
      </c>
      <c r="CS42" s="77" t="s">
        <v>87</v>
      </c>
      <c r="CT42" s="77">
        <f>SUM(CT40:CT41)</f>
        <v>255.85</v>
      </c>
      <c r="CZ42" s="77" t="s">
        <v>87</v>
      </c>
      <c r="DA42" s="77">
        <f>SUM(DA40:DA41)</f>
        <v>365.6</v>
      </c>
      <c r="DG42" s="77" t="s">
        <v>87</v>
      </c>
      <c r="DH42" s="77">
        <f>SUM(DH40:DH41)</f>
        <v>23</v>
      </c>
      <c r="DN42" s="77" t="s">
        <v>87</v>
      </c>
      <c r="DO42" s="77">
        <f>SUM(DO40:DO41)</f>
        <v>14.58</v>
      </c>
      <c r="DV42" s="77" t="s">
        <v>87</v>
      </c>
      <c r="DW42" s="77">
        <f>SUM(DW40:DW41)</f>
        <v>15.98</v>
      </c>
      <c r="EC42" s="77" t="s">
        <v>87</v>
      </c>
      <c r="ED42" s="77">
        <f>SUM(ED40:ED41)</f>
        <v>34.06</v>
      </c>
      <c r="EJ42" s="77" t="s">
        <v>87</v>
      </c>
      <c r="EK42" s="77">
        <f>SUM(EK40:EK41)</f>
        <v>15.47</v>
      </c>
      <c r="EQ42" s="77" t="s">
        <v>87</v>
      </c>
      <c r="ER42" s="77">
        <f>SUM(ER40:ER41)</f>
        <v>32.56</v>
      </c>
      <c r="EX42" s="77" t="s">
        <v>87</v>
      </c>
      <c r="EY42" s="77">
        <f>SUM(EY40:EY41)</f>
        <v>24.57</v>
      </c>
      <c r="FE42" s="77" t="s">
        <v>87</v>
      </c>
      <c r="FF42" s="77">
        <f>SUM(FF40:FF41)</f>
        <v>65.569999999999993</v>
      </c>
      <c r="FL42" s="77" t="s">
        <v>87</v>
      </c>
      <c r="FM42" s="77">
        <f>SUM(FM40:FM41)</f>
        <v>79.73</v>
      </c>
      <c r="FS42" s="77" t="s">
        <v>87</v>
      </c>
      <c r="FT42" s="77">
        <f>SUM(FT40:FT41)</f>
        <v>30.19</v>
      </c>
      <c r="FZ42" s="77" t="s">
        <v>87</v>
      </c>
      <c r="GA42" s="77">
        <f>SUM(GA40:GA41)</f>
        <v>0</v>
      </c>
      <c r="GG42" s="77" t="s">
        <v>87</v>
      </c>
      <c r="GH42" s="77">
        <f>SUM(GH40:GH41)</f>
        <v>11.54</v>
      </c>
      <c r="GN42" s="77" t="s">
        <v>87</v>
      </c>
      <c r="GO42" s="77">
        <f>SUM(GO40:GO41)</f>
        <v>0</v>
      </c>
      <c r="GU42" s="77" t="s">
        <v>87</v>
      </c>
      <c r="GV42" s="77">
        <f>SUM(GV40:GV41)</f>
        <v>40.520000000000003</v>
      </c>
      <c r="HB42" s="77" t="s">
        <v>87</v>
      </c>
      <c r="HC42" s="77">
        <f>SUM(HC40:HC41)</f>
        <v>222</v>
      </c>
    </row>
    <row r="43" spans="1:282">
      <c r="O43" s="109" t="s">
        <v>77</v>
      </c>
      <c r="P43" s="110"/>
      <c r="Q43" s="80">
        <f>SUM(Q38:Q42)</f>
        <v>2167.0299999999997</v>
      </c>
      <c r="CI43" s="91"/>
      <c r="CS43" s="106" t="s">
        <v>48</v>
      </c>
      <c r="CT43" s="107">
        <f>+CT42-CU36</f>
        <v>11.2199999999998</v>
      </c>
      <c r="CW43" s="91"/>
      <c r="CZ43" s="106" t="s">
        <v>48</v>
      </c>
      <c r="DA43" s="107">
        <f>+DA42-DB36</f>
        <v>12.309999999999945</v>
      </c>
      <c r="DG43" s="106" t="s">
        <v>48</v>
      </c>
      <c r="DH43" s="107">
        <f>+DH42-DI36</f>
        <v>22.300000000000068</v>
      </c>
      <c r="DN43" s="106" t="s">
        <v>48</v>
      </c>
      <c r="DO43" s="107">
        <f>+DO42-DP36</f>
        <v>-1.5399999999999476</v>
      </c>
      <c r="DV43" s="106" t="s">
        <v>48</v>
      </c>
      <c r="DW43" s="107">
        <f>+DW42-DW36</f>
        <v>8.0100000000000016</v>
      </c>
      <c r="EC43" s="106"/>
      <c r="ED43" s="107">
        <f>+ED42-ED36</f>
        <v>8.240000000000002</v>
      </c>
      <c r="EJ43" s="106"/>
      <c r="EK43" s="107">
        <f>+EK42-EK36</f>
        <v>-33.25</v>
      </c>
      <c r="EQ43" s="106" t="s">
        <v>48</v>
      </c>
      <c r="ER43" s="107">
        <f>+ER42-ER36</f>
        <v>3.7599999999999341</v>
      </c>
      <c r="EX43" s="106" t="s">
        <v>48</v>
      </c>
      <c r="EY43" s="107">
        <f>+EY42-EY36</f>
        <v>0</v>
      </c>
      <c r="FE43" s="106" t="s">
        <v>48</v>
      </c>
      <c r="FF43" s="107">
        <f>+FF42-FF36</f>
        <v>-5.6700000000000017</v>
      </c>
      <c r="FL43" s="106" t="s">
        <v>48</v>
      </c>
      <c r="FM43" s="107">
        <f>+FM42-FM36</f>
        <v>1.0200000000000244</v>
      </c>
      <c r="FS43" s="106" t="s">
        <v>48</v>
      </c>
      <c r="FT43" s="107">
        <f>+FT42-FT36</f>
        <v>-38.869999999999962</v>
      </c>
      <c r="FZ43" s="106" t="s">
        <v>48</v>
      </c>
      <c r="GA43" s="107">
        <f>+GA42-GA36</f>
        <v>0</v>
      </c>
      <c r="GG43" s="106" t="s">
        <v>48</v>
      </c>
      <c r="GH43" s="107">
        <f>+GH42-GH36</f>
        <v>4.089999999999999</v>
      </c>
      <c r="GN43" s="106" t="s">
        <v>48</v>
      </c>
      <c r="GO43" s="107">
        <f>+GO42-GO36</f>
        <v>0</v>
      </c>
      <c r="GU43" s="106" t="s">
        <v>48</v>
      </c>
      <c r="GV43" s="107">
        <f>+GV42-GV36</f>
        <v>25.020000000000003</v>
      </c>
      <c r="HB43" s="106" t="s">
        <v>48</v>
      </c>
      <c r="HC43" s="107">
        <f>+HC42-HC36</f>
        <v>-25.000000000000057</v>
      </c>
    </row>
    <row r="44" spans="1:282">
      <c r="O44" s="111" t="s">
        <v>53</v>
      </c>
      <c r="P44" s="111"/>
      <c r="Q44" s="81">
        <f>+Q43-P35</f>
        <v>96.779999999998381</v>
      </c>
      <c r="DH44">
        <f>16.53+3.97+2.5</f>
        <v>23</v>
      </c>
      <c r="DO44">
        <f>6.84+7.74</f>
        <v>14.58</v>
      </c>
      <c r="FM44">
        <f>23.24+17.32</f>
        <v>40.56</v>
      </c>
      <c r="GV44">
        <f>10.13+18.9+5.51+1.24+4.74</f>
        <v>40.520000000000003</v>
      </c>
    </row>
    <row r="45" spans="1:282">
      <c r="HC45" s="91"/>
    </row>
    <row r="48" spans="1:282">
      <c r="JP48" s="72">
        <v>600000</v>
      </c>
    </row>
    <row r="52" spans="5:5">
      <c r="E52" s="104" t="s">
        <v>0</v>
      </c>
    </row>
  </sheetData>
  <mergeCells count="101">
    <mergeCell ref="CO4:CU4"/>
    <mergeCell ref="CV4:DB4"/>
    <mergeCell ref="CL4:CL5"/>
    <mergeCell ref="CN4:CN5"/>
    <mergeCell ref="CR38:CS38"/>
    <mergeCell ref="CY38:CZ38"/>
    <mergeCell ref="DF38:DG38"/>
    <mergeCell ref="DM38:DN38"/>
    <mergeCell ref="DU38:DV38"/>
    <mergeCell ref="DC4:DI4"/>
    <mergeCell ref="DJ4:DP4"/>
    <mergeCell ref="DQ4:DW4"/>
    <mergeCell ref="IZ4:JC4"/>
    <mergeCell ref="FN4:FT4"/>
    <mergeCell ref="GT38:GU38"/>
    <mergeCell ref="HA38:HB38"/>
    <mergeCell ref="FK38:FL38"/>
    <mergeCell ref="FR38:FS38"/>
    <mergeCell ref="FY38:FZ38"/>
    <mergeCell ref="GF38:GG38"/>
    <mergeCell ref="GM38:GN38"/>
    <mergeCell ref="EB38:EC38"/>
    <mergeCell ref="EI38:EJ38"/>
    <mergeCell ref="EP38:EQ38"/>
    <mergeCell ref="EW38:EX38"/>
    <mergeCell ref="FD38:FE38"/>
    <mergeCell ref="IJ4:IM4"/>
    <mergeCell ref="IN4:IQ4"/>
    <mergeCell ref="FU4:GA4"/>
    <mergeCell ref="GP4:GV4"/>
    <mergeCell ref="HD4:HG4"/>
    <mergeCell ref="HH4:HK4"/>
    <mergeCell ref="HL4:HO4"/>
    <mergeCell ref="HP4:HS4"/>
    <mergeCell ref="EE4:EK4"/>
    <mergeCell ref="EL4:ER4"/>
    <mergeCell ref="ES4:EY4"/>
    <mergeCell ref="EZ4:FF4"/>
    <mergeCell ref="FG4:FM4"/>
    <mergeCell ref="JL4:JO4"/>
    <mergeCell ref="JP4:JS4"/>
    <mergeCell ref="AR4:AU4"/>
    <mergeCell ref="AV4:AY4"/>
    <mergeCell ref="AZ4:BC4"/>
    <mergeCell ref="BD4:BG4"/>
    <mergeCell ref="BH4:BK4"/>
    <mergeCell ref="DX4:ED4"/>
    <mergeCell ref="BP4:BS4"/>
    <mergeCell ref="BT4:BW4"/>
    <mergeCell ref="CF4:CI4"/>
    <mergeCell ref="CJ4:CK4"/>
    <mergeCell ref="BX4:CA4"/>
    <mergeCell ref="CB4:CE4"/>
    <mergeCell ref="GB4:GH4"/>
    <mergeCell ref="GI4:GO4"/>
    <mergeCell ref="JD4:JG4"/>
    <mergeCell ref="HT4:HW4"/>
    <mergeCell ref="HX4:IA4"/>
    <mergeCell ref="IB4:IE4"/>
    <mergeCell ref="IF4:II4"/>
    <mergeCell ref="JH4:JK4"/>
    <mergeCell ref="IR4:IU4"/>
    <mergeCell ref="IV4:IY4"/>
    <mergeCell ref="JP3:JS3"/>
    <mergeCell ref="JD3:JG3"/>
    <mergeCell ref="JH3:JK3"/>
    <mergeCell ref="HD3:HG3"/>
    <mergeCell ref="HH3:HK3"/>
    <mergeCell ref="HL3:HO3"/>
    <mergeCell ref="HP3:HS3"/>
    <mergeCell ref="HT3:HW3"/>
    <mergeCell ref="HX3:IA3"/>
    <mergeCell ref="IB3:IE3"/>
    <mergeCell ref="IF3:II3"/>
    <mergeCell ref="IJ3:IM3"/>
    <mergeCell ref="IZ3:JC3"/>
    <mergeCell ref="JL3:JO3"/>
    <mergeCell ref="O43:P43"/>
    <mergeCell ref="O44:P44"/>
    <mergeCell ref="O38:P38"/>
    <mergeCell ref="O39:P39"/>
    <mergeCell ref="O40:P40"/>
    <mergeCell ref="O41:P41"/>
    <mergeCell ref="O42:P42"/>
    <mergeCell ref="B1:HC1"/>
    <mergeCell ref="B2:HC2"/>
    <mergeCell ref="B3:D4"/>
    <mergeCell ref="E3:R4"/>
    <mergeCell ref="T3:CM3"/>
    <mergeCell ref="CO3:GV3"/>
    <mergeCell ref="GW3:HC4"/>
    <mergeCell ref="T4:T5"/>
    <mergeCell ref="U4:U5"/>
    <mergeCell ref="V4:V5"/>
    <mergeCell ref="BL4:BO4"/>
    <mergeCell ref="W4:W5"/>
    <mergeCell ref="X4:AA4"/>
    <mergeCell ref="AB4:AE4"/>
    <mergeCell ref="AF4:AI4"/>
    <mergeCell ref="AJ4:AM4"/>
    <mergeCell ref="AN4:AQ4"/>
  </mergeCells>
  <conditionalFormatting sqref="HF6:HF36 HJ6:HJ36 HN6:HN36 HZ6:HZ36 IT6:IT36 IX6:IX36 JB6:JB36 JN6:JN36 JF6:JF36 JJ6:JJ36 IP6:IP36 IL6:IL36 ID6:ID36 IH6:IH36 HV6:HV36 HR6:HR36 JR6:JR36 CQ13:CS18 GY6:HA36 CX6:CZ36 DE12:DG21 DL6:DN36 DS6:DU36 DZ6:EB36 EG6:EI36 EN6:EP36 EU6:EW36 FB6:FD36 FI6:FK36 FP6:FR36 FW6:FY36 GK6:GM36 GD6:GF36 GR6:GT36 X6:CK36">
    <cfRule type="cellIs" dxfId="210" priority="223" stopIfTrue="1" operator="greaterThan">
      <formula>0</formula>
    </cfRule>
  </conditionalFormatting>
  <conditionalFormatting sqref="FP6:FR6 GD6:GF11 GK6:GM11 GY6:HA18 DL6:DN36 GY20:HA36 CQ6:CS36 CX6:CZ36 DE6:DG36 DS6:DU36 DZ6:EB36 EG6:EI36 EN6:EP36 EU6:EW36 FB6:FD36 FI6:FK36 FP8:FR36 FW6:FY36 GR6:GT36">
    <cfRule type="cellIs" dxfId="209" priority="221" stopIfTrue="1" operator="greaterThan">
      <formula>0</formula>
    </cfRule>
    <cfRule type="cellIs" dxfId="208" priority="222" stopIfTrue="1" operator="greaterThan">
      <formula>0</formula>
    </cfRule>
  </conditionalFormatting>
  <conditionalFormatting sqref="GD12:GF12">
    <cfRule type="cellIs" dxfId="207" priority="206" stopIfTrue="1" operator="greaterThan">
      <formula>0</formula>
    </cfRule>
    <cfRule type="cellIs" dxfId="206" priority="207" stopIfTrue="1" operator="greaterThan">
      <formula>0</formula>
    </cfRule>
  </conditionalFormatting>
  <conditionalFormatting sqref="GD13:GF13">
    <cfRule type="cellIs" dxfId="205" priority="204" stopIfTrue="1" operator="greaterThan">
      <formula>0</formula>
    </cfRule>
    <cfRule type="cellIs" dxfId="204" priority="205" stopIfTrue="1" operator="greaterThan">
      <formula>0</formula>
    </cfRule>
  </conditionalFormatting>
  <conditionalFormatting sqref="GK12:GM12">
    <cfRule type="cellIs" dxfId="203" priority="202" stopIfTrue="1" operator="greaterThan">
      <formula>0</formula>
    </cfRule>
    <cfRule type="cellIs" dxfId="202" priority="203" stopIfTrue="1" operator="greaterThan">
      <formula>0</formula>
    </cfRule>
  </conditionalFormatting>
  <conditionalFormatting sqref="GK13:GM13">
    <cfRule type="cellIs" dxfId="201" priority="200" stopIfTrue="1" operator="greaterThan">
      <formula>0</formula>
    </cfRule>
    <cfRule type="cellIs" dxfId="200" priority="201" stopIfTrue="1" operator="greaterThan">
      <formula>0</formula>
    </cfRule>
  </conditionalFormatting>
  <conditionalFormatting sqref="GD14:GF15">
    <cfRule type="cellIs" dxfId="199" priority="198" stopIfTrue="1" operator="greaterThan">
      <formula>0</formula>
    </cfRule>
    <cfRule type="cellIs" dxfId="198" priority="199" stopIfTrue="1" operator="greaterThan">
      <formula>0</formula>
    </cfRule>
  </conditionalFormatting>
  <conditionalFormatting sqref="GK14:GM15">
    <cfRule type="cellIs" dxfId="197" priority="196" stopIfTrue="1" operator="greaterThan">
      <formula>0</formula>
    </cfRule>
    <cfRule type="cellIs" dxfId="196" priority="197" stopIfTrue="1" operator="greaterThan">
      <formula>0</formula>
    </cfRule>
  </conditionalFormatting>
  <conditionalFormatting sqref="GD16:GF16">
    <cfRule type="cellIs" dxfId="195" priority="194" stopIfTrue="1" operator="greaterThan">
      <formula>0</formula>
    </cfRule>
    <cfRule type="cellIs" dxfId="194" priority="195" stopIfTrue="1" operator="greaterThan">
      <formula>0</formula>
    </cfRule>
  </conditionalFormatting>
  <conditionalFormatting sqref="GK16:GM16">
    <cfRule type="cellIs" dxfId="193" priority="192" stopIfTrue="1" operator="greaterThan">
      <formula>0</formula>
    </cfRule>
    <cfRule type="cellIs" dxfId="192" priority="193" stopIfTrue="1" operator="greaterThan">
      <formula>0</formula>
    </cfRule>
  </conditionalFormatting>
  <conditionalFormatting sqref="GD17:GF17">
    <cfRule type="cellIs" dxfId="191" priority="190" stopIfTrue="1" operator="greaterThan">
      <formula>0</formula>
    </cfRule>
    <cfRule type="cellIs" dxfId="190" priority="191" stopIfTrue="1" operator="greaterThan">
      <formula>0</formula>
    </cfRule>
  </conditionalFormatting>
  <conditionalFormatting sqref="GK17:GM17">
    <cfRule type="cellIs" dxfId="189" priority="188" stopIfTrue="1" operator="greaterThan">
      <formula>0</formula>
    </cfRule>
    <cfRule type="cellIs" dxfId="188" priority="189" stopIfTrue="1" operator="greaterThan">
      <formula>0</formula>
    </cfRule>
  </conditionalFormatting>
  <conditionalFormatting sqref="CQ20:CS20">
    <cfRule type="cellIs" dxfId="187" priority="187" stopIfTrue="1" operator="greaterThan">
      <formula>0</formula>
    </cfRule>
  </conditionalFormatting>
  <conditionalFormatting sqref="GD18:GF20">
    <cfRule type="cellIs" dxfId="186" priority="185" stopIfTrue="1" operator="greaterThan">
      <formula>0</formula>
    </cfRule>
    <cfRule type="cellIs" dxfId="185" priority="186" stopIfTrue="1" operator="greaterThan">
      <formula>0</formula>
    </cfRule>
  </conditionalFormatting>
  <conditionalFormatting sqref="GK18:GM20">
    <cfRule type="cellIs" dxfId="184" priority="183" stopIfTrue="1" operator="greaterThan">
      <formula>0</formula>
    </cfRule>
    <cfRule type="cellIs" dxfId="183" priority="184" stopIfTrue="1" operator="greaterThan">
      <formula>0</formula>
    </cfRule>
  </conditionalFormatting>
  <conditionalFormatting sqref="CQ22:CS22">
    <cfRule type="cellIs" dxfId="182" priority="182" stopIfTrue="1" operator="greaterThan">
      <formula>0</formula>
    </cfRule>
  </conditionalFormatting>
  <conditionalFormatting sqref="CX21:CZ22">
    <cfRule type="cellIs" dxfId="181" priority="181" stopIfTrue="1" operator="greaterThan">
      <formula>0</formula>
    </cfRule>
  </conditionalFormatting>
  <conditionalFormatting sqref="DE21:DG22">
    <cfRule type="cellIs" dxfId="180" priority="180" stopIfTrue="1" operator="greaterThan">
      <formula>0</formula>
    </cfRule>
  </conditionalFormatting>
  <conditionalFormatting sqref="DL21:DN21">
    <cfRule type="cellIs" dxfId="179" priority="179" stopIfTrue="1" operator="greaterThan">
      <formula>0</formula>
    </cfRule>
  </conditionalFormatting>
  <conditionalFormatting sqref="DS21:DU22">
    <cfRule type="cellIs" dxfId="178" priority="178" stopIfTrue="1" operator="greaterThan">
      <formula>0</formula>
    </cfRule>
  </conditionalFormatting>
  <conditionalFormatting sqref="DZ21:EB22">
    <cfRule type="cellIs" dxfId="177" priority="177" stopIfTrue="1" operator="greaterThan">
      <formula>0</formula>
    </cfRule>
  </conditionalFormatting>
  <conditionalFormatting sqref="EG21:EI21">
    <cfRule type="cellIs" dxfId="176" priority="176" stopIfTrue="1" operator="greaterThan">
      <formula>0</formula>
    </cfRule>
  </conditionalFormatting>
  <conditionalFormatting sqref="EN21:EP22">
    <cfRule type="cellIs" dxfId="175" priority="175" stopIfTrue="1" operator="greaterThan">
      <formula>0</formula>
    </cfRule>
  </conditionalFormatting>
  <conditionalFormatting sqref="EU21:EW22">
    <cfRule type="cellIs" dxfId="174" priority="174" stopIfTrue="1" operator="greaterThan">
      <formula>0</formula>
    </cfRule>
  </conditionalFormatting>
  <conditionalFormatting sqref="FB21:FD22">
    <cfRule type="cellIs" dxfId="173" priority="173" stopIfTrue="1" operator="greaterThan">
      <formula>0</formula>
    </cfRule>
  </conditionalFormatting>
  <conditionalFormatting sqref="FI21:FK22">
    <cfRule type="cellIs" dxfId="172" priority="172" stopIfTrue="1" operator="greaterThan">
      <formula>0</formula>
    </cfRule>
  </conditionalFormatting>
  <conditionalFormatting sqref="FP21:FR22">
    <cfRule type="cellIs" dxfId="171" priority="171" stopIfTrue="1" operator="greaterThan">
      <formula>0</formula>
    </cfRule>
  </conditionalFormatting>
  <conditionalFormatting sqref="FW21:FY22">
    <cfRule type="cellIs" dxfId="170" priority="170" stopIfTrue="1" operator="greaterThan">
      <formula>0</formula>
    </cfRule>
  </conditionalFormatting>
  <conditionalFormatting sqref="GD21:GF22">
    <cfRule type="cellIs" dxfId="169" priority="168" stopIfTrue="1" operator="greaterThan">
      <formula>0</formula>
    </cfRule>
    <cfRule type="cellIs" dxfId="168" priority="169" stopIfTrue="1" operator="greaterThan">
      <formula>0</formula>
    </cfRule>
  </conditionalFormatting>
  <conditionalFormatting sqref="GD21:GF22">
    <cfRule type="cellIs" dxfId="167" priority="167" stopIfTrue="1" operator="greaterThan">
      <formula>0</formula>
    </cfRule>
  </conditionalFormatting>
  <conditionalFormatting sqref="GK21:GM22">
    <cfRule type="cellIs" dxfId="166" priority="165" stopIfTrue="1" operator="greaterThan">
      <formula>0</formula>
    </cfRule>
    <cfRule type="cellIs" dxfId="165" priority="166" stopIfTrue="1" operator="greaterThan">
      <formula>0</formula>
    </cfRule>
  </conditionalFormatting>
  <conditionalFormatting sqref="GK21:GM22">
    <cfRule type="cellIs" dxfId="164" priority="164" stopIfTrue="1" operator="greaterThan">
      <formula>0</formula>
    </cfRule>
  </conditionalFormatting>
  <conditionalFormatting sqref="GR21:GT22">
    <cfRule type="cellIs" dxfId="163" priority="163" stopIfTrue="1" operator="greaterThan">
      <formula>0</formula>
    </cfRule>
  </conditionalFormatting>
  <conditionalFormatting sqref="CQ23:CS23">
    <cfRule type="cellIs" dxfId="162" priority="162" stopIfTrue="1" operator="greaterThan">
      <formula>0</formula>
    </cfRule>
  </conditionalFormatting>
  <conditionalFormatting sqref="CX23:CZ23">
    <cfRule type="cellIs" dxfId="161" priority="161" stopIfTrue="1" operator="greaterThan">
      <formula>0</formula>
    </cfRule>
  </conditionalFormatting>
  <conditionalFormatting sqref="DE23:DG23">
    <cfRule type="cellIs" dxfId="160" priority="160" stopIfTrue="1" operator="greaterThan">
      <formula>0</formula>
    </cfRule>
  </conditionalFormatting>
  <conditionalFormatting sqref="DL23:DN23">
    <cfRule type="cellIs" dxfId="159" priority="159" stopIfTrue="1" operator="greaterThan">
      <formula>0</formula>
    </cfRule>
  </conditionalFormatting>
  <conditionalFormatting sqref="DS23:DU23">
    <cfRule type="cellIs" dxfId="158" priority="158" stopIfTrue="1" operator="greaterThan">
      <formula>0</formula>
    </cfRule>
  </conditionalFormatting>
  <conditionalFormatting sqref="DZ23:EB23">
    <cfRule type="cellIs" dxfId="157" priority="157" stopIfTrue="1" operator="greaterThan">
      <formula>0</formula>
    </cfRule>
  </conditionalFormatting>
  <conditionalFormatting sqref="EG23:EI23">
    <cfRule type="cellIs" dxfId="156" priority="156" stopIfTrue="1" operator="greaterThan">
      <formula>0</formula>
    </cfRule>
  </conditionalFormatting>
  <conditionalFormatting sqref="EN23:EP23">
    <cfRule type="cellIs" dxfId="155" priority="155" stopIfTrue="1" operator="greaterThan">
      <formula>0</formula>
    </cfRule>
  </conditionalFormatting>
  <conditionalFormatting sqref="EU23:EW23">
    <cfRule type="cellIs" dxfId="154" priority="154" stopIfTrue="1" operator="greaterThan">
      <formula>0</formula>
    </cfRule>
  </conditionalFormatting>
  <conditionalFormatting sqref="FB23:FD23">
    <cfRule type="cellIs" dxfId="153" priority="153" stopIfTrue="1" operator="greaterThan">
      <formula>0</formula>
    </cfRule>
  </conditionalFormatting>
  <conditionalFormatting sqref="FI23:FK23">
    <cfRule type="cellIs" dxfId="152" priority="152" stopIfTrue="1" operator="greaterThan">
      <formula>0</formula>
    </cfRule>
  </conditionalFormatting>
  <conditionalFormatting sqref="FP23:FR23">
    <cfRule type="cellIs" dxfId="151" priority="151" stopIfTrue="1" operator="greaterThan">
      <formula>0</formula>
    </cfRule>
  </conditionalFormatting>
  <conditionalFormatting sqref="FW23:FY23">
    <cfRule type="cellIs" dxfId="150" priority="150" stopIfTrue="1" operator="greaterThan">
      <formula>0</formula>
    </cfRule>
  </conditionalFormatting>
  <conditionalFormatting sqref="GD23:GF23">
    <cfRule type="cellIs" dxfId="149" priority="148" stopIfTrue="1" operator="greaterThan">
      <formula>0</formula>
    </cfRule>
    <cfRule type="cellIs" dxfId="148" priority="149" stopIfTrue="1" operator="greaterThan">
      <formula>0</formula>
    </cfRule>
  </conditionalFormatting>
  <conditionalFormatting sqref="GD23:GF23">
    <cfRule type="cellIs" dxfId="147" priority="147" stopIfTrue="1" operator="greaterThan">
      <formula>0</formula>
    </cfRule>
  </conditionalFormatting>
  <conditionalFormatting sqref="GK23:GM23">
    <cfRule type="cellIs" dxfId="146" priority="145" stopIfTrue="1" operator="greaterThan">
      <formula>0</formula>
    </cfRule>
    <cfRule type="cellIs" dxfId="145" priority="146" stopIfTrue="1" operator="greaterThan">
      <formula>0</formula>
    </cfRule>
  </conditionalFormatting>
  <conditionalFormatting sqref="GK23:GM23">
    <cfRule type="cellIs" dxfId="144" priority="144" stopIfTrue="1" operator="greaterThan">
      <formula>0</formula>
    </cfRule>
  </conditionalFormatting>
  <conditionalFormatting sqref="GR23:GT23">
    <cfRule type="cellIs" dxfId="143" priority="143" stopIfTrue="1" operator="greaterThan">
      <formula>0</formula>
    </cfRule>
  </conditionalFormatting>
  <conditionalFormatting sqref="CQ24:CS25">
    <cfRule type="cellIs" dxfId="142" priority="142" stopIfTrue="1" operator="greaterThan">
      <formula>0</formula>
    </cfRule>
  </conditionalFormatting>
  <conditionalFormatting sqref="CX24:CZ25">
    <cfRule type="cellIs" dxfId="141" priority="141" stopIfTrue="1" operator="greaterThan">
      <formula>0</formula>
    </cfRule>
  </conditionalFormatting>
  <conditionalFormatting sqref="DE24:DG25">
    <cfRule type="cellIs" dxfId="140" priority="140" stopIfTrue="1" operator="greaterThan">
      <formula>0</formula>
    </cfRule>
  </conditionalFormatting>
  <conditionalFormatting sqref="DL24:DN25">
    <cfRule type="cellIs" dxfId="139" priority="139" stopIfTrue="1" operator="greaterThan">
      <formula>0</formula>
    </cfRule>
  </conditionalFormatting>
  <conditionalFormatting sqref="DS24:DU25">
    <cfRule type="cellIs" dxfId="138" priority="138" stopIfTrue="1" operator="greaterThan">
      <formula>0</formula>
    </cfRule>
  </conditionalFormatting>
  <conditionalFormatting sqref="DZ25:EB25">
    <cfRule type="cellIs" dxfId="137" priority="137" stopIfTrue="1" operator="greaterThan">
      <formula>0</formula>
    </cfRule>
  </conditionalFormatting>
  <conditionalFormatting sqref="EG24:EI25">
    <cfRule type="cellIs" dxfId="136" priority="136" stopIfTrue="1" operator="greaterThan">
      <formula>0</formula>
    </cfRule>
  </conditionalFormatting>
  <conditionalFormatting sqref="EN24:EP25">
    <cfRule type="cellIs" dxfId="135" priority="135" stopIfTrue="1" operator="greaterThan">
      <formula>0</formula>
    </cfRule>
  </conditionalFormatting>
  <conditionalFormatting sqref="EU24:EW25">
    <cfRule type="cellIs" dxfId="134" priority="134" stopIfTrue="1" operator="greaterThan">
      <formula>0</formula>
    </cfRule>
  </conditionalFormatting>
  <conditionalFormatting sqref="FB24:FD25">
    <cfRule type="cellIs" dxfId="133" priority="133" stopIfTrue="1" operator="greaterThan">
      <formula>0</formula>
    </cfRule>
  </conditionalFormatting>
  <conditionalFormatting sqref="FI24:FK25">
    <cfRule type="cellIs" dxfId="132" priority="132" stopIfTrue="1" operator="greaterThan">
      <formula>0</formula>
    </cfRule>
  </conditionalFormatting>
  <conditionalFormatting sqref="FP24:FR25">
    <cfRule type="cellIs" dxfId="131" priority="131" stopIfTrue="1" operator="greaterThan">
      <formula>0</formula>
    </cfRule>
  </conditionalFormatting>
  <conditionalFormatting sqref="FW24:FY25">
    <cfRule type="cellIs" dxfId="130" priority="130" stopIfTrue="1" operator="greaterThan">
      <formula>0</formula>
    </cfRule>
  </conditionalFormatting>
  <conditionalFormatting sqref="GD24:GF25">
    <cfRule type="cellIs" dxfId="129" priority="128" stopIfTrue="1" operator="greaterThan">
      <formula>0</formula>
    </cfRule>
    <cfRule type="cellIs" dxfId="128" priority="129" stopIfTrue="1" operator="greaterThan">
      <formula>0</formula>
    </cfRule>
  </conditionalFormatting>
  <conditionalFormatting sqref="GD24:GF25">
    <cfRule type="cellIs" dxfId="127" priority="127" stopIfTrue="1" operator="greaterThan">
      <formula>0</formula>
    </cfRule>
  </conditionalFormatting>
  <conditionalFormatting sqref="GK24:GM25">
    <cfRule type="cellIs" dxfId="126" priority="125" stopIfTrue="1" operator="greaterThan">
      <formula>0</formula>
    </cfRule>
    <cfRule type="cellIs" dxfId="125" priority="126" stopIfTrue="1" operator="greaterThan">
      <formula>0</formula>
    </cfRule>
  </conditionalFormatting>
  <conditionalFormatting sqref="GK24:GM25">
    <cfRule type="cellIs" dxfId="124" priority="124" stopIfTrue="1" operator="greaterThan">
      <formula>0</formula>
    </cfRule>
  </conditionalFormatting>
  <conditionalFormatting sqref="GR25:GT25">
    <cfRule type="cellIs" dxfId="123" priority="123" stopIfTrue="1" operator="greaterThan">
      <formula>0</formula>
    </cfRule>
  </conditionalFormatting>
  <conditionalFormatting sqref="GY24:HA25">
    <cfRule type="cellIs" dxfId="122" priority="122" stopIfTrue="1" operator="greaterThan">
      <formula>0</formula>
    </cfRule>
  </conditionalFormatting>
  <conditionalFormatting sqref="DE26:DG27">
    <cfRule type="cellIs" dxfId="121" priority="121" stopIfTrue="1" operator="greaterThan">
      <formula>0</formula>
    </cfRule>
  </conditionalFormatting>
  <conditionalFormatting sqref="GD26:GF27">
    <cfRule type="cellIs" dxfId="120" priority="119" stopIfTrue="1" operator="greaterThan">
      <formula>0</formula>
    </cfRule>
    <cfRule type="cellIs" dxfId="119" priority="120" stopIfTrue="1" operator="greaterThan">
      <formula>0</formula>
    </cfRule>
  </conditionalFormatting>
  <conditionalFormatting sqref="GK26:GM27">
    <cfRule type="cellIs" dxfId="118" priority="117" stopIfTrue="1" operator="greaterThan">
      <formula>0</formula>
    </cfRule>
    <cfRule type="cellIs" dxfId="117" priority="118" stopIfTrue="1" operator="greaterThan">
      <formula>0</formula>
    </cfRule>
  </conditionalFormatting>
  <conditionalFormatting sqref="GD28:GF28">
    <cfRule type="cellIs" dxfId="116" priority="115" stopIfTrue="1" operator="greaterThan">
      <formula>0</formula>
    </cfRule>
    <cfRule type="cellIs" dxfId="115" priority="116" stopIfTrue="1" operator="greaterThan">
      <formula>0</formula>
    </cfRule>
  </conditionalFormatting>
  <conditionalFormatting sqref="GK28:GM28">
    <cfRule type="cellIs" dxfId="114" priority="113" stopIfTrue="1" operator="greaterThan">
      <formula>0</formula>
    </cfRule>
    <cfRule type="cellIs" dxfId="113" priority="114" stopIfTrue="1" operator="greaterThan">
      <formula>0</formula>
    </cfRule>
  </conditionalFormatting>
  <conditionalFormatting sqref="DE29:DG30">
    <cfRule type="cellIs" dxfId="112" priority="112" stopIfTrue="1" operator="greaterThan">
      <formula>0</formula>
    </cfRule>
  </conditionalFormatting>
  <conditionalFormatting sqref="GD29:GF30">
    <cfRule type="cellIs" dxfId="111" priority="110" stopIfTrue="1" operator="greaterThan">
      <formula>0</formula>
    </cfRule>
    <cfRule type="cellIs" dxfId="110" priority="111" stopIfTrue="1" operator="greaterThan">
      <formula>0</formula>
    </cfRule>
  </conditionalFormatting>
  <conditionalFormatting sqref="GK29:GM30">
    <cfRule type="cellIs" dxfId="109" priority="108" stopIfTrue="1" operator="greaterThan">
      <formula>0</formula>
    </cfRule>
    <cfRule type="cellIs" dxfId="108" priority="109" stopIfTrue="1" operator="greaterThan">
      <formula>0</formula>
    </cfRule>
  </conditionalFormatting>
  <conditionalFormatting sqref="CQ32:CS32">
    <cfRule type="cellIs" dxfId="107" priority="107" stopIfTrue="1" operator="greaterThan">
      <formula>0</formula>
    </cfRule>
  </conditionalFormatting>
  <conditionalFormatting sqref="DE31:DG32">
    <cfRule type="cellIs" dxfId="106" priority="106" stopIfTrue="1" operator="greaterThan">
      <formula>0</formula>
    </cfRule>
  </conditionalFormatting>
  <conditionalFormatting sqref="GD31:GF32">
    <cfRule type="cellIs" dxfId="105" priority="104" stopIfTrue="1" operator="greaterThan">
      <formula>0</formula>
    </cfRule>
    <cfRule type="cellIs" dxfId="104" priority="105" stopIfTrue="1" operator="greaterThan">
      <formula>0</formula>
    </cfRule>
  </conditionalFormatting>
  <conditionalFormatting sqref="GK31:GM32">
    <cfRule type="cellIs" dxfId="103" priority="102" stopIfTrue="1" operator="greaterThan">
      <formula>0</formula>
    </cfRule>
    <cfRule type="cellIs" dxfId="102" priority="103" stopIfTrue="1" operator="greaterThan">
      <formula>0</formula>
    </cfRule>
  </conditionalFormatting>
  <conditionalFormatting sqref="CQ33:CS34">
    <cfRule type="cellIs" dxfId="101" priority="101" stopIfTrue="1" operator="greaterThan">
      <formula>0</formula>
    </cfRule>
  </conditionalFormatting>
  <conditionalFormatting sqref="CX33:CZ33">
    <cfRule type="cellIs" dxfId="100" priority="100" stopIfTrue="1" operator="greaterThan">
      <formula>0</formula>
    </cfRule>
  </conditionalFormatting>
  <conditionalFormatting sqref="CX34:CZ34">
    <cfRule type="cellIs" dxfId="99" priority="99" stopIfTrue="1" operator="greaterThan">
      <formula>0</formula>
    </cfRule>
  </conditionalFormatting>
  <conditionalFormatting sqref="DE33:DG34">
    <cfRule type="cellIs" dxfId="98" priority="98" stopIfTrue="1" operator="greaterThan">
      <formula>0</formula>
    </cfRule>
  </conditionalFormatting>
  <conditionalFormatting sqref="DE33:DG33">
    <cfRule type="cellIs" dxfId="97" priority="97" stopIfTrue="1" operator="greaterThan">
      <formula>0</formula>
    </cfRule>
  </conditionalFormatting>
  <conditionalFormatting sqref="DE34:DG34">
    <cfRule type="cellIs" dxfId="96" priority="96" stopIfTrue="1" operator="greaterThan">
      <formula>0</formula>
    </cfRule>
  </conditionalFormatting>
  <conditionalFormatting sqref="DL33:DN33">
    <cfRule type="cellIs" dxfId="95" priority="95" stopIfTrue="1" operator="greaterThan">
      <formula>0</formula>
    </cfRule>
  </conditionalFormatting>
  <conditionalFormatting sqref="DL34:DN34">
    <cfRule type="cellIs" dxfId="94" priority="94" stopIfTrue="1" operator="greaterThan">
      <formula>0</formula>
    </cfRule>
  </conditionalFormatting>
  <conditionalFormatting sqref="DS33:DU33">
    <cfRule type="cellIs" dxfId="93" priority="93" stopIfTrue="1" operator="greaterThan">
      <formula>0</formula>
    </cfRule>
  </conditionalFormatting>
  <conditionalFormatting sqref="DS34:DU34">
    <cfRule type="cellIs" dxfId="92" priority="92" stopIfTrue="1" operator="greaterThan">
      <formula>0</formula>
    </cfRule>
  </conditionalFormatting>
  <conditionalFormatting sqref="DZ33:EB33">
    <cfRule type="cellIs" dxfId="91" priority="91" stopIfTrue="1" operator="greaterThan">
      <formula>0</formula>
    </cfRule>
  </conditionalFormatting>
  <conditionalFormatting sqref="DZ34:EB34">
    <cfRule type="cellIs" dxfId="90" priority="90" stopIfTrue="1" operator="greaterThan">
      <formula>0</formula>
    </cfRule>
  </conditionalFormatting>
  <conditionalFormatting sqref="EG33:EI33">
    <cfRule type="cellIs" dxfId="89" priority="89" stopIfTrue="1" operator="greaterThan">
      <formula>0</formula>
    </cfRule>
  </conditionalFormatting>
  <conditionalFormatting sqref="EG34:EI34">
    <cfRule type="cellIs" dxfId="88" priority="88" stopIfTrue="1" operator="greaterThan">
      <formula>0</formula>
    </cfRule>
  </conditionalFormatting>
  <conditionalFormatting sqref="EN33:EP33">
    <cfRule type="cellIs" dxfId="87" priority="87" stopIfTrue="1" operator="greaterThan">
      <formula>0</formula>
    </cfRule>
  </conditionalFormatting>
  <conditionalFormatting sqref="EN34:EP34">
    <cfRule type="cellIs" dxfId="86" priority="86" stopIfTrue="1" operator="greaterThan">
      <formula>0</formula>
    </cfRule>
  </conditionalFormatting>
  <conditionalFormatting sqref="EU33:EW33">
    <cfRule type="cellIs" dxfId="85" priority="85" stopIfTrue="1" operator="greaterThan">
      <formula>0</formula>
    </cfRule>
  </conditionalFormatting>
  <conditionalFormatting sqref="EU34:EW34">
    <cfRule type="cellIs" dxfId="84" priority="84" stopIfTrue="1" operator="greaterThan">
      <formula>0</formula>
    </cfRule>
  </conditionalFormatting>
  <conditionalFormatting sqref="FB33:FD33">
    <cfRule type="cellIs" dxfId="83" priority="83" stopIfTrue="1" operator="greaterThan">
      <formula>0</formula>
    </cfRule>
  </conditionalFormatting>
  <conditionalFormatting sqref="FB34:FD34">
    <cfRule type="cellIs" dxfId="82" priority="82" stopIfTrue="1" operator="greaterThan">
      <formula>0</formula>
    </cfRule>
  </conditionalFormatting>
  <conditionalFormatting sqref="FI33:FK33">
    <cfRule type="cellIs" dxfId="81" priority="81" stopIfTrue="1" operator="greaterThan">
      <formula>0</formula>
    </cfRule>
  </conditionalFormatting>
  <conditionalFormatting sqref="FI34:FK34">
    <cfRule type="cellIs" dxfId="80" priority="80" stopIfTrue="1" operator="greaterThan">
      <formula>0</formula>
    </cfRule>
  </conditionalFormatting>
  <conditionalFormatting sqref="FP33:FR33">
    <cfRule type="cellIs" dxfId="79" priority="79" stopIfTrue="1" operator="greaterThan">
      <formula>0</formula>
    </cfRule>
  </conditionalFormatting>
  <conditionalFormatting sqref="FP34:FR34">
    <cfRule type="cellIs" dxfId="78" priority="78" stopIfTrue="1" operator="greaterThan">
      <formula>0</formula>
    </cfRule>
  </conditionalFormatting>
  <conditionalFormatting sqref="FW33:FY33">
    <cfRule type="cellIs" dxfId="77" priority="77" stopIfTrue="1" operator="greaterThan">
      <formula>0</formula>
    </cfRule>
  </conditionalFormatting>
  <conditionalFormatting sqref="FW34:FY34">
    <cfRule type="cellIs" dxfId="76" priority="76" stopIfTrue="1" operator="greaterThan">
      <formula>0</formula>
    </cfRule>
  </conditionalFormatting>
  <conditionalFormatting sqref="GD33:GF34">
    <cfRule type="cellIs" dxfId="75" priority="74" stopIfTrue="1" operator="greaterThan">
      <formula>0</formula>
    </cfRule>
    <cfRule type="cellIs" dxfId="74" priority="75" stopIfTrue="1" operator="greaterThan">
      <formula>0</formula>
    </cfRule>
  </conditionalFormatting>
  <conditionalFormatting sqref="GD33:GF33">
    <cfRule type="cellIs" dxfId="73" priority="73" stopIfTrue="1" operator="greaterThan">
      <formula>0</formula>
    </cfRule>
  </conditionalFormatting>
  <conditionalFormatting sqref="GD34:GF34">
    <cfRule type="cellIs" dxfId="72" priority="72" stopIfTrue="1" operator="greaterThan">
      <formula>0</formula>
    </cfRule>
  </conditionalFormatting>
  <conditionalFormatting sqref="GK33:GM34">
    <cfRule type="cellIs" dxfId="71" priority="70" stopIfTrue="1" operator="greaterThan">
      <formula>0</formula>
    </cfRule>
    <cfRule type="cellIs" dxfId="70" priority="71" stopIfTrue="1" operator="greaterThan">
      <formula>0</formula>
    </cfRule>
  </conditionalFormatting>
  <conditionalFormatting sqref="GK33:GM33">
    <cfRule type="cellIs" dxfId="69" priority="69" stopIfTrue="1" operator="greaterThan">
      <formula>0</formula>
    </cfRule>
  </conditionalFormatting>
  <conditionalFormatting sqref="GK34:GM34">
    <cfRule type="cellIs" dxfId="68" priority="68" stopIfTrue="1" operator="greaterThan">
      <formula>0</formula>
    </cfRule>
  </conditionalFormatting>
  <conditionalFormatting sqref="GR33:GT33">
    <cfRule type="cellIs" dxfId="67" priority="67" stopIfTrue="1" operator="greaterThan">
      <formula>0</formula>
    </cfRule>
  </conditionalFormatting>
  <conditionalFormatting sqref="GR34:GT34">
    <cfRule type="cellIs" dxfId="66" priority="66" stopIfTrue="1" operator="greaterThan">
      <formula>0</formula>
    </cfRule>
  </conditionalFormatting>
  <conditionalFormatting sqref="GY33:HA33">
    <cfRule type="cellIs" dxfId="65" priority="65" stopIfTrue="1" operator="greaterThan">
      <formula>0</formula>
    </cfRule>
  </conditionalFormatting>
  <conditionalFormatting sqref="GY34:HA34">
    <cfRule type="cellIs" dxfId="64" priority="64" stopIfTrue="1" operator="greaterThan">
      <formula>0</formula>
    </cfRule>
  </conditionalFormatting>
  <conditionalFormatting sqref="CQ35:CS35">
    <cfRule type="cellIs" dxfId="63" priority="63" stopIfTrue="1" operator="greaterThan">
      <formula>0</formula>
    </cfRule>
  </conditionalFormatting>
  <conditionalFormatting sqref="DE35:DG35">
    <cfRule type="cellIs" dxfId="62" priority="62" stopIfTrue="1" operator="greaterThan">
      <formula>0</formula>
    </cfRule>
  </conditionalFormatting>
  <conditionalFormatting sqref="DL35:DN35">
    <cfRule type="cellIs" dxfId="61" priority="61" stopIfTrue="1" operator="greaterThan">
      <formula>0</formula>
    </cfRule>
  </conditionalFormatting>
  <conditionalFormatting sqref="DS35:DU35">
    <cfRule type="cellIs" dxfId="60" priority="60" stopIfTrue="1" operator="greaterThan">
      <formula>0</formula>
    </cfRule>
  </conditionalFormatting>
  <conditionalFormatting sqref="DZ35:EB35">
    <cfRule type="cellIs" dxfId="59" priority="59" stopIfTrue="1" operator="greaterThan">
      <formula>0</formula>
    </cfRule>
  </conditionalFormatting>
  <conditionalFormatting sqref="EG35:EI35">
    <cfRule type="cellIs" dxfId="58" priority="58" stopIfTrue="1" operator="greaterThan">
      <formula>0</formula>
    </cfRule>
  </conditionalFormatting>
  <conditionalFormatting sqref="EN35:EP35">
    <cfRule type="cellIs" dxfId="57" priority="57" stopIfTrue="1" operator="greaterThan">
      <formula>0</formula>
    </cfRule>
  </conditionalFormatting>
  <conditionalFormatting sqref="EU35:EW35">
    <cfRule type="cellIs" dxfId="56" priority="56" stopIfTrue="1" operator="greaterThan">
      <formula>0</formula>
    </cfRule>
  </conditionalFormatting>
  <conditionalFormatting sqref="FB35:FD35">
    <cfRule type="cellIs" dxfId="55" priority="55" stopIfTrue="1" operator="greaterThan">
      <formula>0</formula>
    </cfRule>
  </conditionalFormatting>
  <conditionalFormatting sqref="FI35:FK35">
    <cfRule type="cellIs" dxfId="54" priority="54" stopIfTrue="1" operator="greaterThan">
      <formula>0</formula>
    </cfRule>
  </conditionalFormatting>
  <conditionalFormatting sqref="FP35:FR35">
    <cfRule type="cellIs" dxfId="53" priority="53" stopIfTrue="1" operator="greaterThan">
      <formula>0</formula>
    </cfRule>
  </conditionalFormatting>
  <conditionalFormatting sqref="FW35:FY35">
    <cfRule type="cellIs" dxfId="52" priority="52" stopIfTrue="1" operator="greaterThan">
      <formula>0</formula>
    </cfRule>
  </conditionalFormatting>
  <conditionalFormatting sqref="GK35:GM35">
    <cfRule type="cellIs" dxfId="51" priority="50" stopIfTrue="1" operator="greaterThan">
      <formula>0</formula>
    </cfRule>
    <cfRule type="cellIs" dxfId="50" priority="51" stopIfTrue="1" operator="greaterThan">
      <formula>0</formula>
    </cfRule>
  </conditionalFormatting>
  <conditionalFormatting sqref="GK35:GM35">
    <cfRule type="cellIs" dxfId="49" priority="49" stopIfTrue="1" operator="greaterThan">
      <formula>0</formula>
    </cfRule>
  </conditionalFormatting>
  <conditionalFormatting sqref="GD35:GF35">
    <cfRule type="cellIs" dxfId="48" priority="47" stopIfTrue="1" operator="greaterThan">
      <formula>0</formula>
    </cfRule>
    <cfRule type="cellIs" dxfId="47" priority="48" stopIfTrue="1" operator="greaterThan">
      <formula>0</formula>
    </cfRule>
  </conditionalFormatting>
  <conditionalFormatting sqref="GD35:GF35">
    <cfRule type="cellIs" dxfId="46" priority="46" stopIfTrue="1" operator="greaterThan">
      <formula>0</formula>
    </cfRule>
  </conditionalFormatting>
  <conditionalFormatting sqref="GR35:GT35">
    <cfRule type="cellIs" dxfId="45" priority="45" stopIfTrue="1" operator="greaterThan">
      <formula>0</formula>
    </cfRule>
  </conditionalFormatting>
  <conditionalFormatting sqref="GY35:HA35">
    <cfRule type="cellIs" dxfId="44" priority="44" stopIfTrue="1" operator="greaterThan">
      <formula>0</formula>
    </cfRule>
  </conditionalFormatting>
  <conditionalFormatting sqref="GD12:GF14">
    <cfRule type="cellIs" dxfId="43" priority="42" stopIfTrue="1" operator="greaterThan">
      <formula>0</formula>
    </cfRule>
    <cfRule type="cellIs" dxfId="42" priority="43" stopIfTrue="1" operator="greaterThan">
      <formula>0</formula>
    </cfRule>
  </conditionalFormatting>
  <conditionalFormatting sqref="GK12:GM14">
    <cfRule type="cellIs" dxfId="41" priority="40" stopIfTrue="1" operator="greaterThan">
      <formula>0</formula>
    </cfRule>
    <cfRule type="cellIs" dxfId="40" priority="41" stopIfTrue="1" operator="greaterThan">
      <formula>0</formula>
    </cfRule>
  </conditionalFormatting>
  <conditionalFormatting sqref="GD15:GF18">
    <cfRule type="cellIs" dxfId="39" priority="38" stopIfTrue="1" operator="greaterThan">
      <formula>0</formula>
    </cfRule>
    <cfRule type="cellIs" dxfId="38" priority="39" stopIfTrue="1" operator="greaterThan">
      <formula>0</formula>
    </cfRule>
  </conditionalFormatting>
  <conditionalFormatting sqref="GK15:GM18">
    <cfRule type="cellIs" dxfId="37" priority="36" stopIfTrue="1" operator="greaterThan">
      <formula>0</formula>
    </cfRule>
    <cfRule type="cellIs" dxfId="36" priority="37" stopIfTrue="1" operator="greaterThan">
      <formula>0</formula>
    </cfRule>
  </conditionalFormatting>
  <conditionalFormatting sqref="GK19:GM21">
    <cfRule type="cellIs" dxfId="35" priority="34" stopIfTrue="1" operator="greaterThan">
      <formula>0</formula>
    </cfRule>
    <cfRule type="cellIs" dxfId="34" priority="35" stopIfTrue="1" operator="greaterThan">
      <formula>0</formula>
    </cfRule>
  </conditionalFormatting>
  <conditionalFormatting sqref="GD19:GF21">
    <cfRule type="cellIs" dxfId="33" priority="32" stopIfTrue="1" operator="greaterThan">
      <formula>0</formula>
    </cfRule>
    <cfRule type="cellIs" dxfId="32" priority="33" stopIfTrue="1" operator="greaterThan">
      <formula>0</formula>
    </cfRule>
  </conditionalFormatting>
  <conditionalFormatting sqref="CX22:CZ24">
    <cfRule type="cellIs" dxfId="31" priority="31" stopIfTrue="1" operator="greaterThan">
      <formula>0</formula>
    </cfRule>
  </conditionalFormatting>
  <conditionalFormatting sqref="DE22:DG24">
    <cfRule type="cellIs" dxfId="30" priority="30" stopIfTrue="1" operator="greaterThan">
      <formula>0</formula>
    </cfRule>
  </conditionalFormatting>
  <conditionalFormatting sqref="DL22:DN24">
    <cfRule type="cellIs" dxfId="29" priority="29" stopIfTrue="1" operator="greaterThan">
      <formula>0</formula>
    </cfRule>
  </conditionalFormatting>
  <conditionalFormatting sqref="DS22:DU24">
    <cfRule type="cellIs" dxfId="28" priority="28" stopIfTrue="1" operator="greaterThan">
      <formula>0</formula>
    </cfRule>
  </conditionalFormatting>
  <conditionalFormatting sqref="DZ22:EB24">
    <cfRule type="cellIs" dxfId="27" priority="27" stopIfTrue="1" operator="greaterThan">
      <formula>0</formula>
    </cfRule>
  </conditionalFormatting>
  <conditionalFormatting sqref="EG22:EI24">
    <cfRule type="cellIs" dxfId="26" priority="26" stopIfTrue="1" operator="greaterThan">
      <formula>0</formula>
    </cfRule>
  </conditionalFormatting>
  <conditionalFormatting sqref="EN22:EP24">
    <cfRule type="cellIs" dxfId="25" priority="25" stopIfTrue="1" operator="greaterThan">
      <formula>0</formula>
    </cfRule>
  </conditionalFormatting>
  <conditionalFormatting sqref="EU22:EW24">
    <cfRule type="cellIs" dxfId="24" priority="24" stopIfTrue="1" operator="greaterThan">
      <formula>0</formula>
    </cfRule>
  </conditionalFormatting>
  <conditionalFormatting sqref="FB22:FD24">
    <cfRule type="cellIs" dxfId="23" priority="23" stopIfTrue="1" operator="greaterThan">
      <formula>0</formula>
    </cfRule>
  </conditionalFormatting>
  <conditionalFormatting sqref="FI22:FK24">
    <cfRule type="cellIs" dxfId="22" priority="22" stopIfTrue="1" operator="greaterThan">
      <formula>0</formula>
    </cfRule>
  </conditionalFormatting>
  <conditionalFormatting sqref="FP22:FR24">
    <cfRule type="cellIs" dxfId="21" priority="21" stopIfTrue="1" operator="greaterThan">
      <formula>0</formula>
    </cfRule>
  </conditionalFormatting>
  <conditionalFormatting sqref="FW22:FY24">
    <cfRule type="cellIs" dxfId="20" priority="20" stopIfTrue="1" operator="greaterThan">
      <formula>0</formula>
    </cfRule>
  </conditionalFormatting>
  <conditionalFormatting sqref="GK22:GM24">
    <cfRule type="cellIs" dxfId="19" priority="18" stopIfTrue="1" operator="greaterThan">
      <formula>0</formula>
    </cfRule>
    <cfRule type="cellIs" dxfId="18" priority="19" stopIfTrue="1" operator="greaterThan">
      <formula>0</formula>
    </cfRule>
  </conditionalFormatting>
  <conditionalFormatting sqref="GK22:GM24">
    <cfRule type="cellIs" dxfId="17" priority="17" stopIfTrue="1" operator="greaterThan">
      <formula>0</formula>
    </cfRule>
  </conditionalFormatting>
  <conditionalFormatting sqref="GD22:GF24">
    <cfRule type="cellIs" dxfId="16" priority="15" stopIfTrue="1" operator="greaterThan">
      <formula>0</formula>
    </cfRule>
    <cfRule type="cellIs" dxfId="15" priority="16" stopIfTrue="1" operator="greaterThan">
      <formula>0</formula>
    </cfRule>
  </conditionalFormatting>
  <conditionalFormatting sqref="GD22:GF24">
    <cfRule type="cellIs" dxfId="14" priority="14" stopIfTrue="1" operator="greaterThan">
      <formula>0</formula>
    </cfRule>
  </conditionalFormatting>
  <conditionalFormatting sqref="GR22:GT24">
    <cfRule type="cellIs" dxfId="13" priority="13" stopIfTrue="1" operator="greaterThan">
      <formula>0</formula>
    </cfRule>
  </conditionalFormatting>
  <conditionalFormatting sqref="GD25:GF29">
    <cfRule type="cellIs" dxfId="12" priority="11" stopIfTrue="1" operator="greaterThan">
      <formula>0</formula>
    </cfRule>
    <cfRule type="cellIs" dxfId="11" priority="12" stopIfTrue="1" operator="greaterThan">
      <formula>0</formula>
    </cfRule>
  </conditionalFormatting>
  <conditionalFormatting sqref="GK25:GM29">
    <cfRule type="cellIs" dxfId="10" priority="9" stopIfTrue="1" operator="greaterThan">
      <formula>0</formula>
    </cfRule>
    <cfRule type="cellIs" dxfId="9" priority="10" stopIfTrue="1" operator="greaterThan">
      <formula>0</formula>
    </cfRule>
  </conditionalFormatting>
  <conditionalFormatting sqref="GD30:GF32">
    <cfRule type="cellIs" dxfId="8" priority="7" stopIfTrue="1" operator="greaterThan">
      <formula>0</formula>
    </cfRule>
    <cfRule type="cellIs" dxfId="7" priority="8" stopIfTrue="1" operator="greaterThan">
      <formula>0</formula>
    </cfRule>
  </conditionalFormatting>
  <conditionalFormatting sqref="GK30:GM32">
    <cfRule type="cellIs" dxfId="6" priority="5" stopIfTrue="1" operator="greaterThan">
      <formula>0</formula>
    </cfRule>
    <cfRule type="cellIs" dxfId="5" priority="6" stopIfTrue="1" operator="greaterThan">
      <formula>0</formula>
    </cfRule>
  </conditionalFormatting>
  <conditionalFormatting sqref="CQ33:CS34">
    <cfRule type="cellIs" dxfId="4" priority="4" stopIfTrue="1" operator="greaterThan">
      <formula>0</formula>
    </cfRule>
  </conditionalFormatting>
  <conditionalFormatting sqref="CX33:CZ34 DE33:DG34 DS33:DU34 DZ33:EB34 EG33:EI34 EN33:EP34 EU33:EW34 FB33:FD34 FI34:FK34 FP33:FR34 FW33:FY34 GD33:GF34 GK33:GM34 GR33:GT34">
    <cfRule type="cellIs" dxfId="3" priority="3" stopIfTrue="1" operator="greaterThan">
      <formula>0</formula>
    </cfRule>
  </conditionalFormatting>
  <conditionalFormatting sqref="GD33:GF34 GK33:GM34">
    <cfRule type="cellIs" dxfId="2" priority="1" stopIfTrue="1" operator="greaterThan">
      <formula>0</formula>
    </cfRule>
    <cfRule type="cellIs" dxfId="1" priority="2" stopIfTrue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65"/>
  <sheetViews>
    <sheetView topLeftCell="AS24" workbookViewId="0">
      <selection activeCell="AY36" sqref="AY36"/>
    </sheetView>
  </sheetViews>
  <sheetFormatPr defaultRowHeight="15"/>
  <cols>
    <col min="1" max="1" width="12.140625" style="72" customWidth="1"/>
    <col min="2" max="2" width="10.140625" style="72" customWidth="1"/>
    <col min="3" max="3" width="10.5703125" style="72" customWidth="1"/>
    <col min="4" max="7" width="9.85546875" style="72" customWidth="1"/>
    <col min="8" max="8" width="10.85546875" customWidth="1"/>
    <col min="9" max="9" width="11.28515625" style="72" customWidth="1"/>
    <col min="10" max="12" width="10.7109375" style="72" customWidth="1"/>
    <col min="13" max="14" width="8.28515625" style="72" customWidth="1"/>
    <col min="15" max="15" width="11.7109375" style="72" customWidth="1"/>
    <col min="16" max="16" width="10" style="72" customWidth="1"/>
    <col min="17" max="17" width="9" style="74" customWidth="1"/>
    <col min="18" max="18" width="8.85546875" style="72" customWidth="1"/>
    <col min="19" max="19" width="1.5703125" customWidth="1"/>
    <col min="20" max="20" width="11.42578125" customWidth="1"/>
    <col min="21" max="22" width="11.5703125" customWidth="1"/>
    <col min="23" max="23" width="11.85546875" customWidth="1"/>
    <col min="24" max="24" width="8.42578125" customWidth="1"/>
    <col min="25" max="25" width="9" customWidth="1"/>
    <col min="26" max="26" width="7.85546875" customWidth="1"/>
    <col min="27" max="27" width="8.7109375" customWidth="1"/>
    <col min="28" max="29" width="8.7109375" style="72" customWidth="1"/>
    <col min="30" max="30" width="11.28515625" style="73" customWidth="1"/>
    <col min="31" max="32" width="9.28515625" customWidth="1"/>
    <col min="33" max="37" width="9.7109375" customWidth="1"/>
    <col min="38" max="38" width="13.5703125" customWidth="1"/>
    <col min="39" max="39" width="13.28515625" customWidth="1"/>
    <col min="40" max="50" width="9.7109375" customWidth="1"/>
    <col min="51" max="51" width="12.28515625" style="72" customWidth="1"/>
    <col min="52" max="53" width="11.140625" style="72" customWidth="1"/>
    <col min="54" max="54" width="10" style="72" customWidth="1"/>
    <col min="257" max="257" width="12.140625" customWidth="1"/>
    <col min="258" max="258" width="10.140625" customWidth="1"/>
    <col min="259" max="259" width="10.5703125" customWidth="1"/>
    <col min="260" max="263" width="9.85546875" customWidth="1"/>
    <col min="264" max="264" width="10.85546875" customWidth="1"/>
    <col min="265" max="265" width="11.28515625" customWidth="1"/>
    <col min="266" max="268" width="10.7109375" customWidth="1"/>
    <col min="269" max="270" width="8.28515625" customWidth="1"/>
    <col min="271" max="271" width="11.7109375" customWidth="1"/>
    <col min="272" max="272" width="10" customWidth="1"/>
    <col min="273" max="273" width="9" customWidth="1"/>
    <col min="274" max="274" width="8.85546875" customWidth="1"/>
    <col min="275" max="275" width="1.5703125" customWidth="1"/>
    <col min="276" max="276" width="11.42578125" customWidth="1"/>
    <col min="277" max="278" width="11.5703125" customWidth="1"/>
    <col min="279" max="279" width="11.85546875" customWidth="1"/>
    <col min="280" max="280" width="8.42578125" customWidth="1"/>
    <col min="281" max="281" width="9" customWidth="1"/>
    <col min="282" max="282" width="7.85546875" customWidth="1"/>
    <col min="283" max="285" width="8.7109375" customWidth="1"/>
    <col min="286" max="286" width="11.28515625" customWidth="1"/>
    <col min="287" max="288" width="9.28515625" customWidth="1"/>
    <col min="289" max="293" width="9.7109375" customWidth="1"/>
    <col min="294" max="294" width="13.5703125" customWidth="1"/>
    <col min="295" max="295" width="13.28515625" customWidth="1"/>
    <col min="296" max="306" width="9.7109375" customWidth="1"/>
    <col min="307" max="307" width="12.28515625" customWidth="1"/>
    <col min="308" max="309" width="11.140625" customWidth="1"/>
    <col min="310" max="310" width="10" customWidth="1"/>
    <col min="513" max="513" width="12.140625" customWidth="1"/>
    <col min="514" max="514" width="10.140625" customWidth="1"/>
    <col min="515" max="515" width="10.5703125" customWidth="1"/>
    <col min="516" max="519" width="9.85546875" customWidth="1"/>
    <col min="520" max="520" width="10.85546875" customWidth="1"/>
    <col min="521" max="521" width="11.28515625" customWidth="1"/>
    <col min="522" max="524" width="10.7109375" customWidth="1"/>
    <col min="525" max="526" width="8.28515625" customWidth="1"/>
    <col min="527" max="527" width="11.7109375" customWidth="1"/>
    <col min="528" max="528" width="10" customWidth="1"/>
    <col min="529" max="529" width="9" customWidth="1"/>
    <col min="530" max="530" width="8.85546875" customWidth="1"/>
    <col min="531" max="531" width="1.5703125" customWidth="1"/>
    <col min="532" max="532" width="11.42578125" customWidth="1"/>
    <col min="533" max="534" width="11.5703125" customWidth="1"/>
    <col min="535" max="535" width="11.85546875" customWidth="1"/>
    <col min="536" max="536" width="8.42578125" customWidth="1"/>
    <col min="537" max="537" width="9" customWidth="1"/>
    <col min="538" max="538" width="7.85546875" customWidth="1"/>
    <col min="539" max="541" width="8.7109375" customWidth="1"/>
    <col min="542" max="542" width="11.28515625" customWidth="1"/>
    <col min="543" max="544" width="9.28515625" customWidth="1"/>
    <col min="545" max="549" width="9.7109375" customWidth="1"/>
    <col min="550" max="550" width="13.5703125" customWidth="1"/>
    <col min="551" max="551" width="13.28515625" customWidth="1"/>
    <col min="552" max="562" width="9.7109375" customWidth="1"/>
    <col min="563" max="563" width="12.28515625" customWidth="1"/>
    <col min="564" max="565" width="11.140625" customWidth="1"/>
    <col min="566" max="566" width="10" customWidth="1"/>
    <col min="769" max="769" width="12.140625" customWidth="1"/>
    <col min="770" max="770" width="10.140625" customWidth="1"/>
    <col min="771" max="771" width="10.5703125" customWidth="1"/>
    <col min="772" max="775" width="9.85546875" customWidth="1"/>
    <col min="776" max="776" width="10.85546875" customWidth="1"/>
    <col min="777" max="777" width="11.28515625" customWidth="1"/>
    <col min="778" max="780" width="10.7109375" customWidth="1"/>
    <col min="781" max="782" width="8.28515625" customWidth="1"/>
    <col min="783" max="783" width="11.7109375" customWidth="1"/>
    <col min="784" max="784" width="10" customWidth="1"/>
    <col min="785" max="785" width="9" customWidth="1"/>
    <col min="786" max="786" width="8.85546875" customWidth="1"/>
    <col min="787" max="787" width="1.5703125" customWidth="1"/>
    <col min="788" max="788" width="11.42578125" customWidth="1"/>
    <col min="789" max="790" width="11.5703125" customWidth="1"/>
    <col min="791" max="791" width="11.85546875" customWidth="1"/>
    <col min="792" max="792" width="8.42578125" customWidth="1"/>
    <col min="793" max="793" width="9" customWidth="1"/>
    <col min="794" max="794" width="7.85546875" customWidth="1"/>
    <col min="795" max="797" width="8.7109375" customWidth="1"/>
    <col min="798" max="798" width="11.28515625" customWidth="1"/>
    <col min="799" max="800" width="9.28515625" customWidth="1"/>
    <col min="801" max="805" width="9.7109375" customWidth="1"/>
    <col min="806" max="806" width="13.5703125" customWidth="1"/>
    <col min="807" max="807" width="13.28515625" customWidth="1"/>
    <col min="808" max="818" width="9.7109375" customWidth="1"/>
    <col min="819" max="819" width="12.28515625" customWidth="1"/>
    <col min="820" max="821" width="11.140625" customWidth="1"/>
    <col min="822" max="822" width="10" customWidth="1"/>
    <col min="1025" max="1025" width="12.140625" customWidth="1"/>
    <col min="1026" max="1026" width="10.140625" customWidth="1"/>
    <col min="1027" max="1027" width="10.5703125" customWidth="1"/>
    <col min="1028" max="1031" width="9.85546875" customWidth="1"/>
    <col min="1032" max="1032" width="10.85546875" customWidth="1"/>
    <col min="1033" max="1033" width="11.28515625" customWidth="1"/>
    <col min="1034" max="1036" width="10.7109375" customWidth="1"/>
    <col min="1037" max="1038" width="8.28515625" customWidth="1"/>
    <col min="1039" max="1039" width="11.7109375" customWidth="1"/>
    <col min="1040" max="1040" width="10" customWidth="1"/>
    <col min="1041" max="1041" width="9" customWidth="1"/>
    <col min="1042" max="1042" width="8.85546875" customWidth="1"/>
    <col min="1043" max="1043" width="1.5703125" customWidth="1"/>
    <col min="1044" max="1044" width="11.42578125" customWidth="1"/>
    <col min="1045" max="1046" width="11.5703125" customWidth="1"/>
    <col min="1047" max="1047" width="11.85546875" customWidth="1"/>
    <col min="1048" max="1048" width="8.42578125" customWidth="1"/>
    <col min="1049" max="1049" width="9" customWidth="1"/>
    <col min="1050" max="1050" width="7.85546875" customWidth="1"/>
    <col min="1051" max="1053" width="8.7109375" customWidth="1"/>
    <col min="1054" max="1054" width="11.28515625" customWidth="1"/>
    <col min="1055" max="1056" width="9.28515625" customWidth="1"/>
    <col min="1057" max="1061" width="9.7109375" customWidth="1"/>
    <col min="1062" max="1062" width="13.5703125" customWidth="1"/>
    <col min="1063" max="1063" width="13.28515625" customWidth="1"/>
    <col min="1064" max="1074" width="9.7109375" customWidth="1"/>
    <col min="1075" max="1075" width="12.28515625" customWidth="1"/>
    <col min="1076" max="1077" width="11.140625" customWidth="1"/>
    <col min="1078" max="1078" width="10" customWidth="1"/>
    <col min="1281" max="1281" width="12.140625" customWidth="1"/>
    <col min="1282" max="1282" width="10.140625" customWidth="1"/>
    <col min="1283" max="1283" width="10.5703125" customWidth="1"/>
    <col min="1284" max="1287" width="9.85546875" customWidth="1"/>
    <col min="1288" max="1288" width="10.85546875" customWidth="1"/>
    <col min="1289" max="1289" width="11.28515625" customWidth="1"/>
    <col min="1290" max="1292" width="10.7109375" customWidth="1"/>
    <col min="1293" max="1294" width="8.28515625" customWidth="1"/>
    <col min="1295" max="1295" width="11.7109375" customWidth="1"/>
    <col min="1296" max="1296" width="10" customWidth="1"/>
    <col min="1297" max="1297" width="9" customWidth="1"/>
    <col min="1298" max="1298" width="8.85546875" customWidth="1"/>
    <col min="1299" max="1299" width="1.5703125" customWidth="1"/>
    <col min="1300" max="1300" width="11.42578125" customWidth="1"/>
    <col min="1301" max="1302" width="11.5703125" customWidth="1"/>
    <col min="1303" max="1303" width="11.85546875" customWidth="1"/>
    <col min="1304" max="1304" width="8.42578125" customWidth="1"/>
    <col min="1305" max="1305" width="9" customWidth="1"/>
    <col min="1306" max="1306" width="7.85546875" customWidth="1"/>
    <col min="1307" max="1309" width="8.7109375" customWidth="1"/>
    <col min="1310" max="1310" width="11.28515625" customWidth="1"/>
    <col min="1311" max="1312" width="9.28515625" customWidth="1"/>
    <col min="1313" max="1317" width="9.7109375" customWidth="1"/>
    <col min="1318" max="1318" width="13.5703125" customWidth="1"/>
    <col min="1319" max="1319" width="13.28515625" customWidth="1"/>
    <col min="1320" max="1330" width="9.7109375" customWidth="1"/>
    <col min="1331" max="1331" width="12.28515625" customWidth="1"/>
    <col min="1332" max="1333" width="11.140625" customWidth="1"/>
    <col min="1334" max="1334" width="10" customWidth="1"/>
    <col min="1537" max="1537" width="12.140625" customWidth="1"/>
    <col min="1538" max="1538" width="10.140625" customWidth="1"/>
    <col min="1539" max="1539" width="10.5703125" customWidth="1"/>
    <col min="1540" max="1543" width="9.85546875" customWidth="1"/>
    <col min="1544" max="1544" width="10.85546875" customWidth="1"/>
    <col min="1545" max="1545" width="11.28515625" customWidth="1"/>
    <col min="1546" max="1548" width="10.7109375" customWidth="1"/>
    <col min="1549" max="1550" width="8.28515625" customWidth="1"/>
    <col min="1551" max="1551" width="11.7109375" customWidth="1"/>
    <col min="1552" max="1552" width="10" customWidth="1"/>
    <col min="1553" max="1553" width="9" customWidth="1"/>
    <col min="1554" max="1554" width="8.85546875" customWidth="1"/>
    <col min="1555" max="1555" width="1.5703125" customWidth="1"/>
    <col min="1556" max="1556" width="11.42578125" customWidth="1"/>
    <col min="1557" max="1558" width="11.5703125" customWidth="1"/>
    <col min="1559" max="1559" width="11.85546875" customWidth="1"/>
    <col min="1560" max="1560" width="8.42578125" customWidth="1"/>
    <col min="1561" max="1561" width="9" customWidth="1"/>
    <col min="1562" max="1562" width="7.85546875" customWidth="1"/>
    <col min="1563" max="1565" width="8.7109375" customWidth="1"/>
    <col min="1566" max="1566" width="11.28515625" customWidth="1"/>
    <col min="1567" max="1568" width="9.28515625" customWidth="1"/>
    <col min="1569" max="1573" width="9.7109375" customWidth="1"/>
    <col min="1574" max="1574" width="13.5703125" customWidth="1"/>
    <col min="1575" max="1575" width="13.28515625" customWidth="1"/>
    <col min="1576" max="1586" width="9.7109375" customWidth="1"/>
    <col min="1587" max="1587" width="12.28515625" customWidth="1"/>
    <col min="1588" max="1589" width="11.140625" customWidth="1"/>
    <col min="1590" max="1590" width="10" customWidth="1"/>
    <col min="1793" max="1793" width="12.140625" customWidth="1"/>
    <col min="1794" max="1794" width="10.140625" customWidth="1"/>
    <col min="1795" max="1795" width="10.5703125" customWidth="1"/>
    <col min="1796" max="1799" width="9.85546875" customWidth="1"/>
    <col min="1800" max="1800" width="10.85546875" customWidth="1"/>
    <col min="1801" max="1801" width="11.28515625" customWidth="1"/>
    <col min="1802" max="1804" width="10.7109375" customWidth="1"/>
    <col min="1805" max="1806" width="8.28515625" customWidth="1"/>
    <col min="1807" max="1807" width="11.7109375" customWidth="1"/>
    <col min="1808" max="1808" width="10" customWidth="1"/>
    <col min="1809" max="1809" width="9" customWidth="1"/>
    <col min="1810" max="1810" width="8.85546875" customWidth="1"/>
    <col min="1811" max="1811" width="1.5703125" customWidth="1"/>
    <col min="1812" max="1812" width="11.42578125" customWidth="1"/>
    <col min="1813" max="1814" width="11.5703125" customWidth="1"/>
    <col min="1815" max="1815" width="11.85546875" customWidth="1"/>
    <col min="1816" max="1816" width="8.42578125" customWidth="1"/>
    <col min="1817" max="1817" width="9" customWidth="1"/>
    <col min="1818" max="1818" width="7.85546875" customWidth="1"/>
    <col min="1819" max="1821" width="8.7109375" customWidth="1"/>
    <col min="1822" max="1822" width="11.28515625" customWidth="1"/>
    <col min="1823" max="1824" width="9.28515625" customWidth="1"/>
    <col min="1825" max="1829" width="9.7109375" customWidth="1"/>
    <col min="1830" max="1830" width="13.5703125" customWidth="1"/>
    <col min="1831" max="1831" width="13.28515625" customWidth="1"/>
    <col min="1832" max="1842" width="9.7109375" customWidth="1"/>
    <col min="1843" max="1843" width="12.28515625" customWidth="1"/>
    <col min="1844" max="1845" width="11.140625" customWidth="1"/>
    <col min="1846" max="1846" width="10" customWidth="1"/>
    <col min="2049" max="2049" width="12.140625" customWidth="1"/>
    <col min="2050" max="2050" width="10.140625" customWidth="1"/>
    <col min="2051" max="2051" width="10.5703125" customWidth="1"/>
    <col min="2052" max="2055" width="9.85546875" customWidth="1"/>
    <col min="2056" max="2056" width="10.85546875" customWidth="1"/>
    <col min="2057" max="2057" width="11.28515625" customWidth="1"/>
    <col min="2058" max="2060" width="10.7109375" customWidth="1"/>
    <col min="2061" max="2062" width="8.28515625" customWidth="1"/>
    <col min="2063" max="2063" width="11.7109375" customWidth="1"/>
    <col min="2064" max="2064" width="10" customWidth="1"/>
    <col min="2065" max="2065" width="9" customWidth="1"/>
    <col min="2066" max="2066" width="8.85546875" customWidth="1"/>
    <col min="2067" max="2067" width="1.5703125" customWidth="1"/>
    <col min="2068" max="2068" width="11.42578125" customWidth="1"/>
    <col min="2069" max="2070" width="11.5703125" customWidth="1"/>
    <col min="2071" max="2071" width="11.85546875" customWidth="1"/>
    <col min="2072" max="2072" width="8.42578125" customWidth="1"/>
    <col min="2073" max="2073" width="9" customWidth="1"/>
    <col min="2074" max="2074" width="7.85546875" customWidth="1"/>
    <col min="2075" max="2077" width="8.7109375" customWidth="1"/>
    <col min="2078" max="2078" width="11.28515625" customWidth="1"/>
    <col min="2079" max="2080" width="9.28515625" customWidth="1"/>
    <col min="2081" max="2085" width="9.7109375" customWidth="1"/>
    <col min="2086" max="2086" width="13.5703125" customWidth="1"/>
    <col min="2087" max="2087" width="13.28515625" customWidth="1"/>
    <col min="2088" max="2098" width="9.7109375" customWidth="1"/>
    <col min="2099" max="2099" width="12.28515625" customWidth="1"/>
    <col min="2100" max="2101" width="11.140625" customWidth="1"/>
    <col min="2102" max="2102" width="10" customWidth="1"/>
    <col min="2305" max="2305" width="12.140625" customWidth="1"/>
    <col min="2306" max="2306" width="10.140625" customWidth="1"/>
    <col min="2307" max="2307" width="10.5703125" customWidth="1"/>
    <col min="2308" max="2311" width="9.85546875" customWidth="1"/>
    <col min="2312" max="2312" width="10.85546875" customWidth="1"/>
    <col min="2313" max="2313" width="11.28515625" customWidth="1"/>
    <col min="2314" max="2316" width="10.7109375" customWidth="1"/>
    <col min="2317" max="2318" width="8.28515625" customWidth="1"/>
    <col min="2319" max="2319" width="11.7109375" customWidth="1"/>
    <col min="2320" max="2320" width="10" customWidth="1"/>
    <col min="2321" max="2321" width="9" customWidth="1"/>
    <col min="2322" max="2322" width="8.85546875" customWidth="1"/>
    <col min="2323" max="2323" width="1.5703125" customWidth="1"/>
    <col min="2324" max="2324" width="11.42578125" customWidth="1"/>
    <col min="2325" max="2326" width="11.5703125" customWidth="1"/>
    <col min="2327" max="2327" width="11.85546875" customWidth="1"/>
    <col min="2328" max="2328" width="8.42578125" customWidth="1"/>
    <col min="2329" max="2329" width="9" customWidth="1"/>
    <col min="2330" max="2330" width="7.85546875" customWidth="1"/>
    <col min="2331" max="2333" width="8.7109375" customWidth="1"/>
    <col min="2334" max="2334" width="11.28515625" customWidth="1"/>
    <col min="2335" max="2336" width="9.28515625" customWidth="1"/>
    <col min="2337" max="2341" width="9.7109375" customWidth="1"/>
    <col min="2342" max="2342" width="13.5703125" customWidth="1"/>
    <col min="2343" max="2343" width="13.28515625" customWidth="1"/>
    <col min="2344" max="2354" width="9.7109375" customWidth="1"/>
    <col min="2355" max="2355" width="12.28515625" customWidth="1"/>
    <col min="2356" max="2357" width="11.140625" customWidth="1"/>
    <col min="2358" max="2358" width="10" customWidth="1"/>
    <col min="2561" max="2561" width="12.140625" customWidth="1"/>
    <col min="2562" max="2562" width="10.140625" customWidth="1"/>
    <col min="2563" max="2563" width="10.5703125" customWidth="1"/>
    <col min="2564" max="2567" width="9.85546875" customWidth="1"/>
    <col min="2568" max="2568" width="10.85546875" customWidth="1"/>
    <col min="2569" max="2569" width="11.28515625" customWidth="1"/>
    <col min="2570" max="2572" width="10.7109375" customWidth="1"/>
    <col min="2573" max="2574" width="8.28515625" customWidth="1"/>
    <col min="2575" max="2575" width="11.7109375" customWidth="1"/>
    <col min="2576" max="2576" width="10" customWidth="1"/>
    <col min="2577" max="2577" width="9" customWidth="1"/>
    <col min="2578" max="2578" width="8.85546875" customWidth="1"/>
    <col min="2579" max="2579" width="1.5703125" customWidth="1"/>
    <col min="2580" max="2580" width="11.42578125" customWidth="1"/>
    <col min="2581" max="2582" width="11.5703125" customWidth="1"/>
    <col min="2583" max="2583" width="11.85546875" customWidth="1"/>
    <col min="2584" max="2584" width="8.42578125" customWidth="1"/>
    <col min="2585" max="2585" width="9" customWidth="1"/>
    <col min="2586" max="2586" width="7.85546875" customWidth="1"/>
    <col min="2587" max="2589" width="8.7109375" customWidth="1"/>
    <col min="2590" max="2590" width="11.28515625" customWidth="1"/>
    <col min="2591" max="2592" width="9.28515625" customWidth="1"/>
    <col min="2593" max="2597" width="9.7109375" customWidth="1"/>
    <col min="2598" max="2598" width="13.5703125" customWidth="1"/>
    <col min="2599" max="2599" width="13.28515625" customWidth="1"/>
    <col min="2600" max="2610" width="9.7109375" customWidth="1"/>
    <col min="2611" max="2611" width="12.28515625" customWidth="1"/>
    <col min="2612" max="2613" width="11.140625" customWidth="1"/>
    <col min="2614" max="2614" width="10" customWidth="1"/>
    <col min="2817" max="2817" width="12.140625" customWidth="1"/>
    <col min="2818" max="2818" width="10.140625" customWidth="1"/>
    <col min="2819" max="2819" width="10.5703125" customWidth="1"/>
    <col min="2820" max="2823" width="9.85546875" customWidth="1"/>
    <col min="2824" max="2824" width="10.85546875" customWidth="1"/>
    <col min="2825" max="2825" width="11.28515625" customWidth="1"/>
    <col min="2826" max="2828" width="10.7109375" customWidth="1"/>
    <col min="2829" max="2830" width="8.28515625" customWidth="1"/>
    <col min="2831" max="2831" width="11.7109375" customWidth="1"/>
    <col min="2832" max="2832" width="10" customWidth="1"/>
    <col min="2833" max="2833" width="9" customWidth="1"/>
    <col min="2834" max="2834" width="8.85546875" customWidth="1"/>
    <col min="2835" max="2835" width="1.5703125" customWidth="1"/>
    <col min="2836" max="2836" width="11.42578125" customWidth="1"/>
    <col min="2837" max="2838" width="11.5703125" customWidth="1"/>
    <col min="2839" max="2839" width="11.85546875" customWidth="1"/>
    <col min="2840" max="2840" width="8.42578125" customWidth="1"/>
    <col min="2841" max="2841" width="9" customWidth="1"/>
    <col min="2842" max="2842" width="7.85546875" customWidth="1"/>
    <col min="2843" max="2845" width="8.7109375" customWidth="1"/>
    <col min="2846" max="2846" width="11.28515625" customWidth="1"/>
    <col min="2847" max="2848" width="9.28515625" customWidth="1"/>
    <col min="2849" max="2853" width="9.7109375" customWidth="1"/>
    <col min="2854" max="2854" width="13.5703125" customWidth="1"/>
    <col min="2855" max="2855" width="13.28515625" customWidth="1"/>
    <col min="2856" max="2866" width="9.7109375" customWidth="1"/>
    <col min="2867" max="2867" width="12.28515625" customWidth="1"/>
    <col min="2868" max="2869" width="11.140625" customWidth="1"/>
    <col min="2870" max="2870" width="10" customWidth="1"/>
    <col min="3073" max="3073" width="12.140625" customWidth="1"/>
    <col min="3074" max="3074" width="10.140625" customWidth="1"/>
    <col min="3075" max="3075" width="10.5703125" customWidth="1"/>
    <col min="3076" max="3079" width="9.85546875" customWidth="1"/>
    <col min="3080" max="3080" width="10.85546875" customWidth="1"/>
    <col min="3081" max="3081" width="11.28515625" customWidth="1"/>
    <col min="3082" max="3084" width="10.7109375" customWidth="1"/>
    <col min="3085" max="3086" width="8.28515625" customWidth="1"/>
    <col min="3087" max="3087" width="11.7109375" customWidth="1"/>
    <col min="3088" max="3088" width="10" customWidth="1"/>
    <col min="3089" max="3089" width="9" customWidth="1"/>
    <col min="3090" max="3090" width="8.85546875" customWidth="1"/>
    <col min="3091" max="3091" width="1.5703125" customWidth="1"/>
    <col min="3092" max="3092" width="11.42578125" customWidth="1"/>
    <col min="3093" max="3094" width="11.5703125" customWidth="1"/>
    <col min="3095" max="3095" width="11.85546875" customWidth="1"/>
    <col min="3096" max="3096" width="8.42578125" customWidth="1"/>
    <col min="3097" max="3097" width="9" customWidth="1"/>
    <col min="3098" max="3098" width="7.85546875" customWidth="1"/>
    <col min="3099" max="3101" width="8.7109375" customWidth="1"/>
    <col min="3102" max="3102" width="11.28515625" customWidth="1"/>
    <col min="3103" max="3104" width="9.28515625" customWidth="1"/>
    <col min="3105" max="3109" width="9.7109375" customWidth="1"/>
    <col min="3110" max="3110" width="13.5703125" customWidth="1"/>
    <col min="3111" max="3111" width="13.28515625" customWidth="1"/>
    <col min="3112" max="3122" width="9.7109375" customWidth="1"/>
    <col min="3123" max="3123" width="12.28515625" customWidth="1"/>
    <col min="3124" max="3125" width="11.140625" customWidth="1"/>
    <col min="3126" max="3126" width="10" customWidth="1"/>
    <col min="3329" max="3329" width="12.140625" customWidth="1"/>
    <col min="3330" max="3330" width="10.140625" customWidth="1"/>
    <col min="3331" max="3331" width="10.5703125" customWidth="1"/>
    <col min="3332" max="3335" width="9.85546875" customWidth="1"/>
    <col min="3336" max="3336" width="10.85546875" customWidth="1"/>
    <col min="3337" max="3337" width="11.28515625" customWidth="1"/>
    <col min="3338" max="3340" width="10.7109375" customWidth="1"/>
    <col min="3341" max="3342" width="8.28515625" customWidth="1"/>
    <col min="3343" max="3343" width="11.7109375" customWidth="1"/>
    <col min="3344" max="3344" width="10" customWidth="1"/>
    <col min="3345" max="3345" width="9" customWidth="1"/>
    <col min="3346" max="3346" width="8.85546875" customWidth="1"/>
    <col min="3347" max="3347" width="1.5703125" customWidth="1"/>
    <col min="3348" max="3348" width="11.42578125" customWidth="1"/>
    <col min="3349" max="3350" width="11.5703125" customWidth="1"/>
    <col min="3351" max="3351" width="11.85546875" customWidth="1"/>
    <col min="3352" max="3352" width="8.42578125" customWidth="1"/>
    <col min="3353" max="3353" width="9" customWidth="1"/>
    <col min="3354" max="3354" width="7.85546875" customWidth="1"/>
    <col min="3355" max="3357" width="8.7109375" customWidth="1"/>
    <col min="3358" max="3358" width="11.28515625" customWidth="1"/>
    <col min="3359" max="3360" width="9.28515625" customWidth="1"/>
    <col min="3361" max="3365" width="9.7109375" customWidth="1"/>
    <col min="3366" max="3366" width="13.5703125" customWidth="1"/>
    <col min="3367" max="3367" width="13.28515625" customWidth="1"/>
    <col min="3368" max="3378" width="9.7109375" customWidth="1"/>
    <col min="3379" max="3379" width="12.28515625" customWidth="1"/>
    <col min="3380" max="3381" width="11.140625" customWidth="1"/>
    <col min="3382" max="3382" width="10" customWidth="1"/>
    <col min="3585" max="3585" width="12.140625" customWidth="1"/>
    <col min="3586" max="3586" width="10.140625" customWidth="1"/>
    <col min="3587" max="3587" width="10.5703125" customWidth="1"/>
    <col min="3588" max="3591" width="9.85546875" customWidth="1"/>
    <col min="3592" max="3592" width="10.85546875" customWidth="1"/>
    <col min="3593" max="3593" width="11.28515625" customWidth="1"/>
    <col min="3594" max="3596" width="10.7109375" customWidth="1"/>
    <col min="3597" max="3598" width="8.28515625" customWidth="1"/>
    <col min="3599" max="3599" width="11.7109375" customWidth="1"/>
    <col min="3600" max="3600" width="10" customWidth="1"/>
    <col min="3601" max="3601" width="9" customWidth="1"/>
    <col min="3602" max="3602" width="8.85546875" customWidth="1"/>
    <col min="3603" max="3603" width="1.5703125" customWidth="1"/>
    <col min="3604" max="3604" width="11.42578125" customWidth="1"/>
    <col min="3605" max="3606" width="11.5703125" customWidth="1"/>
    <col min="3607" max="3607" width="11.85546875" customWidth="1"/>
    <col min="3608" max="3608" width="8.42578125" customWidth="1"/>
    <col min="3609" max="3609" width="9" customWidth="1"/>
    <col min="3610" max="3610" width="7.85546875" customWidth="1"/>
    <col min="3611" max="3613" width="8.7109375" customWidth="1"/>
    <col min="3614" max="3614" width="11.28515625" customWidth="1"/>
    <col min="3615" max="3616" width="9.28515625" customWidth="1"/>
    <col min="3617" max="3621" width="9.7109375" customWidth="1"/>
    <col min="3622" max="3622" width="13.5703125" customWidth="1"/>
    <col min="3623" max="3623" width="13.28515625" customWidth="1"/>
    <col min="3624" max="3634" width="9.7109375" customWidth="1"/>
    <col min="3635" max="3635" width="12.28515625" customWidth="1"/>
    <col min="3636" max="3637" width="11.140625" customWidth="1"/>
    <col min="3638" max="3638" width="10" customWidth="1"/>
    <col min="3841" max="3841" width="12.140625" customWidth="1"/>
    <col min="3842" max="3842" width="10.140625" customWidth="1"/>
    <col min="3843" max="3843" width="10.5703125" customWidth="1"/>
    <col min="3844" max="3847" width="9.85546875" customWidth="1"/>
    <col min="3848" max="3848" width="10.85546875" customWidth="1"/>
    <col min="3849" max="3849" width="11.28515625" customWidth="1"/>
    <col min="3850" max="3852" width="10.7109375" customWidth="1"/>
    <col min="3853" max="3854" width="8.28515625" customWidth="1"/>
    <col min="3855" max="3855" width="11.7109375" customWidth="1"/>
    <col min="3856" max="3856" width="10" customWidth="1"/>
    <col min="3857" max="3857" width="9" customWidth="1"/>
    <col min="3858" max="3858" width="8.85546875" customWidth="1"/>
    <col min="3859" max="3859" width="1.5703125" customWidth="1"/>
    <col min="3860" max="3860" width="11.42578125" customWidth="1"/>
    <col min="3861" max="3862" width="11.5703125" customWidth="1"/>
    <col min="3863" max="3863" width="11.85546875" customWidth="1"/>
    <col min="3864" max="3864" width="8.42578125" customWidth="1"/>
    <col min="3865" max="3865" width="9" customWidth="1"/>
    <col min="3866" max="3866" width="7.85546875" customWidth="1"/>
    <col min="3867" max="3869" width="8.7109375" customWidth="1"/>
    <col min="3870" max="3870" width="11.28515625" customWidth="1"/>
    <col min="3871" max="3872" width="9.28515625" customWidth="1"/>
    <col min="3873" max="3877" width="9.7109375" customWidth="1"/>
    <col min="3878" max="3878" width="13.5703125" customWidth="1"/>
    <col min="3879" max="3879" width="13.28515625" customWidth="1"/>
    <col min="3880" max="3890" width="9.7109375" customWidth="1"/>
    <col min="3891" max="3891" width="12.28515625" customWidth="1"/>
    <col min="3892" max="3893" width="11.140625" customWidth="1"/>
    <col min="3894" max="3894" width="10" customWidth="1"/>
    <col min="4097" max="4097" width="12.140625" customWidth="1"/>
    <col min="4098" max="4098" width="10.140625" customWidth="1"/>
    <col min="4099" max="4099" width="10.5703125" customWidth="1"/>
    <col min="4100" max="4103" width="9.85546875" customWidth="1"/>
    <col min="4104" max="4104" width="10.85546875" customWidth="1"/>
    <col min="4105" max="4105" width="11.28515625" customWidth="1"/>
    <col min="4106" max="4108" width="10.7109375" customWidth="1"/>
    <col min="4109" max="4110" width="8.28515625" customWidth="1"/>
    <col min="4111" max="4111" width="11.7109375" customWidth="1"/>
    <col min="4112" max="4112" width="10" customWidth="1"/>
    <col min="4113" max="4113" width="9" customWidth="1"/>
    <col min="4114" max="4114" width="8.85546875" customWidth="1"/>
    <col min="4115" max="4115" width="1.5703125" customWidth="1"/>
    <col min="4116" max="4116" width="11.42578125" customWidth="1"/>
    <col min="4117" max="4118" width="11.5703125" customWidth="1"/>
    <col min="4119" max="4119" width="11.85546875" customWidth="1"/>
    <col min="4120" max="4120" width="8.42578125" customWidth="1"/>
    <col min="4121" max="4121" width="9" customWidth="1"/>
    <col min="4122" max="4122" width="7.85546875" customWidth="1"/>
    <col min="4123" max="4125" width="8.7109375" customWidth="1"/>
    <col min="4126" max="4126" width="11.28515625" customWidth="1"/>
    <col min="4127" max="4128" width="9.28515625" customWidth="1"/>
    <col min="4129" max="4133" width="9.7109375" customWidth="1"/>
    <col min="4134" max="4134" width="13.5703125" customWidth="1"/>
    <col min="4135" max="4135" width="13.28515625" customWidth="1"/>
    <col min="4136" max="4146" width="9.7109375" customWidth="1"/>
    <col min="4147" max="4147" width="12.28515625" customWidth="1"/>
    <col min="4148" max="4149" width="11.140625" customWidth="1"/>
    <col min="4150" max="4150" width="10" customWidth="1"/>
    <col min="4353" max="4353" width="12.140625" customWidth="1"/>
    <col min="4354" max="4354" width="10.140625" customWidth="1"/>
    <col min="4355" max="4355" width="10.5703125" customWidth="1"/>
    <col min="4356" max="4359" width="9.85546875" customWidth="1"/>
    <col min="4360" max="4360" width="10.85546875" customWidth="1"/>
    <col min="4361" max="4361" width="11.28515625" customWidth="1"/>
    <col min="4362" max="4364" width="10.7109375" customWidth="1"/>
    <col min="4365" max="4366" width="8.28515625" customWidth="1"/>
    <col min="4367" max="4367" width="11.7109375" customWidth="1"/>
    <col min="4368" max="4368" width="10" customWidth="1"/>
    <col min="4369" max="4369" width="9" customWidth="1"/>
    <col min="4370" max="4370" width="8.85546875" customWidth="1"/>
    <col min="4371" max="4371" width="1.5703125" customWidth="1"/>
    <col min="4372" max="4372" width="11.42578125" customWidth="1"/>
    <col min="4373" max="4374" width="11.5703125" customWidth="1"/>
    <col min="4375" max="4375" width="11.85546875" customWidth="1"/>
    <col min="4376" max="4376" width="8.42578125" customWidth="1"/>
    <col min="4377" max="4377" width="9" customWidth="1"/>
    <col min="4378" max="4378" width="7.85546875" customWidth="1"/>
    <col min="4379" max="4381" width="8.7109375" customWidth="1"/>
    <col min="4382" max="4382" width="11.28515625" customWidth="1"/>
    <col min="4383" max="4384" width="9.28515625" customWidth="1"/>
    <col min="4385" max="4389" width="9.7109375" customWidth="1"/>
    <col min="4390" max="4390" width="13.5703125" customWidth="1"/>
    <col min="4391" max="4391" width="13.28515625" customWidth="1"/>
    <col min="4392" max="4402" width="9.7109375" customWidth="1"/>
    <col min="4403" max="4403" width="12.28515625" customWidth="1"/>
    <col min="4404" max="4405" width="11.140625" customWidth="1"/>
    <col min="4406" max="4406" width="10" customWidth="1"/>
    <col min="4609" max="4609" width="12.140625" customWidth="1"/>
    <col min="4610" max="4610" width="10.140625" customWidth="1"/>
    <col min="4611" max="4611" width="10.5703125" customWidth="1"/>
    <col min="4612" max="4615" width="9.85546875" customWidth="1"/>
    <col min="4616" max="4616" width="10.85546875" customWidth="1"/>
    <col min="4617" max="4617" width="11.28515625" customWidth="1"/>
    <col min="4618" max="4620" width="10.7109375" customWidth="1"/>
    <col min="4621" max="4622" width="8.28515625" customWidth="1"/>
    <col min="4623" max="4623" width="11.7109375" customWidth="1"/>
    <col min="4624" max="4624" width="10" customWidth="1"/>
    <col min="4625" max="4625" width="9" customWidth="1"/>
    <col min="4626" max="4626" width="8.85546875" customWidth="1"/>
    <col min="4627" max="4627" width="1.5703125" customWidth="1"/>
    <col min="4628" max="4628" width="11.42578125" customWidth="1"/>
    <col min="4629" max="4630" width="11.5703125" customWidth="1"/>
    <col min="4631" max="4631" width="11.85546875" customWidth="1"/>
    <col min="4632" max="4632" width="8.42578125" customWidth="1"/>
    <col min="4633" max="4633" width="9" customWidth="1"/>
    <col min="4634" max="4634" width="7.85546875" customWidth="1"/>
    <col min="4635" max="4637" width="8.7109375" customWidth="1"/>
    <col min="4638" max="4638" width="11.28515625" customWidth="1"/>
    <col min="4639" max="4640" width="9.28515625" customWidth="1"/>
    <col min="4641" max="4645" width="9.7109375" customWidth="1"/>
    <col min="4646" max="4646" width="13.5703125" customWidth="1"/>
    <col min="4647" max="4647" width="13.28515625" customWidth="1"/>
    <col min="4648" max="4658" width="9.7109375" customWidth="1"/>
    <col min="4659" max="4659" width="12.28515625" customWidth="1"/>
    <col min="4660" max="4661" width="11.140625" customWidth="1"/>
    <col min="4662" max="4662" width="10" customWidth="1"/>
    <col min="4865" max="4865" width="12.140625" customWidth="1"/>
    <col min="4866" max="4866" width="10.140625" customWidth="1"/>
    <col min="4867" max="4867" width="10.5703125" customWidth="1"/>
    <col min="4868" max="4871" width="9.85546875" customWidth="1"/>
    <col min="4872" max="4872" width="10.85546875" customWidth="1"/>
    <col min="4873" max="4873" width="11.28515625" customWidth="1"/>
    <col min="4874" max="4876" width="10.7109375" customWidth="1"/>
    <col min="4877" max="4878" width="8.28515625" customWidth="1"/>
    <col min="4879" max="4879" width="11.7109375" customWidth="1"/>
    <col min="4880" max="4880" width="10" customWidth="1"/>
    <col min="4881" max="4881" width="9" customWidth="1"/>
    <col min="4882" max="4882" width="8.85546875" customWidth="1"/>
    <col min="4883" max="4883" width="1.5703125" customWidth="1"/>
    <col min="4884" max="4884" width="11.42578125" customWidth="1"/>
    <col min="4885" max="4886" width="11.5703125" customWidth="1"/>
    <col min="4887" max="4887" width="11.85546875" customWidth="1"/>
    <col min="4888" max="4888" width="8.42578125" customWidth="1"/>
    <col min="4889" max="4889" width="9" customWidth="1"/>
    <col min="4890" max="4890" width="7.85546875" customWidth="1"/>
    <col min="4891" max="4893" width="8.7109375" customWidth="1"/>
    <col min="4894" max="4894" width="11.28515625" customWidth="1"/>
    <col min="4895" max="4896" width="9.28515625" customWidth="1"/>
    <col min="4897" max="4901" width="9.7109375" customWidth="1"/>
    <col min="4902" max="4902" width="13.5703125" customWidth="1"/>
    <col min="4903" max="4903" width="13.28515625" customWidth="1"/>
    <col min="4904" max="4914" width="9.7109375" customWidth="1"/>
    <col min="4915" max="4915" width="12.28515625" customWidth="1"/>
    <col min="4916" max="4917" width="11.140625" customWidth="1"/>
    <col min="4918" max="4918" width="10" customWidth="1"/>
    <col min="5121" max="5121" width="12.140625" customWidth="1"/>
    <col min="5122" max="5122" width="10.140625" customWidth="1"/>
    <col min="5123" max="5123" width="10.5703125" customWidth="1"/>
    <col min="5124" max="5127" width="9.85546875" customWidth="1"/>
    <col min="5128" max="5128" width="10.85546875" customWidth="1"/>
    <col min="5129" max="5129" width="11.28515625" customWidth="1"/>
    <col min="5130" max="5132" width="10.7109375" customWidth="1"/>
    <col min="5133" max="5134" width="8.28515625" customWidth="1"/>
    <col min="5135" max="5135" width="11.7109375" customWidth="1"/>
    <col min="5136" max="5136" width="10" customWidth="1"/>
    <col min="5137" max="5137" width="9" customWidth="1"/>
    <col min="5138" max="5138" width="8.85546875" customWidth="1"/>
    <col min="5139" max="5139" width="1.5703125" customWidth="1"/>
    <col min="5140" max="5140" width="11.42578125" customWidth="1"/>
    <col min="5141" max="5142" width="11.5703125" customWidth="1"/>
    <col min="5143" max="5143" width="11.85546875" customWidth="1"/>
    <col min="5144" max="5144" width="8.42578125" customWidth="1"/>
    <col min="5145" max="5145" width="9" customWidth="1"/>
    <col min="5146" max="5146" width="7.85546875" customWidth="1"/>
    <col min="5147" max="5149" width="8.7109375" customWidth="1"/>
    <col min="5150" max="5150" width="11.28515625" customWidth="1"/>
    <col min="5151" max="5152" width="9.28515625" customWidth="1"/>
    <col min="5153" max="5157" width="9.7109375" customWidth="1"/>
    <col min="5158" max="5158" width="13.5703125" customWidth="1"/>
    <col min="5159" max="5159" width="13.28515625" customWidth="1"/>
    <col min="5160" max="5170" width="9.7109375" customWidth="1"/>
    <col min="5171" max="5171" width="12.28515625" customWidth="1"/>
    <col min="5172" max="5173" width="11.140625" customWidth="1"/>
    <col min="5174" max="5174" width="10" customWidth="1"/>
    <col min="5377" max="5377" width="12.140625" customWidth="1"/>
    <col min="5378" max="5378" width="10.140625" customWidth="1"/>
    <col min="5379" max="5379" width="10.5703125" customWidth="1"/>
    <col min="5380" max="5383" width="9.85546875" customWidth="1"/>
    <col min="5384" max="5384" width="10.85546875" customWidth="1"/>
    <col min="5385" max="5385" width="11.28515625" customWidth="1"/>
    <col min="5386" max="5388" width="10.7109375" customWidth="1"/>
    <col min="5389" max="5390" width="8.28515625" customWidth="1"/>
    <col min="5391" max="5391" width="11.7109375" customWidth="1"/>
    <col min="5392" max="5392" width="10" customWidth="1"/>
    <col min="5393" max="5393" width="9" customWidth="1"/>
    <col min="5394" max="5394" width="8.85546875" customWidth="1"/>
    <col min="5395" max="5395" width="1.5703125" customWidth="1"/>
    <col min="5396" max="5396" width="11.42578125" customWidth="1"/>
    <col min="5397" max="5398" width="11.5703125" customWidth="1"/>
    <col min="5399" max="5399" width="11.85546875" customWidth="1"/>
    <col min="5400" max="5400" width="8.42578125" customWidth="1"/>
    <col min="5401" max="5401" width="9" customWidth="1"/>
    <col min="5402" max="5402" width="7.85546875" customWidth="1"/>
    <col min="5403" max="5405" width="8.7109375" customWidth="1"/>
    <col min="5406" max="5406" width="11.28515625" customWidth="1"/>
    <col min="5407" max="5408" width="9.28515625" customWidth="1"/>
    <col min="5409" max="5413" width="9.7109375" customWidth="1"/>
    <col min="5414" max="5414" width="13.5703125" customWidth="1"/>
    <col min="5415" max="5415" width="13.28515625" customWidth="1"/>
    <col min="5416" max="5426" width="9.7109375" customWidth="1"/>
    <col min="5427" max="5427" width="12.28515625" customWidth="1"/>
    <col min="5428" max="5429" width="11.140625" customWidth="1"/>
    <col min="5430" max="5430" width="10" customWidth="1"/>
    <col min="5633" max="5633" width="12.140625" customWidth="1"/>
    <col min="5634" max="5634" width="10.140625" customWidth="1"/>
    <col min="5635" max="5635" width="10.5703125" customWidth="1"/>
    <col min="5636" max="5639" width="9.85546875" customWidth="1"/>
    <col min="5640" max="5640" width="10.85546875" customWidth="1"/>
    <col min="5641" max="5641" width="11.28515625" customWidth="1"/>
    <col min="5642" max="5644" width="10.7109375" customWidth="1"/>
    <col min="5645" max="5646" width="8.28515625" customWidth="1"/>
    <col min="5647" max="5647" width="11.7109375" customWidth="1"/>
    <col min="5648" max="5648" width="10" customWidth="1"/>
    <col min="5649" max="5649" width="9" customWidth="1"/>
    <col min="5650" max="5650" width="8.85546875" customWidth="1"/>
    <col min="5651" max="5651" width="1.5703125" customWidth="1"/>
    <col min="5652" max="5652" width="11.42578125" customWidth="1"/>
    <col min="5653" max="5654" width="11.5703125" customWidth="1"/>
    <col min="5655" max="5655" width="11.85546875" customWidth="1"/>
    <col min="5656" max="5656" width="8.42578125" customWidth="1"/>
    <col min="5657" max="5657" width="9" customWidth="1"/>
    <col min="5658" max="5658" width="7.85546875" customWidth="1"/>
    <col min="5659" max="5661" width="8.7109375" customWidth="1"/>
    <col min="5662" max="5662" width="11.28515625" customWidth="1"/>
    <col min="5663" max="5664" width="9.28515625" customWidth="1"/>
    <col min="5665" max="5669" width="9.7109375" customWidth="1"/>
    <col min="5670" max="5670" width="13.5703125" customWidth="1"/>
    <col min="5671" max="5671" width="13.28515625" customWidth="1"/>
    <col min="5672" max="5682" width="9.7109375" customWidth="1"/>
    <col min="5683" max="5683" width="12.28515625" customWidth="1"/>
    <col min="5684" max="5685" width="11.140625" customWidth="1"/>
    <col min="5686" max="5686" width="10" customWidth="1"/>
    <col min="5889" max="5889" width="12.140625" customWidth="1"/>
    <col min="5890" max="5890" width="10.140625" customWidth="1"/>
    <col min="5891" max="5891" width="10.5703125" customWidth="1"/>
    <col min="5892" max="5895" width="9.85546875" customWidth="1"/>
    <col min="5896" max="5896" width="10.85546875" customWidth="1"/>
    <col min="5897" max="5897" width="11.28515625" customWidth="1"/>
    <col min="5898" max="5900" width="10.7109375" customWidth="1"/>
    <col min="5901" max="5902" width="8.28515625" customWidth="1"/>
    <col min="5903" max="5903" width="11.7109375" customWidth="1"/>
    <col min="5904" max="5904" width="10" customWidth="1"/>
    <col min="5905" max="5905" width="9" customWidth="1"/>
    <col min="5906" max="5906" width="8.85546875" customWidth="1"/>
    <col min="5907" max="5907" width="1.5703125" customWidth="1"/>
    <col min="5908" max="5908" width="11.42578125" customWidth="1"/>
    <col min="5909" max="5910" width="11.5703125" customWidth="1"/>
    <col min="5911" max="5911" width="11.85546875" customWidth="1"/>
    <col min="5912" max="5912" width="8.42578125" customWidth="1"/>
    <col min="5913" max="5913" width="9" customWidth="1"/>
    <col min="5914" max="5914" width="7.85546875" customWidth="1"/>
    <col min="5915" max="5917" width="8.7109375" customWidth="1"/>
    <col min="5918" max="5918" width="11.28515625" customWidth="1"/>
    <col min="5919" max="5920" width="9.28515625" customWidth="1"/>
    <col min="5921" max="5925" width="9.7109375" customWidth="1"/>
    <col min="5926" max="5926" width="13.5703125" customWidth="1"/>
    <col min="5927" max="5927" width="13.28515625" customWidth="1"/>
    <col min="5928" max="5938" width="9.7109375" customWidth="1"/>
    <col min="5939" max="5939" width="12.28515625" customWidth="1"/>
    <col min="5940" max="5941" width="11.140625" customWidth="1"/>
    <col min="5942" max="5942" width="10" customWidth="1"/>
    <col min="6145" max="6145" width="12.140625" customWidth="1"/>
    <col min="6146" max="6146" width="10.140625" customWidth="1"/>
    <col min="6147" max="6147" width="10.5703125" customWidth="1"/>
    <col min="6148" max="6151" width="9.85546875" customWidth="1"/>
    <col min="6152" max="6152" width="10.85546875" customWidth="1"/>
    <col min="6153" max="6153" width="11.28515625" customWidth="1"/>
    <col min="6154" max="6156" width="10.7109375" customWidth="1"/>
    <col min="6157" max="6158" width="8.28515625" customWidth="1"/>
    <col min="6159" max="6159" width="11.7109375" customWidth="1"/>
    <col min="6160" max="6160" width="10" customWidth="1"/>
    <col min="6161" max="6161" width="9" customWidth="1"/>
    <col min="6162" max="6162" width="8.85546875" customWidth="1"/>
    <col min="6163" max="6163" width="1.5703125" customWidth="1"/>
    <col min="6164" max="6164" width="11.42578125" customWidth="1"/>
    <col min="6165" max="6166" width="11.5703125" customWidth="1"/>
    <col min="6167" max="6167" width="11.85546875" customWidth="1"/>
    <col min="6168" max="6168" width="8.42578125" customWidth="1"/>
    <col min="6169" max="6169" width="9" customWidth="1"/>
    <col min="6170" max="6170" width="7.85546875" customWidth="1"/>
    <col min="6171" max="6173" width="8.7109375" customWidth="1"/>
    <col min="6174" max="6174" width="11.28515625" customWidth="1"/>
    <col min="6175" max="6176" width="9.28515625" customWidth="1"/>
    <col min="6177" max="6181" width="9.7109375" customWidth="1"/>
    <col min="6182" max="6182" width="13.5703125" customWidth="1"/>
    <col min="6183" max="6183" width="13.28515625" customWidth="1"/>
    <col min="6184" max="6194" width="9.7109375" customWidth="1"/>
    <col min="6195" max="6195" width="12.28515625" customWidth="1"/>
    <col min="6196" max="6197" width="11.140625" customWidth="1"/>
    <col min="6198" max="6198" width="10" customWidth="1"/>
    <col min="6401" max="6401" width="12.140625" customWidth="1"/>
    <col min="6402" max="6402" width="10.140625" customWidth="1"/>
    <col min="6403" max="6403" width="10.5703125" customWidth="1"/>
    <col min="6404" max="6407" width="9.85546875" customWidth="1"/>
    <col min="6408" max="6408" width="10.85546875" customWidth="1"/>
    <col min="6409" max="6409" width="11.28515625" customWidth="1"/>
    <col min="6410" max="6412" width="10.7109375" customWidth="1"/>
    <col min="6413" max="6414" width="8.28515625" customWidth="1"/>
    <col min="6415" max="6415" width="11.7109375" customWidth="1"/>
    <col min="6416" max="6416" width="10" customWidth="1"/>
    <col min="6417" max="6417" width="9" customWidth="1"/>
    <col min="6418" max="6418" width="8.85546875" customWidth="1"/>
    <col min="6419" max="6419" width="1.5703125" customWidth="1"/>
    <col min="6420" max="6420" width="11.42578125" customWidth="1"/>
    <col min="6421" max="6422" width="11.5703125" customWidth="1"/>
    <col min="6423" max="6423" width="11.85546875" customWidth="1"/>
    <col min="6424" max="6424" width="8.42578125" customWidth="1"/>
    <col min="6425" max="6425" width="9" customWidth="1"/>
    <col min="6426" max="6426" width="7.85546875" customWidth="1"/>
    <col min="6427" max="6429" width="8.7109375" customWidth="1"/>
    <col min="6430" max="6430" width="11.28515625" customWidth="1"/>
    <col min="6431" max="6432" width="9.28515625" customWidth="1"/>
    <col min="6433" max="6437" width="9.7109375" customWidth="1"/>
    <col min="6438" max="6438" width="13.5703125" customWidth="1"/>
    <col min="6439" max="6439" width="13.28515625" customWidth="1"/>
    <col min="6440" max="6450" width="9.7109375" customWidth="1"/>
    <col min="6451" max="6451" width="12.28515625" customWidth="1"/>
    <col min="6452" max="6453" width="11.140625" customWidth="1"/>
    <col min="6454" max="6454" width="10" customWidth="1"/>
    <col min="6657" max="6657" width="12.140625" customWidth="1"/>
    <col min="6658" max="6658" width="10.140625" customWidth="1"/>
    <col min="6659" max="6659" width="10.5703125" customWidth="1"/>
    <col min="6660" max="6663" width="9.85546875" customWidth="1"/>
    <col min="6664" max="6664" width="10.85546875" customWidth="1"/>
    <col min="6665" max="6665" width="11.28515625" customWidth="1"/>
    <col min="6666" max="6668" width="10.7109375" customWidth="1"/>
    <col min="6669" max="6670" width="8.28515625" customWidth="1"/>
    <col min="6671" max="6671" width="11.7109375" customWidth="1"/>
    <col min="6672" max="6672" width="10" customWidth="1"/>
    <col min="6673" max="6673" width="9" customWidth="1"/>
    <col min="6674" max="6674" width="8.85546875" customWidth="1"/>
    <col min="6675" max="6675" width="1.5703125" customWidth="1"/>
    <col min="6676" max="6676" width="11.42578125" customWidth="1"/>
    <col min="6677" max="6678" width="11.5703125" customWidth="1"/>
    <col min="6679" max="6679" width="11.85546875" customWidth="1"/>
    <col min="6680" max="6680" width="8.42578125" customWidth="1"/>
    <col min="6681" max="6681" width="9" customWidth="1"/>
    <col min="6682" max="6682" width="7.85546875" customWidth="1"/>
    <col min="6683" max="6685" width="8.7109375" customWidth="1"/>
    <col min="6686" max="6686" width="11.28515625" customWidth="1"/>
    <col min="6687" max="6688" width="9.28515625" customWidth="1"/>
    <col min="6689" max="6693" width="9.7109375" customWidth="1"/>
    <col min="6694" max="6694" width="13.5703125" customWidth="1"/>
    <col min="6695" max="6695" width="13.28515625" customWidth="1"/>
    <col min="6696" max="6706" width="9.7109375" customWidth="1"/>
    <col min="6707" max="6707" width="12.28515625" customWidth="1"/>
    <col min="6708" max="6709" width="11.140625" customWidth="1"/>
    <col min="6710" max="6710" width="10" customWidth="1"/>
    <col min="6913" max="6913" width="12.140625" customWidth="1"/>
    <col min="6914" max="6914" width="10.140625" customWidth="1"/>
    <col min="6915" max="6915" width="10.5703125" customWidth="1"/>
    <col min="6916" max="6919" width="9.85546875" customWidth="1"/>
    <col min="6920" max="6920" width="10.85546875" customWidth="1"/>
    <col min="6921" max="6921" width="11.28515625" customWidth="1"/>
    <col min="6922" max="6924" width="10.7109375" customWidth="1"/>
    <col min="6925" max="6926" width="8.28515625" customWidth="1"/>
    <col min="6927" max="6927" width="11.7109375" customWidth="1"/>
    <col min="6928" max="6928" width="10" customWidth="1"/>
    <col min="6929" max="6929" width="9" customWidth="1"/>
    <col min="6930" max="6930" width="8.85546875" customWidth="1"/>
    <col min="6931" max="6931" width="1.5703125" customWidth="1"/>
    <col min="6932" max="6932" width="11.42578125" customWidth="1"/>
    <col min="6933" max="6934" width="11.5703125" customWidth="1"/>
    <col min="6935" max="6935" width="11.85546875" customWidth="1"/>
    <col min="6936" max="6936" width="8.42578125" customWidth="1"/>
    <col min="6937" max="6937" width="9" customWidth="1"/>
    <col min="6938" max="6938" width="7.85546875" customWidth="1"/>
    <col min="6939" max="6941" width="8.7109375" customWidth="1"/>
    <col min="6942" max="6942" width="11.28515625" customWidth="1"/>
    <col min="6943" max="6944" width="9.28515625" customWidth="1"/>
    <col min="6945" max="6949" width="9.7109375" customWidth="1"/>
    <col min="6950" max="6950" width="13.5703125" customWidth="1"/>
    <col min="6951" max="6951" width="13.28515625" customWidth="1"/>
    <col min="6952" max="6962" width="9.7109375" customWidth="1"/>
    <col min="6963" max="6963" width="12.28515625" customWidth="1"/>
    <col min="6964" max="6965" width="11.140625" customWidth="1"/>
    <col min="6966" max="6966" width="10" customWidth="1"/>
    <col min="7169" max="7169" width="12.140625" customWidth="1"/>
    <col min="7170" max="7170" width="10.140625" customWidth="1"/>
    <col min="7171" max="7171" width="10.5703125" customWidth="1"/>
    <col min="7172" max="7175" width="9.85546875" customWidth="1"/>
    <col min="7176" max="7176" width="10.85546875" customWidth="1"/>
    <col min="7177" max="7177" width="11.28515625" customWidth="1"/>
    <col min="7178" max="7180" width="10.7109375" customWidth="1"/>
    <col min="7181" max="7182" width="8.28515625" customWidth="1"/>
    <col min="7183" max="7183" width="11.7109375" customWidth="1"/>
    <col min="7184" max="7184" width="10" customWidth="1"/>
    <col min="7185" max="7185" width="9" customWidth="1"/>
    <col min="7186" max="7186" width="8.85546875" customWidth="1"/>
    <col min="7187" max="7187" width="1.5703125" customWidth="1"/>
    <col min="7188" max="7188" width="11.42578125" customWidth="1"/>
    <col min="7189" max="7190" width="11.5703125" customWidth="1"/>
    <col min="7191" max="7191" width="11.85546875" customWidth="1"/>
    <col min="7192" max="7192" width="8.42578125" customWidth="1"/>
    <col min="7193" max="7193" width="9" customWidth="1"/>
    <col min="7194" max="7194" width="7.85546875" customWidth="1"/>
    <col min="7195" max="7197" width="8.7109375" customWidth="1"/>
    <col min="7198" max="7198" width="11.28515625" customWidth="1"/>
    <col min="7199" max="7200" width="9.28515625" customWidth="1"/>
    <col min="7201" max="7205" width="9.7109375" customWidth="1"/>
    <col min="7206" max="7206" width="13.5703125" customWidth="1"/>
    <col min="7207" max="7207" width="13.28515625" customWidth="1"/>
    <col min="7208" max="7218" width="9.7109375" customWidth="1"/>
    <col min="7219" max="7219" width="12.28515625" customWidth="1"/>
    <col min="7220" max="7221" width="11.140625" customWidth="1"/>
    <col min="7222" max="7222" width="10" customWidth="1"/>
    <col min="7425" max="7425" width="12.140625" customWidth="1"/>
    <col min="7426" max="7426" width="10.140625" customWidth="1"/>
    <col min="7427" max="7427" width="10.5703125" customWidth="1"/>
    <col min="7428" max="7431" width="9.85546875" customWidth="1"/>
    <col min="7432" max="7432" width="10.85546875" customWidth="1"/>
    <col min="7433" max="7433" width="11.28515625" customWidth="1"/>
    <col min="7434" max="7436" width="10.7109375" customWidth="1"/>
    <col min="7437" max="7438" width="8.28515625" customWidth="1"/>
    <col min="7439" max="7439" width="11.7109375" customWidth="1"/>
    <col min="7440" max="7440" width="10" customWidth="1"/>
    <col min="7441" max="7441" width="9" customWidth="1"/>
    <col min="7442" max="7442" width="8.85546875" customWidth="1"/>
    <col min="7443" max="7443" width="1.5703125" customWidth="1"/>
    <col min="7444" max="7444" width="11.42578125" customWidth="1"/>
    <col min="7445" max="7446" width="11.5703125" customWidth="1"/>
    <col min="7447" max="7447" width="11.85546875" customWidth="1"/>
    <col min="7448" max="7448" width="8.42578125" customWidth="1"/>
    <col min="7449" max="7449" width="9" customWidth="1"/>
    <col min="7450" max="7450" width="7.85546875" customWidth="1"/>
    <col min="7451" max="7453" width="8.7109375" customWidth="1"/>
    <col min="7454" max="7454" width="11.28515625" customWidth="1"/>
    <col min="7455" max="7456" width="9.28515625" customWidth="1"/>
    <col min="7457" max="7461" width="9.7109375" customWidth="1"/>
    <col min="7462" max="7462" width="13.5703125" customWidth="1"/>
    <col min="7463" max="7463" width="13.28515625" customWidth="1"/>
    <col min="7464" max="7474" width="9.7109375" customWidth="1"/>
    <col min="7475" max="7475" width="12.28515625" customWidth="1"/>
    <col min="7476" max="7477" width="11.140625" customWidth="1"/>
    <col min="7478" max="7478" width="10" customWidth="1"/>
    <col min="7681" max="7681" width="12.140625" customWidth="1"/>
    <col min="7682" max="7682" width="10.140625" customWidth="1"/>
    <col min="7683" max="7683" width="10.5703125" customWidth="1"/>
    <col min="7684" max="7687" width="9.85546875" customWidth="1"/>
    <col min="7688" max="7688" width="10.85546875" customWidth="1"/>
    <col min="7689" max="7689" width="11.28515625" customWidth="1"/>
    <col min="7690" max="7692" width="10.7109375" customWidth="1"/>
    <col min="7693" max="7694" width="8.28515625" customWidth="1"/>
    <col min="7695" max="7695" width="11.7109375" customWidth="1"/>
    <col min="7696" max="7696" width="10" customWidth="1"/>
    <col min="7697" max="7697" width="9" customWidth="1"/>
    <col min="7698" max="7698" width="8.85546875" customWidth="1"/>
    <col min="7699" max="7699" width="1.5703125" customWidth="1"/>
    <col min="7700" max="7700" width="11.42578125" customWidth="1"/>
    <col min="7701" max="7702" width="11.5703125" customWidth="1"/>
    <col min="7703" max="7703" width="11.85546875" customWidth="1"/>
    <col min="7704" max="7704" width="8.42578125" customWidth="1"/>
    <col min="7705" max="7705" width="9" customWidth="1"/>
    <col min="7706" max="7706" width="7.85546875" customWidth="1"/>
    <col min="7707" max="7709" width="8.7109375" customWidth="1"/>
    <col min="7710" max="7710" width="11.28515625" customWidth="1"/>
    <col min="7711" max="7712" width="9.28515625" customWidth="1"/>
    <col min="7713" max="7717" width="9.7109375" customWidth="1"/>
    <col min="7718" max="7718" width="13.5703125" customWidth="1"/>
    <col min="7719" max="7719" width="13.28515625" customWidth="1"/>
    <col min="7720" max="7730" width="9.7109375" customWidth="1"/>
    <col min="7731" max="7731" width="12.28515625" customWidth="1"/>
    <col min="7732" max="7733" width="11.140625" customWidth="1"/>
    <col min="7734" max="7734" width="10" customWidth="1"/>
    <col min="7937" max="7937" width="12.140625" customWidth="1"/>
    <col min="7938" max="7938" width="10.140625" customWidth="1"/>
    <col min="7939" max="7939" width="10.5703125" customWidth="1"/>
    <col min="7940" max="7943" width="9.85546875" customWidth="1"/>
    <col min="7944" max="7944" width="10.85546875" customWidth="1"/>
    <col min="7945" max="7945" width="11.28515625" customWidth="1"/>
    <col min="7946" max="7948" width="10.7109375" customWidth="1"/>
    <col min="7949" max="7950" width="8.28515625" customWidth="1"/>
    <col min="7951" max="7951" width="11.7109375" customWidth="1"/>
    <col min="7952" max="7952" width="10" customWidth="1"/>
    <col min="7953" max="7953" width="9" customWidth="1"/>
    <col min="7954" max="7954" width="8.85546875" customWidth="1"/>
    <col min="7955" max="7955" width="1.5703125" customWidth="1"/>
    <col min="7956" max="7956" width="11.42578125" customWidth="1"/>
    <col min="7957" max="7958" width="11.5703125" customWidth="1"/>
    <col min="7959" max="7959" width="11.85546875" customWidth="1"/>
    <col min="7960" max="7960" width="8.42578125" customWidth="1"/>
    <col min="7961" max="7961" width="9" customWidth="1"/>
    <col min="7962" max="7962" width="7.85546875" customWidth="1"/>
    <col min="7963" max="7965" width="8.7109375" customWidth="1"/>
    <col min="7966" max="7966" width="11.28515625" customWidth="1"/>
    <col min="7967" max="7968" width="9.28515625" customWidth="1"/>
    <col min="7969" max="7973" width="9.7109375" customWidth="1"/>
    <col min="7974" max="7974" width="13.5703125" customWidth="1"/>
    <col min="7975" max="7975" width="13.28515625" customWidth="1"/>
    <col min="7976" max="7986" width="9.7109375" customWidth="1"/>
    <col min="7987" max="7987" width="12.28515625" customWidth="1"/>
    <col min="7988" max="7989" width="11.140625" customWidth="1"/>
    <col min="7990" max="7990" width="10" customWidth="1"/>
    <col min="8193" max="8193" width="12.140625" customWidth="1"/>
    <col min="8194" max="8194" width="10.140625" customWidth="1"/>
    <col min="8195" max="8195" width="10.5703125" customWidth="1"/>
    <col min="8196" max="8199" width="9.85546875" customWidth="1"/>
    <col min="8200" max="8200" width="10.85546875" customWidth="1"/>
    <col min="8201" max="8201" width="11.28515625" customWidth="1"/>
    <col min="8202" max="8204" width="10.7109375" customWidth="1"/>
    <col min="8205" max="8206" width="8.28515625" customWidth="1"/>
    <col min="8207" max="8207" width="11.7109375" customWidth="1"/>
    <col min="8208" max="8208" width="10" customWidth="1"/>
    <col min="8209" max="8209" width="9" customWidth="1"/>
    <col min="8210" max="8210" width="8.85546875" customWidth="1"/>
    <col min="8211" max="8211" width="1.5703125" customWidth="1"/>
    <col min="8212" max="8212" width="11.42578125" customWidth="1"/>
    <col min="8213" max="8214" width="11.5703125" customWidth="1"/>
    <col min="8215" max="8215" width="11.85546875" customWidth="1"/>
    <col min="8216" max="8216" width="8.42578125" customWidth="1"/>
    <col min="8217" max="8217" width="9" customWidth="1"/>
    <col min="8218" max="8218" width="7.85546875" customWidth="1"/>
    <col min="8219" max="8221" width="8.7109375" customWidth="1"/>
    <col min="8222" max="8222" width="11.28515625" customWidth="1"/>
    <col min="8223" max="8224" width="9.28515625" customWidth="1"/>
    <col min="8225" max="8229" width="9.7109375" customWidth="1"/>
    <col min="8230" max="8230" width="13.5703125" customWidth="1"/>
    <col min="8231" max="8231" width="13.28515625" customWidth="1"/>
    <col min="8232" max="8242" width="9.7109375" customWidth="1"/>
    <col min="8243" max="8243" width="12.28515625" customWidth="1"/>
    <col min="8244" max="8245" width="11.140625" customWidth="1"/>
    <col min="8246" max="8246" width="10" customWidth="1"/>
    <col min="8449" max="8449" width="12.140625" customWidth="1"/>
    <col min="8450" max="8450" width="10.140625" customWidth="1"/>
    <col min="8451" max="8451" width="10.5703125" customWidth="1"/>
    <col min="8452" max="8455" width="9.85546875" customWidth="1"/>
    <col min="8456" max="8456" width="10.85546875" customWidth="1"/>
    <col min="8457" max="8457" width="11.28515625" customWidth="1"/>
    <col min="8458" max="8460" width="10.7109375" customWidth="1"/>
    <col min="8461" max="8462" width="8.28515625" customWidth="1"/>
    <col min="8463" max="8463" width="11.7109375" customWidth="1"/>
    <col min="8464" max="8464" width="10" customWidth="1"/>
    <col min="8465" max="8465" width="9" customWidth="1"/>
    <col min="8466" max="8466" width="8.85546875" customWidth="1"/>
    <col min="8467" max="8467" width="1.5703125" customWidth="1"/>
    <col min="8468" max="8468" width="11.42578125" customWidth="1"/>
    <col min="8469" max="8470" width="11.5703125" customWidth="1"/>
    <col min="8471" max="8471" width="11.85546875" customWidth="1"/>
    <col min="8472" max="8472" width="8.42578125" customWidth="1"/>
    <col min="8473" max="8473" width="9" customWidth="1"/>
    <col min="8474" max="8474" width="7.85546875" customWidth="1"/>
    <col min="8475" max="8477" width="8.7109375" customWidth="1"/>
    <col min="8478" max="8478" width="11.28515625" customWidth="1"/>
    <col min="8479" max="8480" width="9.28515625" customWidth="1"/>
    <col min="8481" max="8485" width="9.7109375" customWidth="1"/>
    <col min="8486" max="8486" width="13.5703125" customWidth="1"/>
    <col min="8487" max="8487" width="13.28515625" customWidth="1"/>
    <col min="8488" max="8498" width="9.7109375" customWidth="1"/>
    <col min="8499" max="8499" width="12.28515625" customWidth="1"/>
    <col min="8500" max="8501" width="11.140625" customWidth="1"/>
    <col min="8502" max="8502" width="10" customWidth="1"/>
    <col min="8705" max="8705" width="12.140625" customWidth="1"/>
    <col min="8706" max="8706" width="10.140625" customWidth="1"/>
    <col min="8707" max="8707" width="10.5703125" customWidth="1"/>
    <col min="8708" max="8711" width="9.85546875" customWidth="1"/>
    <col min="8712" max="8712" width="10.85546875" customWidth="1"/>
    <col min="8713" max="8713" width="11.28515625" customWidth="1"/>
    <col min="8714" max="8716" width="10.7109375" customWidth="1"/>
    <col min="8717" max="8718" width="8.28515625" customWidth="1"/>
    <col min="8719" max="8719" width="11.7109375" customWidth="1"/>
    <col min="8720" max="8720" width="10" customWidth="1"/>
    <col min="8721" max="8721" width="9" customWidth="1"/>
    <col min="8722" max="8722" width="8.85546875" customWidth="1"/>
    <col min="8723" max="8723" width="1.5703125" customWidth="1"/>
    <col min="8724" max="8724" width="11.42578125" customWidth="1"/>
    <col min="8725" max="8726" width="11.5703125" customWidth="1"/>
    <col min="8727" max="8727" width="11.85546875" customWidth="1"/>
    <col min="8728" max="8728" width="8.42578125" customWidth="1"/>
    <col min="8729" max="8729" width="9" customWidth="1"/>
    <col min="8730" max="8730" width="7.85546875" customWidth="1"/>
    <col min="8731" max="8733" width="8.7109375" customWidth="1"/>
    <col min="8734" max="8734" width="11.28515625" customWidth="1"/>
    <col min="8735" max="8736" width="9.28515625" customWidth="1"/>
    <col min="8737" max="8741" width="9.7109375" customWidth="1"/>
    <col min="8742" max="8742" width="13.5703125" customWidth="1"/>
    <col min="8743" max="8743" width="13.28515625" customWidth="1"/>
    <col min="8744" max="8754" width="9.7109375" customWidth="1"/>
    <col min="8755" max="8755" width="12.28515625" customWidth="1"/>
    <col min="8756" max="8757" width="11.140625" customWidth="1"/>
    <col min="8758" max="8758" width="10" customWidth="1"/>
    <col min="8961" max="8961" width="12.140625" customWidth="1"/>
    <col min="8962" max="8962" width="10.140625" customWidth="1"/>
    <col min="8963" max="8963" width="10.5703125" customWidth="1"/>
    <col min="8964" max="8967" width="9.85546875" customWidth="1"/>
    <col min="8968" max="8968" width="10.85546875" customWidth="1"/>
    <col min="8969" max="8969" width="11.28515625" customWidth="1"/>
    <col min="8970" max="8972" width="10.7109375" customWidth="1"/>
    <col min="8973" max="8974" width="8.28515625" customWidth="1"/>
    <col min="8975" max="8975" width="11.7109375" customWidth="1"/>
    <col min="8976" max="8976" width="10" customWidth="1"/>
    <col min="8977" max="8977" width="9" customWidth="1"/>
    <col min="8978" max="8978" width="8.85546875" customWidth="1"/>
    <col min="8979" max="8979" width="1.5703125" customWidth="1"/>
    <col min="8980" max="8980" width="11.42578125" customWidth="1"/>
    <col min="8981" max="8982" width="11.5703125" customWidth="1"/>
    <col min="8983" max="8983" width="11.85546875" customWidth="1"/>
    <col min="8984" max="8984" width="8.42578125" customWidth="1"/>
    <col min="8985" max="8985" width="9" customWidth="1"/>
    <col min="8986" max="8986" width="7.85546875" customWidth="1"/>
    <col min="8987" max="8989" width="8.7109375" customWidth="1"/>
    <col min="8990" max="8990" width="11.28515625" customWidth="1"/>
    <col min="8991" max="8992" width="9.28515625" customWidth="1"/>
    <col min="8993" max="8997" width="9.7109375" customWidth="1"/>
    <col min="8998" max="8998" width="13.5703125" customWidth="1"/>
    <col min="8999" max="8999" width="13.28515625" customWidth="1"/>
    <col min="9000" max="9010" width="9.7109375" customWidth="1"/>
    <col min="9011" max="9011" width="12.28515625" customWidth="1"/>
    <col min="9012" max="9013" width="11.140625" customWidth="1"/>
    <col min="9014" max="9014" width="10" customWidth="1"/>
    <col min="9217" max="9217" width="12.140625" customWidth="1"/>
    <col min="9218" max="9218" width="10.140625" customWidth="1"/>
    <col min="9219" max="9219" width="10.5703125" customWidth="1"/>
    <col min="9220" max="9223" width="9.85546875" customWidth="1"/>
    <col min="9224" max="9224" width="10.85546875" customWidth="1"/>
    <col min="9225" max="9225" width="11.28515625" customWidth="1"/>
    <col min="9226" max="9228" width="10.7109375" customWidth="1"/>
    <col min="9229" max="9230" width="8.28515625" customWidth="1"/>
    <col min="9231" max="9231" width="11.7109375" customWidth="1"/>
    <col min="9232" max="9232" width="10" customWidth="1"/>
    <col min="9233" max="9233" width="9" customWidth="1"/>
    <col min="9234" max="9234" width="8.85546875" customWidth="1"/>
    <col min="9235" max="9235" width="1.5703125" customWidth="1"/>
    <col min="9236" max="9236" width="11.42578125" customWidth="1"/>
    <col min="9237" max="9238" width="11.5703125" customWidth="1"/>
    <col min="9239" max="9239" width="11.85546875" customWidth="1"/>
    <col min="9240" max="9240" width="8.42578125" customWidth="1"/>
    <col min="9241" max="9241" width="9" customWidth="1"/>
    <col min="9242" max="9242" width="7.85546875" customWidth="1"/>
    <col min="9243" max="9245" width="8.7109375" customWidth="1"/>
    <col min="9246" max="9246" width="11.28515625" customWidth="1"/>
    <col min="9247" max="9248" width="9.28515625" customWidth="1"/>
    <col min="9249" max="9253" width="9.7109375" customWidth="1"/>
    <col min="9254" max="9254" width="13.5703125" customWidth="1"/>
    <col min="9255" max="9255" width="13.28515625" customWidth="1"/>
    <col min="9256" max="9266" width="9.7109375" customWidth="1"/>
    <col min="9267" max="9267" width="12.28515625" customWidth="1"/>
    <col min="9268" max="9269" width="11.140625" customWidth="1"/>
    <col min="9270" max="9270" width="10" customWidth="1"/>
    <col min="9473" max="9473" width="12.140625" customWidth="1"/>
    <col min="9474" max="9474" width="10.140625" customWidth="1"/>
    <col min="9475" max="9475" width="10.5703125" customWidth="1"/>
    <col min="9476" max="9479" width="9.85546875" customWidth="1"/>
    <col min="9480" max="9480" width="10.85546875" customWidth="1"/>
    <col min="9481" max="9481" width="11.28515625" customWidth="1"/>
    <col min="9482" max="9484" width="10.7109375" customWidth="1"/>
    <col min="9485" max="9486" width="8.28515625" customWidth="1"/>
    <col min="9487" max="9487" width="11.7109375" customWidth="1"/>
    <col min="9488" max="9488" width="10" customWidth="1"/>
    <col min="9489" max="9489" width="9" customWidth="1"/>
    <col min="9490" max="9490" width="8.85546875" customWidth="1"/>
    <col min="9491" max="9491" width="1.5703125" customWidth="1"/>
    <col min="9492" max="9492" width="11.42578125" customWidth="1"/>
    <col min="9493" max="9494" width="11.5703125" customWidth="1"/>
    <col min="9495" max="9495" width="11.85546875" customWidth="1"/>
    <col min="9496" max="9496" width="8.42578125" customWidth="1"/>
    <col min="9497" max="9497" width="9" customWidth="1"/>
    <col min="9498" max="9498" width="7.85546875" customWidth="1"/>
    <col min="9499" max="9501" width="8.7109375" customWidth="1"/>
    <col min="9502" max="9502" width="11.28515625" customWidth="1"/>
    <col min="9503" max="9504" width="9.28515625" customWidth="1"/>
    <col min="9505" max="9509" width="9.7109375" customWidth="1"/>
    <col min="9510" max="9510" width="13.5703125" customWidth="1"/>
    <col min="9511" max="9511" width="13.28515625" customWidth="1"/>
    <col min="9512" max="9522" width="9.7109375" customWidth="1"/>
    <col min="9523" max="9523" width="12.28515625" customWidth="1"/>
    <col min="9524" max="9525" width="11.140625" customWidth="1"/>
    <col min="9526" max="9526" width="10" customWidth="1"/>
    <col min="9729" max="9729" width="12.140625" customWidth="1"/>
    <col min="9730" max="9730" width="10.140625" customWidth="1"/>
    <col min="9731" max="9731" width="10.5703125" customWidth="1"/>
    <col min="9732" max="9735" width="9.85546875" customWidth="1"/>
    <col min="9736" max="9736" width="10.85546875" customWidth="1"/>
    <col min="9737" max="9737" width="11.28515625" customWidth="1"/>
    <col min="9738" max="9740" width="10.7109375" customWidth="1"/>
    <col min="9741" max="9742" width="8.28515625" customWidth="1"/>
    <col min="9743" max="9743" width="11.7109375" customWidth="1"/>
    <col min="9744" max="9744" width="10" customWidth="1"/>
    <col min="9745" max="9745" width="9" customWidth="1"/>
    <col min="9746" max="9746" width="8.85546875" customWidth="1"/>
    <col min="9747" max="9747" width="1.5703125" customWidth="1"/>
    <col min="9748" max="9748" width="11.42578125" customWidth="1"/>
    <col min="9749" max="9750" width="11.5703125" customWidth="1"/>
    <col min="9751" max="9751" width="11.85546875" customWidth="1"/>
    <col min="9752" max="9752" width="8.42578125" customWidth="1"/>
    <col min="9753" max="9753" width="9" customWidth="1"/>
    <col min="9754" max="9754" width="7.85546875" customWidth="1"/>
    <col min="9755" max="9757" width="8.7109375" customWidth="1"/>
    <col min="9758" max="9758" width="11.28515625" customWidth="1"/>
    <col min="9759" max="9760" width="9.28515625" customWidth="1"/>
    <col min="9761" max="9765" width="9.7109375" customWidth="1"/>
    <col min="9766" max="9766" width="13.5703125" customWidth="1"/>
    <col min="9767" max="9767" width="13.28515625" customWidth="1"/>
    <col min="9768" max="9778" width="9.7109375" customWidth="1"/>
    <col min="9779" max="9779" width="12.28515625" customWidth="1"/>
    <col min="9780" max="9781" width="11.140625" customWidth="1"/>
    <col min="9782" max="9782" width="10" customWidth="1"/>
    <col min="9985" max="9985" width="12.140625" customWidth="1"/>
    <col min="9986" max="9986" width="10.140625" customWidth="1"/>
    <col min="9987" max="9987" width="10.5703125" customWidth="1"/>
    <col min="9988" max="9991" width="9.85546875" customWidth="1"/>
    <col min="9992" max="9992" width="10.85546875" customWidth="1"/>
    <col min="9993" max="9993" width="11.28515625" customWidth="1"/>
    <col min="9994" max="9996" width="10.7109375" customWidth="1"/>
    <col min="9997" max="9998" width="8.28515625" customWidth="1"/>
    <col min="9999" max="9999" width="11.7109375" customWidth="1"/>
    <col min="10000" max="10000" width="10" customWidth="1"/>
    <col min="10001" max="10001" width="9" customWidth="1"/>
    <col min="10002" max="10002" width="8.85546875" customWidth="1"/>
    <col min="10003" max="10003" width="1.5703125" customWidth="1"/>
    <col min="10004" max="10004" width="11.42578125" customWidth="1"/>
    <col min="10005" max="10006" width="11.5703125" customWidth="1"/>
    <col min="10007" max="10007" width="11.85546875" customWidth="1"/>
    <col min="10008" max="10008" width="8.42578125" customWidth="1"/>
    <col min="10009" max="10009" width="9" customWidth="1"/>
    <col min="10010" max="10010" width="7.85546875" customWidth="1"/>
    <col min="10011" max="10013" width="8.7109375" customWidth="1"/>
    <col min="10014" max="10014" width="11.28515625" customWidth="1"/>
    <col min="10015" max="10016" width="9.28515625" customWidth="1"/>
    <col min="10017" max="10021" width="9.7109375" customWidth="1"/>
    <col min="10022" max="10022" width="13.5703125" customWidth="1"/>
    <col min="10023" max="10023" width="13.28515625" customWidth="1"/>
    <col min="10024" max="10034" width="9.7109375" customWidth="1"/>
    <col min="10035" max="10035" width="12.28515625" customWidth="1"/>
    <col min="10036" max="10037" width="11.140625" customWidth="1"/>
    <col min="10038" max="10038" width="10" customWidth="1"/>
    <col min="10241" max="10241" width="12.140625" customWidth="1"/>
    <col min="10242" max="10242" width="10.140625" customWidth="1"/>
    <col min="10243" max="10243" width="10.5703125" customWidth="1"/>
    <col min="10244" max="10247" width="9.85546875" customWidth="1"/>
    <col min="10248" max="10248" width="10.85546875" customWidth="1"/>
    <col min="10249" max="10249" width="11.28515625" customWidth="1"/>
    <col min="10250" max="10252" width="10.7109375" customWidth="1"/>
    <col min="10253" max="10254" width="8.28515625" customWidth="1"/>
    <col min="10255" max="10255" width="11.7109375" customWidth="1"/>
    <col min="10256" max="10256" width="10" customWidth="1"/>
    <col min="10257" max="10257" width="9" customWidth="1"/>
    <col min="10258" max="10258" width="8.85546875" customWidth="1"/>
    <col min="10259" max="10259" width="1.5703125" customWidth="1"/>
    <col min="10260" max="10260" width="11.42578125" customWidth="1"/>
    <col min="10261" max="10262" width="11.5703125" customWidth="1"/>
    <col min="10263" max="10263" width="11.85546875" customWidth="1"/>
    <col min="10264" max="10264" width="8.42578125" customWidth="1"/>
    <col min="10265" max="10265" width="9" customWidth="1"/>
    <col min="10266" max="10266" width="7.85546875" customWidth="1"/>
    <col min="10267" max="10269" width="8.7109375" customWidth="1"/>
    <col min="10270" max="10270" width="11.28515625" customWidth="1"/>
    <col min="10271" max="10272" width="9.28515625" customWidth="1"/>
    <col min="10273" max="10277" width="9.7109375" customWidth="1"/>
    <col min="10278" max="10278" width="13.5703125" customWidth="1"/>
    <col min="10279" max="10279" width="13.28515625" customWidth="1"/>
    <col min="10280" max="10290" width="9.7109375" customWidth="1"/>
    <col min="10291" max="10291" width="12.28515625" customWidth="1"/>
    <col min="10292" max="10293" width="11.140625" customWidth="1"/>
    <col min="10294" max="10294" width="10" customWidth="1"/>
    <col min="10497" max="10497" width="12.140625" customWidth="1"/>
    <col min="10498" max="10498" width="10.140625" customWidth="1"/>
    <col min="10499" max="10499" width="10.5703125" customWidth="1"/>
    <col min="10500" max="10503" width="9.85546875" customWidth="1"/>
    <col min="10504" max="10504" width="10.85546875" customWidth="1"/>
    <col min="10505" max="10505" width="11.28515625" customWidth="1"/>
    <col min="10506" max="10508" width="10.7109375" customWidth="1"/>
    <col min="10509" max="10510" width="8.28515625" customWidth="1"/>
    <col min="10511" max="10511" width="11.7109375" customWidth="1"/>
    <col min="10512" max="10512" width="10" customWidth="1"/>
    <col min="10513" max="10513" width="9" customWidth="1"/>
    <col min="10514" max="10514" width="8.85546875" customWidth="1"/>
    <col min="10515" max="10515" width="1.5703125" customWidth="1"/>
    <col min="10516" max="10516" width="11.42578125" customWidth="1"/>
    <col min="10517" max="10518" width="11.5703125" customWidth="1"/>
    <col min="10519" max="10519" width="11.85546875" customWidth="1"/>
    <col min="10520" max="10520" width="8.42578125" customWidth="1"/>
    <col min="10521" max="10521" width="9" customWidth="1"/>
    <col min="10522" max="10522" width="7.85546875" customWidth="1"/>
    <col min="10523" max="10525" width="8.7109375" customWidth="1"/>
    <col min="10526" max="10526" width="11.28515625" customWidth="1"/>
    <col min="10527" max="10528" width="9.28515625" customWidth="1"/>
    <col min="10529" max="10533" width="9.7109375" customWidth="1"/>
    <col min="10534" max="10534" width="13.5703125" customWidth="1"/>
    <col min="10535" max="10535" width="13.28515625" customWidth="1"/>
    <col min="10536" max="10546" width="9.7109375" customWidth="1"/>
    <col min="10547" max="10547" width="12.28515625" customWidth="1"/>
    <col min="10548" max="10549" width="11.140625" customWidth="1"/>
    <col min="10550" max="10550" width="10" customWidth="1"/>
    <col min="10753" max="10753" width="12.140625" customWidth="1"/>
    <col min="10754" max="10754" width="10.140625" customWidth="1"/>
    <col min="10755" max="10755" width="10.5703125" customWidth="1"/>
    <col min="10756" max="10759" width="9.85546875" customWidth="1"/>
    <col min="10760" max="10760" width="10.85546875" customWidth="1"/>
    <col min="10761" max="10761" width="11.28515625" customWidth="1"/>
    <col min="10762" max="10764" width="10.7109375" customWidth="1"/>
    <col min="10765" max="10766" width="8.28515625" customWidth="1"/>
    <col min="10767" max="10767" width="11.7109375" customWidth="1"/>
    <col min="10768" max="10768" width="10" customWidth="1"/>
    <col min="10769" max="10769" width="9" customWidth="1"/>
    <col min="10770" max="10770" width="8.85546875" customWidth="1"/>
    <col min="10771" max="10771" width="1.5703125" customWidth="1"/>
    <col min="10772" max="10772" width="11.42578125" customWidth="1"/>
    <col min="10773" max="10774" width="11.5703125" customWidth="1"/>
    <col min="10775" max="10775" width="11.85546875" customWidth="1"/>
    <col min="10776" max="10776" width="8.42578125" customWidth="1"/>
    <col min="10777" max="10777" width="9" customWidth="1"/>
    <col min="10778" max="10778" width="7.85546875" customWidth="1"/>
    <col min="10779" max="10781" width="8.7109375" customWidth="1"/>
    <col min="10782" max="10782" width="11.28515625" customWidth="1"/>
    <col min="10783" max="10784" width="9.28515625" customWidth="1"/>
    <col min="10785" max="10789" width="9.7109375" customWidth="1"/>
    <col min="10790" max="10790" width="13.5703125" customWidth="1"/>
    <col min="10791" max="10791" width="13.28515625" customWidth="1"/>
    <col min="10792" max="10802" width="9.7109375" customWidth="1"/>
    <col min="10803" max="10803" width="12.28515625" customWidth="1"/>
    <col min="10804" max="10805" width="11.140625" customWidth="1"/>
    <col min="10806" max="10806" width="10" customWidth="1"/>
    <col min="11009" max="11009" width="12.140625" customWidth="1"/>
    <col min="11010" max="11010" width="10.140625" customWidth="1"/>
    <col min="11011" max="11011" width="10.5703125" customWidth="1"/>
    <col min="11012" max="11015" width="9.85546875" customWidth="1"/>
    <col min="11016" max="11016" width="10.85546875" customWidth="1"/>
    <col min="11017" max="11017" width="11.28515625" customWidth="1"/>
    <col min="11018" max="11020" width="10.7109375" customWidth="1"/>
    <col min="11021" max="11022" width="8.28515625" customWidth="1"/>
    <col min="11023" max="11023" width="11.7109375" customWidth="1"/>
    <col min="11024" max="11024" width="10" customWidth="1"/>
    <col min="11025" max="11025" width="9" customWidth="1"/>
    <col min="11026" max="11026" width="8.85546875" customWidth="1"/>
    <col min="11027" max="11027" width="1.5703125" customWidth="1"/>
    <col min="11028" max="11028" width="11.42578125" customWidth="1"/>
    <col min="11029" max="11030" width="11.5703125" customWidth="1"/>
    <col min="11031" max="11031" width="11.85546875" customWidth="1"/>
    <col min="11032" max="11032" width="8.42578125" customWidth="1"/>
    <col min="11033" max="11033" width="9" customWidth="1"/>
    <col min="11034" max="11034" width="7.85546875" customWidth="1"/>
    <col min="11035" max="11037" width="8.7109375" customWidth="1"/>
    <col min="11038" max="11038" width="11.28515625" customWidth="1"/>
    <col min="11039" max="11040" width="9.28515625" customWidth="1"/>
    <col min="11041" max="11045" width="9.7109375" customWidth="1"/>
    <col min="11046" max="11046" width="13.5703125" customWidth="1"/>
    <col min="11047" max="11047" width="13.28515625" customWidth="1"/>
    <col min="11048" max="11058" width="9.7109375" customWidth="1"/>
    <col min="11059" max="11059" width="12.28515625" customWidth="1"/>
    <col min="11060" max="11061" width="11.140625" customWidth="1"/>
    <col min="11062" max="11062" width="10" customWidth="1"/>
    <col min="11265" max="11265" width="12.140625" customWidth="1"/>
    <col min="11266" max="11266" width="10.140625" customWidth="1"/>
    <col min="11267" max="11267" width="10.5703125" customWidth="1"/>
    <col min="11268" max="11271" width="9.85546875" customWidth="1"/>
    <col min="11272" max="11272" width="10.85546875" customWidth="1"/>
    <col min="11273" max="11273" width="11.28515625" customWidth="1"/>
    <col min="11274" max="11276" width="10.7109375" customWidth="1"/>
    <col min="11277" max="11278" width="8.28515625" customWidth="1"/>
    <col min="11279" max="11279" width="11.7109375" customWidth="1"/>
    <col min="11280" max="11280" width="10" customWidth="1"/>
    <col min="11281" max="11281" width="9" customWidth="1"/>
    <col min="11282" max="11282" width="8.85546875" customWidth="1"/>
    <col min="11283" max="11283" width="1.5703125" customWidth="1"/>
    <col min="11284" max="11284" width="11.42578125" customWidth="1"/>
    <col min="11285" max="11286" width="11.5703125" customWidth="1"/>
    <col min="11287" max="11287" width="11.85546875" customWidth="1"/>
    <col min="11288" max="11288" width="8.42578125" customWidth="1"/>
    <col min="11289" max="11289" width="9" customWidth="1"/>
    <col min="11290" max="11290" width="7.85546875" customWidth="1"/>
    <col min="11291" max="11293" width="8.7109375" customWidth="1"/>
    <col min="11294" max="11294" width="11.28515625" customWidth="1"/>
    <col min="11295" max="11296" width="9.28515625" customWidth="1"/>
    <col min="11297" max="11301" width="9.7109375" customWidth="1"/>
    <col min="11302" max="11302" width="13.5703125" customWidth="1"/>
    <col min="11303" max="11303" width="13.28515625" customWidth="1"/>
    <col min="11304" max="11314" width="9.7109375" customWidth="1"/>
    <col min="11315" max="11315" width="12.28515625" customWidth="1"/>
    <col min="11316" max="11317" width="11.140625" customWidth="1"/>
    <col min="11318" max="11318" width="10" customWidth="1"/>
    <col min="11521" max="11521" width="12.140625" customWidth="1"/>
    <col min="11522" max="11522" width="10.140625" customWidth="1"/>
    <col min="11523" max="11523" width="10.5703125" customWidth="1"/>
    <col min="11524" max="11527" width="9.85546875" customWidth="1"/>
    <col min="11528" max="11528" width="10.85546875" customWidth="1"/>
    <col min="11529" max="11529" width="11.28515625" customWidth="1"/>
    <col min="11530" max="11532" width="10.7109375" customWidth="1"/>
    <col min="11533" max="11534" width="8.28515625" customWidth="1"/>
    <col min="11535" max="11535" width="11.7109375" customWidth="1"/>
    <col min="11536" max="11536" width="10" customWidth="1"/>
    <col min="11537" max="11537" width="9" customWidth="1"/>
    <col min="11538" max="11538" width="8.85546875" customWidth="1"/>
    <col min="11539" max="11539" width="1.5703125" customWidth="1"/>
    <col min="11540" max="11540" width="11.42578125" customWidth="1"/>
    <col min="11541" max="11542" width="11.5703125" customWidth="1"/>
    <col min="11543" max="11543" width="11.85546875" customWidth="1"/>
    <col min="11544" max="11544" width="8.42578125" customWidth="1"/>
    <col min="11545" max="11545" width="9" customWidth="1"/>
    <col min="11546" max="11546" width="7.85546875" customWidth="1"/>
    <col min="11547" max="11549" width="8.7109375" customWidth="1"/>
    <col min="11550" max="11550" width="11.28515625" customWidth="1"/>
    <col min="11551" max="11552" width="9.28515625" customWidth="1"/>
    <col min="11553" max="11557" width="9.7109375" customWidth="1"/>
    <col min="11558" max="11558" width="13.5703125" customWidth="1"/>
    <col min="11559" max="11559" width="13.28515625" customWidth="1"/>
    <col min="11560" max="11570" width="9.7109375" customWidth="1"/>
    <col min="11571" max="11571" width="12.28515625" customWidth="1"/>
    <col min="11572" max="11573" width="11.140625" customWidth="1"/>
    <col min="11574" max="11574" width="10" customWidth="1"/>
    <col min="11777" max="11777" width="12.140625" customWidth="1"/>
    <col min="11778" max="11778" width="10.140625" customWidth="1"/>
    <col min="11779" max="11779" width="10.5703125" customWidth="1"/>
    <col min="11780" max="11783" width="9.85546875" customWidth="1"/>
    <col min="11784" max="11784" width="10.85546875" customWidth="1"/>
    <col min="11785" max="11785" width="11.28515625" customWidth="1"/>
    <col min="11786" max="11788" width="10.7109375" customWidth="1"/>
    <col min="11789" max="11790" width="8.28515625" customWidth="1"/>
    <col min="11791" max="11791" width="11.7109375" customWidth="1"/>
    <col min="11792" max="11792" width="10" customWidth="1"/>
    <col min="11793" max="11793" width="9" customWidth="1"/>
    <col min="11794" max="11794" width="8.85546875" customWidth="1"/>
    <col min="11795" max="11795" width="1.5703125" customWidth="1"/>
    <col min="11796" max="11796" width="11.42578125" customWidth="1"/>
    <col min="11797" max="11798" width="11.5703125" customWidth="1"/>
    <col min="11799" max="11799" width="11.85546875" customWidth="1"/>
    <col min="11800" max="11800" width="8.42578125" customWidth="1"/>
    <col min="11801" max="11801" width="9" customWidth="1"/>
    <col min="11802" max="11802" width="7.85546875" customWidth="1"/>
    <col min="11803" max="11805" width="8.7109375" customWidth="1"/>
    <col min="11806" max="11806" width="11.28515625" customWidth="1"/>
    <col min="11807" max="11808" width="9.28515625" customWidth="1"/>
    <col min="11809" max="11813" width="9.7109375" customWidth="1"/>
    <col min="11814" max="11814" width="13.5703125" customWidth="1"/>
    <col min="11815" max="11815" width="13.28515625" customWidth="1"/>
    <col min="11816" max="11826" width="9.7109375" customWidth="1"/>
    <col min="11827" max="11827" width="12.28515625" customWidth="1"/>
    <col min="11828" max="11829" width="11.140625" customWidth="1"/>
    <col min="11830" max="11830" width="10" customWidth="1"/>
    <col min="12033" max="12033" width="12.140625" customWidth="1"/>
    <col min="12034" max="12034" width="10.140625" customWidth="1"/>
    <col min="12035" max="12035" width="10.5703125" customWidth="1"/>
    <col min="12036" max="12039" width="9.85546875" customWidth="1"/>
    <col min="12040" max="12040" width="10.85546875" customWidth="1"/>
    <col min="12041" max="12041" width="11.28515625" customWidth="1"/>
    <col min="12042" max="12044" width="10.7109375" customWidth="1"/>
    <col min="12045" max="12046" width="8.28515625" customWidth="1"/>
    <col min="12047" max="12047" width="11.7109375" customWidth="1"/>
    <col min="12048" max="12048" width="10" customWidth="1"/>
    <col min="12049" max="12049" width="9" customWidth="1"/>
    <col min="12050" max="12050" width="8.85546875" customWidth="1"/>
    <col min="12051" max="12051" width="1.5703125" customWidth="1"/>
    <col min="12052" max="12052" width="11.42578125" customWidth="1"/>
    <col min="12053" max="12054" width="11.5703125" customWidth="1"/>
    <col min="12055" max="12055" width="11.85546875" customWidth="1"/>
    <col min="12056" max="12056" width="8.42578125" customWidth="1"/>
    <col min="12057" max="12057" width="9" customWidth="1"/>
    <col min="12058" max="12058" width="7.85546875" customWidth="1"/>
    <col min="12059" max="12061" width="8.7109375" customWidth="1"/>
    <col min="12062" max="12062" width="11.28515625" customWidth="1"/>
    <col min="12063" max="12064" width="9.28515625" customWidth="1"/>
    <col min="12065" max="12069" width="9.7109375" customWidth="1"/>
    <col min="12070" max="12070" width="13.5703125" customWidth="1"/>
    <col min="12071" max="12071" width="13.28515625" customWidth="1"/>
    <col min="12072" max="12082" width="9.7109375" customWidth="1"/>
    <col min="12083" max="12083" width="12.28515625" customWidth="1"/>
    <col min="12084" max="12085" width="11.140625" customWidth="1"/>
    <col min="12086" max="12086" width="10" customWidth="1"/>
    <col min="12289" max="12289" width="12.140625" customWidth="1"/>
    <col min="12290" max="12290" width="10.140625" customWidth="1"/>
    <col min="12291" max="12291" width="10.5703125" customWidth="1"/>
    <col min="12292" max="12295" width="9.85546875" customWidth="1"/>
    <col min="12296" max="12296" width="10.85546875" customWidth="1"/>
    <col min="12297" max="12297" width="11.28515625" customWidth="1"/>
    <col min="12298" max="12300" width="10.7109375" customWidth="1"/>
    <col min="12301" max="12302" width="8.28515625" customWidth="1"/>
    <col min="12303" max="12303" width="11.7109375" customWidth="1"/>
    <col min="12304" max="12304" width="10" customWidth="1"/>
    <col min="12305" max="12305" width="9" customWidth="1"/>
    <col min="12306" max="12306" width="8.85546875" customWidth="1"/>
    <col min="12307" max="12307" width="1.5703125" customWidth="1"/>
    <col min="12308" max="12308" width="11.42578125" customWidth="1"/>
    <col min="12309" max="12310" width="11.5703125" customWidth="1"/>
    <col min="12311" max="12311" width="11.85546875" customWidth="1"/>
    <col min="12312" max="12312" width="8.42578125" customWidth="1"/>
    <col min="12313" max="12313" width="9" customWidth="1"/>
    <col min="12314" max="12314" width="7.85546875" customWidth="1"/>
    <col min="12315" max="12317" width="8.7109375" customWidth="1"/>
    <col min="12318" max="12318" width="11.28515625" customWidth="1"/>
    <col min="12319" max="12320" width="9.28515625" customWidth="1"/>
    <col min="12321" max="12325" width="9.7109375" customWidth="1"/>
    <col min="12326" max="12326" width="13.5703125" customWidth="1"/>
    <col min="12327" max="12327" width="13.28515625" customWidth="1"/>
    <col min="12328" max="12338" width="9.7109375" customWidth="1"/>
    <col min="12339" max="12339" width="12.28515625" customWidth="1"/>
    <col min="12340" max="12341" width="11.140625" customWidth="1"/>
    <col min="12342" max="12342" width="10" customWidth="1"/>
    <col min="12545" max="12545" width="12.140625" customWidth="1"/>
    <col min="12546" max="12546" width="10.140625" customWidth="1"/>
    <col min="12547" max="12547" width="10.5703125" customWidth="1"/>
    <col min="12548" max="12551" width="9.85546875" customWidth="1"/>
    <col min="12552" max="12552" width="10.85546875" customWidth="1"/>
    <col min="12553" max="12553" width="11.28515625" customWidth="1"/>
    <col min="12554" max="12556" width="10.7109375" customWidth="1"/>
    <col min="12557" max="12558" width="8.28515625" customWidth="1"/>
    <col min="12559" max="12559" width="11.7109375" customWidth="1"/>
    <col min="12560" max="12560" width="10" customWidth="1"/>
    <col min="12561" max="12561" width="9" customWidth="1"/>
    <col min="12562" max="12562" width="8.85546875" customWidth="1"/>
    <col min="12563" max="12563" width="1.5703125" customWidth="1"/>
    <col min="12564" max="12564" width="11.42578125" customWidth="1"/>
    <col min="12565" max="12566" width="11.5703125" customWidth="1"/>
    <col min="12567" max="12567" width="11.85546875" customWidth="1"/>
    <col min="12568" max="12568" width="8.42578125" customWidth="1"/>
    <col min="12569" max="12569" width="9" customWidth="1"/>
    <col min="12570" max="12570" width="7.85546875" customWidth="1"/>
    <col min="12571" max="12573" width="8.7109375" customWidth="1"/>
    <col min="12574" max="12574" width="11.28515625" customWidth="1"/>
    <col min="12575" max="12576" width="9.28515625" customWidth="1"/>
    <col min="12577" max="12581" width="9.7109375" customWidth="1"/>
    <col min="12582" max="12582" width="13.5703125" customWidth="1"/>
    <col min="12583" max="12583" width="13.28515625" customWidth="1"/>
    <col min="12584" max="12594" width="9.7109375" customWidth="1"/>
    <col min="12595" max="12595" width="12.28515625" customWidth="1"/>
    <col min="12596" max="12597" width="11.140625" customWidth="1"/>
    <col min="12598" max="12598" width="10" customWidth="1"/>
    <col min="12801" max="12801" width="12.140625" customWidth="1"/>
    <col min="12802" max="12802" width="10.140625" customWidth="1"/>
    <col min="12803" max="12803" width="10.5703125" customWidth="1"/>
    <col min="12804" max="12807" width="9.85546875" customWidth="1"/>
    <col min="12808" max="12808" width="10.85546875" customWidth="1"/>
    <col min="12809" max="12809" width="11.28515625" customWidth="1"/>
    <col min="12810" max="12812" width="10.7109375" customWidth="1"/>
    <col min="12813" max="12814" width="8.28515625" customWidth="1"/>
    <col min="12815" max="12815" width="11.7109375" customWidth="1"/>
    <col min="12816" max="12816" width="10" customWidth="1"/>
    <col min="12817" max="12817" width="9" customWidth="1"/>
    <col min="12818" max="12818" width="8.85546875" customWidth="1"/>
    <col min="12819" max="12819" width="1.5703125" customWidth="1"/>
    <col min="12820" max="12820" width="11.42578125" customWidth="1"/>
    <col min="12821" max="12822" width="11.5703125" customWidth="1"/>
    <col min="12823" max="12823" width="11.85546875" customWidth="1"/>
    <col min="12824" max="12824" width="8.42578125" customWidth="1"/>
    <col min="12825" max="12825" width="9" customWidth="1"/>
    <col min="12826" max="12826" width="7.85546875" customWidth="1"/>
    <col min="12827" max="12829" width="8.7109375" customWidth="1"/>
    <col min="12830" max="12830" width="11.28515625" customWidth="1"/>
    <col min="12831" max="12832" width="9.28515625" customWidth="1"/>
    <col min="12833" max="12837" width="9.7109375" customWidth="1"/>
    <col min="12838" max="12838" width="13.5703125" customWidth="1"/>
    <col min="12839" max="12839" width="13.28515625" customWidth="1"/>
    <col min="12840" max="12850" width="9.7109375" customWidth="1"/>
    <col min="12851" max="12851" width="12.28515625" customWidth="1"/>
    <col min="12852" max="12853" width="11.140625" customWidth="1"/>
    <col min="12854" max="12854" width="10" customWidth="1"/>
    <col min="13057" max="13057" width="12.140625" customWidth="1"/>
    <col min="13058" max="13058" width="10.140625" customWidth="1"/>
    <col min="13059" max="13059" width="10.5703125" customWidth="1"/>
    <col min="13060" max="13063" width="9.85546875" customWidth="1"/>
    <col min="13064" max="13064" width="10.85546875" customWidth="1"/>
    <col min="13065" max="13065" width="11.28515625" customWidth="1"/>
    <col min="13066" max="13068" width="10.7109375" customWidth="1"/>
    <col min="13069" max="13070" width="8.28515625" customWidth="1"/>
    <col min="13071" max="13071" width="11.7109375" customWidth="1"/>
    <col min="13072" max="13072" width="10" customWidth="1"/>
    <col min="13073" max="13073" width="9" customWidth="1"/>
    <col min="13074" max="13074" width="8.85546875" customWidth="1"/>
    <col min="13075" max="13075" width="1.5703125" customWidth="1"/>
    <col min="13076" max="13076" width="11.42578125" customWidth="1"/>
    <col min="13077" max="13078" width="11.5703125" customWidth="1"/>
    <col min="13079" max="13079" width="11.85546875" customWidth="1"/>
    <col min="13080" max="13080" width="8.42578125" customWidth="1"/>
    <col min="13081" max="13081" width="9" customWidth="1"/>
    <col min="13082" max="13082" width="7.85546875" customWidth="1"/>
    <col min="13083" max="13085" width="8.7109375" customWidth="1"/>
    <col min="13086" max="13086" width="11.28515625" customWidth="1"/>
    <col min="13087" max="13088" width="9.28515625" customWidth="1"/>
    <col min="13089" max="13093" width="9.7109375" customWidth="1"/>
    <col min="13094" max="13094" width="13.5703125" customWidth="1"/>
    <col min="13095" max="13095" width="13.28515625" customWidth="1"/>
    <col min="13096" max="13106" width="9.7109375" customWidth="1"/>
    <col min="13107" max="13107" width="12.28515625" customWidth="1"/>
    <col min="13108" max="13109" width="11.140625" customWidth="1"/>
    <col min="13110" max="13110" width="10" customWidth="1"/>
    <col min="13313" max="13313" width="12.140625" customWidth="1"/>
    <col min="13314" max="13314" width="10.140625" customWidth="1"/>
    <col min="13315" max="13315" width="10.5703125" customWidth="1"/>
    <col min="13316" max="13319" width="9.85546875" customWidth="1"/>
    <col min="13320" max="13320" width="10.85546875" customWidth="1"/>
    <col min="13321" max="13321" width="11.28515625" customWidth="1"/>
    <col min="13322" max="13324" width="10.7109375" customWidth="1"/>
    <col min="13325" max="13326" width="8.28515625" customWidth="1"/>
    <col min="13327" max="13327" width="11.7109375" customWidth="1"/>
    <col min="13328" max="13328" width="10" customWidth="1"/>
    <col min="13329" max="13329" width="9" customWidth="1"/>
    <col min="13330" max="13330" width="8.85546875" customWidth="1"/>
    <col min="13331" max="13331" width="1.5703125" customWidth="1"/>
    <col min="13332" max="13332" width="11.42578125" customWidth="1"/>
    <col min="13333" max="13334" width="11.5703125" customWidth="1"/>
    <col min="13335" max="13335" width="11.85546875" customWidth="1"/>
    <col min="13336" max="13336" width="8.42578125" customWidth="1"/>
    <col min="13337" max="13337" width="9" customWidth="1"/>
    <col min="13338" max="13338" width="7.85546875" customWidth="1"/>
    <col min="13339" max="13341" width="8.7109375" customWidth="1"/>
    <col min="13342" max="13342" width="11.28515625" customWidth="1"/>
    <col min="13343" max="13344" width="9.28515625" customWidth="1"/>
    <col min="13345" max="13349" width="9.7109375" customWidth="1"/>
    <col min="13350" max="13350" width="13.5703125" customWidth="1"/>
    <col min="13351" max="13351" width="13.28515625" customWidth="1"/>
    <col min="13352" max="13362" width="9.7109375" customWidth="1"/>
    <col min="13363" max="13363" width="12.28515625" customWidth="1"/>
    <col min="13364" max="13365" width="11.140625" customWidth="1"/>
    <col min="13366" max="13366" width="10" customWidth="1"/>
    <col min="13569" max="13569" width="12.140625" customWidth="1"/>
    <col min="13570" max="13570" width="10.140625" customWidth="1"/>
    <col min="13571" max="13571" width="10.5703125" customWidth="1"/>
    <col min="13572" max="13575" width="9.85546875" customWidth="1"/>
    <col min="13576" max="13576" width="10.85546875" customWidth="1"/>
    <col min="13577" max="13577" width="11.28515625" customWidth="1"/>
    <col min="13578" max="13580" width="10.7109375" customWidth="1"/>
    <col min="13581" max="13582" width="8.28515625" customWidth="1"/>
    <col min="13583" max="13583" width="11.7109375" customWidth="1"/>
    <col min="13584" max="13584" width="10" customWidth="1"/>
    <col min="13585" max="13585" width="9" customWidth="1"/>
    <col min="13586" max="13586" width="8.85546875" customWidth="1"/>
    <col min="13587" max="13587" width="1.5703125" customWidth="1"/>
    <col min="13588" max="13588" width="11.42578125" customWidth="1"/>
    <col min="13589" max="13590" width="11.5703125" customWidth="1"/>
    <col min="13591" max="13591" width="11.85546875" customWidth="1"/>
    <col min="13592" max="13592" width="8.42578125" customWidth="1"/>
    <col min="13593" max="13593" width="9" customWidth="1"/>
    <col min="13594" max="13594" width="7.85546875" customWidth="1"/>
    <col min="13595" max="13597" width="8.7109375" customWidth="1"/>
    <col min="13598" max="13598" width="11.28515625" customWidth="1"/>
    <col min="13599" max="13600" width="9.28515625" customWidth="1"/>
    <col min="13601" max="13605" width="9.7109375" customWidth="1"/>
    <col min="13606" max="13606" width="13.5703125" customWidth="1"/>
    <col min="13607" max="13607" width="13.28515625" customWidth="1"/>
    <col min="13608" max="13618" width="9.7109375" customWidth="1"/>
    <col min="13619" max="13619" width="12.28515625" customWidth="1"/>
    <col min="13620" max="13621" width="11.140625" customWidth="1"/>
    <col min="13622" max="13622" width="10" customWidth="1"/>
    <col min="13825" max="13825" width="12.140625" customWidth="1"/>
    <col min="13826" max="13826" width="10.140625" customWidth="1"/>
    <col min="13827" max="13827" width="10.5703125" customWidth="1"/>
    <col min="13828" max="13831" width="9.85546875" customWidth="1"/>
    <col min="13832" max="13832" width="10.85546875" customWidth="1"/>
    <col min="13833" max="13833" width="11.28515625" customWidth="1"/>
    <col min="13834" max="13836" width="10.7109375" customWidth="1"/>
    <col min="13837" max="13838" width="8.28515625" customWidth="1"/>
    <col min="13839" max="13839" width="11.7109375" customWidth="1"/>
    <col min="13840" max="13840" width="10" customWidth="1"/>
    <col min="13841" max="13841" width="9" customWidth="1"/>
    <col min="13842" max="13842" width="8.85546875" customWidth="1"/>
    <col min="13843" max="13843" width="1.5703125" customWidth="1"/>
    <col min="13844" max="13844" width="11.42578125" customWidth="1"/>
    <col min="13845" max="13846" width="11.5703125" customWidth="1"/>
    <col min="13847" max="13847" width="11.85546875" customWidth="1"/>
    <col min="13848" max="13848" width="8.42578125" customWidth="1"/>
    <col min="13849" max="13849" width="9" customWidth="1"/>
    <col min="13850" max="13850" width="7.85546875" customWidth="1"/>
    <col min="13851" max="13853" width="8.7109375" customWidth="1"/>
    <col min="13854" max="13854" width="11.28515625" customWidth="1"/>
    <col min="13855" max="13856" width="9.28515625" customWidth="1"/>
    <col min="13857" max="13861" width="9.7109375" customWidth="1"/>
    <col min="13862" max="13862" width="13.5703125" customWidth="1"/>
    <col min="13863" max="13863" width="13.28515625" customWidth="1"/>
    <col min="13864" max="13874" width="9.7109375" customWidth="1"/>
    <col min="13875" max="13875" width="12.28515625" customWidth="1"/>
    <col min="13876" max="13877" width="11.140625" customWidth="1"/>
    <col min="13878" max="13878" width="10" customWidth="1"/>
    <col min="14081" max="14081" width="12.140625" customWidth="1"/>
    <col min="14082" max="14082" width="10.140625" customWidth="1"/>
    <col min="14083" max="14083" width="10.5703125" customWidth="1"/>
    <col min="14084" max="14087" width="9.85546875" customWidth="1"/>
    <col min="14088" max="14088" width="10.85546875" customWidth="1"/>
    <col min="14089" max="14089" width="11.28515625" customWidth="1"/>
    <col min="14090" max="14092" width="10.7109375" customWidth="1"/>
    <col min="14093" max="14094" width="8.28515625" customWidth="1"/>
    <col min="14095" max="14095" width="11.7109375" customWidth="1"/>
    <col min="14096" max="14096" width="10" customWidth="1"/>
    <col min="14097" max="14097" width="9" customWidth="1"/>
    <col min="14098" max="14098" width="8.85546875" customWidth="1"/>
    <col min="14099" max="14099" width="1.5703125" customWidth="1"/>
    <col min="14100" max="14100" width="11.42578125" customWidth="1"/>
    <col min="14101" max="14102" width="11.5703125" customWidth="1"/>
    <col min="14103" max="14103" width="11.85546875" customWidth="1"/>
    <col min="14104" max="14104" width="8.42578125" customWidth="1"/>
    <col min="14105" max="14105" width="9" customWidth="1"/>
    <col min="14106" max="14106" width="7.85546875" customWidth="1"/>
    <col min="14107" max="14109" width="8.7109375" customWidth="1"/>
    <col min="14110" max="14110" width="11.28515625" customWidth="1"/>
    <col min="14111" max="14112" width="9.28515625" customWidth="1"/>
    <col min="14113" max="14117" width="9.7109375" customWidth="1"/>
    <col min="14118" max="14118" width="13.5703125" customWidth="1"/>
    <col min="14119" max="14119" width="13.28515625" customWidth="1"/>
    <col min="14120" max="14130" width="9.7109375" customWidth="1"/>
    <col min="14131" max="14131" width="12.28515625" customWidth="1"/>
    <col min="14132" max="14133" width="11.140625" customWidth="1"/>
    <col min="14134" max="14134" width="10" customWidth="1"/>
    <col min="14337" max="14337" width="12.140625" customWidth="1"/>
    <col min="14338" max="14338" width="10.140625" customWidth="1"/>
    <col min="14339" max="14339" width="10.5703125" customWidth="1"/>
    <col min="14340" max="14343" width="9.85546875" customWidth="1"/>
    <col min="14344" max="14344" width="10.85546875" customWidth="1"/>
    <col min="14345" max="14345" width="11.28515625" customWidth="1"/>
    <col min="14346" max="14348" width="10.7109375" customWidth="1"/>
    <col min="14349" max="14350" width="8.28515625" customWidth="1"/>
    <col min="14351" max="14351" width="11.7109375" customWidth="1"/>
    <col min="14352" max="14352" width="10" customWidth="1"/>
    <col min="14353" max="14353" width="9" customWidth="1"/>
    <col min="14354" max="14354" width="8.85546875" customWidth="1"/>
    <col min="14355" max="14355" width="1.5703125" customWidth="1"/>
    <col min="14356" max="14356" width="11.42578125" customWidth="1"/>
    <col min="14357" max="14358" width="11.5703125" customWidth="1"/>
    <col min="14359" max="14359" width="11.85546875" customWidth="1"/>
    <col min="14360" max="14360" width="8.42578125" customWidth="1"/>
    <col min="14361" max="14361" width="9" customWidth="1"/>
    <col min="14362" max="14362" width="7.85546875" customWidth="1"/>
    <col min="14363" max="14365" width="8.7109375" customWidth="1"/>
    <col min="14366" max="14366" width="11.28515625" customWidth="1"/>
    <col min="14367" max="14368" width="9.28515625" customWidth="1"/>
    <col min="14369" max="14373" width="9.7109375" customWidth="1"/>
    <col min="14374" max="14374" width="13.5703125" customWidth="1"/>
    <col min="14375" max="14375" width="13.28515625" customWidth="1"/>
    <col min="14376" max="14386" width="9.7109375" customWidth="1"/>
    <col min="14387" max="14387" width="12.28515625" customWidth="1"/>
    <col min="14388" max="14389" width="11.140625" customWidth="1"/>
    <col min="14390" max="14390" width="10" customWidth="1"/>
    <col min="14593" max="14593" width="12.140625" customWidth="1"/>
    <col min="14594" max="14594" width="10.140625" customWidth="1"/>
    <col min="14595" max="14595" width="10.5703125" customWidth="1"/>
    <col min="14596" max="14599" width="9.85546875" customWidth="1"/>
    <col min="14600" max="14600" width="10.85546875" customWidth="1"/>
    <col min="14601" max="14601" width="11.28515625" customWidth="1"/>
    <col min="14602" max="14604" width="10.7109375" customWidth="1"/>
    <col min="14605" max="14606" width="8.28515625" customWidth="1"/>
    <col min="14607" max="14607" width="11.7109375" customWidth="1"/>
    <col min="14608" max="14608" width="10" customWidth="1"/>
    <col min="14609" max="14609" width="9" customWidth="1"/>
    <col min="14610" max="14610" width="8.85546875" customWidth="1"/>
    <col min="14611" max="14611" width="1.5703125" customWidth="1"/>
    <col min="14612" max="14612" width="11.42578125" customWidth="1"/>
    <col min="14613" max="14614" width="11.5703125" customWidth="1"/>
    <col min="14615" max="14615" width="11.85546875" customWidth="1"/>
    <col min="14616" max="14616" width="8.42578125" customWidth="1"/>
    <col min="14617" max="14617" width="9" customWidth="1"/>
    <col min="14618" max="14618" width="7.85546875" customWidth="1"/>
    <col min="14619" max="14621" width="8.7109375" customWidth="1"/>
    <col min="14622" max="14622" width="11.28515625" customWidth="1"/>
    <col min="14623" max="14624" width="9.28515625" customWidth="1"/>
    <col min="14625" max="14629" width="9.7109375" customWidth="1"/>
    <col min="14630" max="14630" width="13.5703125" customWidth="1"/>
    <col min="14631" max="14631" width="13.28515625" customWidth="1"/>
    <col min="14632" max="14642" width="9.7109375" customWidth="1"/>
    <col min="14643" max="14643" width="12.28515625" customWidth="1"/>
    <col min="14644" max="14645" width="11.140625" customWidth="1"/>
    <col min="14646" max="14646" width="10" customWidth="1"/>
    <col min="14849" max="14849" width="12.140625" customWidth="1"/>
    <col min="14850" max="14850" width="10.140625" customWidth="1"/>
    <col min="14851" max="14851" width="10.5703125" customWidth="1"/>
    <col min="14852" max="14855" width="9.85546875" customWidth="1"/>
    <col min="14856" max="14856" width="10.85546875" customWidth="1"/>
    <col min="14857" max="14857" width="11.28515625" customWidth="1"/>
    <col min="14858" max="14860" width="10.7109375" customWidth="1"/>
    <col min="14861" max="14862" width="8.28515625" customWidth="1"/>
    <col min="14863" max="14863" width="11.7109375" customWidth="1"/>
    <col min="14864" max="14864" width="10" customWidth="1"/>
    <col min="14865" max="14865" width="9" customWidth="1"/>
    <col min="14866" max="14866" width="8.85546875" customWidth="1"/>
    <col min="14867" max="14867" width="1.5703125" customWidth="1"/>
    <col min="14868" max="14868" width="11.42578125" customWidth="1"/>
    <col min="14869" max="14870" width="11.5703125" customWidth="1"/>
    <col min="14871" max="14871" width="11.85546875" customWidth="1"/>
    <col min="14872" max="14872" width="8.42578125" customWidth="1"/>
    <col min="14873" max="14873" width="9" customWidth="1"/>
    <col min="14874" max="14874" width="7.85546875" customWidth="1"/>
    <col min="14875" max="14877" width="8.7109375" customWidth="1"/>
    <col min="14878" max="14878" width="11.28515625" customWidth="1"/>
    <col min="14879" max="14880" width="9.28515625" customWidth="1"/>
    <col min="14881" max="14885" width="9.7109375" customWidth="1"/>
    <col min="14886" max="14886" width="13.5703125" customWidth="1"/>
    <col min="14887" max="14887" width="13.28515625" customWidth="1"/>
    <col min="14888" max="14898" width="9.7109375" customWidth="1"/>
    <col min="14899" max="14899" width="12.28515625" customWidth="1"/>
    <col min="14900" max="14901" width="11.140625" customWidth="1"/>
    <col min="14902" max="14902" width="10" customWidth="1"/>
    <col min="15105" max="15105" width="12.140625" customWidth="1"/>
    <col min="15106" max="15106" width="10.140625" customWidth="1"/>
    <col min="15107" max="15107" width="10.5703125" customWidth="1"/>
    <col min="15108" max="15111" width="9.85546875" customWidth="1"/>
    <col min="15112" max="15112" width="10.85546875" customWidth="1"/>
    <col min="15113" max="15113" width="11.28515625" customWidth="1"/>
    <col min="15114" max="15116" width="10.7109375" customWidth="1"/>
    <col min="15117" max="15118" width="8.28515625" customWidth="1"/>
    <col min="15119" max="15119" width="11.7109375" customWidth="1"/>
    <col min="15120" max="15120" width="10" customWidth="1"/>
    <col min="15121" max="15121" width="9" customWidth="1"/>
    <col min="15122" max="15122" width="8.85546875" customWidth="1"/>
    <col min="15123" max="15123" width="1.5703125" customWidth="1"/>
    <col min="15124" max="15124" width="11.42578125" customWidth="1"/>
    <col min="15125" max="15126" width="11.5703125" customWidth="1"/>
    <col min="15127" max="15127" width="11.85546875" customWidth="1"/>
    <col min="15128" max="15128" width="8.42578125" customWidth="1"/>
    <col min="15129" max="15129" width="9" customWidth="1"/>
    <col min="15130" max="15130" width="7.85546875" customWidth="1"/>
    <col min="15131" max="15133" width="8.7109375" customWidth="1"/>
    <col min="15134" max="15134" width="11.28515625" customWidth="1"/>
    <col min="15135" max="15136" width="9.28515625" customWidth="1"/>
    <col min="15137" max="15141" width="9.7109375" customWidth="1"/>
    <col min="15142" max="15142" width="13.5703125" customWidth="1"/>
    <col min="15143" max="15143" width="13.28515625" customWidth="1"/>
    <col min="15144" max="15154" width="9.7109375" customWidth="1"/>
    <col min="15155" max="15155" width="12.28515625" customWidth="1"/>
    <col min="15156" max="15157" width="11.140625" customWidth="1"/>
    <col min="15158" max="15158" width="10" customWidth="1"/>
    <col min="15361" max="15361" width="12.140625" customWidth="1"/>
    <col min="15362" max="15362" width="10.140625" customWidth="1"/>
    <col min="15363" max="15363" width="10.5703125" customWidth="1"/>
    <col min="15364" max="15367" width="9.85546875" customWidth="1"/>
    <col min="15368" max="15368" width="10.85546875" customWidth="1"/>
    <col min="15369" max="15369" width="11.28515625" customWidth="1"/>
    <col min="15370" max="15372" width="10.7109375" customWidth="1"/>
    <col min="15373" max="15374" width="8.28515625" customWidth="1"/>
    <col min="15375" max="15375" width="11.7109375" customWidth="1"/>
    <col min="15376" max="15376" width="10" customWidth="1"/>
    <col min="15377" max="15377" width="9" customWidth="1"/>
    <col min="15378" max="15378" width="8.85546875" customWidth="1"/>
    <col min="15379" max="15379" width="1.5703125" customWidth="1"/>
    <col min="15380" max="15380" width="11.42578125" customWidth="1"/>
    <col min="15381" max="15382" width="11.5703125" customWidth="1"/>
    <col min="15383" max="15383" width="11.85546875" customWidth="1"/>
    <col min="15384" max="15384" width="8.42578125" customWidth="1"/>
    <col min="15385" max="15385" width="9" customWidth="1"/>
    <col min="15386" max="15386" width="7.85546875" customWidth="1"/>
    <col min="15387" max="15389" width="8.7109375" customWidth="1"/>
    <col min="15390" max="15390" width="11.28515625" customWidth="1"/>
    <col min="15391" max="15392" width="9.28515625" customWidth="1"/>
    <col min="15393" max="15397" width="9.7109375" customWidth="1"/>
    <col min="15398" max="15398" width="13.5703125" customWidth="1"/>
    <col min="15399" max="15399" width="13.28515625" customWidth="1"/>
    <col min="15400" max="15410" width="9.7109375" customWidth="1"/>
    <col min="15411" max="15411" width="12.28515625" customWidth="1"/>
    <col min="15412" max="15413" width="11.140625" customWidth="1"/>
    <col min="15414" max="15414" width="10" customWidth="1"/>
    <col min="15617" max="15617" width="12.140625" customWidth="1"/>
    <col min="15618" max="15618" width="10.140625" customWidth="1"/>
    <col min="15619" max="15619" width="10.5703125" customWidth="1"/>
    <col min="15620" max="15623" width="9.85546875" customWidth="1"/>
    <col min="15624" max="15624" width="10.85546875" customWidth="1"/>
    <col min="15625" max="15625" width="11.28515625" customWidth="1"/>
    <col min="15626" max="15628" width="10.7109375" customWidth="1"/>
    <col min="15629" max="15630" width="8.28515625" customWidth="1"/>
    <col min="15631" max="15631" width="11.7109375" customWidth="1"/>
    <col min="15632" max="15632" width="10" customWidth="1"/>
    <col min="15633" max="15633" width="9" customWidth="1"/>
    <col min="15634" max="15634" width="8.85546875" customWidth="1"/>
    <col min="15635" max="15635" width="1.5703125" customWidth="1"/>
    <col min="15636" max="15636" width="11.42578125" customWidth="1"/>
    <col min="15637" max="15638" width="11.5703125" customWidth="1"/>
    <col min="15639" max="15639" width="11.85546875" customWidth="1"/>
    <col min="15640" max="15640" width="8.42578125" customWidth="1"/>
    <col min="15641" max="15641" width="9" customWidth="1"/>
    <col min="15642" max="15642" width="7.85546875" customWidth="1"/>
    <col min="15643" max="15645" width="8.7109375" customWidth="1"/>
    <col min="15646" max="15646" width="11.28515625" customWidth="1"/>
    <col min="15647" max="15648" width="9.28515625" customWidth="1"/>
    <col min="15649" max="15653" width="9.7109375" customWidth="1"/>
    <col min="15654" max="15654" width="13.5703125" customWidth="1"/>
    <col min="15655" max="15655" width="13.28515625" customWidth="1"/>
    <col min="15656" max="15666" width="9.7109375" customWidth="1"/>
    <col min="15667" max="15667" width="12.28515625" customWidth="1"/>
    <col min="15668" max="15669" width="11.140625" customWidth="1"/>
    <col min="15670" max="15670" width="10" customWidth="1"/>
    <col min="15873" max="15873" width="12.140625" customWidth="1"/>
    <col min="15874" max="15874" width="10.140625" customWidth="1"/>
    <col min="15875" max="15875" width="10.5703125" customWidth="1"/>
    <col min="15876" max="15879" width="9.85546875" customWidth="1"/>
    <col min="15880" max="15880" width="10.85546875" customWidth="1"/>
    <col min="15881" max="15881" width="11.28515625" customWidth="1"/>
    <col min="15882" max="15884" width="10.7109375" customWidth="1"/>
    <col min="15885" max="15886" width="8.28515625" customWidth="1"/>
    <col min="15887" max="15887" width="11.7109375" customWidth="1"/>
    <col min="15888" max="15888" width="10" customWidth="1"/>
    <col min="15889" max="15889" width="9" customWidth="1"/>
    <col min="15890" max="15890" width="8.85546875" customWidth="1"/>
    <col min="15891" max="15891" width="1.5703125" customWidth="1"/>
    <col min="15892" max="15892" width="11.42578125" customWidth="1"/>
    <col min="15893" max="15894" width="11.5703125" customWidth="1"/>
    <col min="15895" max="15895" width="11.85546875" customWidth="1"/>
    <col min="15896" max="15896" width="8.42578125" customWidth="1"/>
    <col min="15897" max="15897" width="9" customWidth="1"/>
    <col min="15898" max="15898" width="7.85546875" customWidth="1"/>
    <col min="15899" max="15901" width="8.7109375" customWidth="1"/>
    <col min="15902" max="15902" width="11.28515625" customWidth="1"/>
    <col min="15903" max="15904" width="9.28515625" customWidth="1"/>
    <col min="15905" max="15909" width="9.7109375" customWidth="1"/>
    <col min="15910" max="15910" width="13.5703125" customWidth="1"/>
    <col min="15911" max="15911" width="13.28515625" customWidth="1"/>
    <col min="15912" max="15922" width="9.7109375" customWidth="1"/>
    <col min="15923" max="15923" width="12.28515625" customWidth="1"/>
    <col min="15924" max="15925" width="11.140625" customWidth="1"/>
    <col min="15926" max="15926" width="10" customWidth="1"/>
    <col min="16129" max="16129" width="12.140625" customWidth="1"/>
    <col min="16130" max="16130" width="10.140625" customWidth="1"/>
    <col min="16131" max="16131" width="10.5703125" customWidth="1"/>
    <col min="16132" max="16135" width="9.85546875" customWidth="1"/>
    <col min="16136" max="16136" width="10.85546875" customWidth="1"/>
    <col min="16137" max="16137" width="11.28515625" customWidth="1"/>
    <col min="16138" max="16140" width="10.7109375" customWidth="1"/>
    <col min="16141" max="16142" width="8.28515625" customWidth="1"/>
    <col min="16143" max="16143" width="11.7109375" customWidth="1"/>
    <col min="16144" max="16144" width="10" customWidth="1"/>
    <col min="16145" max="16145" width="9" customWidth="1"/>
    <col min="16146" max="16146" width="8.85546875" customWidth="1"/>
    <col min="16147" max="16147" width="1.5703125" customWidth="1"/>
    <col min="16148" max="16148" width="11.42578125" customWidth="1"/>
    <col min="16149" max="16150" width="11.5703125" customWidth="1"/>
    <col min="16151" max="16151" width="11.85546875" customWidth="1"/>
    <col min="16152" max="16152" width="8.42578125" customWidth="1"/>
    <col min="16153" max="16153" width="9" customWidth="1"/>
    <col min="16154" max="16154" width="7.85546875" customWidth="1"/>
    <col min="16155" max="16157" width="8.7109375" customWidth="1"/>
    <col min="16158" max="16158" width="11.28515625" customWidth="1"/>
    <col min="16159" max="16160" width="9.28515625" customWidth="1"/>
    <col min="16161" max="16165" width="9.7109375" customWidth="1"/>
    <col min="16166" max="16166" width="13.5703125" customWidth="1"/>
    <col min="16167" max="16167" width="13.28515625" customWidth="1"/>
    <col min="16168" max="16178" width="9.7109375" customWidth="1"/>
    <col min="16179" max="16179" width="12.28515625" customWidth="1"/>
    <col min="16180" max="16181" width="11.140625" customWidth="1"/>
    <col min="16182" max="16182" width="10" customWidth="1"/>
  </cols>
  <sheetData>
    <row r="1" spans="1:54" ht="22.5" customHeight="1">
      <c r="A1" s="1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2"/>
      <c r="AV1" s="2"/>
      <c r="AW1" s="2"/>
      <c r="AX1" s="2"/>
      <c r="AY1" s="3"/>
      <c r="AZ1" s="3"/>
      <c r="BA1" s="3"/>
      <c r="BB1" s="3"/>
    </row>
    <row r="2" spans="1:54" ht="15" customHeight="1" thickBot="1">
      <c r="A2" s="1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4"/>
      <c r="AV2" s="4"/>
      <c r="AW2" s="4"/>
      <c r="AX2" s="4"/>
      <c r="AY2" s="4"/>
      <c r="AZ2" s="4"/>
      <c r="BA2" s="4"/>
      <c r="BB2" s="4"/>
    </row>
    <row r="3" spans="1:54" ht="28.5" customHeight="1" thickBot="1">
      <c r="A3" s="1"/>
      <c r="B3" s="118" t="s">
        <v>1</v>
      </c>
      <c r="C3" s="119"/>
      <c r="D3" s="120"/>
      <c r="E3" s="124" t="s">
        <v>2</v>
      </c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5"/>
      <c r="T3" s="128" t="s">
        <v>3</v>
      </c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6"/>
      <c r="AG3" s="164" t="s">
        <v>4</v>
      </c>
      <c r="AH3" s="165"/>
      <c r="AI3" s="165"/>
      <c r="AJ3" s="165"/>
      <c r="AK3" s="165"/>
      <c r="AL3" s="165"/>
      <c r="AM3" s="165"/>
      <c r="AN3" s="164" t="s">
        <v>80</v>
      </c>
      <c r="AO3" s="165"/>
      <c r="AP3" s="165"/>
      <c r="AQ3" s="165"/>
      <c r="AR3" s="165"/>
      <c r="AS3" s="165"/>
      <c r="AT3" s="165"/>
      <c r="AU3" s="171" t="s">
        <v>6</v>
      </c>
      <c r="AV3" s="172"/>
      <c r="AW3" s="172"/>
      <c r="AX3" s="173"/>
      <c r="AY3" s="171" t="s">
        <v>7</v>
      </c>
      <c r="AZ3" s="172"/>
      <c r="BA3" s="172"/>
      <c r="BB3" s="173"/>
    </row>
    <row r="4" spans="1:54" ht="28.5" customHeight="1" thickBot="1">
      <c r="A4" s="1"/>
      <c r="B4" s="121"/>
      <c r="C4" s="122"/>
      <c r="D4" s="123"/>
      <c r="E4" s="126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8"/>
      <c r="T4" s="139" t="s">
        <v>8</v>
      </c>
      <c r="U4" s="139" t="s">
        <v>9</v>
      </c>
      <c r="V4" s="139" t="s">
        <v>10</v>
      </c>
      <c r="W4" s="139" t="s">
        <v>11</v>
      </c>
      <c r="X4" s="144" t="s">
        <v>81</v>
      </c>
      <c r="Y4" s="145"/>
      <c r="Z4" s="145"/>
      <c r="AA4" s="146"/>
      <c r="AB4" s="154" t="s">
        <v>26</v>
      </c>
      <c r="AC4" s="154"/>
      <c r="AD4" s="139" t="s">
        <v>27</v>
      </c>
      <c r="AE4" s="9"/>
      <c r="AF4" s="162" t="s">
        <v>28</v>
      </c>
      <c r="AG4" s="165" t="s">
        <v>82</v>
      </c>
      <c r="AH4" s="165"/>
      <c r="AI4" s="165"/>
      <c r="AJ4" s="165"/>
      <c r="AK4" s="165"/>
      <c r="AL4" s="165"/>
      <c r="AM4" s="165"/>
      <c r="AN4" s="166" t="s">
        <v>5</v>
      </c>
      <c r="AO4" s="167"/>
      <c r="AP4" s="167"/>
      <c r="AQ4" s="167"/>
      <c r="AR4" s="167"/>
      <c r="AS4" s="167"/>
      <c r="AT4" s="168"/>
      <c r="AU4" s="174"/>
      <c r="AV4" s="175"/>
      <c r="AW4" s="175"/>
      <c r="AX4" s="176"/>
      <c r="AY4" s="174"/>
      <c r="AZ4" s="175"/>
      <c r="BA4" s="175"/>
      <c r="BB4" s="176"/>
    </row>
    <row r="5" spans="1:54" ht="60" customHeight="1" thickBot="1">
      <c r="A5" s="10" t="s">
        <v>36</v>
      </c>
      <c r="B5" s="11" t="s">
        <v>37</v>
      </c>
      <c r="C5" s="12" t="s">
        <v>38</v>
      </c>
      <c r="D5" s="13" t="s">
        <v>39</v>
      </c>
      <c r="E5" s="14" t="s">
        <v>40</v>
      </c>
      <c r="F5" s="15" t="s">
        <v>41</v>
      </c>
      <c r="G5" s="16" t="s">
        <v>42</v>
      </c>
      <c r="H5" s="15" t="s">
        <v>43</v>
      </c>
      <c r="I5" s="15" t="s">
        <v>44</v>
      </c>
      <c r="J5" s="15" t="s">
        <v>45</v>
      </c>
      <c r="K5" s="16" t="s">
        <v>46</v>
      </c>
      <c r="L5" s="16" t="s">
        <v>47</v>
      </c>
      <c r="M5" s="16" t="s">
        <v>48</v>
      </c>
      <c r="N5" s="17" t="s">
        <v>49</v>
      </c>
      <c r="O5" s="16" t="s">
        <v>50</v>
      </c>
      <c r="P5" s="83" t="s">
        <v>51</v>
      </c>
      <c r="Q5" s="84" t="s">
        <v>52</v>
      </c>
      <c r="R5" s="20" t="s">
        <v>53</v>
      </c>
      <c r="S5" s="8"/>
      <c r="T5" s="140"/>
      <c r="U5" s="140"/>
      <c r="V5" s="140"/>
      <c r="W5" s="140"/>
      <c r="X5" s="21" t="s">
        <v>54</v>
      </c>
      <c r="Y5" s="21" t="s">
        <v>55</v>
      </c>
      <c r="Z5" s="22" t="s">
        <v>56</v>
      </c>
      <c r="AA5" s="22" t="s">
        <v>57</v>
      </c>
      <c r="AB5" s="22" t="s">
        <v>58</v>
      </c>
      <c r="AC5" s="22" t="s">
        <v>59</v>
      </c>
      <c r="AD5" s="161"/>
      <c r="AE5" s="23" t="s">
        <v>60</v>
      </c>
      <c r="AF5" s="163"/>
      <c r="AG5" s="85" t="s">
        <v>61</v>
      </c>
      <c r="AH5" s="86" t="s">
        <v>62</v>
      </c>
      <c r="AI5" s="86" t="s">
        <v>63</v>
      </c>
      <c r="AJ5" s="86" t="s">
        <v>64</v>
      </c>
      <c r="AK5" s="86" t="s">
        <v>26</v>
      </c>
      <c r="AL5" s="86" t="s">
        <v>50</v>
      </c>
      <c r="AM5" s="86" t="s">
        <v>65</v>
      </c>
      <c r="AN5" s="86" t="s">
        <v>61</v>
      </c>
      <c r="AO5" s="86" t="s">
        <v>62</v>
      </c>
      <c r="AP5" s="86" t="s">
        <v>63</v>
      </c>
      <c r="AQ5" s="86" t="s">
        <v>64</v>
      </c>
      <c r="AR5" s="86" t="s">
        <v>26</v>
      </c>
      <c r="AS5" s="86" t="s">
        <v>50</v>
      </c>
      <c r="AT5" s="87" t="s">
        <v>65</v>
      </c>
      <c r="AU5" s="28" t="s">
        <v>66</v>
      </c>
      <c r="AV5" s="28" t="s">
        <v>67</v>
      </c>
      <c r="AW5" s="29" t="s">
        <v>68</v>
      </c>
      <c r="AX5" s="28" t="s">
        <v>69</v>
      </c>
      <c r="AY5" s="28" t="s">
        <v>66</v>
      </c>
      <c r="AZ5" s="28" t="s">
        <v>67</v>
      </c>
      <c r="BA5" s="29" t="s">
        <v>68</v>
      </c>
      <c r="BB5" s="28" t="s">
        <v>69</v>
      </c>
    </row>
    <row r="6" spans="1:54" s="61" customFormat="1" ht="21" customHeight="1">
      <c r="A6" s="31">
        <v>42522</v>
      </c>
      <c r="B6" s="32">
        <f>'May -2016'!B6</f>
        <v>1441.5</v>
      </c>
      <c r="C6" s="32">
        <f>'May -2016'!C6</f>
        <v>325</v>
      </c>
      <c r="D6" s="32">
        <f>'May -2016'!D6</f>
        <v>1766.5</v>
      </c>
      <c r="E6" s="35">
        <f>'May -2016'!E6</f>
        <v>2</v>
      </c>
      <c r="F6" s="35">
        <f>'May -2016'!F6</f>
        <v>80.77</v>
      </c>
      <c r="G6" s="35">
        <f>'May -2016'!G6</f>
        <v>79.17</v>
      </c>
      <c r="H6" s="35">
        <f>'May -2016'!H6</f>
        <v>42.68</v>
      </c>
      <c r="I6" s="35">
        <f>'May -2016'!I6</f>
        <v>2.7</v>
      </c>
      <c r="J6" s="35">
        <f>'May -2016'!J6</f>
        <v>0</v>
      </c>
      <c r="K6" s="35">
        <f>'May -2016'!K6</f>
        <v>45.38</v>
      </c>
      <c r="L6" s="35">
        <f>'May -2016'!L6</f>
        <v>0.80769999999999997</v>
      </c>
      <c r="M6" s="35">
        <f>'May -2016'!M6</f>
        <v>-44.572300000000006</v>
      </c>
      <c r="N6" s="35">
        <f>'May -2016'!N6</f>
        <v>1.6</v>
      </c>
      <c r="O6" s="35">
        <f>'May -2016'!O6</f>
        <v>124.55000000000001</v>
      </c>
      <c r="P6" s="35">
        <f>'May -2016'!P6</f>
        <v>1641.95</v>
      </c>
      <c r="Q6" s="35">
        <f>'May -2016'!Q6</f>
        <v>0</v>
      </c>
      <c r="R6" s="35">
        <f>'May -2016'!R6</f>
        <v>-1641.95</v>
      </c>
      <c r="S6" s="4"/>
      <c r="T6" s="44">
        <f>'May -2016'!T6</f>
        <v>1300</v>
      </c>
      <c r="U6" s="44">
        <f>'May -2016'!U6</f>
        <v>79.17</v>
      </c>
      <c r="V6" s="44">
        <f>'May -2016'!V6</f>
        <v>0</v>
      </c>
      <c r="W6" s="44">
        <f>'May -2016'!W6</f>
        <v>1379.17</v>
      </c>
      <c r="X6" s="47">
        <f>'May -2016'!X6+'May -2016'!AB6+'May -2016'!AF6+'May -2016'!AJ6+'May -2016'!AN6+'May -2016'!AR6+'May -2016'!AV6+'May -2016'!AZ6+'May -2016'!BD6+'May -2016'!BH6+'May -2016'!BL6+'May -2016'!BP6+'May -2016'!BT6+'May -2016'!BX6+'May -2016'!CB6+'May -2016'!CF6</f>
        <v>11</v>
      </c>
      <c r="Y6" s="47">
        <f>'May -2016'!Y6+'May -2016'!AC6+'May -2016'!AG6+'May -2016'!AK6+'May -2016'!AO6+'May -2016'!AS6+'May -2016'!AW6+'May -2016'!BA6+'May -2016'!BE6+'May -2016'!BI6+'May -2016'!BM6+'May -2016'!BQ6+'May -2016'!BU6+'May -2016'!BY6+'May -2016'!CC6+'May -2016'!CG6</f>
        <v>410.97</v>
      </c>
      <c r="Z6" s="47">
        <f>'May -2016'!Z6+'May -2016'!AD6+'May -2016'!AH6+'May -2016'!AL6+'May -2016'!AP6+'May -2016'!AT6+'May -2016'!AX6+'May -2016'!BB6+'May -2016'!BF6+'May -2016'!BJ6+'May -2016'!BN6+'May -2016'!BR6+'May -2016'!BV6+'May -2016'!BZ6+'May -2016'!CD6+'May -2016'!CH6</f>
        <v>12</v>
      </c>
      <c r="AA6" s="47">
        <f>'May -2016'!AA6+'May -2016'!AE6+'May -2016'!AI6+'May -2016'!AM6+'May -2016'!AQ6+'May -2016'!AU6+'May -2016'!AY6+'May -2016'!BC6+'May -2016'!BG6+'May -2016'!BK6+'May -2016'!BO6+'May -2016'!BS6+'May -2016'!BW6+'May -2016'!CA6+'May -2016'!CE6+'May -2016'!CI6</f>
        <v>417.19</v>
      </c>
      <c r="AB6" s="47">
        <f>'May -2016'!CJ6</f>
        <v>0.17</v>
      </c>
      <c r="AC6" s="47">
        <f>'May -2016'!CK6</f>
        <v>9.06</v>
      </c>
      <c r="AD6" s="48">
        <f>Y6</f>
        <v>410.97</v>
      </c>
      <c r="AE6" s="49">
        <f t="shared" ref="AE6:AE33" si="0">W6-AD6</f>
        <v>968.2</v>
      </c>
      <c r="AF6" s="49">
        <f>+AD6-AB6-AC6</f>
        <v>401.74</v>
      </c>
      <c r="AG6" s="88">
        <f>'May -2016'!CO6+'May -2016'!CV6+'May -2016'!DC6+'May -2016'!DJ6+'May -2016'!DQ6+'May -2016'!DX6+'May -2016'!EE6+'May -2016'!EL6+'May -2016'!ES6+'May -2016'!EZ6+'May -2016'!FG6+'May -2016'!FN6+'May -2016'!FU6+'May -2016'!GB6+'May -2016'!GI6+'May -2016'!GP6</f>
        <v>919.35000000000014</v>
      </c>
      <c r="AH6" s="88">
        <f>'May -2016'!CP6+'May -2016'!CW6+'May -2016'!DD6+'May -2016'!DK6+'May -2016'!DR6+'May -2016'!DY6+'May -2016'!EF6+'May -2016'!EM6+'May -2016'!ET6+'May -2016'!FA6+'May -2016'!FH6+'May -2016'!FO6+'May -2016'!FV6+'May -2016'!GC6+'May -2016'!GJ6+'May -2016'!GQ6</f>
        <v>417.19</v>
      </c>
      <c r="AI6" s="88">
        <f>'May -2016'!CQ6+'May -2016'!CX6+'May -2016'!DE6+'May -2016'!DL6+'May -2016'!DS6+'May -2016'!DZ6+'May -2016'!EG6+'May -2016'!EN6+'May -2016'!EU6+'May -2016'!FB6+'May -2016'!FI6+'May -2016'!FP6+'May -2016'!FW6+'May -2016'!GD6+'May -2016'!GK6+'May -2016'!GR6</f>
        <v>29</v>
      </c>
      <c r="AJ6" s="88">
        <f>'May -2016'!CR6+'May -2016'!CY6+'May -2016'!DF6+'May -2016'!DM6+'May -2016'!DT6+'May -2016'!EA6+'May -2016'!EH6+'May -2016'!EO6+'May -2016'!EV6+'May -2016'!FC6+'May -2016'!FJ6+'May -2016'!FQ6+'May -2016'!FX6+'May -2016'!GE6+'May -2016'!GL6+'May -2016'!GS6</f>
        <v>366.51</v>
      </c>
      <c r="AK6" s="88">
        <f>'May -2016'!CS6+'May -2016'!CZ6+'May -2016'!DG6+'May -2016'!DN6+'May -2016'!DU6+'May -2016'!EB6+'May -2016'!EI6+'May -2016'!EP6+'May -2016'!EW6+'May -2016'!FD6+'May -2016'!FK6+'May -2016'!FR6+'May -2016'!FY6+'May -2016'!GF6+'May -2016'!GM6+'May -2016'!GT6</f>
        <v>10.6</v>
      </c>
      <c r="AL6" s="88">
        <f>'May -2016'!CT6+'May -2016'!DA6+'May -2016'!DH6+'May -2016'!DO6+'May -2016'!DV6+'May -2016'!EC6+'May -2016'!EJ6+'May -2016'!EQ6+'May -2016'!EX6+'May -2016'!FE6+'May -2016'!FL6+'May -2016'!FS6+'May -2016'!FZ6+'May -2016'!GG6+'May -2016'!GN6+'May -2016'!GU6</f>
        <v>377.11</v>
      </c>
      <c r="AM6" s="88">
        <f>'May -2016'!CU6+'May -2016'!DB6+'May -2016'!DI6+'May -2016'!DP6+'May -2016'!DW6+'May -2016'!ED6+'May -2016'!EK6+'May -2016'!ER6+'May -2016'!EY6+'May -2016'!FF6+'May -2016'!FM6+'May -2016'!FT6+'May -2016'!GA6+'May -2016'!GH6+'May -2016'!GO6+'May -2016'!GV6</f>
        <v>959.43000000000006</v>
      </c>
      <c r="AN6" s="89">
        <f>'May -2016'!GW6</f>
        <v>247</v>
      </c>
      <c r="AO6" s="89">
        <f>'May -2016'!GX6</f>
        <v>0</v>
      </c>
      <c r="AP6" s="89">
        <f>'May -2016'!GY6</f>
        <v>0</v>
      </c>
      <c r="AQ6" s="89">
        <f>'May -2016'!GZ6</f>
        <v>0</v>
      </c>
      <c r="AR6" s="89">
        <f>'May -2016'!HA6</f>
        <v>0</v>
      </c>
      <c r="AS6" s="89">
        <f>'May -2016'!HB6</f>
        <v>0</v>
      </c>
      <c r="AT6" s="89">
        <f>'May -2016'!HC6</f>
        <v>247</v>
      </c>
      <c r="AU6" s="58">
        <f>'May -2016'!HD6+'May -2016'!HH6+'May -2016'!HL6+'May -2016'!HP6+'May -2016'!HT6+'May -2016'!HX6+'May -2016'!IB6+'May -2016'!IF6+'May -2016'!IJ6+'May -2016'!IN6+'May -2016'!IR6+'May -2016'!IV6+'May -2016'!IZ6+'May -2016'!JD6+'May -2016'!JH6+'May -2016'!JL6</f>
        <v>252</v>
      </c>
      <c r="AV6" s="58">
        <f>'May -2016'!HE6+'May -2016'!HI6+'May -2016'!HM6+'May -2016'!HQ6+'May -2016'!HU6+'May -2016'!HY6+'May -2016'!IC6+'May -2016'!IG6+'May -2016'!IK6+'May -2016'!IO6+'May -2016'!IS6+'May -2016'!IW6+'May -2016'!JA6+'May -2016'!JE6+'May -2016'!JI6+'May -2016'!JM6</f>
        <v>29</v>
      </c>
      <c r="AW6" s="58">
        <f>'May -2016'!HF6+'May -2016'!HJ6+'May -2016'!HN6+'May -2016'!HR6+'May -2016'!HV6+'May -2016'!HZ6+'May -2016'!ID6+'May -2016'!IH6+'May -2016'!IL6+'May -2016'!IP6+'May -2016'!IT6+'May -2016'!IX6+'May -2016'!JB6+'May -2016'!JF6+'May -2016'!JJ6+'May -2016'!JN6</f>
        <v>0</v>
      </c>
      <c r="AX6" s="58">
        <f>'May -2016'!HG6+'May -2016'!HK6+'May -2016'!HO6+'May -2016'!HS6+'May -2016'!HW6+'May -2016'!IA6+'May -2016'!IE6+'May -2016'!II6+'May -2016'!IM6+'May -2016'!IQ6+'May -2016'!IU6+'May -2016'!IY6+'May -2016'!JC6+'May -2016'!JG6+'May -2016'!JK6+'May -2016'!JO6</f>
        <v>281</v>
      </c>
      <c r="AY6" s="58">
        <f>'May -2016'!JP6</f>
        <v>204</v>
      </c>
      <c r="AZ6" s="58">
        <f>'May -2016'!JQ6</f>
        <v>0</v>
      </c>
      <c r="BA6" s="58">
        <f>'May -2016'!JR6</f>
        <v>0</v>
      </c>
      <c r="BB6" s="58">
        <f>'May -2016'!JS6</f>
        <v>204</v>
      </c>
    </row>
    <row r="7" spans="1:54" s="67" customFormat="1" ht="21" customHeight="1">
      <c r="A7" s="31">
        <v>42523</v>
      </c>
      <c r="B7" s="32">
        <f>'May -2016'!B7</f>
        <v>1641.95</v>
      </c>
      <c r="C7" s="32">
        <f>'May -2016'!C7</f>
        <v>0</v>
      </c>
      <c r="D7" s="32">
        <f>'May -2016'!D7</f>
        <v>1641.95</v>
      </c>
      <c r="E7" s="35">
        <f>'May -2016'!E7</f>
        <v>18</v>
      </c>
      <c r="F7" s="35">
        <f>'May -2016'!F7</f>
        <v>793.41000000000008</v>
      </c>
      <c r="G7" s="35">
        <f>'May -2016'!G7</f>
        <v>779.0100000000001</v>
      </c>
      <c r="H7" s="35">
        <f>'May -2016'!H7</f>
        <v>39.6</v>
      </c>
      <c r="I7" s="35">
        <f>'May -2016'!I7</f>
        <v>1</v>
      </c>
      <c r="J7" s="35">
        <f>'May -2016'!J7</f>
        <v>0</v>
      </c>
      <c r="K7" s="35">
        <f>'May -2016'!K7</f>
        <v>40.6</v>
      </c>
      <c r="L7" s="35">
        <f>'May -2016'!L7</f>
        <v>7.9341000000000008</v>
      </c>
      <c r="M7" s="35">
        <f>'May -2016'!M7</f>
        <v>-32.665900000000001</v>
      </c>
      <c r="N7" s="35">
        <f>'May -2016'!N7</f>
        <v>14.4</v>
      </c>
      <c r="O7" s="35">
        <f>'May -2016'!O7</f>
        <v>819.61000000000013</v>
      </c>
      <c r="P7" s="35">
        <f>'May -2016'!P7</f>
        <v>822.33999999999992</v>
      </c>
      <c r="Q7" s="35">
        <f>'May -2016'!Q7</f>
        <v>0</v>
      </c>
      <c r="R7" s="35">
        <f>'May -2016'!R7</f>
        <v>-822.33999999999992</v>
      </c>
      <c r="S7" s="64"/>
      <c r="T7" s="44">
        <f>'May -2016'!T7</f>
        <v>968.2</v>
      </c>
      <c r="U7" s="44">
        <f>'May -2016'!U7</f>
        <v>779.0100000000001</v>
      </c>
      <c r="V7" s="44">
        <f>'May -2016'!V7</f>
        <v>0</v>
      </c>
      <c r="W7" s="44">
        <f>'May -2016'!W7</f>
        <v>1747.21</v>
      </c>
      <c r="X7" s="47">
        <f>'May -2016'!X7+'May -2016'!AB7+'May -2016'!AF7+'May -2016'!AJ7+'May -2016'!AN7+'May -2016'!AR7+'May -2016'!AV7+'May -2016'!AZ7+'May -2016'!BD7+'May -2016'!BH7+'May -2016'!BL7+'May -2016'!BP7+'May -2016'!BT7+'May -2016'!BX7+'May -2016'!CB7+'May -2016'!CF7</f>
        <v>0</v>
      </c>
      <c r="Y7" s="47">
        <f>'May -2016'!Y7+'May -2016'!AC7+'May -2016'!AG7+'May -2016'!AK7+'May -2016'!AO7+'May -2016'!AS7+'May -2016'!AW7+'May -2016'!BA7+'May -2016'!BE7+'May -2016'!BI7+'May -2016'!BM7+'May -2016'!BQ7+'May -2016'!BU7+'May -2016'!BY7+'May -2016'!CC7+'May -2016'!CG7</f>
        <v>0</v>
      </c>
      <c r="Z7" s="47">
        <f>'May -2016'!Z7+'May -2016'!AD7+'May -2016'!AH7+'May -2016'!AL7+'May -2016'!AP7+'May -2016'!AT7+'May -2016'!AX7+'May -2016'!BB7+'May -2016'!BF7+'May -2016'!BJ7+'May -2016'!BN7+'May -2016'!BR7+'May -2016'!BV7+'May -2016'!BZ7+'May -2016'!CD7+'May -2016'!CH7</f>
        <v>0</v>
      </c>
      <c r="AA7" s="47">
        <f>'May -2016'!AA7+'May -2016'!AE7+'May -2016'!AI7+'May -2016'!AM7+'May -2016'!AQ7+'May -2016'!AU7+'May -2016'!AY7+'May -2016'!BC7+'May -2016'!BG7+'May -2016'!BK7+'May -2016'!BO7+'May -2016'!BS7+'May -2016'!BW7+'May -2016'!CA7+'May -2016'!CE7+'May -2016'!CI7</f>
        <v>0</v>
      </c>
      <c r="AB7" s="47">
        <f>'May -2016'!CJ7</f>
        <v>0</v>
      </c>
      <c r="AC7" s="47">
        <f>'May -2016'!CK7</f>
        <v>0</v>
      </c>
      <c r="AD7" s="48">
        <f t="shared" ref="AD7:AD33" si="1">Y7</f>
        <v>0</v>
      </c>
      <c r="AE7" s="49">
        <f t="shared" si="0"/>
        <v>1747.21</v>
      </c>
      <c r="AF7" s="49">
        <f t="shared" ref="AF7:AF33" si="2">+AD7-AB7-AC7</f>
        <v>0</v>
      </c>
      <c r="AG7" s="88">
        <f>'May -2016'!CO7+'May -2016'!CV7+'May -2016'!DC7+'May -2016'!DJ7+'May -2016'!DQ7+'May -2016'!DX7+'May -2016'!EE7+'May -2016'!EL7+'May -2016'!ES7+'May -2016'!EZ7+'May -2016'!FG7+'May -2016'!FN7+'May -2016'!FU7+'May -2016'!GB7+'May -2016'!GI7+'May -2016'!GP7</f>
        <v>959.43000000000006</v>
      </c>
      <c r="AH7" s="88">
        <f>'May -2016'!CP7+'May -2016'!CW7+'May -2016'!DD7+'May -2016'!DK7+'May -2016'!DR7+'May -2016'!DY7+'May -2016'!EF7+'May -2016'!EM7+'May -2016'!ET7+'May -2016'!FA7+'May -2016'!FH7+'May -2016'!FO7+'May -2016'!FV7+'May -2016'!GC7+'May -2016'!GJ7+'May -2016'!GQ7</f>
        <v>0</v>
      </c>
      <c r="AI7" s="88">
        <f>'May -2016'!CQ7+'May -2016'!CX7+'May -2016'!DE7+'May -2016'!DL7+'May -2016'!DS7+'May -2016'!DZ7+'May -2016'!EG7+'May -2016'!EN7+'May -2016'!EU7+'May -2016'!FB7+'May -2016'!FI7+'May -2016'!FP7+'May -2016'!FW7+'May -2016'!GD7+'May -2016'!GK7+'May -2016'!GR7</f>
        <v>3</v>
      </c>
      <c r="AJ7" s="88">
        <f>'May -2016'!CR7+'May -2016'!CY7+'May -2016'!DF7+'May -2016'!DM7+'May -2016'!DT7+'May -2016'!EA7+'May -2016'!EH7+'May -2016'!EO7+'May -2016'!EV7+'May -2016'!FC7+'May -2016'!FJ7+'May -2016'!FQ7+'May -2016'!FX7+'May -2016'!GE7+'May -2016'!GL7+'May -2016'!GS7</f>
        <v>37.33</v>
      </c>
      <c r="AK7" s="88">
        <f>'May -2016'!CS7+'May -2016'!CZ7+'May -2016'!DG7+'May -2016'!DN7+'May -2016'!DU7+'May -2016'!EB7+'May -2016'!EI7+'May -2016'!EP7+'May -2016'!EW7+'May -2016'!FD7+'May -2016'!FK7+'May -2016'!FR7+'May -2016'!FY7+'May -2016'!GF7+'May -2016'!GM7+'May -2016'!GT7</f>
        <v>3.78</v>
      </c>
      <c r="AL7" s="88">
        <f>'May -2016'!CT7+'May -2016'!DA7+'May -2016'!DH7+'May -2016'!DO7+'May -2016'!DV7+'May -2016'!EC7+'May -2016'!EJ7+'May -2016'!EQ7+'May -2016'!EX7+'May -2016'!FE7+'May -2016'!FL7+'May -2016'!FS7+'May -2016'!FZ7+'May -2016'!GG7+'May -2016'!GN7+'May -2016'!GU7</f>
        <v>41.11</v>
      </c>
      <c r="AM7" s="88">
        <f>'May -2016'!CU7+'May -2016'!DB7+'May -2016'!DI7+'May -2016'!DP7+'May -2016'!DW7+'May -2016'!ED7+'May -2016'!EK7+'May -2016'!ER7+'May -2016'!EY7+'May -2016'!FF7+'May -2016'!FM7+'May -2016'!FT7+'May -2016'!GA7+'May -2016'!GH7+'May -2016'!GO7+'May -2016'!GV7</f>
        <v>918.32</v>
      </c>
      <c r="AN7" s="89">
        <f>'May -2016'!GW7</f>
        <v>247</v>
      </c>
      <c r="AO7" s="89">
        <f>'May -2016'!GX7</f>
        <v>0</v>
      </c>
      <c r="AP7" s="89">
        <f>'May -2016'!GY7</f>
        <v>0</v>
      </c>
      <c r="AQ7" s="89">
        <f>'May -2016'!GZ7</f>
        <v>0</v>
      </c>
      <c r="AR7" s="89">
        <f>'May -2016'!HA7</f>
        <v>0</v>
      </c>
      <c r="AS7" s="89">
        <f>'May -2016'!HB7</f>
        <v>0</v>
      </c>
      <c r="AT7" s="89">
        <f>'May -2016'!HC7</f>
        <v>247</v>
      </c>
      <c r="AU7" s="58">
        <f>'May -2016'!HD7+'May -2016'!HH7+'May -2016'!HL7+'May -2016'!HP7+'May -2016'!HT7+'May -2016'!HX7+'May -2016'!IB7+'May -2016'!IF7+'May -2016'!IJ7+'May -2016'!IN7+'May -2016'!IR7+'May -2016'!IV7+'May -2016'!IZ7+'May -2016'!JD7+'May -2016'!JH7+'May -2016'!JL7</f>
        <v>281</v>
      </c>
      <c r="AV7" s="58">
        <f>'May -2016'!HE7+'May -2016'!HI7+'May -2016'!HM7+'May -2016'!HQ7+'May -2016'!HU7+'May -2016'!HY7+'May -2016'!IC7+'May -2016'!IG7+'May -2016'!IK7+'May -2016'!IO7+'May -2016'!IS7+'May -2016'!IW7+'May -2016'!JA7+'May -2016'!JE7+'May -2016'!JI7+'May -2016'!JM7</f>
        <v>3</v>
      </c>
      <c r="AW7" s="58">
        <f>'May -2016'!HF7+'May -2016'!HJ7+'May -2016'!HN7+'May -2016'!HR7+'May -2016'!HV7+'May -2016'!HZ7+'May -2016'!ID7+'May -2016'!IH7+'May -2016'!IL7+'May -2016'!IP7+'May -2016'!IT7+'May -2016'!IX7+'May -2016'!JB7+'May -2016'!JF7+'May -2016'!JJ7+'May -2016'!JN7</f>
        <v>66</v>
      </c>
      <c r="AX7" s="58">
        <f>'May -2016'!HG7+'May -2016'!HK7+'May -2016'!HO7+'May -2016'!HS7+'May -2016'!HW7+'May -2016'!IA7+'May -2016'!IE7+'May -2016'!II7+'May -2016'!IM7+'May -2016'!IQ7+'May -2016'!IU7+'May -2016'!IY7+'May -2016'!JC7+'May -2016'!JG7+'May -2016'!JK7+'May -2016'!JO7</f>
        <v>218</v>
      </c>
      <c r="AY7" s="58">
        <f>'May -2016'!JP7</f>
        <v>204</v>
      </c>
      <c r="AZ7" s="58">
        <f>'May -2016'!JQ7</f>
        <v>0</v>
      </c>
      <c r="BA7" s="58">
        <f>'May -2016'!JR7</f>
        <v>0</v>
      </c>
      <c r="BB7" s="58">
        <f>'May -2016'!JS7</f>
        <v>204</v>
      </c>
    </row>
    <row r="8" spans="1:54" s="61" customFormat="1" ht="21" customHeight="1">
      <c r="A8" s="31">
        <v>42524</v>
      </c>
      <c r="B8" s="32">
        <f>'May -2016'!B8</f>
        <v>822.33999999999992</v>
      </c>
      <c r="C8" s="32">
        <f>'May -2016'!C8</f>
        <v>1875</v>
      </c>
      <c r="D8" s="32">
        <f>'May -2016'!D8</f>
        <v>2697.34</v>
      </c>
      <c r="E8" s="35">
        <f>'May -2016'!E8</f>
        <v>24</v>
      </c>
      <c r="F8" s="35">
        <f>'May -2016'!F8</f>
        <v>1064.52</v>
      </c>
      <c r="G8" s="35">
        <f>'May -2016'!G8</f>
        <v>1045.32</v>
      </c>
      <c r="H8" s="35">
        <f>'May -2016'!H8</f>
        <v>2.2999999999999998</v>
      </c>
      <c r="I8" s="35">
        <f>'May -2016'!I8</f>
        <v>0</v>
      </c>
      <c r="J8" s="35">
        <f>'May -2016'!J8</f>
        <v>0</v>
      </c>
      <c r="K8" s="35">
        <f>'May -2016'!K8</f>
        <v>2.2999999999999998</v>
      </c>
      <c r="L8" s="35">
        <f>'May -2016'!L8</f>
        <v>10.645200000000001</v>
      </c>
      <c r="M8" s="35">
        <f>'May -2016'!M8</f>
        <v>8.3452000000000019</v>
      </c>
      <c r="N8" s="35">
        <f>'May -2016'!N8</f>
        <v>19.2</v>
      </c>
      <c r="O8" s="35">
        <f>'May -2016'!O8</f>
        <v>1047.6199999999999</v>
      </c>
      <c r="P8" s="35">
        <f>'May -2016'!P8</f>
        <v>1649.7200000000003</v>
      </c>
      <c r="Q8" s="35">
        <f>'May -2016'!Q8</f>
        <v>0</v>
      </c>
      <c r="R8" s="35">
        <f>'May -2016'!R8</f>
        <v>-1649.7200000000003</v>
      </c>
      <c r="S8" s="4"/>
      <c r="T8" s="44">
        <f>'May -2016'!T8</f>
        <v>1747.21</v>
      </c>
      <c r="U8" s="44">
        <f>'May -2016'!U8</f>
        <v>1045.32</v>
      </c>
      <c r="V8" s="44">
        <f>'May -2016'!V8</f>
        <v>0</v>
      </c>
      <c r="W8" s="44">
        <f>'May -2016'!W8</f>
        <v>2792.5299999999997</v>
      </c>
      <c r="X8" s="47">
        <f>'May -2016'!X8+'May -2016'!AB8+'May -2016'!AF8+'May -2016'!AJ8+'May -2016'!AN8+'May -2016'!AR8+'May -2016'!AV8+'May -2016'!AZ8+'May -2016'!BD8+'May -2016'!BH8+'May -2016'!BL8+'May -2016'!BP8+'May -2016'!BT8+'May -2016'!BX8+'May -2016'!CB8+'May -2016'!CF8</f>
        <v>11</v>
      </c>
      <c r="Y8" s="47">
        <f>'May -2016'!Y8+'May -2016'!AC8+'May -2016'!AG8+'May -2016'!AK8+'May -2016'!AO8+'May -2016'!AS8+'May -2016'!AW8+'May -2016'!BA8+'May -2016'!BE8+'May -2016'!BI8+'May -2016'!BM8+'May -2016'!BQ8+'May -2016'!BU8+'May -2016'!BY8+'May -2016'!CC8+'May -2016'!CG8</f>
        <v>528.66999999999996</v>
      </c>
      <c r="Z8" s="47">
        <f>'May -2016'!Z8+'May -2016'!AD8+'May -2016'!AH8+'May -2016'!AL8+'May -2016'!AP8+'May -2016'!AT8+'May -2016'!AX8+'May -2016'!BB8+'May -2016'!BF8+'May -2016'!BJ8+'May -2016'!BN8+'May -2016'!BR8+'May -2016'!BV8+'May -2016'!BZ8+'May -2016'!CD8+'May -2016'!CH8</f>
        <v>11</v>
      </c>
      <c r="AA8" s="47">
        <f>'May -2016'!AA8+'May -2016'!AE8+'May -2016'!AI8+'May -2016'!AM8+'May -2016'!AQ8+'May -2016'!AU8+'May -2016'!AY8+'May -2016'!BC8+'May -2016'!BG8+'May -2016'!BK8+'May -2016'!BO8+'May -2016'!BS8+'May -2016'!BW8+'May -2016'!CA8+'May -2016'!CE8+'May -2016'!CI8</f>
        <v>528</v>
      </c>
      <c r="AB8" s="47">
        <f>'May -2016'!CJ8</f>
        <v>0</v>
      </c>
      <c r="AC8" s="47">
        <f>'May -2016'!CK8</f>
        <v>1.84</v>
      </c>
      <c r="AD8" s="48">
        <f t="shared" si="1"/>
        <v>528.66999999999996</v>
      </c>
      <c r="AE8" s="49">
        <f t="shared" si="0"/>
        <v>2263.8599999999997</v>
      </c>
      <c r="AF8" s="49">
        <f t="shared" si="2"/>
        <v>526.82999999999993</v>
      </c>
      <c r="AG8" s="88">
        <f>'May -2016'!CO8+'May -2016'!CV8+'May -2016'!DC8+'May -2016'!DJ8+'May -2016'!DQ8+'May -2016'!DX8+'May -2016'!EE8+'May -2016'!EL8+'May -2016'!ES8+'May -2016'!EZ8+'May -2016'!FG8+'May -2016'!FN8+'May -2016'!FU8+'May -2016'!GB8+'May -2016'!GI8+'May -2016'!GP8</f>
        <v>918.32</v>
      </c>
      <c r="AH8" s="88">
        <f>'May -2016'!CP8+'May -2016'!CW8+'May -2016'!DD8+'May -2016'!DK8+'May -2016'!DR8+'May -2016'!DY8+'May -2016'!EF8+'May -2016'!EM8+'May -2016'!ET8+'May -2016'!FA8+'May -2016'!FH8+'May -2016'!FO8+'May -2016'!FV8+'May -2016'!GC8+'May -2016'!GJ8+'May -2016'!GQ8</f>
        <v>528</v>
      </c>
      <c r="AI8" s="88">
        <f>'May -2016'!CQ8+'May -2016'!CX8+'May -2016'!DE8+'May -2016'!DL8+'May -2016'!DS8+'May -2016'!DZ8+'May -2016'!EG8+'May -2016'!EN8+'May -2016'!EU8+'May -2016'!FB8+'May -2016'!FI8+'May -2016'!FP8+'May -2016'!FW8+'May -2016'!GD8+'May -2016'!GK8+'May -2016'!GR8</f>
        <v>0</v>
      </c>
      <c r="AJ8" s="88">
        <f>'May -2016'!CR8+'May -2016'!CY8+'May -2016'!DF8+'May -2016'!DM8+'May -2016'!DT8+'May -2016'!EA8+'May -2016'!EH8+'May -2016'!EO8+'May -2016'!EV8+'May -2016'!FC8+'May -2016'!FJ8+'May -2016'!FQ8+'May -2016'!FX8+'May -2016'!GE8+'May -2016'!GL8+'May -2016'!GS8</f>
        <v>0</v>
      </c>
      <c r="AK8" s="88">
        <f>'May -2016'!CS8+'May -2016'!CZ8+'May -2016'!DG8+'May -2016'!DN8+'May -2016'!DU8+'May -2016'!EB8+'May -2016'!EI8+'May -2016'!EP8+'May -2016'!EW8+'May -2016'!FD8+'May -2016'!FK8+'May -2016'!FR8+'May -2016'!FY8+'May -2016'!GF8+'May -2016'!GM8+'May -2016'!GT8</f>
        <v>0</v>
      </c>
      <c r="AL8" s="88">
        <f>'May -2016'!CT8+'May -2016'!DA8+'May -2016'!DH8+'May -2016'!DO8+'May -2016'!DV8+'May -2016'!EC8+'May -2016'!EJ8+'May -2016'!EQ8+'May -2016'!EX8+'May -2016'!FE8+'May -2016'!FL8+'May -2016'!FS8+'May -2016'!FZ8+'May -2016'!GG8+'May -2016'!GN8+'May -2016'!GU8</f>
        <v>0</v>
      </c>
      <c r="AM8" s="88">
        <f>'May -2016'!CU8+'May -2016'!DB8+'May -2016'!DI8+'May -2016'!DP8+'May -2016'!DW8+'May -2016'!ED8+'May -2016'!EK8+'May -2016'!ER8+'May -2016'!EY8+'May -2016'!FF8+'May -2016'!FM8+'May -2016'!FT8+'May -2016'!GA8+'May -2016'!GH8+'May -2016'!GO8+'May -2016'!GV8</f>
        <v>1446.3199999999997</v>
      </c>
      <c r="AN8" s="89">
        <f>'May -2016'!GW8</f>
        <v>247</v>
      </c>
      <c r="AO8" s="89">
        <f>'May -2016'!GX8</f>
        <v>0</v>
      </c>
      <c r="AP8" s="89">
        <f>'May -2016'!GY8</f>
        <v>0</v>
      </c>
      <c r="AQ8" s="89">
        <f>'May -2016'!GZ8</f>
        <v>0</v>
      </c>
      <c r="AR8" s="89">
        <f>'May -2016'!HA8</f>
        <v>0</v>
      </c>
      <c r="AS8" s="89">
        <f>'May -2016'!HB8</f>
        <v>0</v>
      </c>
      <c r="AT8" s="89">
        <f>'May -2016'!HC8</f>
        <v>247</v>
      </c>
      <c r="AU8" s="58">
        <f>'May -2016'!HD8+'May -2016'!HH8+'May -2016'!HL8+'May -2016'!HP8+'May -2016'!HT8+'May -2016'!HX8+'May -2016'!IB8+'May -2016'!IF8+'May -2016'!IJ8+'May -2016'!IN8+'May -2016'!IR8+'May -2016'!IV8+'May -2016'!IZ8+'May -2016'!JD8+'May -2016'!JH8+'May -2016'!JL8</f>
        <v>218</v>
      </c>
      <c r="AV8" s="58">
        <f>'May -2016'!HE8+'May -2016'!HI8+'May -2016'!HM8+'May -2016'!HQ8+'May -2016'!HU8+'May -2016'!HY8+'May -2016'!IC8+'May -2016'!IG8+'May -2016'!IK8+'May -2016'!IO8+'May -2016'!IS8+'May -2016'!IW8+'May -2016'!JA8+'May -2016'!JE8+'May -2016'!JI8+'May -2016'!JM8</f>
        <v>0</v>
      </c>
      <c r="AW8" s="58">
        <f>'May -2016'!HF8+'May -2016'!HJ8+'May -2016'!HN8+'May -2016'!HR8+'May -2016'!HV8+'May -2016'!HZ8+'May -2016'!ID8+'May -2016'!IH8+'May -2016'!IL8+'May -2016'!IP8+'May -2016'!IT8+'May -2016'!IX8+'May -2016'!JB8+'May -2016'!JF8+'May -2016'!JJ8+'May -2016'!JN8</f>
        <v>0</v>
      </c>
      <c r="AX8" s="58">
        <f>'May -2016'!HG8+'May -2016'!HK8+'May -2016'!HO8+'May -2016'!HS8+'May -2016'!HW8+'May -2016'!IA8+'May -2016'!IE8+'May -2016'!II8+'May -2016'!IM8+'May -2016'!IQ8+'May -2016'!IU8+'May -2016'!IY8+'May -2016'!JC8+'May -2016'!JG8+'May -2016'!JK8+'May -2016'!JO8</f>
        <v>218</v>
      </c>
      <c r="AY8" s="58">
        <f>'May -2016'!JP8</f>
        <v>204</v>
      </c>
      <c r="AZ8" s="58">
        <f>'May -2016'!JQ8</f>
        <v>0</v>
      </c>
      <c r="BA8" s="58">
        <f>'May -2016'!JR8</f>
        <v>0</v>
      </c>
      <c r="BB8" s="58">
        <f>'May -2016'!JS8</f>
        <v>204</v>
      </c>
    </row>
    <row r="9" spans="1:54" s="61" customFormat="1" ht="21" customHeight="1">
      <c r="A9" s="31">
        <v>42525</v>
      </c>
      <c r="B9" s="32">
        <f>'May -2016'!B9</f>
        <v>1649.7200000000003</v>
      </c>
      <c r="C9" s="32">
        <f>'May -2016'!C9</f>
        <v>500</v>
      </c>
      <c r="D9" s="32">
        <f>'May -2016'!D9</f>
        <v>2149.7200000000003</v>
      </c>
      <c r="E9" s="35">
        <f>'May -2016'!E9</f>
        <v>6</v>
      </c>
      <c r="F9" s="35">
        <f>'May -2016'!F9</f>
        <v>200</v>
      </c>
      <c r="G9" s="35">
        <f>'May -2016'!G9</f>
        <v>195.2</v>
      </c>
      <c r="H9" s="35">
        <f>'May -2016'!H9</f>
        <v>21.6</v>
      </c>
      <c r="I9" s="35">
        <f>'May -2016'!I9</f>
        <v>0</v>
      </c>
      <c r="J9" s="35">
        <f>'May -2016'!J9</f>
        <v>0</v>
      </c>
      <c r="K9" s="35">
        <f>'May -2016'!K9</f>
        <v>21.6</v>
      </c>
      <c r="L9" s="35">
        <f>'May -2016'!L9</f>
        <v>2</v>
      </c>
      <c r="M9" s="35">
        <f>'May -2016'!M9</f>
        <v>-19.600000000000001</v>
      </c>
      <c r="N9" s="35">
        <f>'May -2016'!N9</f>
        <v>4.8</v>
      </c>
      <c r="O9" s="35">
        <f>'May -2016'!O9</f>
        <v>216.79999999999998</v>
      </c>
      <c r="P9" s="35">
        <f>'May -2016'!P9</f>
        <v>1932.9200000000003</v>
      </c>
      <c r="Q9" s="35">
        <f>'May -2016'!Q9</f>
        <v>0</v>
      </c>
      <c r="R9" s="35">
        <f>'May -2016'!R9</f>
        <v>-1932.9200000000003</v>
      </c>
      <c r="S9" s="4"/>
      <c r="T9" s="44">
        <f>'May -2016'!T9</f>
        <v>2263.8599999999997</v>
      </c>
      <c r="U9" s="44">
        <f>'May -2016'!U9</f>
        <v>195.2</v>
      </c>
      <c r="V9" s="44">
        <f>'May -2016'!V9</f>
        <v>0</v>
      </c>
      <c r="W9" s="44">
        <f>'May -2016'!W9</f>
        <v>2459.0599999999995</v>
      </c>
      <c r="X9" s="47">
        <f>'May -2016'!X9+'May -2016'!AB9+'May -2016'!AF9+'May -2016'!AJ9+'May -2016'!AN9+'May -2016'!AR9+'May -2016'!AV9+'May -2016'!AZ9+'May -2016'!BD9+'May -2016'!BH9+'May -2016'!BL9+'May -2016'!BP9+'May -2016'!BT9+'May -2016'!BX9+'May -2016'!CB9+'May -2016'!CF9</f>
        <v>17</v>
      </c>
      <c r="Y9" s="47">
        <f>'May -2016'!Y9+'May -2016'!AC9+'May -2016'!AG9+'May -2016'!AK9+'May -2016'!AO9+'May -2016'!AS9+'May -2016'!AW9+'May -2016'!BA9+'May -2016'!BE9+'May -2016'!BI9+'May -2016'!BM9+'May -2016'!BQ9+'May -2016'!BU9+'May -2016'!BY9+'May -2016'!CC9+'May -2016'!CG9</f>
        <v>730.22</v>
      </c>
      <c r="Z9" s="47">
        <f>'May -2016'!Z9+'May -2016'!AD9+'May -2016'!AH9+'May -2016'!AL9+'May -2016'!AP9+'May -2016'!AT9+'May -2016'!AX9+'May -2016'!BB9+'May -2016'!BF9+'May -2016'!BJ9+'May -2016'!BN9+'May -2016'!BR9+'May -2016'!BV9+'May -2016'!BZ9+'May -2016'!CD9+'May -2016'!CH9</f>
        <v>17</v>
      </c>
      <c r="AA9" s="47">
        <f>'May -2016'!AA9+'May -2016'!AE9+'May -2016'!AI9+'May -2016'!AM9+'May -2016'!AQ9+'May -2016'!AU9+'May -2016'!AY9+'May -2016'!BC9+'May -2016'!BG9+'May -2016'!BK9+'May -2016'!BO9+'May -2016'!BS9+'May -2016'!BW9+'May -2016'!CA9+'May -2016'!CE9+'May -2016'!CI9</f>
        <v>773.89</v>
      </c>
      <c r="AB9" s="47">
        <f>'May -2016'!CJ9</f>
        <v>0</v>
      </c>
      <c r="AC9" s="47">
        <f>'May -2016'!CK9</f>
        <v>0.81</v>
      </c>
      <c r="AD9" s="48">
        <f t="shared" si="1"/>
        <v>730.22</v>
      </c>
      <c r="AE9" s="49">
        <f t="shared" si="0"/>
        <v>1728.8399999999995</v>
      </c>
      <c r="AF9" s="49">
        <f t="shared" si="2"/>
        <v>729.41000000000008</v>
      </c>
      <c r="AG9" s="88">
        <f>'May -2016'!CO9+'May -2016'!CV9+'May -2016'!DC9+'May -2016'!DJ9+'May -2016'!DQ9+'May -2016'!DX9+'May -2016'!EE9+'May -2016'!EL9+'May -2016'!ES9+'May -2016'!EZ9+'May -2016'!FG9+'May -2016'!FN9+'May -2016'!FU9+'May -2016'!GB9+'May -2016'!GI9+'May -2016'!GP9</f>
        <v>1446.3199999999997</v>
      </c>
      <c r="AH9" s="88">
        <f>'May -2016'!CP9+'May -2016'!CW9+'May -2016'!DD9+'May -2016'!DK9+'May -2016'!DR9+'May -2016'!DY9+'May -2016'!EF9+'May -2016'!EM9+'May -2016'!ET9+'May -2016'!FA9+'May -2016'!FH9+'May -2016'!FO9+'May -2016'!FV9+'May -2016'!GC9+'May -2016'!GJ9+'May -2016'!GQ9</f>
        <v>773.89</v>
      </c>
      <c r="AI9" s="88">
        <f>'May -2016'!CQ9+'May -2016'!CX9+'May -2016'!DE9+'May -2016'!DL9+'May -2016'!DS9+'May -2016'!DZ9+'May -2016'!EG9+'May -2016'!EN9+'May -2016'!EU9+'May -2016'!FB9+'May -2016'!FI9+'May -2016'!FP9+'May -2016'!FW9+'May -2016'!GD9+'May -2016'!GK9+'May -2016'!GR9</f>
        <v>67</v>
      </c>
      <c r="AJ9" s="88">
        <f>'May -2016'!CR9+'May -2016'!CY9+'May -2016'!DF9+'May -2016'!DM9+'May -2016'!DT9+'May -2016'!EA9+'May -2016'!EH9+'May -2016'!EO9+'May -2016'!EV9+'May -2016'!FC9+'May -2016'!FJ9+'May -2016'!FQ9+'May -2016'!FX9+'May -2016'!GE9+'May -2016'!GL9+'May -2016'!GS9</f>
        <v>841.36</v>
      </c>
      <c r="AK9" s="88">
        <f>'May -2016'!CS9+'May -2016'!CZ9+'May -2016'!DG9+'May -2016'!DN9+'May -2016'!DU9+'May -2016'!EB9+'May -2016'!EI9+'May -2016'!EP9+'May -2016'!EW9+'May -2016'!FD9+'May -2016'!FK9+'May -2016'!FR9+'May -2016'!FY9+'May -2016'!GF9+'May -2016'!GM9+'May -2016'!GT9</f>
        <v>17.12</v>
      </c>
      <c r="AL9" s="88">
        <f>'May -2016'!CT9+'May -2016'!DA9+'May -2016'!DH9+'May -2016'!DO9+'May -2016'!DV9+'May -2016'!EC9+'May -2016'!EJ9+'May -2016'!EQ9+'May -2016'!EX9+'May -2016'!FE9+'May -2016'!FL9+'May -2016'!FS9+'May -2016'!FZ9+'May -2016'!GG9+'May -2016'!GN9+'May -2016'!GU9</f>
        <v>858.48</v>
      </c>
      <c r="AM9" s="88">
        <f>'May -2016'!CU9+'May -2016'!DB9+'May -2016'!DI9+'May -2016'!DP9+'May -2016'!DW9+'May -2016'!ED9+'May -2016'!EK9+'May -2016'!ER9+'May -2016'!EY9+'May -2016'!FF9+'May -2016'!FM9+'May -2016'!FT9+'May -2016'!GA9+'May -2016'!GH9+'May -2016'!GO9+'May -2016'!GV9</f>
        <v>1361.7299999999998</v>
      </c>
      <c r="AN9" s="89">
        <f>'May -2016'!GW9</f>
        <v>247</v>
      </c>
      <c r="AO9" s="89">
        <f>'May -2016'!GX9</f>
        <v>0</v>
      </c>
      <c r="AP9" s="89">
        <f>'May -2016'!GY9</f>
        <v>0</v>
      </c>
      <c r="AQ9" s="89">
        <f>'May -2016'!GZ9</f>
        <v>0</v>
      </c>
      <c r="AR9" s="89">
        <f>'May -2016'!HA9</f>
        <v>0</v>
      </c>
      <c r="AS9" s="89">
        <f>'May -2016'!HB9</f>
        <v>0</v>
      </c>
      <c r="AT9" s="89">
        <f>'May -2016'!HC9</f>
        <v>247</v>
      </c>
      <c r="AU9" s="58">
        <f>'May -2016'!HD9+'May -2016'!HH9+'May -2016'!HL9+'May -2016'!HP9+'May -2016'!HT9+'May -2016'!HX9+'May -2016'!IB9+'May -2016'!IF9+'May -2016'!IJ9+'May -2016'!IN9+'May -2016'!IR9+'May -2016'!IV9+'May -2016'!IZ9+'May -2016'!JD9+'May -2016'!JH9+'May -2016'!JL9</f>
        <v>218</v>
      </c>
      <c r="AV9" s="58">
        <f>'May -2016'!HE9+'May -2016'!HI9+'May -2016'!HM9+'May -2016'!HQ9+'May -2016'!HU9+'May -2016'!HY9+'May -2016'!IC9+'May -2016'!IG9+'May -2016'!IK9+'May -2016'!IO9+'May -2016'!IS9+'May -2016'!IW9+'May -2016'!JA9+'May -2016'!JE9+'May -2016'!JI9+'May -2016'!JM9</f>
        <v>67</v>
      </c>
      <c r="AW9" s="58">
        <f>'May -2016'!HF9+'May -2016'!HJ9+'May -2016'!HN9+'May -2016'!HR9+'May -2016'!HV9+'May -2016'!HZ9+'May -2016'!ID9+'May -2016'!IH9+'May -2016'!IL9+'May -2016'!IP9+'May -2016'!IT9+'May -2016'!IX9+'May -2016'!JB9+'May -2016'!JF9+'May -2016'!JJ9+'May -2016'!JN9</f>
        <v>0</v>
      </c>
      <c r="AX9" s="58">
        <f>'May -2016'!HG9+'May -2016'!HK9+'May -2016'!HO9+'May -2016'!HS9+'May -2016'!HW9+'May -2016'!IA9+'May -2016'!IE9+'May -2016'!II9+'May -2016'!IM9+'May -2016'!IQ9+'May -2016'!IU9+'May -2016'!IY9+'May -2016'!JC9+'May -2016'!JG9+'May -2016'!JK9+'May -2016'!JO9</f>
        <v>285</v>
      </c>
      <c r="AY9" s="58">
        <f>'May -2016'!JP9</f>
        <v>204</v>
      </c>
      <c r="AZ9" s="58">
        <f>'May -2016'!JQ9</f>
        <v>0</v>
      </c>
      <c r="BA9" s="58">
        <f>'May -2016'!JR9</f>
        <v>0</v>
      </c>
      <c r="BB9" s="58">
        <f>'May -2016'!JS9</f>
        <v>204</v>
      </c>
    </row>
    <row r="10" spans="1:54" s="67" customFormat="1" ht="21" customHeight="1">
      <c r="A10" s="31">
        <v>42526</v>
      </c>
      <c r="B10" s="32">
        <f>'May -2016'!B10</f>
        <v>1932.9200000000003</v>
      </c>
      <c r="C10" s="32">
        <f>'May -2016'!C10</f>
        <v>0</v>
      </c>
      <c r="D10" s="32">
        <f>'May -2016'!D10</f>
        <v>1932.9200000000003</v>
      </c>
      <c r="E10" s="35">
        <f>'May -2016'!E10</f>
        <v>0</v>
      </c>
      <c r="F10" s="35">
        <f>'May -2016'!F10</f>
        <v>0</v>
      </c>
      <c r="G10" s="35">
        <f>'May -2016'!G10</f>
        <v>0</v>
      </c>
      <c r="H10" s="35">
        <f>'May -2016'!H10</f>
        <v>0</v>
      </c>
      <c r="I10" s="35">
        <f>'May -2016'!I10</f>
        <v>0</v>
      </c>
      <c r="J10" s="35">
        <f>'May -2016'!J10</f>
        <v>0</v>
      </c>
      <c r="K10" s="35">
        <f>'May -2016'!K10</f>
        <v>0</v>
      </c>
      <c r="L10" s="35">
        <f>'May -2016'!L10</f>
        <v>0</v>
      </c>
      <c r="M10" s="35">
        <f>'May -2016'!M10</f>
        <v>0</v>
      </c>
      <c r="N10" s="35">
        <f>'May -2016'!N10</f>
        <v>0</v>
      </c>
      <c r="O10" s="35">
        <f>'May -2016'!O10</f>
        <v>0</v>
      </c>
      <c r="P10" s="35">
        <f>'May -2016'!P10</f>
        <v>1932.9200000000003</v>
      </c>
      <c r="Q10" s="35">
        <f>'May -2016'!Q10</f>
        <v>0</v>
      </c>
      <c r="R10" s="35">
        <f>'May -2016'!R10</f>
        <v>-1932.9200000000003</v>
      </c>
      <c r="S10" s="64"/>
      <c r="T10" s="44">
        <f>'May -2016'!T10</f>
        <v>1728.8399999999995</v>
      </c>
      <c r="U10" s="44">
        <f>'May -2016'!U10</f>
        <v>0</v>
      </c>
      <c r="V10" s="44">
        <f>'May -2016'!V10</f>
        <v>0</v>
      </c>
      <c r="W10" s="44">
        <f>'May -2016'!W10</f>
        <v>1728.8399999999995</v>
      </c>
      <c r="X10" s="47">
        <f>'May -2016'!X10+'May -2016'!AB10+'May -2016'!AF10+'May -2016'!AJ10+'May -2016'!AN10+'May -2016'!AR10+'May -2016'!AV10+'May -2016'!AZ10+'May -2016'!BD10+'May -2016'!BH10+'May -2016'!BL10+'May -2016'!BP10+'May -2016'!BT10+'May -2016'!BX10+'May -2016'!CB10+'May -2016'!CF10</f>
        <v>0</v>
      </c>
      <c r="Y10" s="47">
        <f>'May -2016'!Y10+'May -2016'!AC10+'May -2016'!AG10+'May -2016'!AK10+'May -2016'!AO10+'May -2016'!AS10+'May -2016'!AW10+'May -2016'!BA10+'May -2016'!BE10+'May -2016'!BI10+'May -2016'!BM10+'May -2016'!BQ10+'May -2016'!BU10+'May -2016'!BY10+'May -2016'!CC10+'May -2016'!CG10</f>
        <v>0</v>
      </c>
      <c r="Z10" s="47">
        <f>'May -2016'!Z10+'May -2016'!AD10+'May -2016'!AH10+'May -2016'!AL10+'May -2016'!AP10+'May -2016'!AT10+'May -2016'!AX10+'May -2016'!BB10+'May -2016'!BF10+'May -2016'!BJ10+'May -2016'!BN10+'May -2016'!BR10+'May -2016'!BV10+'May -2016'!BZ10+'May -2016'!CD10+'May -2016'!CH10</f>
        <v>0</v>
      </c>
      <c r="AA10" s="47">
        <f>'May -2016'!AA10+'May -2016'!AE10+'May -2016'!AI10+'May -2016'!AM10+'May -2016'!AQ10+'May -2016'!AU10+'May -2016'!AY10+'May -2016'!BC10+'May -2016'!BG10+'May -2016'!BK10+'May -2016'!BO10+'May -2016'!BS10+'May -2016'!BW10+'May -2016'!CA10+'May -2016'!CE10+'May -2016'!CI10</f>
        <v>0</v>
      </c>
      <c r="AB10" s="47">
        <f>'May -2016'!CJ10</f>
        <v>0</v>
      </c>
      <c r="AC10" s="47">
        <f>'May -2016'!CK10</f>
        <v>1.52</v>
      </c>
      <c r="AD10" s="48">
        <f t="shared" si="1"/>
        <v>0</v>
      </c>
      <c r="AE10" s="49">
        <f t="shared" si="0"/>
        <v>1728.8399999999995</v>
      </c>
      <c r="AF10" s="49">
        <f t="shared" si="2"/>
        <v>-1.52</v>
      </c>
      <c r="AG10" s="88">
        <f>'May -2016'!CO10+'May -2016'!CV10+'May -2016'!DC10+'May -2016'!DJ10+'May -2016'!DQ10+'May -2016'!DX10+'May -2016'!EE10+'May -2016'!EL10+'May -2016'!ES10+'May -2016'!EZ10+'May -2016'!FG10+'May -2016'!FN10+'May -2016'!FU10+'May -2016'!GB10+'May -2016'!GI10+'May -2016'!GP10</f>
        <v>1361.7299999999998</v>
      </c>
      <c r="AH10" s="88">
        <f>'May -2016'!CP10+'May -2016'!CW10+'May -2016'!DD10+'May -2016'!DK10+'May -2016'!DR10+'May -2016'!DY10+'May -2016'!EF10+'May -2016'!EM10+'May -2016'!ET10+'May -2016'!FA10+'May -2016'!FH10+'May -2016'!FO10+'May -2016'!FV10+'May -2016'!GC10+'May -2016'!GJ10+'May -2016'!GQ10</f>
        <v>0</v>
      </c>
      <c r="AI10" s="88">
        <f>'May -2016'!CQ10+'May -2016'!CX10+'May -2016'!DE10+'May -2016'!DL10+'May -2016'!DS10+'May -2016'!DZ10+'May -2016'!EG10+'May -2016'!EN10+'May -2016'!EU10+'May -2016'!FB10+'May -2016'!FI10+'May -2016'!FP10+'May -2016'!FW10+'May -2016'!GD10+'May -2016'!GK10+'May -2016'!GR10</f>
        <v>34</v>
      </c>
      <c r="AJ10" s="88">
        <f>'May -2016'!CR10+'May -2016'!CY10+'May -2016'!DF10+'May -2016'!DM10+'May -2016'!DT10+'May -2016'!EA10+'May -2016'!EH10+'May -2016'!EO10+'May -2016'!EV10+'May -2016'!FC10+'May -2016'!FJ10+'May -2016'!FQ10+'May -2016'!FX10+'May -2016'!GE10+'May -2016'!GL10+'May -2016'!GS10</f>
        <v>430.28</v>
      </c>
      <c r="AK10" s="88">
        <f>'May -2016'!CS10+'May -2016'!CZ10+'May -2016'!DG10+'May -2016'!DN10+'May -2016'!DU10+'May -2016'!EB10+'May -2016'!EI10+'May -2016'!EP10+'May -2016'!EW10+'May -2016'!FD10+'May -2016'!FK10+'May -2016'!FR10+'May -2016'!FY10+'May -2016'!GF10+'May -2016'!GM10+'May -2016'!GT10</f>
        <v>16.12</v>
      </c>
      <c r="AL10" s="88">
        <f>'May -2016'!CT10+'May -2016'!DA10+'May -2016'!DH10+'May -2016'!DO10+'May -2016'!DV10+'May -2016'!EC10+'May -2016'!EJ10+'May -2016'!EQ10+'May -2016'!EX10+'May -2016'!FE10+'May -2016'!FL10+'May -2016'!FS10+'May -2016'!FZ10+'May -2016'!GG10+'May -2016'!GN10+'May -2016'!GU10</f>
        <v>446.4</v>
      </c>
      <c r="AM10" s="88">
        <f>'May -2016'!CU10+'May -2016'!DB10+'May -2016'!DI10+'May -2016'!DP10+'May -2016'!DW10+'May -2016'!ED10+'May -2016'!EK10+'May -2016'!ER10+'May -2016'!EY10+'May -2016'!FF10+'May -2016'!FM10+'May -2016'!FT10+'May -2016'!GA10+'May -2016'!GH10+'May -2016'!GO10+'May -2016'!GV10</f>
        <v>915.33000000000015</v>
      </c>
      <c r="AN10" s="89">
        <f>'May -2016'!GW10</f>
        <v>247</v>
      </c>
      <c r="AO10" s="89">
        <f>'May -2016'!GX10</f>
        <v>0</v>
      </c>
      <c r="AP10" s="89">
        <f>'May -2016'!GY10</f>
        <v>0</v>
      </c>
      <c r="AQ10" s="89">
        <f>'May -2016'!GZ10</f>
        <v>0</v>
      </c>
      <c r="AR10" s="89">
        <f>'May -2016'!HA10</f>
        <v>0</v>
      </c>
      <c r="AS10" s="89">
        <f>'May -2016'!HB10</f>
        <v>0</v>
      </c>
      <c r="AT10" s="89">
        <f>'May -2016'!HC10</f>
        <v>247</v>
      </c>
      <c r="AU10" s="58">
        <f>'May -2016'!HD10+'May -2016'!HH10+'May -2016'!HL10+'May -2016'!HP10+'May -2016'!HT10+'May -2016'!HX10+'May -2016'!IB10+'May -2016'!IF10+'May -2016'!IJ10+'May -2016'!IN10+'May -2016'!IR10+'May -2016'!IV10+'May -2016'!IZ10+'May -2016'!JD10+'May -2016'!JH10+'May -2016'!JL10</f>
        <v>285</v>
      </c>
      <c r="AV10" s="58">
        <f>'May -2016'!HE10+'May -2016'!HI10+'May -2016'!HM10+'May -2016'!HQ10+'May -2016'!HU10+'May -2016'!HY10+'May -2016'!IC10+'May -2016'!IG10+'May -2016'!IK10+'May -2016'!IO10+'May -2016'!IS10+'May -2016'!IW10+'May -2016'!JA10+'May -2016'!JE10+'May -2016'!JI10+'May -2016'!JM10</f>
        <v>34</v>
      </c>
      <c r="AW10" s="58">
        <f>'May -2016'!HF10+'May -2016'!HJ10+'May -2016'!HN10+'May -2016'!HR10+'May -2016'!HV10+'May -2016'!HZ10+'May -2016'!ID10+'May -2016'!IH10+'May -2016'!IL10+'May -2016'!IP10+'May -2016'!IT10+'May -2016'!IX10+'May -2016'!JB10+'May -2016'!JF10+'May -2016'!JJ10+'May -2016'!JN10</f>
        <v>0</v>
      </c>
      <c r="AX10" s="58">
        <f>'May -2016'!HG10+'May -2016'!HK10+'May -2016'!HO10+'May -2016'!HS10+'May -2016'!HW10+'May -2016'!IA10+'May -2016'!IE10+'May -2016'!II10+'May -2016'!IM10+'May -2016'!IQ10+'May -2016'!IU10+'May -2016'!IY10+'May -2016'!JC10+'May -2016'!JG10+'May -2016'!JK10+'May -2016'!JO10</f>
        <v>319</v>
      </c>
      <c r="AY10" s="58">
        <f>'May -2016'!JP10</f>
        <v>204</v>
      </c>
      <c r="AZ10" s="58">
        <f>'May -2016'!JQ10</f>
        <v>0</v>
      </c>
      <c r="BA10" s="58">
        <f>'May -2016'!JR10</f>
        <v>0</v>
      </c>
      <c r="BB10" s="58">
        <f>'May -2016'!JS10</f>
        <v>204</v>
      </c>
    </row>
    <row r="11" spans="1:54" s="61" customFormat="1" ht="21" customHeight="1">
      <c r="A11" s="31">
        <v>42527</v>
      </c>
      <c r="B11" s="32">
        <f>'May -2016'!B11</f>
        <v>1932.9200000000003</v>
      </c>
      <c r="C11" s="32">
        <f>'May -2016'!C11</f>
        <v>0</v>
      </c>
      <c r="D11" s="32">
        <f>'May -2016'!D11</f>
        <v>1932.9200000000003</v>
      </c>
      <c r="E11" s="35">
        <f>'May -2016'!E11</f>
        <v>10</v>
      </c>
      <c r="F11" s="35">
        <f>'May -2016'!F11</f>
        <v>476.97</v>
      </c>
      <c r="G11" s="35">
        <f>'May -2016'!G11</f>
        <v>468.97</v>
      </c>
      <c r="H11" s="35">
        <f>'May -2016'!H11</f>
        <v>43.25</v>
      </c>
      <c r="I11" s="35">
        <f>'May -2016'!I11</f>
        <v>2.68</v>
      </c>
      <c r="J11" s="35">
        <f>'May -2016'!J11</f>
        <v>0</v>
      </c>
      <c r="K11" s="35">
        <f>'May -2016'!K11</f>
        <v>45.93</v>
      </c>
      <c r="L11" s="35">
        <f>'May -2016'!L11</f>
        <v>4.7697000000000003</v>
      </c>
      <c r="M11" s="35">
        <f>'May -2016'!M11</f>
        <v>-41.160299999999999</v>
      </c>
      <c r="N11" s="35">
        <f>'May -2016'!N11</f>
        <v>8</v>
      </c>
      <c r="O11" s="35">
        <f>'May -2016'!O11</f>
        <v>514.9</v>
      </c>
      <c r="P11" s="35">
        <f>'May -2016'!P11</f>
        <v>1418.0200000000004</v>
      </c>
      <c r="Q11" s="35">
        <f>'May -2016'!Q11</f>
        <v>0</v>
      </c>
      <c r="R11" s="35">
        <f>'May -2016'!R11</f>
        <v>-1418.0200000000004</v>
      </c>
      <c r="S11" s="4"/>
      <c r="T11" s="44">
        <f>'May -2016'!T11</f>
        <v>1728.8399999999995</v>
      </c>
      <c r="U11" s="44">
        <f>'May -2016'!U11</f>
        <v>468.97</v>
      </c>
      <c r="V11" s="44">
        <f>'May -2016'!V11</f>
        <v>0</v>
      </c>
      <c r="W11" s="44">
        <f>'May -2016'!W11</f>
        <v>2197.8099999999995</v>
      </c>
      <c r="X11" s="47">
        <f>'May -2016'!X11+'May -2016'!AB11+'May -2016'!AF11+'May -2016'!AJ11+'May -2016'!AN11+'May -2016'!AR11+'May -2016'!AV11+'May -2016'!AZ11+'May -2016'!BD11+'May -2016'!BH11+'May -2016'!BL11+'May -2016'!BP11+'May -2016'!BT11+'May -2016'!BX11+'May -2016'!CB11+'May -2016'!CF11</f>
        <v>24</v>
      </c>
      <c r="Y11" s="47">
        <f>'May -2016'!Y11+'May -2016'!AC11+'May -2016'!AG11+'May -2016'!AK11+'May -2016'!AO11+'May -2016'!AS11+'May -2016'!AW11+'May -2016'!BA11+'May -2016'!BE11+'May -2016'!BI11+'May -2016'!BM11+'May -2016'!BQ11+'May -2016'!BU11+'May -2016'!BY11+'May -2016'!CC11+'May -2016'!CG11</f>
        <v>1029.23</v>
      </c>
      <c r="Z11" s="47">
        <f>'May -2016'!Z11+'May -2016'!AD11+'May -2016'!AH11+'May -2016'!AL11+'May -2016'!AP11+'May -2016'!AT11+'May -2016'!AX11+'May -2016'!BB11+'May -2016'!BF11+'May -2016'!BJ11+'May -2016'!BN11+'May -2016'!BR11+'May -2016'!BV11+'May -2016'!BZ11+'May -2016'!CD11+'May -2016'!CH11</f>
        <v>24</v>
      </c>
      <c r="AA11" s="47">
        <f>'May -2016'!AA11+'May -2016'!AE11+'May -2016'!AI11+'May -2016'!AM11+'May -2016'!AQ11+'May -2016'!AU11+'May -2016'!AY11+'May -2016'!BC11+'May -2016'!BG11+'May -2016'!BK11+'May -2016'!BO11+'May -2016'!BS11+'May -2016'!BW11+'May -2016'!CA11+'May -2016'!CE11+'May -2016'!CI11</f>
        <v>1029.43</v>
      </c>
      <c r="AB11" s="47">
        <f>'May -2016'!CJ11</f>
        <v>0</v>
      </c>
      <c r="AC11" s="47">
        <f>'May -2016'!CK11</f>
        <v>0</v>
      </c>
      <c r="AD11" s="48">
        <f t="shared" si="1"/>
        <v>1029.23</v>
      </c>
      <c r="AE11" s="49">
        <f t="shared" si="0"/>
        <v>1168.5799999999995</v>
      </c>
      <c r="AF11" s="49">
        <f t="shared" si="2"/>
        <v>1029.23</v>
      </c>
      <c r="AG11" s="88">
        <f>'May -2016'!CO11+'May -2016'!CV11+'May -2016'!DC11+'May -2016'!DJ11+'May -2016'!DQ11+'May -2016'!DX11+'May -2016'!EE11+'May -2016'!EL11+'May -2016'!ES11+'May -2016'!EZ11+'May -2016'!FG11+'May -2016'!FN11+'May -2016'!FU11+'May -2016'!GB11+'May -2016'!GI11+'May -2016'!GP11</f>
        <v>915.33000000000015</v>
      </c>
      <c r="AH11" s="88">
        <f>'May -2016'!CP11+'May -2016'!CW11+'May -2016'!DD11+'May -2016'!DK11+'May -2016'!DR11+'May -2016'!DY11+'May -2016'!EF11+'May -2016'!EM11+'May -2016'!ET11+'May -2016'!FA11+'May -2016'!FH11+'May -2016'!FO11+'May -2016'!FV11+'May -2016'!GC11+'May -2016'!GJ11+'May -2016'!GQ11</f>
        <v>1029.43</v>
      </c>
      <c r="AI11" s="88">
        <f>'May -2016'!CQ11+'May -2016'!CX11+'May -2016'!DE11+'May -2016'!DL11+'May -2016'!DS11+'May -2016'!DZ11+'May -2016'!EG11+'May -2016'!EN11+'May -2016'!EU11+'May -2016'!FB11+'May -2016'!FI11+'May -2016'!FP11+'May -2016'!FW11+'May -2016'!GD11+'May -2016'!GK11+'May -2016'!GR11</f>
        <v>0</v>
      </c>
      <c r="AJ11" s="88">
        <f>'May -2016'!CR11+'May -2016'!CY11+'May -2016'!DF11+'May -2016'!DM11+'May -2016'!DT11+'May -2016'!EA11+'May -2016'!EH11+'May -2016'!EO11+'May -2016'!EV11+'May -2016'!FC11+'May -2016'!FJ11+'May -2016'!FQ11+'May -2016'!FX11+'May -2016'!GE11+'May -2016'!GL11+'May -2016'!GS11</f>
        <v>0</v>
      </c>
      <c r="AK11" s="88">
        <f>'May -2016'!CS11+'May -2016'!CZ11+'May -2016'!DG11+'May -2016'!DN11+'May -2016'!DU11+'May -2016'!EB11+'May -2016'!EI11+'May -2016'!EP11+'May -2016'!EW11+'May -2016'!FD11+'May -2016'!FK11+'May -2016'!FR11+'May -2016'!FY11+'May -2016'!GF11+'May -2016'!GM11+'May -2016'!GT11</f>
        <v>0</v>
      </c>
      <c r="AL11" s="88">
        <f>'May -2016'!CT11+'May -2016'!DA11+'May -2016'!DH11+'May -2016'!DO11+'May -2016'!DV11+'May -2016'!EC11+'May -2016'!EJ11+'May -2016'!EQ11+'May -2016'!EX11+'May -2016'!FE11+'May -2016'!FL11+'May -2016'!FS11+'May -2016'!FZ11+'May -2016'!GG11+'May -2016'!GN11+'May -2016'!GU11</f>
        <v>0</v>
      </c>
      <c r="AM11" s="88">
        <f>'May -2016'!CU11+'May -2016'!DB11+'May -2016'!DI11+'May -2016'!DP11+'May -2016'!DW11+'May -2016'!ED11+'May -2016'!EK11+'May -2016'!ER11+'May -2016'!EY11+'May -2016'!FF11+'May -2016'!FM11+'May -2016'!FT11+'May -2016'!GA11+'May -2016'!GH11+'May -2016'!GO11+'May -2016'!GV11</f>
        <v>1944.7599999999998</v>
      </c>
      <c r="AN11" s="89">
        <f>'May -2016'!GW11</f>
        <v>247</v>
      </c>
      <c r="AO11" s="89">
        <f>'May -2016'!GX11</f>
        <v>0</v>
      </c>
      <c r="AP11" s="89">
        <f>'May -2016'!GY11</f>
        <v>0</v>
      </c>
      <c r="AQ11" s="89">
        <f>'May -2016'!GZ11</f>
        <v>0</v>
      </c>
      <c r="AR11" s="89">
        <f>'May -2016'!HA11</f>
        <v>0</v>
      </c>
      <c r="AS11" s="89">
        <f>'May -2016'!HB11</f>
        <v>0</v>
      </c>
      <c r="AT11" s="89">
        <f>'May -2016'!HC11</f>
        <v>247</v>
      </c>
      <c r="AU11" s="58">
        <f>'May -2016'!HD11+'May -2016'!HH11+'May -2016'!HL11+'May -2016'!HP11+'May -2016'!HT11+'May -2016'!HX11+'May -2016'!IB11+'May -2016'!IF11+'May -2016'!IJ11+'May -2016'!IN11+'May -2016'!IR11+'May -2016'!IV11+'May -2016'!IZ11+'May -2016'!JD11+'May -2016'!JH11+'May -2016'!JL11</f>
        <v>319</v>
      </c>
      <c r="AV11" s="58">
        <f>'May -2016'!HE11+'May -2016'!HI11+'May -2016'!HM11+'May -2016'!HQ11+'May -2016'!HU11+'May -2016'!HY11+'May -2016'!IC11+'May -2016'!IG11+'May -2016'!IK11+'May -2016'!IO11+'May -2016'!IS11+'May -2016'!IW11+'May -2016'!JA11+'May -2016'!JE11+'May -2016'!JI11+'May -2016'!JM11</f>
        <v>0</v>
      </c>
      <c r="AW11" s="58">
        <f>'May -2016'!HF11+'May -2016'!HJ11+'May -2016'!HN11+'May -2016'!HR11+'May -2016'!HV11+'May -2016'!HZ11+'May -2016'!ID11+'May -2016'!IH11+'May -2016'!IL11+'May -2016'!IP11+'May -2016'!IT11+'May -2016'!IX11+'May -2016'!JB11+'May -2016'!JF11+'May -2016'!JJ11+'May -2016'!JN11</f>
        <v>21</v>
      </c>
      <c r="AX11" s="58">
        <f>'May -2016'!HG11+'May -2016'!HK11+'May -2016'!HO11+'May -2016'!HS11+'May -2016'!HW11+'May -2016'!IA11+'May -2016'!IE11+'May -2016'!II11+'May -2016'!IM11+'May -2016'!IQ11+'May -2016'!IU11+'May -2016'!IY11+'May -2016'!JC11+'May -2016'!JG11+'May -2016'!JK11+'May -2016'!JO11</f>
        <v>298</v>
      </c>
      <c r="AY11" s="58">
        <f>'May -2016'!JP11</f>
        <v>204</v>
      </c>
      <c r="AZ11" s="58">
        <f>'May -2016'!JQ11</f>
        <v>0</v>
      </c>
      <c r="BA11" s="58">
        <f>'May -2016'!JR11</f>
        <v>0</v>
      </c>
      <c r="BB11" s="58">
        <f>'May -2016'!JS11</f>
        <v>204</v>
      </c>
    </row>
    <row r="12" spans="1:54" s="61" customFormat="1" ht="21" customHeight="1">
      <c r="A12" s="31">
        <v>42528</v>
      </c>
      <c r="B12" s="32">
        <f>'May -2016'!B12</f>
        <v>1418.0200000000004</v>
      </c>
      <c r="C12" s="32">
        <f>'May -2016'!C12</f>
        <v>1000</v>
      </c>
      <c r="D12" s="32">
        <f>'May -2016'!D12</f>
        <v>2418.0200000000004</v>
      </c>
      <c r="E12" s="35">
        <f>'May -2016'!E12</f>
        <v>24</v>
      </c>
      <c r="F12" s="35">
        <f>'May -2016'!F12</f>
        <v>994.21</v>
      </c>
      <c r="G12" s="35">
        <f>'May -2016'!G12</f>
        <v>975.01</v>
      </c>
      <c r="H12" s="35">
        <f>'May -2016'!H12</f>
        <v>17.329999999999998</v>
      </c>
      <c r="I12" s="35">
        <f>'May -2016'!I12</f>
        <v>2.2999999999999998</v>
      </c>
      <c r="J12" s="35">
        <f>'May -2016'!J12</f>
        <v>0</v>
      </c>
      <c r="K12" s="35">
        <f>'May -2016'!K12</f>
        <v>19.63</v>
      </c>
      <c r="L12" s="35">
        <f>'May -2016'!L12</f>
        <v>9.9420999999999999</v>
      </c>
      <c r="M12" s="35">
        <f>'May -2016'!M12</f>
        <v>-9.6878999999999991</v>
      </c>
      <c r="N12" s="35">
        <f>'May -2016'!N12</f>
        <v>19.2</v>
      </c>
      <c r="O12" s="35">
        <f>'May -2016'!O12</f>
        <v>994.64</v>
      </c>
      <c r="P12" s="35">
        <f>'May -2016'!P12</f>
        <v>1423.3800000000006</v>
      </c>
      <c r="Q12" s="35">
        <f>'May -2016'!Q12</f>
        <v>0</v>
      </c>
      <c r="R12" s="35">
        <f>'May -2016'!R12</f>
        <v>-1423.3800000000006</v>
      </c>
      <c r="S12" s="4"/>
      <c r="T12" s="44">
        <f>'May -2016'!T12</f>
        <v>1168.5799999999995</v>
      </c>
      <c r="U12" s="44">
        <f>'May -2016'!U12</f>
        <v>975.01</v>
      </c>
      <c r="V12" s="44">
        <f>'May -2016'!V12</f>
        <v>0</v>
      </c>
      <c r="W12" s="44">
        <f>'May -2016'!W12</f>
        <v>2143.5899999999992</v>
      </c>
      <c r="X12" s="47">
        <f>'May -2016'!X12+'May -2016'!AB12+'May -2016'!AF12+'May -2016'!AJ12+'May -2016'!AN12+'May -2016'!AR12+'May -2016'!AV12+'May -2016'!AZ12+'May -2016'!BD12+'May -2016'!BH12+'May -2016'!BL12+'May -2016'!BP12+'May -2016'!BT12+'May -2016'!BX12+'May -2016'!CB12+'May -2016'!CF12</f>
        <v>16</v>
      </c>
      <c r="Y12" s="47">
        <f>'May -2016'!Y12+'May -2016'!AC12+'May -2016'!AG12+'May -2016'!AK12+'May -2016'!AO12+'May -2016'!AS12+'May -2016'!AW12+'May -2016'!BA12+'May -2016'!BE12+'May -2016'!BI12+'May -2016'!BM12+'May -2016'!BQ12+'May -2016'!BU12+'May -2016'!BY12+'May -2016'!CC12+'May -2016'!CG12</f>
        <v>702.17</v>
      </c>
      <c r="Z12" s="47">
        <f>'May -2016'!Z12+'May -2016'!AD12+'May -2016'!AH12+'May -2016'!AL12+'May -2016'!AP12+'May -2016'!AT12+'May -2016'!AX12+'May -2016'!BB12+'May -2016'!BF12+'May -2016'!BJ12+'May -2016'!BN12+'May -2016'!BR12+'May -2016'!BV12+'May -2016'!BZ12+'May -2016'!CD12+'May -2016'!CH12</f>
        <v>15</v>
      </c>
      <c r="AA12" s="47">
        <f>'May -2016'!AA12+'May -2016'!AE12+'May -2016'!AI12+'May -2016'!AM12+'May -2016'!AQ12+'May -2016'!AU12+'May -2016'!AY12+'May -2016'!BC12+'May -2016'!BG12+'May -2016'!BK12+'May -2016'!BO12+'May -2016'!BS12+'May -2016'!BW12+'May -2016'!CA12+'May -2016'!CE12+'May -2016'!CI12</f>
        <v>640.96</v>
      </c>
      <c r="AB12" s="47">
        <f>'May -2016'!CJ12</f>
        <v>7.67</v>
      </c>
      <c r="AC12" s="47">
        <f>'May -2016'!CK12</f>
        <v>1.45</v>
      </c>
      <c r="AD12" s="48">
        <f t="shared" si="1"/>
        <v>702.17</v>
      </c>
      <c r="AE12" s="49">
        <f t="shared" si="0"/>
        <v>1441.4199999999992</v>
      </c>
      <c r="AF12" s="49">
        <f t="shared" si="2"/>
        <v>693.05</v>
      </c>
      <c r="AG12" s="88">
        <f>'May -2016'!CO12+'May -2016'!CV12+'May -2016'!DC12+'May -2016'!DJ12+'May -2016'!DQ12+'May -2016'!DX12+'May -2016'!EE12+'May -2016'!EL12+'May -2016'!ES12+'May -2016'!EZ12+'May -2016'!FG12+'May -2016'!FN12+'May -2016'!FU12+'May -2016'!GB12+'May -2016'!GI12+'May -2016'!GP12</f>
        <v>1944.7599999999998</v>
      </c>
      <c r="AH12" s="88">
        <f>'May -2016'!CP12+'May -2016'!CW12+'May -2016'!DD12+'May -2016'!DK12+'May -2016'!DR12+'May -2016'!DY12+'May -2016'!EF12+'May -2016'!EM12+'May -2016'!ET12+'May -2016'!FA12+'May -2016'!FH12+'May -2016'!FO12+'May -2016'!FV12+'May -2016'!GC12+'May -2016'!GJ12+'May -2016'!GQ12</f>
        <v>640.96</v>
      </c>
      <c r="AI12" s="88">
        <f>'May -2016'!CQ12+'May -2016'!CX12+'May -2016'!DE12+'May -2016'!DL12+'May -2016'!DS12+'May -2016'!DZ12+'May -2016'!EG12+'May -2016'!EN12+'May -2016'!EU12+'May -2016'!FB12+'May -2016'!FI12+'May -2016'!FP12+'May -2016'!FW12+'May -2016'!GD12+'May -2016'!GK12+'May -2016'!GR12</f>
        <v>60</v>
      </c>
      <c r="AJ12" s="88">
        <f>'May -2016'!CR12+'May -2016'!CY12+'May -2016'!DF12+'May -2016'!DM12+'May -2016'!DT12+'May -2016'!EA12+'May -2016'!EH12+'May -2016'!EO12+'May -2016'!EV12+'May -2016'!FC12+'May -2016'!FJ12+'May -2016'!FQ12+'May -2016'!FX12+'May -2016'!GE12+'May -2016'!GL12+'May -2016'!GS12</f>
        <v>760.89</v>
      </c>
      <c r="AK12" s="88">
        <f>'May -2016'!CS12+'May -2016'!CZ12+'May -2016'!DG12+'May -2016'!DN12+'May -2016'!DU12+'May -2016'!EB12+'May -2016'!EI12+'May -2016'!EP12+'May -2016'!EW12+'May -2016'!FD12+'May -2016'!FK12+'May -2016'!FR12+'May -2016'!FY12+'May -2016'!GF12+'May -2016'!GM12+'May -2016'!GT12</f>
        <v>20.67</v>
      </c>
      <c r="AL12" s="88">
        <f>'May -2016'!CT12+'May -2016'!DA12+'May -2016'!DH12+'May -2016'!DO12+'May -2016'!DV12+'May -2016'!EC12+'May -2016'!EJ12+'May -2016'!EQ12+'May -2016'!EX12+'May -2016'!FE12+'May -2016'!FL12+'May -2016'!FS12+'May -2016'!FZ12+'May -2016'!GG12+'May -2016'!GN12+'May -2016'!GU12</f>
        <v>781.56</v>
      </c>
      <c r="AM12" s="88">
        <f>'May -2016'!CU12+'May -2016'!DB12+'May -2016'!DI12+'May -2016'!DP12+'May -2016'!DW12+'May -2016'!ED12+'May -2016'!EK12+'May -2016'!ER12+'May -2016'!EY12+'May -2016'!FF12+'May -2016'!FM12+'May -2016'!FT12+'May -2016'!GA12+'May -2016'!GH12+'May -2016'!GO12+'May -2016'!GV12</f>
        <v>1804.1599999999999</v>
      </c>
      <c r="AN12" s="89">
        <f>'May -2016'!GW12</f>
        <v>247</v>
      </c>
      <c r="AO12" s="89">
        <f>'May -2016'!GX12</f>
        <v>0</v>
      </c>
      <c r="AP12" s="89">
        <f>'May -2016'!GY12</f>
        <v>0</v>
      </c>
      <c r="AQ12" s="89">
        <f>'May -2016'!GZ12</f>
        <v>0</v>
      </c>
      <c r="AR12" s="89">
        <f>'May -2016'!HA12</f>
        <v>0</v>
      </c>
      <c r="AS12" s="89">
        <f>'May -2016'!HB12</f>
        <v>0</v>
      </c>
      <c r="AT12" s="89">
        <f>'May -2016'!HC12</f>
        <v>247</v>
      </c>
      <c r="AU12" s="58">
        <f>'May -2016'!HD12+'May -2016'!HH12+'May -2016'!HL12+'May -2016'!HP12+'May -2016'!HT12+'May -2016'!HX12+'May -2016'!IB12+'May -2016'!IF12+'May -2016'!IJ12+'May -2016'!IN12+'May -2016'!IR12+'May -2016'!IV12+'May -2016'!IZ12+'May -2016'!JD12+'May -2016'!JH12+'May -2016'!JL12</f>
        <v>298</v>
      </c>
      <c r="AV12" s="58">
        <f>'May -2016'!HE12+'May -2016'!HI12+'May -2016'!HM12+'May -2016'!HQ12+'May -2016'!HU12+'May -2016'!HY12+'May -2016'!IC12+'May -2016'!IG12+'May -2016'!IK12+'May -2016'!IO12+'May -2016'!IS12+'May -2016'!IW12+'May -2016'!JA12+'May -2016'!JE12+'May -2016'!JI12+'May -2016'!JM12</f>
        <v>60</v>
      </c>
      <c r="AW12" s="58">
        <f>'May -2016'!HF12+'May -2016'!HJ12+'May -2016'!HN12+'May -2016'!HR12+'May -2016'!HV12+'May -2016'!HZ12+'May -2016'!ID12+'May -2016'!IH12+'May -2016'!IL12+'May -2016'!IP12+'May -2016'!IT12+'May -2016'!IX12+'May -2016'!JB12+'May -2016'!JF12+'May -2016'!JJ12+'May -2016'!JN12</f>
        <v>25</v>
      </c>
      <c r="AX12" s="58">
        <f>'May -2016'!HG12+'May -2016'!HK12+'May -2016'!HO12+'May -2016'!HS12+'May -2016'!HW12+'May -2016'!IA12+'May -2016'!IE12+'May -2016'!II12+'May -2016'!IM12+'May -2016'!IQ12+'May -2016'!IU12+'May -2016'!IY12+'May -2016'!JC12+'May -2016'!JG12+'May -2016'!JK12+'May -2016'!JO12</f>
        <v>333</v>
      </c>
      <c r="AY12" s="58">
        <f>'May -2016'!JP12</f>
        <v>204</v>
      </c>
      <c r="AZ12" s="58">
        <f>'May -2016'!JQ12</f>
        <v>0</v>
      </c>
      <c r="BA12" s="58">
        <f>'May -2016'!JR12</f>
        <v>0</v>
      </c>
      <c r="BB12" s="58">
        <f>'May -2016'!JS12</f>
        <v>204</v>
      </c>
    </row>
    <row r="13" spans="1:54" s="61" customFormat="1" ht="21" customHeight="1">
      <c r="A13" s="31">
        <v>42529</v>
      </c>
      <c r="B13" s="32">
        <f>'May -2016'!B13</f>
        <v>1423.3800000000006</v>
      </c>
      <c r="C13" s="32">
        <f>'May -2016'!C13</f>
        <v>1000</v>
      </c>
      <c r="D13" s="32">
        <f>'May -2016'!D13</f>
        <v>2423.3800000000006</v>
      </c>
      <c r="E13" s="35">
        <f>'May -2016'!E13</f>
        <v>21</v>
      </c>
      <c r="F13" s="35">
        <f>'May -2016'!F13</f>
        <v>979.84999999999991</v>
      </c>
      <c r="G13" s="35">
        <f>'May -2016'!G13</f>
        <v>963.05</v>
      </c>
      <c r="H13" s="35">
        <f>'May -2016'!H13</f>
        <v>7.45</v>
      </c>
      <c r="I13" s="35">
        <f>'May -2016'!I13</f>
        <v>1.75</v>
      </c>
      <c r="J13" s="35">
        <f>'May -2016'!J13</f>
        <v>0</v>
      </c>
      <c r="K13" s="35">
        <f>'May -2016'!K13</f>
        <v>9.1999999999999993</v>
      </c>
      <c r="L13" s="35">
        <f>'May -2016'!L13</f>
        <v>9.7984999999999989</v>
      </c>
      <c r="M13" s="35">
        <f>'May -2016'!M13</f>
        <v>0.59849999999999959</v>
      </c>
      <c r="N13" s="35">
        <f>'May -2016'!N13</f>
        <v>16.8</v>
      </c>
      <c r="O13" s="35">
        <f>'May -2016'!O13</f>
        <v>972.25</v>
      </c>
      <c r="P13" s="35">
        <f>'May -2016'!P13</f>
        <v>1451.1300000000006</v>
      </c>
      <c r="Q13" s="35">
        <f>'May -2016'!Q13</f>
        <v>0</v>
      </c>
      <c r="R13" s="35">
        <f>'May -2016'!R13</f>
        <v>-1451.1300000000006</v>
      </c>
      <c r="S13" s="4"/>
      <c r="T13" s="44">
        <f>'May -2016'!T13</f>
        <v>1441.4199999999992</v>
      </c>
      <c r="U13" s="44">
        <f>'May -2016'!U13</f>
        <v>963.05</v>
      </c>
      <c r="V13" s="44">
        <f>'May -2016'!V13</f>
        <v>0</v>
      </c>
      <c r="W13" s="44">
        <f>'May -2016'!W13</f>
        <v>2404.4699999999993</v>
      </c>
      <c r="X13" s="47">
        <f>'May -2016'!X13+'May -2016'!AB13+'May -2016'!AF13+'May -2016'!AJ13+'May -2016'!AN13+'May -2016'!AR13+'May -2016'!AV13+'May -2016'!AZ13+'May -2016'!BD13+'May -2016'!BH13+'May -2016'!BL13+'May -2016'!BP13+'May -2016'!BT13+'May -2016'!BX13+'May -2016'!CB13+'May -2016'!CF13</f>
        <v>28</v>
      </c>
      <c r="Y13" s="47">
        <f>'May -2016'!Y13+'May -2016'!AC13+'May -2016'!AG13+'May -2016'!AK13+'May -2016'!AO13+'May -2016'!AS13+'May -2016'!AW13+'May -2016'!BA13+'May -2016'!BE13+'May -2016'!BI13+'May -2016'!BM13+'May -2016'!BQ13+'May -2016'!BU13+'May -2016'!BY13+'May -2016'!CC13+'May -2016'!CG13</f>
        <v>1216.95</v>
      </c>
      <c r="Z13" s="47">
        <f>'May -2016'!Z13+'May -2016'!AD13+'May -2016'!AH13+'May -2016'!AL13+'May -2016'!AP13+'May -2016'!AT13+'May -2016'!AX13+'May -2016'!BB13+'May -2016'!BF13+'May -2016'!BJ13+'May -2016'!BN13+'May -2016'!BR13+'May -2016'!BV13+'May -2016'!BZ13+'May -2016'!CD13+'May -2016'!CH13</f>
        <v>28</v>
      </c>
      <c r="AA13" s="47">
        <f>'May -2016'!AA13+'May -2016'!AE13+'May -2016'!AI13+'May -2016'!AM13+'May -2016'!AQ13+'May -2016'!AU13+'May -2016'!AY13+'May -2016'!BC13+'May -2016'!BG13+'May -2016'!BK13+'May -2016'!BO13+'May -2016'!BS13+'May -2016'!BW13+'May -2016'!CA13+'May -2016'!CE13+'May -2016'!CI13</f>
        <v>1211.5899999999999</v>
      </c>
      <c r="AB13" s="47">
        <f>'May -2016'!CJ13</f>
        <v>1.1299999999999999</v>
      </c>
      <c r="AC13" s="47">
        <f>'May -2016'!CK13</f>
        <v>1.04</v>
      </c>
      <c r="AD13" s="48">
        <f t="shared" si="1"/>
        <v>1216.95</v>
      </c>
      <c r="AE13" s="49">
        <f t="shared" si="0"/>
        <v>1187.5199999999993</v>
      </c>
      <c r="AF13" s="49">
        <f t="shared" si="2"/>
        <v>1214.78</v>
      </c>
      <c r="AG13" s="88">
        <f>'May -2016'!CO13+'May -2016'!CV13+'May -2016'!DC13+'May -2016'!DJ13+'May -2016'!DQ13+'May -2016'!DX13+'May -2016'!EE13+'May -2016'!EL13+'May -2016'!ES13+'May -2016'!EZ13+'May -2016'!FG13+'May -2016'!FN13+'May -2016'!FU13+'May -2016'!GB13+'May -2016'!GI13+'May -2016'!GP13</f>
        <v>1804.1599999999999</v>
      </c>
      <c r="AH13" s="88">
        <f>'May -2016'!CP13+'May -2016'!CW13+'May -2016'!DD13+'May -2016'!DK13+'May -2016'!DR13+'May -2016'!DY13+'May -2016'!EF13+'May -2016'!EM13+'May -2016'!ET13+'May -2016'!FA13+'May -2016'!FH13+'May -2016'!FO13+'May -2016'!FV13+'May -2016'!GC13+'May -2016'!GJ13+'May -2016'!GQ13</f>
        <v>1211.5899999999999</v>
      </c>
      <c r="AI13" s="88">
        <f>'May -2016'!CQ13+'May -2016'!CX13+'May -2016'!DE13+'May -2016'!DL13+'May -2016'!DS13+'May -2016'!DZ13+'May -2016'!EG13+'May -2016'!EN13+'May -2016'!EU13+'May -2016'!FB13+'May -2016'!FI13+'May -2016'!FP13+'May -2016'!FW13+'May -2016'!GD13+'May -2016'!GK13+'May -2016'!GR13</f>
        <v>65</v>
      </c>
      <c r="AJ13" s="88">
        <f>'May -2016'!CR13+'May -2016'!CY13+'May -2016'!DF13+'May -2016'!DM13+'May -2016'!DT13+'May -2016'!EA13+'May -2016'!EH13+'May -2016'!EO13+'May -2016'!EV13+'May -2016'!FC13+'May -2016'!FJ13+'May -2016'!FQ13+'May -2016'!FX13+'May -2016'!GE13+'May -2016'!GL13+'May -2016'!GS13</f>
        <v>817.32</v>
      </c>
      <c r="AK13" s="88">
        <f>'May -2016'!CS13+'May -2016'!CZ13+'May -2016'!DG13+'May -2016'!DN13+'May -2016'!DU13+'May -2016'!EB13+'May -2016'!EI13+'May -2016'!EP13+'May -2016'!EW13+'May -2016'!FD13+'May -2016'!FK13+'May -2016'!FR13+'May -2016'!FY13+'May -2016'!GF13+'May -2016'!GM13+'May -2016'!GT13</f>
        <v>25.77</v>
      </c>
      <c r="AL13" s="88">
        <f>'May -2016'!CT13+'May -2016'!DA13+'May -2016'!DH13+'May -2016'!DO13+'May -2016'!DV13+'May -2016'!EC13+'May -2016'!EJ13+'May -2016'!EQ13+'May -2016'!EX13+'May -2016'!FE13+'May -2016'!FL13+'May -2016'!FS13+'May -2016'!FZ13+'May -2016'!GG13+'May -2016'!GN13+'May -2016'!GU13</f>
        <v>843.09</v>
      </c>
      <c r="AM13" s="88">
        <f>'May -2016'!CU13+'May -2016'!DB13+'May -2016'!DI13+'May -2016'!DP13+'May -2016'!DW13+'May -2016'!ED13+'May -2016'!EK13+'May -2016'!ER13+'May -2016'!EY13+'May -2016'!FF13+'May -2016'!FM13+'May -2016'!FT13+'May -2016'!GA13+'May -2016'!GH13+'May -2016'!GO13+'May -2016'!GV13</f>
        <v>2172.66</v>
      </c>
      <c r="AN13" s="89">
        <f>'May -2016'!GW13</f>
        <v>247</v>
      </c>
      <c r="AO13" s="89">
        <f>'May -2016'!GX13</f>
        <v>0</v>
      </c>
      <c r="AP13" s="89">
        <f>'May -2016'!GY13</f>
        <v>0</v>
      </c>
      <c r="AQ13" s="89">
        <f>'May -2016'!GZ13</f>
        <v>0</v>
      </c>
      <c r="AR13" s="89">
        <f>'May -2016'!HA13</f>
        <v>0</v>
      </c>
      <c r="AS13" s="89">
        <f>'May -2016'!HB13</f>
        <v>0</v>
      </c>
      <c r="AT13" s="89">
        <f>'May -2016'!HC13</f>
        <v>247</v>
      </c>
      <c r="AU13" s="58">
        <f>'May -2016'!HD13+'May -2016'!HH13+'May -2016'!HL13+'May -2016'!HP13+'May -2016'!HT13+'May -2016'!HX13+'May -2016'!IB13+'May -2016'!IF13+'May -2016'!IJ13+'May -2016'!IN13+'May -2016'!IR13+'May -2016'!IV13+'May -2016'!IZ13+'May -2016'!JD13+'May -2016'!JH13+'May -2016'!JL13</f>
        <v>333</v>
      </c>
      <c r="AV13" s="58">
        <f>'May -2016'!HE13+'May -2016'!HI13+'May -2016'!HM13+'May -2016'!HQ13+'May -2016'!HU13+'May -2016'!HY13+'May -2016'!IC13+'May -2016'!IG13+'May -2016'!IK13+'May -2016'!IO13+'May -2016'!IS13+'May -2016'!IW13+'May -2016'!JA13+'May -2016'!JE13+'May -2016'!JI13+'May -2016'!JM13</f>
        <v>65</v>
      </c>
      <c r="AW13" s="58">
        <f>'May -2016'!HF13+'May -2016'!HJ13+'May -2016'!HN13+'May -2016'!HR13+'May -2016'!HV13+'May -2016'!HZ13+'May -2016'!ID13+'May -2016'!IH13+'May -2016'!IL13+'May -2016'!IP13+'May -2016'!IT13+'May -2016'!IX13+'May -2016'!JB13+'May -2016'!JF13+'May -2016'!JJ13+'May -2016'!JN13</f>
        <v>5</v>
      </c>
      <c r="AX13" s="58">
        <f>'May -2016'!HG13+'May -2016'!HK13+'May -2016'!HO13+'May -2016'!HS13+'May -2016'!HW13+'May -2016'!IA13+'May -2016'!IE13+'May -2016'!II13+'May -2016'!IM13+'May -2016'!IQ13+'May -2016'!IU13+'May -2016'!IY13+'May -2016'!JC13+'May -2016'!JG13+'May -2016'!JK13+'May -2016'!JO13</f>
        <v>393</v>
      </c>
      <c r="AY13" s="58">
        <f>'May -2016'!JP13</f>
        <v>204</v>
      </c>
      <c r="AZ13" s="58">
        <f>'May -2016'!JQ13</f>
        <v>0</v>
      </c>
      <c r="BA13" s="58">
        <f>'May -2016'!JR13</f>
        <v>200</v>
      </c>
      <c r="BB13" s="58">
        <f>'May -2016'!JS13</f>
        <v>4</v>
      </c>
    </row>
    <row r="14" spans="1:54" s="67" customFormat="1" ht="21" customHeight="1">
      <c r="A14" s="31">
        <v>42530</v>
      </c>
      <c r="B14" s="32">
        <f>'May -2016'!B14</f>
        <v>1451.1300000000006</v>
      </c>
      <c r="C14" s="32">
        <f>'May -2016'!C14</f>
        <v>1000</v>
      </c>
      <c r="D14" s="32">
        <f>'May -2016'!D14</f>
        <v>2451.1300000000006</v>
      </c>
      <c r="E14" s="35">
        <f>'May -2016'!E14</f>
        <v>12</v>
      </c>
      <c r="F14" s="35">
        <f>'May -2016'!F14</f>
        <v>471.41</v>
      </c>
      <c r="G14" s="35">
        <f>'May -2016'!G14</f>
        <v>461.81</v>
      </c>
      <c r="H14" s="35">
        <f>'May -2016'!H14</f>
        <v>5.25</v>
      </c>
      <c r="I14" s="35">
        <f>'May -2016'!I14</f>
        <v>1.3</v>
      </c>
      <c r="J14" s="35">
        <f>'May -2016'!J14</f>
        <v>0</v>
      </c>
      <c r="K14" s="35">
        <f>'May -2016'!K14</f>
        <v>6.55</v>
      </c>
      <c r="L14" s="35">
        <f>'May -2016'!L14</f>
        <v>4.7141000000000002</v>
      </c>
      <c r="M14" s="35">
        <f>'May -2016'!M14</f>
        <v>-1.8358999999999996</v>
      </c>
      <c r="N14" s="35">
        <f>'May -2016'!N14</f>
        <v>9.6</v>
      </c>
      <c r="O14" s="35">
        <f>'May -2016'!O14</f>
        <v>468.36</v>
      </c>
      <c r="P14" s="35">
        <f>'May -2016'!P14</f>
        <v>1982.7700000000004</v>
      </c>
      <c r="Q14" s="35">
        <f>'May -2016'!Q14</f>
        <v>0</v>
      </c>
      <c r="R14" s="35">
        <f>'May -2016'!R14</f>
        <v>-1982.7700000000004</v>
      </c>
      <c r="S14" s="64"/>
      <c r="T14" s="44">
        <f>'May -2016'!T14</f>
        <v>1187.5199999999993</v>
      </c>
      <c r="U14" s="44">
        <f>'May -2016'!U14</f>
        <v>461.81</v>
      </c>
      <c r="V14" s="44">
        <f>'May -2016'!V14</f>
        <v>0</v>
      </c>
      <c r="W14" s="44">
        <f>'May -2016'!W14</f>
        <v>1649.3299999999992</v>
      </c>
      <c r="X14" s="47">
        <f>'May -2016'!X14+'May -2016'!AB14+'May -2016'!AF14+'May -2016'!AJ14+'May -2016'!AN14+'May -2016'!AR14+'May -2016'!AV14+'May -2016'!AZ14+'May -2016'!BD14+'May -2016'!BH14+'May -2016'!BL14+'May -2016'!BP14+'May -2016'!BT14+'May -2016'!BX14+'May -2016'!CB14+'May -2016'!CF14</f>
        <v>18</v>
      </c>
      <c r="Y14" s="47">
        <f>'May -2016'!Y14+'May -2016'!AC14+'May -2016'!AG14+'May -2016'!AK14+'May -2016'!AO14+'May -2016'!AS14+'May -2016'!AW14+'May -2016'!BA14+'May -2016'!BE14+'May -2016'!BI14+'May -2016'!BM14+'May -2016'!BQ14+'May -2016'!BU14+'May -2016'!BY14+'May -2016'!CC14+'May -2016'!CG14</f>
        <v>716.22</v>
      </c>
      <c r="Z14" s="47">
        <f>'May -2016'!Z14+'May -2016'!AD14+'May -2016'!AH14+'May -2016'!AL14+'May -2016'!AP14+'May -2016'!AT14+'May -2016'!AX14+'May -2016'!BB14+'May -2016'!BF14+'May -2016'!BJ14+'May -2016'!BN14+'May -2016'!BR14+'May -2016'!BV14+'May -2016'!BZ14+'May -2016'!CD14+'May -2016'!CH14</f>
        <v>17</v>
      </c>
      <c r="AA14" s="47">
        <f>'May -2016'!AA14+'May -2016'!AE14+'May -2016'!AI14+'May -2016'!AM14+'May -2016'!AQ14+'May -2016'!AU14+'May -2016'!AY14+'May -2016'!BC14+'May -2016'!BG14+'May -2016'!BK14+'May -2016'!BO14+'May -2016'!BS14+'May -2016'!BW14+'May -2016'!CA14+'May -2016'!CE14+'May -2016'!CI14</f>
        <v>714.8900000000001</v>
      </c>
      <c r="AB14" s="47">
        <f>'May -2016'!CJ14</f>
        <v>0.64</v>
      </c>
      <c r="AC14" s="47">
        <f>'May -2016'!CK14</f>
        <v>3.76</v>
      </c>
      <c r="AD14" s="48">
        <f t="shared" si="1"/>
        <v>716.22</v>
      </c>
      <c r="AE14" s="49">
        <f t="shared" si="0"/>
        <v>933.10999999999922</v>
      </c>
      <c r="AF14" s="49">
        <f t="shared" si="2"/>
        <v>711.82</v>
      </c>
      <c r="AG14" s="88">
        <f>'May -2016'!CO14+'May -2016'!CV14+'May -2016'!DC14+'May -2016'!DJ14+'May -2016'!DQ14+'May -2016'!DX14+'May -2016'!EE14+'May -2016'!EL14+'May -2016'!ES14+'May -2016'!EZ14+'May -2016'!FG14+'May -2016'!FN14+'May -2016'!FU14+'May -2016'!GB14+'May -2016'!GI14+'May -2016'!GP14</f>
        <v>2172.66</v>
      </c>
      <c r="AH14" s="88">
        <f>'May -2016'!CP14+'May -2016'!CW14+'May -2016'!DD14+'May -2016'!DK14+'May -2016'!DR14+'May -2016'!DY14+'May -2016'!EF14+'May -2016'!EM14+'May -2016'!ET14+'May -2016'!FA14+'May -2016'!FH14+'May -2016'!FO14+'May -2016'!FV14+'May -2016'!GC14+'May -2016'!GJ14+'May -2016'!GQ14</f>
        <v>714.8900000000001</v>
      </c>
      <c r="AI14" s="88">
        <f>'May -2016'!CQ14+'May -2016'!CX14+'May -2016'!DE14+'May -2016'!DL14+'May -2016'!DS14+'May -2016'!DZ14+'May -2016'!EG14+'May -2016'!EN14+'May -2016'!EU14+'May -2016'!FB14+'May -2016'!FI14+'May -2016'!FP14+'May -2016'!FW14+'May -2016'!GD14+'May -2016'!GK14+'May -2016'!GR14</f>
        <v>62</v>
      </c>
      <c r="AJ14" s="88">
        <f>'May -2016'!CR14+'May -2016'!CY14+'May -2016'!DF14+'May -2016'!DM14+'May -2016'!DT14+'May -2016'!EA14+'May -2016'!EH14+'May -2016'!EO14+'May -2016'!EV14+'May -2016'!FC14+'May -2016'!FJ14+'May -2016'!FQ14+'May -2016'!FX14+'May -2016'!GE14+'May -2016'!GL14+'May -2016'!GS14</f>
        <v>785.6</v>
      </c>
      <c r="AK14" s="88">
        <f>'May -2016'!CS14+'May -2016'!CZ14+'May -2016'!DG14+'May -2016'!DN14+'May -2016'!DU14+'May -2016'!EB14+'May -2016'!EI14+'May -2016'!EP14+'May -2016'!EW14+'May -2016'!FD14+'May -2016'!FK14+'May -2016'!FR14+'May -2016'!FY14+'May -2016'!GF14+'May -2016'!GM14+'May -2016'!GT14</f>
        <v>27.119999999999997</v>
      </c>
      <c r="AL14" s="88">
        <f>'May -2016'!CT14+'May -2016'!DA14+'May -2016'!DH14+'May -2016'!DO14+'May -2016'!DV14+'May -2016'!EC14+'May -2016'!EJ14+'May -2016'!EQ14+'May -2016'!EX14+'May -2016'!FE14+'May -2016'!FL14+'May -2016'!FS14+'May -2016'!FZ14+'May -2016'!GG14+'May -2016'!GN14+'May -2016'!GU14</f>
        <v>812.72</v>
      </c>
      <c r="AM14" s="88">
        <f>'May -2016'!CU14+'May -2016'!DB14+'May -2016'!DI14+'May -2016'!DP14+'May -2016'!DW14+'May -2016'!ED14+'May -2016'!EK14+'May -2016'!ER14+'May -2016'!EY14+'May -2016'!FF14+'May -2016'!FM14+'May -2016'!FT14+'May -2016'!GA14+'May -2016'!GH14+'May -2016'!GO14+'May -2016'!GV14</f>
        <v>2074.83</v>
      </c>
      <c r="AN14" s="89">
        <f>'May -2016'!GW14</f>
        <v>247</v>
      </c>
      <c r="AO14" s="89">
        <f>'May -2016'!GX14</f>
        <v>0</v>
      </c>
      <c r="AP14" s="89">
        <f>'May -2016'!GY14</f>
        <v>0</v>
      </c>
      <c r="AQ14" s="89">
        <f>'May -2016'!GZ14</f>
        <v>0</v>
      </c>
      <c r="AR14" s="89">
        <f>'May -2016'!HA14</f>
        <v>0</v>
      </c>
      <c r="AS14" s="89">
        <f>'May -2016'!HB14</f>
        <v>0</v>
      </c>
      <c r="AT14" s="89">
        <f>'May -2016'!HC14</f>
        <v>247</v>
      </c>
      <c r="AU14" s="58">
        <f>'May -2016'!HD14+'May -2016'!HH14+'May -2016'!HL14+'May -2016'!HP14+'May -2016'!HT14+'May -2016'!HX14+'May -2016'!IB14+'May -2016'!IF14+'May -2016'!IJ14+'May -2016'!IN14+'May -2016'!IR14+'May -2016'!IV14+'May -2016'!IZ14+'May -2016'!JD14+'May -2016'!JH14+'May -2016'!JL14</f>
        <v>393</v>
      </c>
      <c r="AV14" s="58">
        <f>'May -2016'!HE14+'May -2016'!HI14+'May -2016'!HM14+'May -2016'!HQ14+'May -2016'!HU14+'May -2016'!HY14+'May -2016'!IC14+'May -2016'!IG14+'May -2016'!IK14+'May -2016'!IO14+'May -2016'!IS14+'May -2016'!IW14+'May -2016'!JA14+'May -2016'!JE14+'May -2016'!JI14+'May -2016'!JM14</f>
        <v>62</v>
      </c>
      <c r="AW14" s="58">
        <f>'May -2016'!HF14+'May -2016'!HJ14+'May -2016'!HN14+'May -2016'!HR14+'May -2016'!HV14+'May -2016'!HZ14+'May -2016'!ID14+'May -2016'!IH14+'May -2016'!IL14+'May -2016'!IP14+'May -2016'!IT14+'May -2016'!IX14+'May -2016'!JB14+'May -2016'!JF14+'May -2016'!JJ14+'May -2016'!JN14</f>
        <v>1</v>
      </c>
      <c r="AX14" s="58">
        <f>'May -2016'!HG14+'May -2016'!HK14+'May -2016'!HO14+'May -2016'!HS14+'May -2016'!HW14+'May -2016'!IA14+'May -2016'!IE14+'May -2016'!II14+'May -2016'!IM14+'May -2016'!IQ14+'May -2016'!IU14+'May -2016'!IY14+'May -2016'!JC14+'May -2016'!JG14+'May -2016'!JK14+'May -2016'!JO14</f>
        <v>454</v>
      </c>
      <c r="AY14" s="58">
        <f>'May -2016'!JP14</f>
        <v>4</v>
      </c>
      <c r="AZ14" s="58">
        <f>'May -2016'!JQ14</f>
        <v>0</v>
      </c>
      <c r="BA14" s="58">
        <f>'May -2016'!JR14</f>
        <v>0</v>
      </c>
      <c r="BB14" s="58">
        <f>'May -2016'!JS14</f>
        <v>4</v>
      </c>
    </row>
    <row r="15" spans="1:54" s="61" customFormat="1" ht="21" customHeight="1">
      <c r="A15" s="31">
        <v>42531</v>
      </c>
      <c r="B15" s="32">
        <f>'May -2016'!B15</f>
        <v>1982.7700000000004</v>
      </c>
      <c r="C15" s="32">
        <f>'May -2016'!C15</f>
        <v>750</v>
      </c>
      <c r="D15" s="32">
        <f>'May -2016'!D15</f>
        <v>2732.7700000000004</v>
      </c>
      <c r="E15" s="35">
        <f>'May -2016'!E15</f>
        <v>17</v>
      </c>
      <c r="F15" s="35">
        <f>'May -2016'!F15</f>
        <v>774.56999999999994</v>
      </c>
      <c r="G15" s="35">
        <f>'May -2016'!G15</f>
        <v>760.96999999999991</v>
      </c>
      <c r="H15" s="35">
        <f>'May -2016'!H15</f>
        <v>31.62</v>
      </c>
      <c r="I15" s="35">
        <f>'May -2016'!I15</f>
        <v>2.48</v>
      </c>
      <c r="J15" s="35">
        <f>'May -2016'!J15</f>
        <v>0</v>
      </c>
      <c r="K15" s="35">
        <f>'May -2016'!K15</f>
        <v>34.1</v>
      </c>
      <c r="L15" s="35">
        <f>'May -2016'!L15</f>
        <v>7.7456999999999994</v>
      </c>
      <c r="M15" s="35">
        <f>'May -2016'!M15</f>
        <v>-26.354300000000002</v>
      </c>
      <c r="N15" s="35">
        <f>'May -2016'!N15</f>
        <v>13.6</v>
      </c>
      <c r="O15" s="35">
        <f>'May -2016'!O15</f>
        <v>795.06999999999994</v>
      </c>
      <c r="P15" s="35">
        <f>'May -2016'!P15</f>
        <v>1937.7000000000005</v>
      </c>
      <c r="Q15" s="35">
        <f>'May -2016'!Q15</f>
        <v>0</v>
      </c>
      <c r="R15" s="35">
        <f>'May -2016'!R15</f>
        <v>-1937.7000000000005</v>
      </c>
      <c r="S15" s="4"/>
      <c r="T15" s="44">
        <f>'May -2016'!T15</f>
        <v>933.10999999999922</v>
      </c>
      <c r="U15" s="44">
        <f>'May -2016'!U15</f>
        <v>760.96999999999991</v>
      </c>
      <c r="V15" s="44">
        <f>'May -2016'!V15</f>
        <v>0</v>
      </c>
      <c r="W15" s="44">
        <f>'May -2016'!W15</f>
        <v>1694.079999999999</v>
      </c>
      <c r="X15" s="47">
        <f>'May -2016'!X15+'May -2016'!AB15+'May -2016'!AF15+'May -2016'!AJ15+'May -2016'!AN15+'May -2016'!AR15+'May -2016'!AV15+'May -2016'!AZ15+'May -2016'!BD15+'May -2016'!BH15+'May -2016'!BL15+'May -2016'!BP15+'May -2016'!BT15+'May -2016'!BX15+'May -2016'!CB15+'May -2016'!CF15</f>
        <v>0</v>
      </c>
      <c r="Y15" s="47">
        <f>'May -2016'!Y15+'May -2016'!AC15+'May -2016'!AG15+'May -2016'!AK15+'May -2016'!AO15+'May -2016'!AS15+'May -2016'!AW15+'May -2016'!BA15+'May -2016'!BE15+'May -2016'!BI15+'May -2016'!BM15+'May -2016'!BQ15+'May -2016'!BU15+'May -2016'!BY15+'May -2016'!CC15+'May -2016'!CG15</f>
        <v>0</v>
      </c>
      <c r="Z15" s="47">
        <f>'May -2016'!Z15+'May -2016'!AD15+'May -2016'!AH15+'May -2016'!AL15+'May -2016'!AP15+'May -2016'!AT15+'May -2016'!AX15+'May -2016'!BB15+'May -2016'!BF15+'May -2016'!BJ15+'May -2016'!BN15+'May -2016'!BR15+'May -2016'!BV15+'May -2016'!BZ15+'May -2016'!CD15+'May -2016'!CH15</f>
        <v>0</v>
      </c>
      <c r="AA15" s="47">
        <f>'May -2016'!AA15+'May -2016'!AE15+'May -2016'!AI15+'May -2016'!AM15+'May -2016'!AQ15+'May -2016'!AU15+'May -2016'!AY15+'May -2016'!BC15+'May -2016'!BG15+'May -2016'!BK15+'May -2016'!BO15+'May -2016'!BS15+'May -2016'!BW15+'May -2016'!CA15+'May -2016'!CE15+'May -2016'!CI15</f>
        <v>0</v>
      </c>
      <c r="AB15" s="47">
        <f>'May -2016'!CJ15</f>
        <v>0</v>
      </c>
      <c r="AC15" s="47">
        <f>'May -2016'!CK15</f>
        <v>0</v>
      </c>
      <c r="AD15" s="48">
        <f t="shared" si="1"/>
        <v>0</v>
      </c>
      <c r="AE15" s="49">
        <f t="shared" si="0"/>
        <v>1694.079999999999</v>
      </c>
      <c r="AF15" s="49">
        <f t="shared" si="2"/>
        <v>0</v>
      </c>
      <c r="AG15" s="88">
        <f>'May -2016'!CO15+'May -2016'!CV15+'May -2016'!DC15+'May -2016'!DJ15+'May -2016'!DQ15+'May -2016'!DX15+'May -2016'!EE15+'May -2016'!EL15+'May -2016'!ES15+'May -2016'!EZ15+'May -2016'!FG15+'May -2016'!FN15+'May -2016'!FU15+'May -2016'!GB15+'May -2016'!GI15+'May -2016'!GP15</f>
        <v>2074.83</v>
      </c>
      <c r="AH15" s="88">
        <f>'May -2016'!CP15+'May -2016'!CW15+'May -2016'!DD15+'May -2016'!DK15+'May -2016'!DR15+'May -2016'!DY15+'May -2016'!EF15+'May -2016'!EM15+'May -2016'!ET15+'May -2016'!FA15+'May -2016'!FH15+'May -2016'!FO15+'May -2016'!FV15+'May -2016'!GC15+'May -2016'!GJ15+'May -2016'!GQ15</f>
        <v>0</v>
      </c>
      <c r="AI15" s="88">
        <f>'May -2016'!CQ15+'May -2016'!CX15+'May -2016'!DE15+'May -2016'!DL15+'May -2016'!DS15+'May -2016'!DZ15+'May -2016'!EG15+'May -2016'!EN15+'May -2016'!EU15+'May -2016'!FB15+'May -2016'!FI15+'May -2016'!FP15+'May -2016'!FW15+'May -2016'!GD15+'May -2016'!GK15+'May -2016'!GR15</f>
        <v>62</v>
      </c>
      <c r="AJ15" s="88">
        <f>'May -2016'!CR15+'May -2016'!CY15+'May -2016'!DF15+'May -2016'!DM15+'May -2016'!DT15+'May -2016'!EA15+'May -2016'!EH15+'May -2016'!EO15+'May -2016'!EV15+'May -2016'!FC15+'May -2016'!FJ15+'May -2016'!FQ15+'May -2016'!FX15+'May -2016'!GE15+'May -2016'!GL15+'May -2016'!GS15</f>
        <v>772.15</v>
      </c>
      <c r="AK15" s="88">
        <f>'May -2016'!CS15+'May -2016'!CZ15+'May -2016'!DG15+'May -2016'!DN15+'May -2016'!DU15+'May -2016'!EB15+'May -2016'!EI15+'May -2016'!EP15+'May -2016'!EW15+'May -2016'!FD15+'May -2016'!FK15+'May -2016'!FR15+'May -2016'!FY15+'May -2016'!GF15+'May -2016'!GM15+'May -2016'!GT15</f>
        <v>30.8</v>
      </c>
      <c r="AL15" s="88">
        <f>'May -2016'!CT15+'May -2016'!DA15+'May -2016'!DH15+'May -2016'!DO15+'May -2016'!DV15+'May -2016'!EC15+'May -2016'!EJ15+'May -2016'!EQ15+'May -2016'!EX15+'May -2016'!FE15+'May -2016'!FL15+'May -2016'!FS15+'May -2016'!FZ15+'May -2016'!GG15+'May -2016'!GN15+'May -2016'!GU15</f>
        <v>802.95</v>
      </c>
      <c r="AM15" s="88">
        <f>'May -2016'!CU15+'May -2016'!DB15+'May -2016'!DI15+'May -2016'!DP15+'May -2016'!DW15+'May -2016'!ED15+'May -2016'!EK15+'May -2016'!ER15+'May -2016'!EY15+'May -2016'!FF15+'May -2016'!FM15+'May -2016'!FT15+'May -2016'!GA15+'May -2016'!GH15+'May -2016'!GO15+'May -2016'!GV15</f>
        <v>1271.8799999999999</v>
      </c>
      <c r="AN15" s="89">
        <f>'May -2016'!GW15</f>
        <v>247</v>
      </c>
      <c r="AO15" s="89">
        <f>'May -2016'!GX15</f>
        <v>0</v>
      </c>
      <c r="AP15" s="89">
        <f>'May -2016'!GY15</f>
        <v>0</v>
      </c>
      <c r="AQ15" s="89">
        <f>'May -2016'!GZ15</f>
        <v>0</v>
      </c>
      <c r="AR15" s="89">
        <f>'May -2016'!HA15</f>
        <v>0</v>
      </c>
      <c r="AS15" s="89">
        <f>'May -2016'!HB15</f>
        <v>0</v>
      </c>
      <c r="AT15" s="89">
        <f>'May -2016'!HC15</f>
        <v>247</v>
      </c>
      <c r="AU15" s="58">
        <f>'May -2016'!HD15+'May -2016'!HH15+'May -2016'!HL15+'May -2016'!HP15+'May -2016'!HT15+'May -2016'!HX15+'May -2016'!IB15+'May -2016'!IF15+'May -2016'!IJ15+'May -2016'!IN15+'May -2016'!IR15+'May -2016'!IV15+'May -2016'!IZ15+'May -2016'!JD15+'May -2016'!JH15+'May -2016'!JL15</f>
        <v>454</v>
      </c>
      <c r="AV15" s="58">
        <f>'May -2016'!HE15+'May -2016'!HI15+'May -2016'!HM15+'May -2016'!HQ15+'May -2016'!HU15+'May -2016'!HY15+'May -2016'!IC15+'May -2016'!IG15+'May -2016'!IK15+'May -2016'!IO15+'May -2016'!IS15+'May -2016'!IW15+'May -2016'!JA15+'May -2016'!JE15+'May -2016'!JI15+'May -2016'!JM15</f>
        <v>62</v>
      </c>
      <c r="AW15" s="58">
        <f>'May -2016'!HF15+'May -2016'!HJ15+'May -2016'!HN15+'May -2016'!HR15+'May -2016'!HV15+'May -2016'!HZ15+'May -2016'!ID15+'May -2016'!IH15+'May -2016'!IL15+'May -2016'!IP15+'May -2016'!IT15+'May -2016'!IX15+'May -2016'!JB15+'May -2016'!JF15+'May -2016'!JJ15+'May -2016'!JN15</f>
        <v>0</v>
      </c>
      <c r="AX15" s="58">
        <f>'May -2016'!HG15+'May -2016'!HK15+'May -2016'!HO15+'May -2016'!HS15+'May -2016'!HW15+'May -2016'!IA15+'May -2016'!IE15+'May -2016'!II15+'May -2016'!IM15+'May -2016'!IQ15+'May -2016'!IU15+'May -2016'!IY15+'May -2016'!JC15+'May -2016'!JG15+'May -2016'!JK15+'May -2016'!JO15</f>
        <v>516</v>
      </c>
      <c r="AY15" s="58">
        <f>'May -2016'!JP15</f>
        <v>4</v>
      </c>
      <c r="AZ15" s="58">
        <f>'May -2016'!JQ15</f>
        <v>0</v>
      </c>
      <c r="BA15" s="58">
        <f>'May -2016'!JR15</f>
        <v>0</v>
      </c>
      <c r="BB15" s="58">
        <f>'May -2016'!JS15</f>
        <v>4</v>
      </c>
    </row>
    <row r="16" spans="1:54" s="61" customFormat="1" ht="21" customHeight="1">
      <c r="A16" s="31">
        <v>42532</v>
      </c>
      <c r="B16" s="32">
        <f>'May -2016'!B16</f>
        <v>1937.7000000000005</v>
      </c>
      <c r="C16" s="32">
        <f>'May -2016'!C16</f>
        <v>1500</v>
      </c>
      <c r="D16" s="32">
        <f>'May -2016'!D16</f>
        <v>3437.7000000000007</v>
      </c>
      <c r="E16" s="35">
        <f>'May -2016'!E16</f>
        <v>22</v>
      </c>
      <c r="F16" s="35">
        <f>'May -2016'!F16</f>
        <v>1025.1400000000001</v>
      </c>
      <c r="G16" s="35">
        <f>'May -2016'!G16</f>
        <v>1007.5400000000001</v>
      </c>
      <c r="H16" s="35">
        <f>'May -2016'!H16</f>
        <v>4.1500000000000004</v>
      </c>
      <c r="I16" s="35">
        <f>'May -2016'!I16</f>
        <v>0</v>
      </c>
      <c r="J16" s="35">
        <f>'May -2016'!J16</f>
        <v>0</v>
      </c>
      <c r="K16" s="35">
        <f>'May -2016'!K16</f>
        <v>4.1500000000000004</v>
      </c>
      <c r="L16" s="35">
        <f>'May -2016'!L16</f>
        <v>10.251400000000002</v>
      </c>
      <c r="M16" s="35">
        <f>'May -2016'!M16</f>
        <v>6.1014000000000017</v>
      </c>
      <c r="N16" s="35">
        <f>'May -2016'!N16</f>
        <v>17.600000000000001</v>
      </c>
      <c r="O16" s="35">
        <f>'May -2016'!O16</f>
        <v>1011.6900000000002</v>
      </c>
      <c r="P16" s="35">
        <f>'May -2016'!P16</f>
        <v>2426.0100000000007</v>
      </c>
      <c r="Q16" s="35">
        <f>'May -2016'!Q16</f>
        <v>0</v>
      </c>
      <c r="R16" s="35">
        <f>'May -2016'!R16</f>
        <v>-2426.0100000000007</v>
      </c>
      <c r="S16" s="4"/>
      <c r="T16" s="44">
        <f>'May -2016'!T16</f>
        <v>1694.079999999999</v>
      </c>
      <c r="U16" s="44">
        <f>'May -2016'!U16</f>
        <v>1007.5400000000001</v>
      </c>
      <c r="V16" s="44">
        <f>'May -2016'!V16</f>
        <v>525.63</v>
      </c>
      <c r="W16" s="44">
        <f>'May -2016'!W16</f>
        <v>2175.9899999999989</v>
      </c>
      <c r="X16" s="47">
        <f>'May -2016'!X16+'May -2016'!AB16+'May -2016'!AF16+'May -2016'!AJ16+'May -2016'!AN16+'May -2016'!AR16+'May -2016'!AV16+'May -2016'!AZ16+'May -2016'!BD16+'May -2016'!BH16+'May -2016'!BL16+'May -2016'!BP16+'May -2016'!BT16+'May -2016'!BX16+'May -2016'!CB16+'May -2016'!CF16</f>
        <v>0</v>
      </c>
      <c r="Y16" s="47">
        <f>'May -2016'!Y16+'May -2016'!AC16+'May -2016'!AG16+'May -2016'!AK16+'May -2016'!AO16+'May -2016'!AS16+'May -2016'!AW16+'May -2016'!BA16+'May -2016'!BE16+'May -2016'!BI16+'May -2016'!BM16+'May -2016'!BQ16+'May -2016'!BU16+'May -2016'!BY16+'May -2016'!CC16+'May -2016'!CG16</f>
        <v>0</v>
      </c>
      <c r="Z16" s="47">
        <f>'May -2016'!Z16+'May -2016'!AD16+'May -2016'!AH16+'May -2016'!AL16+'May -2016'!AP16+'May -2016'!AT16+'May -2016'!AX16+'May -2016'!BB16+'May -2016'!BF16+'May -2016'!BJ16+'May -2016'!BN16+'May -2016'!BR16+'May -2016'!BV16+'May -2016'!BZ16+'May -2016'!CD16+'May -2016'!CH16</f>
        <v>0</v>
      </c>
      <c r="AA16" s="47">
        <f>'May -2016'!AA16+'May -2016'!AE16+'May -2016'!AI16+'May -2016'!AM16+'May -2016'!AQ16+'May -2016'!AU16+'May -2016'!AY16+'May -2016'!BC16+'May -2016'!BG16+'May -2016'!BK16+'May -2016'!BO16+'May -2016'!BS16+'May -2016'!BW16+'May -2016'!CA16+'May -2016'!CE16+'May -2016'!CI16</f>
        <v>0</v>
      </c>
      <c r="AB16" s="47">
        <f>'May -2016'!CJ16</f>
        <v>0</v>
      </c>
      <c r="AC16" s="47">
        <f>'May -2016'!CK16</f>
        <v>0</v>
      </c>
      <c r="AD16" s="48">
        <f t="shared" si="1"/>
        <v>0</v>
      </c>
      <c r="AE16" s="49">
        <f t="shared" si="0"/>
        <v>2175.9899999999989</v>
      </c>
      <c r="AF16" s="49">
        <f t="shared" si="2"/>
        <v>0</v>
      </c>
      <c r="AG16" s="88">
        <f>'May -2016'!CO16+'May -2016'!CV16+'May -2016'!DC16+'May -2016'!DJ16+'May -2016'!DQ16+'May -2016'!DX16+'May -2016'!EE16+'May -2016'!EL16+'May -2016'!ES16+'May -2016'!EZ16+'May -2016'!FG16+'May -2016'!FN16+'May -2016'!FU16+'May -2016'!GB16+'May -2016'!GI16+'May -2016'!GP16</f>
        <v>1271.8799999999999</v>
      </c>
      <c r="AH16" s="88">
        <f>'May -2016'!CP16+'May -2016'!CW16+'May -2016'!DD16+'May -2016'!DK16+'May -2016'!DR16+'May -2016'!DY16+'May -2016'!EF16+'May -2016'!EM16+'May -2016'!ET16+'May -2016'!FA16+'May -2016'!FH16+'May -2016'!FO16+'May -2016'!FV16+'May -2016'!GC16+'May -2016'!GJ16+'May -2016'!GQ16</f>
        <v>0</v>
      </c>
      <c r="AI16" s="88">
        <f>'May -2016'!CQ16+'May -2016'!CX16+'May -2016'!DE16+'May -2016'!DL16+'May -2016'!DS16+'May -2016'!DZ16+'May -2016'!EG16+'May -2016'!EN16+'May -2016'!EU16+'May -2016'!FB16+'May -2016'!FI16+'May -2016'!FP16+'May -2016'!FW16+'May -2016'!GD16+'May -2016'!GK16+'May -2016'!GR16</f>
        <v>25</v>
      </c>
      <c r="AJ16" s="88">
        <f>'May -2016'!CR16+'May -2016'!CY16+'May -2016'!DF16+'May -2016'!DM16+'May -2016'!DT16+'May -2016'!EA16+'May -2016'!EH16+'May -2016'!EO16+'May -2016'!EV16+'May -2016'!FC16+'May -2016'!FJ16+'May -2016'!FQ16+'May -2016'!FX16+'May -2016'!GE16+'May -2016'!GL16+'May -2016'!GS16</f>
        <v>313.75</v>
      </c>
      <c r="AK16" s="88">
        <f>'May -2016'!CS16+'May -2016'!CZ16+'May -2016'!DG16+'May -2016'!DN16+'May -2016'!DU16+'May -2016'!EB16+'May -2016'!EI16+'May -2016'!EP16+'May -2016'!EW16+'May -2016'!FD16+'May -2016'!FK16+'May -2016'!FR16+'May -2016'!FY16+'May -2016'!GF16+'May -2016'!GM16+'May -2016'!GT16</f>
        <v>8.85</v>
      </c>
      <c r="AL16" s="88">
        <f>'May -2016'!CT16+'May -2016'!DA16+'May -2016'!DH16+'May -2016'!DO16+'May -2016'!DV16+'May -2016'!EC16+'May -2016'!EJ16+'May -2016'!EQ16+'May -2016'!EX16+'May -2016'!FE16+'May -2016'!FL16+'May -2016'!FS16+'May -2016'!FZ16+'May -2016'!GG16+'May -2016'!GN16+'May -2016'!GU16</f>
        <v>322.60000000000002</v>
      </c>
      <c r="AM16" s="88">
        <f>'May -2016'!CU16+'May -2016'!DB16+'May -2016'!DI16+'May -2016'!DP16+'May -2016'!DW16+'May -2016'!ED16+'May -2016'!EK16+'May -2016'!ER16+'May -2016'!EY16+'May -2016'!FF16+'May -2016'!FM16+'May -2016'!FT16+'May -2016'!GA16+'May -2016'!GH16+'May -2016'!GO16+'May -2016'!GV16</f>
        <v>949.2800000000002</v>
      </c>
      <c r="AN16" s="89">
        <f>'May -2016'!GW16</f>
        <v>247</v>
      </c>
      <c r="AO16" s="89">
        <f>'May -2016'!GX16</f>
        <v>525.63</v>
      </c>
      <c r="AP16" s="89">
        <f>'May -2016'!GY16</f>
        <v>27</v>
      </c>
      <c r="AQ16" s="89">
        <f>'May -2016'!GZ16</f>
        <v>518.77</v>
      </c>
      <c r="AR16" s="89">
        <f>'May -2016'!HA16</f>
        <v>6.86</v>
      </c>
      <c r="AS16" s="89">
        <f>'May -2016'!HB16</f>
        <v>525.63</v>
      </c>
      <c r="AT16" s="89">
        <f>'May -2016'!HC16</f>
        <v>247</v>
      </c>
      <c r="AU16" s="58">
        <f>'May -2016'!HD16+'May -2016'!HH16+'May -2016'!HL16+'May -2016'!HP16+'May -2016'!HT16+'May -2016'!HX16+'May -2016'!IB16+'May -2016'!IF16+'May -2016'!IJ16+'May -2016'!IN16+'May -2016'!IR16+'May -2016'!IV16+'May -2016'!IZ16+'May -2016'!JD16+'May -2016'!JH16+'May -2016'!JL16</f>
        <v>516</v>
      </c>
      <c r="AV16" s="58">
        <f>'May -2016'!HE16+'May -2016'!HI16+'May -2016'!HM16+'May -2016'!HQ16+'May -2016'!HU16+'May -2016'!HY16+'May -2016'!IC16+'May -2016'!IG16+'May -2016'!IK16+'May -2016'!IO16+'May -2016'!IS16+'May -2016'!IW16+'May -2016'!JA16+'May -2016'!JE16+'May -2016'!JI16+'May -2016'!JM16</f>
        <v>25</v>
      </c>
      <c r="AW16" s="58">
        <f>'May -2016'!HF16+'May -2016'!HJ16+'May -2016'!HN16+'May -2016'!HR16+'May -2016'!HV16+'May -2016'!HZ16+'May -2016'!ID16+'May -2016'!IH16+'May -2016'!IL16+'May -2016'!IP16+'May -2016'!IT16+'May -2016'!IX16+'May -2016'!JB16+'May -2016'!JF16+'May -2016'!JJ16+'May -2016'!JN16</f>
        <v>0</v>
      </c>
      <c r="AX16" s="58">
        <f>'May -2016'!HG16+'May -2016'!HK16+'May -2016'!HO16+'May -2016'!HS16+'May -2016'!HW16+'May -2016'!IA16+'May -2016'!IE16+'May -2016'!II16+'May -2016'!IM16+'May -2016'!IQ16+'May -2016'!IU16+'May -2016'!IY16+'May -2016'!JC16+'May -2016'!JG16+'May -2016'!JK16+'May -2016'!JO16</f>
        <v>541</v>
      </c>
      <c r="AY16" s="58">
        <f>'May -2016'!JP16</f>
        <v>4</v>
      </c>
      <c r="AZ16" s="58">
        <f>'May -2016'!JQ16</f>
        <v>27</v>
      </c>
      <c r="BA16" s="58">
        <f>'May -2016'!JR16</f>
        <v>0</v>
      </c>
      <c r="BB16" s="58">
        <f>'May -2016'!JS16</f>
        <v>31</v>
      </c>
    </row>
    <row r="17" spans="1:54" s="67" customFormat="1" ht="21" customHeight="1">
      <c r="A17" s="31">
        <v>42533</v>
      </c>
      <c r="B17" s="32">
        <f>'May -2016'!B17</f>
        <v>2426.0100000000007</v>
      </c>
      <c r="C17" s="32">
        <f>'May -2016'!C17</f>
        <v>0</v>
      </c>
      <c r="D17" s="32">
        <f>'May -2016'!D17</f>
        <v>2426.0100000000007</v>
      </c>
      <c r="E17" s="35">
        <f>'May -2016'!E17</f>
        <v>0</v>
      </c>
      <c r="F17" s="35">
        <f>'May -2016'!F17</f>
        <v>0</v>
      </c>
      <c r="G17" s="35">
        <f>'May -2016'!G17</f>
        <v>0</v>
      </c>
      <c r="H17" s="35">
        <f>'May -2016'!H17</f>
        <v>0</v>
      </c>
      <c r="I17" s="35">
        <f>'May -2016'!I17</f>
        <v>0</v>
      </c>
      <c r="J17" s="35">
        <f>'May -2016'!J17</f>
        <v>0</v>
      </c>
      <c r="K17" s="35">
        <f>'May -2016'!K17</f>
        <v>0</v>
      </c>
      <c r="L17" s="35">
        <f>'May -2016'!L17</f>
        <v>0</v>
      </c>
      <c r="M17" s="35">
        <f>'May -2016'!M17</f>
        <v>0</v>
      </c>
      <c r="N17" s="35">
        <f>'May -2016'!N17</f>
        <v>0</v>
      </c>
      <c r="O17" s="35">
        <f>'May -2016'!O17</f>
        <v>0</v>
      </c>
      <c r="P17" s="35">
        <f>'May -2016'!P17</f>
        <v>2426.0100000000007</v>
      </c>
      <c r="Q17" s="35">
        <f>'May -2016'!Q17</f>
        <v>0</v>
      </c>
      <c r="R17" s="35">
        <f>'May -2016'!R17</f>
        <v>-2426.0100000000007</v>
      </c>
      <c r="S17" s="64"/>
      <c r="T17" s="44">
        <f>'May -2016'!T17</f>
        <v>2175.9899999999989</v>
      </c>
      <c r="U17" s="44">
        <f>'May -2016'!U17</f>
        <v>0</v>
      </c>
      <c r="V17" s="44">
        <f>'May -2016'!V17</f>
        <v>0</v>
      </c>
      <c r="W17" s="44">
        <f>'May -2016'!W17</f>
        <v>2175.9899999999989</v>
      </c>
      <c r="X17" s="47">
        <f>'May -2016'!X17+'May -2016'!AB17+'May -2016'!AF17+'May -2016'!AJ17+'May -2016'!AN17+'May -2016'!AR17+'May -2016'!AV17+'May -2016'!AZ17+'May -2016'!BD17+'May -2016'!BH17+'May -2016'!BL17+'May -2016'!BP17+'May -2016'!BT17+'May -2016'!BX17+'May -2016'!CB17+'May -2016'!CF17</f>
        <v>0</v>
      </c>
      <c r="Y17" s="47">
        <f>'May -2016'!Y17+'May -2016'!AC17+'May -2016'!AG17+'May -2016'!AK17+'May -2016'!AO17+'May -2016'!AS17+'May -2016'!AW17+'May -2016'!BA17+'May -2016'!BE17+'May -2016'!BI17+'May -2016'!BM17+'May -2016'!BQ17+'May -2016'!BU17+'May -2016'!BY17+'May -2016'!CC17+'May -2016'!CG17</f>
        <v>0</v>
      </c>
      <c r="Z17" s="47">
        <f>'May -2016'!Z17+'May -2016'!AD17+'May -2016'!AH17+'May -2016'!AL17+'May -2016'!AP17+'May -2016'!AT17+'May -2016'!AX17+'May -2016'!BB17+'May -2016'!BF17+'May -2016'!BJ17+'May -2016'!BN17+'May -2016'!BR17+'May -2016'!BV17+'May -2016'!BZ17+'May -2016'!CD17+'May -2016'!CH17</f>
        <v>0</v>
      </c>
      <c r="AA17" s="47">
        <f>'May -2016'!AA17+'May -2016'!AE17+'May -2016'!AI17+'May -2016'!AM17+'May -2016'!AQ17+'May -2016'!AU17+'May -2016'!AY17+'May -2016'!BC17+'May -2016'!BG17+'May -2016'!BK17+'May -2016'!BO17+'May -2016'!BS17+'May -2016'!BW17+'May -2016'!CA17+'May -2016'!CE17+'May -2016'!CI17</f>
        <v>0</v>
      </c>
      <c r="AB17" s="47">
        <f>'May -2016'!CJ17</f>
        <v>0</v>
      </c>
      <c r="AC17" s="47">
        <f>'May -2016'!CK17</f>
        <v>0</v>
      </c>
      <c r="AD17" s="48">
        <f t="shared" si="1"/>
        <v>0</v>
      </c>
      <c r="AE17" s="49">
        <f t="shared" si="0"/>
        <v>2175.9899999999989</v>
      </c>
      <c r="AF17" s="49">
        <f t="shared" si="2"/>
        <v>0</v>
      </c>
      <c r="AG17" s="88">
        <f>'May -2016'!CO17+'May -2016'!CV17+'May -2016'!DC17+'May -2016'!DJ17+'May -2016'!DQ17+'May -2016'!DX17+'May -2016'!EE17+'May -2016'!EL17+'May -2016'!ES17+'May -2016'!EZ17+'May -2016'!FG17+'May -2016'!FN17+'May -2016'!FU17+'May -2016'!GB17+'May -2016'!GI17+'May -2016'!GP17</f>
        <v>949.2800000000002</v>
      </c>
      <c r="AH17" s="88">
        <f>'May -2016'!CP17+'May -2016'!CW17+'May -2016'!DD17+'May -2016'!DK17+'May -2016'!DR17+'May -2016'!DY17+'May -2016'!EF17+'May -2016'!EM17+'May -2016'!ET17+'May -2016'!FA17+'May -2016'!FH17+'May -2016'!FO17+'May -2016'!FV17+'May -2016'!GC17+'May -2016'!GJ17+'May -2016'!GQ17</f>
        <v>0</v>
      </c>
      <c r="AI17" s="88">
        <f>'May -2016'!CQ17+'May -2016'!CX17+'May -2016'!DE17+'May -2016'!DL17+'May -2016'!DS17+'May -2016'!DZ17+'May -2016'!EG17+'May -2016'!EN17+'May -2016'!EU17+'May -2016'!FB17+'May -2016'!FI17+'May -2016'!FP17+'May -2016'!FW17+'May -2016'!GD17+'May -2016'!GK17+'May -2016'!GR17</f>
        <v>0</v>
      </c>
      <c r="AJ17" s="88">
        <f>'May -2016'!CR17+'May -2016'!CY17+'May -2016'!DF17+'May -2016'!DM17+'May -2016'!DT17+'May -2016'!EA17+'May -2016'!EH17+'May -2016'!EO17+'May -2016'!EV17+'May -2016'!FC17+'May -2016'!FJ17+'May -2016'!FQ17+'May -2016'!FX17+'May -2016'!GE17+'May -2016'!GL17+'May -2016'!GS17</f>
        <v>0</v>
      </c>
      <c r="AK17" s="88">
        <f>'May -2016'!CS17+'May -2016'!CZ17+'May -2016'!DG17+'May -2016'!DN17+'May -2016'!DU17+'May -2016'!EB17+'May -2016'!EI17+'May -2016'!EP17+'May -2016'!EW17+'May -2016'!FD17+'May -2016'!FK17+'May -2016'!FR17+'May -2016'!FY17+'May -2016'!GF17+'May -2016'!GM17+'May -2016'!GT17</f>
        <v>0</v>
      </c>
      <c r="AL17" s="88">
        <f>'May -2016'!CT17+'May -2016'!DA17+'May -2016'!DH17+'May -2016'!DO17+'May -2016'!DV17+'May -2016'!EC17+'May -2016'!EJ17+'May -2016'!EQ17+'May -2016'!EX17+'May -2016'!FE17+'May -2016'!FL17+'May -2016'!FS17+'May -2016'!FZ17+'May -2016'!GG17+'May -2016'!GN17+'May -2016'!GU17</f>
        <v>0</v>
      </c>
      <c r="AM17" s="88">
        <f>'May -2016'!CU17+'May -2016'!DB17+'May -2016'!DI17+'May -2016'!DP17+'May -2016'!DW17+'May -2016'!ED17+'May -2016'!EK17+'May -2016'!ER17+'May -2016'!EY17+'May -2016'!FF17+'May -2016'!FM17+'May -2016'!FT17+'May -2016'!GA17+'May -2016'!GH17+'May -2016'!GO17+'May -2016'!GV17</f>
        <v>949.2800000000002</v>
      </c>
      <c r="AN17" s="89">
        <f>'May -2016'!GW17</f>
        <v>247</v>
      </c>
      <c r="AO17" s="89">
        <f>'May -2016'!GX17</f>
        <v>0</v>
      </c>
      <c r="AP17" s="89">
        <f>'May -2016'!GY17</f>
        <v>0</v>
      </c>
      <c r="AQ17" s="89">
        <f>'May -2016'!GZ17</f>
        <v>0</v>
      </c>
      <c r="AR17" s="89">
        <f>'May -2016'!HA17</f>
        <v>0</v>
      </c>
      <c r="AS17" s="89">
        <f>'May -2016'!HB17</f>
        <v>0</v>
      </c>
      <c r="AT17" s="89">
        <f>'May -2016'!HC17</f>
        <v>247</v>
      </c>
      <c r="AU17" s="58">
        <f>'May -2016'!HD17+'May -2016'!HH17+'May -2016'!HL17+'May -2016'!HP17+'May -2016'!HT17+'May -2016'!HX17+'May -2016'!IB17+'May -2016'!IF17+'May -2016'!IJ17+'May -2016'!IN17+'May -2016'!IR17+'May -2016'!IV17+'May -2016'!IZ17+'May -2016'!JD17+'May -2016'!JH17+'May -2016'!JL17</f>
        <v>541</v>
      </c>
      <c r="AV17" s="58">
        <f>'May -2016'!HE17+'May -2016'!HI17+'May -2016'!HM17+'May -2016'!HQ17+'May -2016'!HU17+'May -2016'!HY17+'May -2016'!IC17+'May -2016'!IG17+'May -2016'!IK17+'May -2016'!IO17+'May -2016'!IS17+'May -2016'!IW17+'May -2016'!JA17+'May -2016'!JE17+'May -2016'!JI17+'May -2016'!JM17</f>
        <v>0</v>
      </c>
      <c r="AW17" s="58">
        <f>'May -2016'!HF17+'May -2016'!HJ17+'May -2016'!HN17+'May -2016'!HR17+'May -2016'!HV17+'May -2016'!HZ17+'May -2016'!ID17+'May -2016'!IH17+'May -2016'!IL17+'May -2016'!IP17+'May -2016'!IT17+'May -2016'!IX17+'May -2016'!JB17+'May -2016'!JF17+'May -2016'!JJ17+'May -2016'!JN17</f>
        <v>0</v>
      </c>
      <c r="AX17" s="58">
        <f>'May -2016'!HG17+'May -2016'!HK17+'May -2016'!HO17+'May -2016'!HS17+'May -2016'!HW17+'May -2016'!IA17+'May -2016'!IE17+'May -2016'!II17+'May -2016'!IM17+'May -2016'!IQ17+'May -2016'!IU17+'May -2016'!IY17+'May -2016'!JC17+'May -2016'!JG17+'May -2016'!JK17+'May -2016'!JO17</f>
        <v>541</v>
      </c>
      <c r="AY17" s="58">
        <f>'May -2016'!JP17</f>
        <v>31</v>
      </c>
      <c r="AZ17" s="58">
        <f>'May -2016'!JQ17</f>
        <v>0</v>
      </c>
      <c r="BA17" s="58">
        <f>'May -2016'!JR17</f>
        <v>0</v>
      </c>
      <c r="BB17" s="58">
        <f>'May -2016'!JS17</f>
        <v>31</v>
      </c>
    </row>
    <row r="18" spans="1:54" s="61" customFormat="1" ht="21" customHeight="1">
      <c r="A18" s="31">
        <v>42534</v>
      </c>
      <c r="B18" s="32">
        <f>'May -2016'!B18</f>
        <v>2426.0100000000007</v>
      </c>
      <c r="C18" s="32">
        <f>'May -2016'!C18</f>
        <v>0</v>
      </c>
      <c r="D18" s="32">
        <f>'May -2016'!D18</f>
        <v>2426.0100000000007</v>
      </c>
      <c r="E18" s="35">
        <f>'May -2016'!E18</f>
        <v>8</v>
      </c>
      <c r="F18" s="35">
        <f>'May -2016'!F18</f>
        <v>362.97</v>
      </c>
      <c r="G18" s="35">
        <f>'May -2016'!G18</f>
        <v>356.57000000000005</v>
      </c>
      <c r="H18" s="35">
        <f>'May -2016'!H18</f>
        <v>32.83</v>
      </c>
      <c r="I18" s="35">
        <f>'May -2016'!I18</f>
        <v>2.36</v>
      </c>
      <c r="J18" s="35">
        <f>'May -2016'!J18</f>
        <v>0</v>
      </c>
      <c r="K18" s="35">
        <f>'May -2016'!K18</f>
        <v>35.19</v>
      </c>
      <c r="L18" s="35">
        <f>'May -2016'!L18</f>
        <v>3.6297000000000001</v>
      </c>
      <c r="M18" s="35">
        <f>'May -2016'!M18</f>
        <v>-31.560299999999998</v>
      </c>
      <c r="N18" s="35">
        <f>'May -2016'!N18</f>
        <v>6.4</v>
      </c>
      <c r="O18" s="35">
        <f>'May -2016'!O18</f>
        <v>391.76000000000005</v>
      </c>
      <c r="P18" s="35">
        <f>'May -2016'!P18</f>
        <v>2034.2500000000007</v>
      </c>
      <c r="Q18" s="35">
        <f>'May -2016'!Q18</f>
        <v>0</v>
      </c>
      <c r="R18" s="35">
        <f>'May -2016'!R18</f>
        <v>-2034.2500000000007</v>
      </c>
      <c r="S18" s="4"/>
      <c r="T18" s="44">
        <f>'May -2016'!T18</f>
        <v>2175.9899999999989</v>
      </c>
      <c r="U18" s="44">
        <f>'May -2016'!U18</f>
        <v>356.57000000000005</v>
      </c>
      <c r="V18" s="44">
        <f>'May -2016'!V18</f>
        <v>912.66</v>
      </c>
      <c r="W18" s="44">
        <f>'May -2016'!W18</f>
        <v>1619.8999999999992</v>
      </c>
      <c r="X18" s="47">
        <f>'May -2016'!X18+'May -2016'!AB18+'May -2016'!AF18+'May -2016'!AJ18+'May -2016'!AN18+'May -2016'!AR18+'May -2016'!AV18+'May -2016'!AZ18+'May -2016'!BD18+'May -2016'!BH18+'May -2016'!BL18+'May -2016'!BP18+'May -2016'!BT18+'May -2016'!BX18+'May -2016'!CB18+'May -2016'!CF18</f>
        <v>0</v>
      </c>
      <c r="Y18" s="47">
        <f>'May -2016'!Y18+'May -2016'!AC18+'May -2016'!AG18+'May -2016'!AK18+'May -2016'!AO18+'May -2016'!AS18+'May -2016'!AW18+'May -2016'!BA18+'May -2016'!BE18+'May -2016'!BI18+'May -2016'!BM18+'May -2016'!BQ18+'May -2016'!BU18+'May -2016'!BY18+'May -2016'!CC18+'May -2016'!CG18</f>
        <v>0</v>
      </c>
      <c r="Z18" s="47">
        <f>'May -2016'!Z18+'May -2016'!AD18+'May -2016'!AH18+'May -2016'!AL18+'May -2016'!AP18+'May -2016'!AT18+'May -2016'!AX18+'May -2016'!BB18+'May -2016'!BF18+'May -2016'!BJ18+'May -2016'!BN18+'May -2016'!BR18+'May -2016'!BV18+'May -2016'!BZ18+'May -2016'!CD18+'May -2016'!CH18</f>
        <v>0</v>
      </c>
      <c r="AA18" s="47">
        <f>'May -2016'!AA18+'May -2016'!AE18+'May -2016'!AI18+'May -2016'!AM18+'May -2016'!AQ18+'May -2016'!AU18+'May -2016'!AY18+'May -2016'!BC18+'May -2016'!BG18+'May -2016'!BK18+'May -2016'!BO18+'May -2016'!BS18+'May -2016'!BW18+'May -2016'!CA18+'May -2016'!CE18+'May -2016'!CI18</f>
        <v>0</v>
      </c>
      <c r="AB18" s="47">
        <f>'May -2016'!CJ18</f>
        <v>0</v>
      </c>
      <c r="AC18" s="47">
        <f>'May -2016'!CK18</f>
        <v>0</v>
      </c>
      <c r="AD18" s="48">
        <f t="shared" si="1"/>
        <v>0</v>
      </c>
      <c r="AE18" s="49">
        <f t="shared" si="0"/>
        <v>1619.8999999999992</v>
      </c>
      <c r="AF18" s="49">
        <f t="shared" si="2"/>
        <v>0</v>
      </c>
      <c r="AG18" s="88">
        <f>'May -2016'!CO18+'May -2016'!CV18+'May -2016'!DC18+'May -2016'!DJ18+'May -2016'!DQ18+'May -2016'!DX18+'May -2016'!EE18+'May -2016'!EL18+'May -2016'!ES18+'May -2016'!EZ18+'May -2016'!FG18+'May -2016'!FN18+'May -2016'!FU18+'May -2016'!GB18+'May -2016'!GI18+'May -2016'!GP18</f>
        <v>949.2800000000002</v>
      </c>
      <c r="AH18" s="88">
        <f>'May -2016'!CP18+'May -2016'!CW18+'May -2016'!DD18+'May -2016'!DK18+'May -2016'!DR18+'May -2016'!DY18+'May -2016'!EF18+'May -2016'!EM18+'May -2016'!ET18+'May -2016'!FA18+'May -2016'!FH18+'May -2016'!FO18+'May -2016'!FV18+'May -2016'!GC18+'May -2016'!GJ18+'May -2016'!GQ18</f>
        <v>0</v>
      </c>
      <c r="AI18" s="88">
        <f>'May -2016'!CQ18+'May -2016'!CX18+'May -2016'!DE18+'May -2016'!DL18+'May -2016'!DS18+'May -2016'!DZ18+'May -2016'!EG18+'May -2016'!EN18+'May -2016'!EU18+'May -2016'!FB18+'May -2016'!FI18+'May -2016'!FP18+'May -2016'!FW18+'May -2016'!GD18+'May -2016'!GK18+'May -2016'!GR18</f>
        <v>0</v>
      </c>
      <c r="AJ18" s="88">
        <f>'May -2016'!CR18+'May -2016'!CY18+'May -2016'!DF18+'May -2016'!DM18+'May -2016'!DT18+'May -2016'!EA18+'May -2016'!EH18+'May -2016'!EO18+'May -2016'!EV18+'May -2016'!FC18+'May -2016'!FJ18+'May -2016'!FQ18+'May -2016'!FX18+'May -2016'!GE18+'May -2016'!GL18+'May -2016'!GS18</f>
        <v>0</v>
      </c>
      <c r="AK18" s="88">
        <f>'May -2016'!CS18+'May -2016'!CZ18+'May -2016'!DG18+'May -2016'!DN18+'May -2016'!DU18+'May -2016'!EB18+'May -2016'!EI18+'May -2016'!EP18+'May -2016'!EW18+'May -2016'!FD18+'May -2016'!FK18+'May -2016'!FR18+'May -2016'!FY18+'May -2016'!GF18+'May -2016'!GM18+'May -2016'!GT18</f>
        <v>0</v>
      </c>
      <c r="AL18" s="88">
        <f>'May -2016'!CT18+'May -2016'!DA18+'May -2016'!DH18+'May -2016'!DO18+'May -2016'!DV18+'May -2016'!EC18+'May -2016'!EJ18+'May -2016'!EQ18+'May -2016'!EX18+'May -2016'!FE18+'May -2016'!FL18+'May -2016'!FS18+'May -2016'!FZ18+'May -2016'!GG18+'May -2016'!GN18+'May -2016'!GU18</f>
        <v>0</v>
      </c>
      <c r="AM18" s="88">
        <f>'May -2016'!CU18+'May -2016'!DB18+'May -2016'!DI18+'May -2016'!DP18+'May -2016'!DW18+'May -2016'!ED18+'May -2016'!EK18+'May -2016'!ER18+'May -2016'!EY18+'May -2016'!FF18+'May -2016'!FM18+'May -2016'!FT18+'May -2016'!GA18+'May -2016'!GH18+'May -2016'!GO18+'May -2016'!GV18</f>
        <v>949.2800000000002</v>
      </c>
      <c r="AN18" s="89">
        <f>'May -2016'!GW18</f>
        <v>247</v>
      </c>
      <c r="AO18" s="89">
        <f>'May -2016'!GX18</f>
        <v>912.66</v>
      </c>
      <c r="AP18" s="89">
        <f>'May -2016'!GY18</f>
        <v>47</v>
      </c>
      <c r="AQ18" s="89">
        <f>'May -2016'!GZ18</f>
        <v>897.63</v>
      </c>
      <c r="AR18" s="89">
        <f>'May -2016'!HA18</f>
        <v>15.03</v>
      </c>
      <c r="AS18" s="89">
        <f>'May -2016'!HB18</f>
        <v>912.66</v>
      </c>
      <c r="AT18" s="89">
        <f>'May -2016'!HC18</f>
        <v>246.99999999999989</v>
      </c>
      <c r="AU18" s="58">
        <f>'May -2016'!HD18+'May -2016'!HH18+'May -2016'!HL18+'May -2016'!HP18+'May -2016'!HT18+'May -2016'!HX18+'May -2016'!IB18+'May -2016'!IF18+'May -2016'!IJ18+'May -2016'!IN18+'May -2016'!IR18+'May -2016'!IV18+'May -2016'!IZ18+'May -2016'!JD18+'May -2016'!JH18+'May -2016'!JL18</f>
        <v>541</v>
      </c>
      <c r="AV18" s="58">
        <f>'May -2016'!HE18+'May -2016'!HI18+'May -2016'!HM18+'May -2016'!HQ18+'May -2016'!HU18+'May -2016'!HY18+'May -2016'!IC18+'May -2016'!IG18+'May -2016'!IK18+'May -2016'!IO18+'May -2016'!IS18+'May -2016'!IW18+'May -2016'!JA18+'May -2016'!JE18+'May -2016'!JI18+'May -2016'!JM18</f>
        <v>0</v>
      </c>
      <c r="AW18" s="58">
        <f>'May -2016'!HF18+'May -2016'!HJ18+'May -2016'!HN18+'May -2016'!HR18+'May -2016'!HV18+'May -2016'!HZ18+'May -2016'!ID18+'May -2016'!IH18+'May -2016'!IL18+'May -2016'!IP18+'May -2016'!IT18+'May -2016'!IX18+'May -2016'!JB18+'May -2016'!JF18+'May -2016'!JJ18+'May -2016'!JN18</f>
        <v>0</v>
      </c>
      <c r="AX18" s="58">
        <f>'May -2016'!HG18+'May -2016'!HK18+'May -2016'!HO18+'May -2016'!HS18+'May -2016'!HW18+'May -2016'!IA18+'May -2016'!IE18+'May -2016'!II18+'May -2016'!IM18+'May -2016'!IQ18+'May -2016'!IU18+'May -2016'!IY18+'May -2016'!JC18+'May -2016'!JG18+'May -2016'!JK18+'May -2016'!JO18</f>
        <v>541</v>
      </c>
      <c r="AY18" s="58">
        <f>'May -2016'!JP18</f>
        <v>31</v>
      </c>
      <c r="AZ18" s="58">
        <f>'May -2016'!JQ18</f>
        <v>47</v>
      </c>
      <c r="BA18" s="58">
        <f>'May -2016'!JR18</f>
        <v>0</v>
      </c>
      <c r="BB18" s="58">
        <f>'May -2016'!JS18</f>
        <v>78</v>
      </c>
    </row>
    <row r="19" spans="1:54" s="61" customFormat="1" ht="21" customHeight="1">
      <c r="A19" s="31">
        <v>42535</v>
      </c>
      <c r="B19" s="32">
        <f>'May -2016'!B19</f>
        <v>2034.2500000000007</v>
      </c>
      <c r="C19" s="32">
        <f>'May -2016'!C19</f>
        <v>375</v>
      </c>
      <c r="D19" s="32">
        <f>'May -2016'!D19</f>
        <v>2409.2500000000009</v>
      </c>
      <c r="E19" s="35">
        <f>'May -2016'!E19</f>
        <v>20</v>
      </c>
      <c r="F19" s="35">
        <f>'May -2016'!F19</f>
        <v>1024.1399999999999</v>
      </c>
      <c r="G19" s="35">
        <f>'May -2016'!G19</f>
        <v>1008.1399999999999</v>
      </c>
      <c r="H19" s="35">
        <f>'May -2016'!H19</f>
        <v>2.73</v>
      </c>
      <c r="I19" s="35">
        <f>'May -2016'!I19</f>
        <v>0</v>
      </c>
      <c r="J19" s="35">
        <f>'May -2016'!J19</f>
        <v>0</v>
      </c>
      <c r="K19" s="35">
        <f>'May -2016'!K19</f>
        <v>2.73</v>
      </c>
      <c r="L19" s="35">
        <f>'May -2016'!L19</f>
        <v>10.241399999999999</v>
      </c>
      <c r="M19" s="35">
        <f>'May -2016'!M19</f>
        <v>7.5113999999999983</v>
      </c>
      <c r="N19" s="35">
        <f>'May -2016'!N19</f>
        <v>16</v>
      </c>
      <c r="O19" s="35">
        <f>'May -2016'!O19</f>
        <v>1010.8699999999999</v>
      </c>
      <c r="P19" s="35">
        <f>'May -2016'!P19</f>
        <v>1398.380000000001</v>
      </c>
      <c r="Q19" s="35">
        <f>'May -2016'!Q19</f>
        <v>0</v>
      </c>
      <c r="R19" s="35">
        <f>'May -2016'!R19</f>
        <v>-1398.380000000001</v>
      </c>
      <c r="S19" s="4"/>
      <c r="T19" s="44">
        <f>'May -2016'!T19</f>
        <v>1619.8999999999992</v>
      </c>
      <c r="U19" s="44">
        <f>'May -2016'!U19</f>
        <v>1008.1399999999999</v>
      </c>
      <c r="V19" s="44">
        <f>'May -2016'!V19</f>
        <v>0</v>
      </c>
      <c r="W19" s="44">
        <f>'May -2016'!W19</f>
        <v>2628.0399999999991</v>
      </c>
      <c r="X19" s="47">
        <f>'May -2016'!X19+'May -2016'!AB19+'May -2016'!AF19+'May -2016'!AJ19+'May -2016'!AN19+'May -2016'!AR19+'May -2016'!AV19+'May -2016'!AZ19+'May -2016'!BD19+'May -2016'!BH19+'May -2016'!BL19+'May -2016'!BP19+'May -2016'!BT19+'May -2016'!BX19+'May -2016'!CB19+'May -2016'!CF19</f>
        <v>0</v>
      </c>
      <c r="Y19" s="47">
        <f>'May -2016'!Y19+'May -2016'!AC19+'May -2016'!AG19+'May -2016'!AK19+'May -2016'!AO19+'May -2016'!AS19+'May -2016'!AW19+'May -2016'!BA19+'May -2016'!BE19+'May -2016'!BI19+'May -2016'!BM19+'May -2016'!BQ19+'May -2016'!BU19+'May -2016'!BY19+'May -2016'!CC19+'May -2016'!CG19</f>
        <v>0</v>
      </c>
      <c r="Z19" s="47">
        <f>'May -2016'!Z19+'May -2016'!AD19+'May -2016'!AH19+'May -2016'!AL19+'May -2016'!AP19+'May -2016'!AT19+'May -2016'!AX19+'May -2016'!BB19+'May -2016'!BF19+'May -2016'!BJ19+'May -2016'!BN19+'May -2016'!BR19+'May -2016'!BV19+'May -2016'!BZ19+'May -2016'!CD19+'May -2016'!CH19</f>
        <v>0</v>
      </c>
      <c r="AA19" s="47">
        <f>'May -2016'!AA19+'May -2016'!AE19+'May -2016'!AI19+'May -2016'!AM19+'May -2016'!AQ19+'May -2016'!AU19+'May -2016'!AY19+'May -2016'!BC19+'May -2016'!BG19+'May -2016'!BK19+'May -2016'!BO19+'May -2016'!BS19+'May -2016'!BW19+'May -2016'!CA19+'May -2016'!CE19+'May -2016'!CI19</f>
        <v>0</v>
      </c>
      <c r="AB19" s="47">
        <f>'May -2016'!CJ19</f>
        <v>0</v>
      </c>
      <c r="AC19" s="47">
        <f>'May -2016'!CK19</f>
        <v>0</v>
      </c>
      <c r="AD19" s="48">
        <f t="shared" si="1"/>
        <v>0</v>
      </c>
      <c r="AE19" s="49">
        <f t="shared" si="0"/>
        <v>2628.0399999999991</v>
      </c>
      <c r="AF19" s="49">
        <f t="shared" si="2"/>
        <v>0</v>
      </c>
      <c r="AG19" s="88">
        <f>'May -2016'!CO19+'May -2016'!CV19+'May -2016'!DC19+'May -2016'!DJ19+'May -2016'!DQ19+'May -2016'!DX19+'May -2016'!EE19+'May -2016'!EL19+'May -2016'!ES19+'May -2016'!EZ19+'May -2016'!FG19+'May -2016'!FN19+'May -2016'!FU19+'May -2016'!GB19+'May -2016'!GI19+'May -2016'!GP19</f>
        <v>949.2800000000002</v>
      </c>
      <c r="AH19" s="88">
        <f>'May -2016'!CP19+'May -2016'!CW19+'May -2016'!DD19+'May -2016'!DK19+'May -2016'!DR19+'May -2016'!DY19+'May -2016'!EF19+'May -2016'!EM19+'May -2016'!ET19+'May -2016'!FA19+'May -2016'!FH19+'May -2016'!FO19+'May -2016'!FV19+'May -2016'!GC19+'May -2016'!GJ19+'May -2016'!GQ19</f>
        <v>0</v>
      </c>
      <c r="AI19" s="88">
        <f>'May -2016'!CQ19+'May -2016'!CX19+'May -2016'!DE19+'May -2016'!DL19+'May -2016'!DS19+'May -2016'!DZ19+'May -2016'!EG19+'May -2016'!EN19+'May -2016'!EU19+'May -2016'!FB19+'May -2016'!FI19+'May -2016'!FP19+'May -2016'!FW19+'May -2016'!GD19+'May -2016'!GK19+'May -2016'!GR19</f>
        <v>0</v>
      </c>
      <c r="AJ19" s="88">
        <f>'May -2016'!CR19+'May -2016'!CY19+'May -2016'!DF19+'May -2016'!DM19+'May -2016'!DT19+'May -2016'!EA19+'May -2016'!EH19+'May -2016'!EO19+'May -2016'!EV19+'May -2016'!FC19+'May -2016'!FJ19+'May -2016'!FQ19+'May -2016'!FX19+'May -2016'!GE19+'May -2016'!GL19+'May -2016'!GS19</f>
        <v>0</v>
      </c>
      <c r="AK19" s="88">
        <f>'May -2016'!CS19+'May -2016'!CZ19+'May -2016'!DG19+'May -2016'!DN19+'May -2016'!DU19+'May -2016'!EB19+'May -2016'!EI19+'May -2016'!EP19+'May -2016'!EW19+'May -2016'!FD19+'May -2016'!FK19+'May -2016'!FR19+'May -2016'!FY19+'May -2016'!GF19+'May -2016'!GM19+'May -2016'!GT19</f>
        <v>0</v>
      </c>
      <c r="AL19" s="88">
        <f>'May -2016'!CT19+'May -2016'!DA19+'May -2016'!DH19+'May -2016'!DO19+'May -2016'!DV19+'May -2016'!EC19+'May -2016'!EJ19+'May -2016'!EQ19+'May -2016'!EX19+'May -2016'!FE19+'May -2016'!FL19+'May -2016'!FS19+'May -2016'!FZ19+'May -2016'!GG19+'May -2016'!GN19+'May -2016'!GU19</f>
        <v>0</v>
      </c>
      <c r="AM19" s="88">
        <f>'May -2016'!CU19+'May -2016'!DB19+'May -2016'!DI19+'May -2016'!DP19+'May -2016'!DW19+'May -2016'!ED19+'May -2016'!EK19+'May -2016'!ER19+'May -2016'!EY19+'May -2016'!FF19+'May -2016'!FM19+'May -2016'!FT19+'May -2016'!GA19+'May -2016'!GH19+'May -2016'!GO19+'May -2016'!GV19</f>
        <v>949.2800000000002</v>
      </c>
      <c r="AN19" s="89">
        <f>'May -2016'!GW19</f>
        <v>246.99999999999989</v>
      </c>
      <c r="AO19" s="89">
        <f>'May -2016'!GX19</f>
        <v>0</v>
      </c>
      <c r="AP19" s="89">
        <f>'May -2016'!GY19</f>
        <v>0</v>
      </c>
      <c r="AQ19" s="89">
        <f>'May -2016'!GZ19</f>
        <v>0</v>
      </c>
      <c r="AR19" s="89">
        <f>'May -2016'!HA19</f>
        <v>0</v>
      </c>
      <c r="AS19" s="89">
        <f>'May -2016'!HB19</f>
        <v>0</v>
      </c>
      <c r="AT19" s="89">
        <f>'May -2016'!HC19</f>
        <v>246.99999999999989</v>
      </c>
      <c r="AU19" s="58">
        <f>'May -2016'!HD19+'May -2016'!HH19+'May -2016'!HL19+'May -2016'!HP19+'May -2016'!HT19+'May -2016'!HX19+'May -2016'!IB19+'May -2016'!IF19+'May -2016'!IJ19+'May -2016'!IN19+'May -2016'!IR19+'May -2016'!IV19+'May -2016'!IZ19+'May -2016'!JD19+'May -2016'!JH19+'May -2016'!JL19</f>
        <v>541</v>
      </c>
      <c r="AV19" s="58">
        <f>'May -2016'!HE19+'May -2016'!HI19+'May -2016'!HM19+'May -2016'!HQ19+'May -2016'!HU19+'May -2016'!HY19+'May -2016'!IC19+'May -2016'!IG19+'May -2016'!IK19+'May -2016'!IO19+'May -2016'!IS19+'May -2016'!IW19+'May -2016'!JA19+'May -2016'!JE19+'May -2016'!JI19+'May -2016'!JM19</f>
        <v>0</v>
      </c>
      <c r="AW19" s="58">
        <f>'May -2016'!HF19+'May -2016'!HJ19+'May -2016'!HN19+'May -2016'!HR19+'May -2016'!HV19+'May -2016'!HZ19+'May -2016'!ID19+'May -2016'!IH19+'May -2016'!IL19+'May -2016'!IP19+'May -2016'!IT19+'May -2016'!IX19+'May -2016'!JB19+'May -2016'!JF19+'May -2016'!JJ19+'May -2016'!JN19</f>
        <v>306</v>
      </c>
      <c r="AX19" s="58">
        <f>'May -2016'!HG19+'May -2016'!HK19+'May -2016'!HO19+'May -2016'!HS19+'May -2016'!HW19+'May -2016'!IA19+'May -2016'!IE19+'May -2016'!II19+'May -2016'!IM19+'May -2016'!IQ19+'May -2016'!IU19+'May -2016'!IY19+'May -2016'!JC19+'May -2016'!JG19+'May -2016'!JK19+'May -2016'!JO19</f>
        <v>235</v>
      </c>
      <c r="AY19" s="58">
        <f>'May -2016'!JP19</f>
        <v>78</v>
      </c>
      <c r="AZ19" s="58">
        <f>'May -2016'!JQ19</f>
        <v>0</v>
      </c>
      <c r="BA19" s="58">
        <f>'May -2016'!JR19</f>
        <v>0</v>
      </c>
      <c r="BB19" s="58">
        <f>'May -2016'!JS19</f>
        <v>78</v>
      </c>
    </row>
    <row r="20" spans="1:54" s="61" customFormat="1" ht="21" customHeight="1">
      <c r="A20" s="31">
        <v>42536</v>
      </c>
      <c r="B20" s="32">
        <f>'May -2016'!B20</f>
        <v>1398.380000000001</v>
      </c>
      <c r="C20" s="32">
        <f>'May -2016'!C20</f>
        <v>625</v>
      </c>
      <c r="D20" s="32">
        <f>'May -2016'!D20</f>
        <v>2023.380000000001</v>
      </c>
      <c r="E20" s="35">
        <f>'May -2016'!E20</f>
        <v>20</v>
      </c>
      <c r="F20" s="35">
        <f>'May -2016'!F20</f>
        <v>1010.49</v>
      </c>
      <c r="G20" s="35">
        <f>'May -2016'!G20</f>
        <v>994.49</v>
      </c>
      <c r="H20" s="35">
        <f>'May -2016'!H20</f>
        <v>3.7</v>
      </c>
      <c r="I20" s="35">
        <f>'May -2016'!I20</f>
        <v>0</v>
      </c>
      <c r="J20" s="35">
        <f>'May -2016'!J20</f>
        <v>0</v>
      </c>
      <c r="K20" s="35">
        <f>'May -2016'!K20</f>
        <v>3.7</v>
      </c>
      <c r="L20" s="35">
        <f>'May -2016'!L20</f>
        <v>10.104900000000001</v>
      </c>
      <c r="M20" s="35">
        <f>'May -2016'!M20</f>
        <v>6.4049000000000005</v>
      </c>
      <c r="N20" s="35">
        <f>'May -2016'!N20</f>
        <v>16</v>
      </c>
      <c r="O20" s="35">
        <f>'May -2016'!O20</f>
        <v>998.19</v>
      </c>
      <c r="P20" s="35">
        <f>'May -2016'!P20</f>
        <v>1025.190000000001</v>
      </c>
      <c r="Q20" s="35">
        <f>'May -2016'!Q20</f>
        <v>0</v>
      </c>
      <c r="R20" s="35">
        <f>'May -2016'!R20</f>
        <v>-1025.190000000001</v>
      </c>
      <c r="S20" s="4"/>
      <c r="T20" s="44">
        <f>'May -2016'!T20</f>
        <v>2628.0399999999991</v>
      </c>
      <c r="U20" s="44">
        <f>'May -2016'!U20</f>
        <v>994.49</v>
      </c>
      <c r="V20" s="44">
        <f>'May -2016'!V20</f>
        <v>260.98</v>
      </c>
      <c r="W20" s="44">
        <f>'May -2016'!W20</f>
        <v>3361.5499999999988</v>
      </c>
      <c r="X20" s="47">
        <f>'May -2016'!X20+'May -2016'!AB20+'May -2016'!AF20+'May -2016'!AJ20+'May -2016'!AN20+'May -2016'!AR20+'May -2016'!AV20+'May -2016'!AZ20+'May -2016'!BD20+'May -2016'!BH20+'May -2016'!BL20+'May -2016'!BP20+'May -2016'!BT20+'May -2016'!BX20+'May -2016'!CB20+'May -2016'!CF20</f>
        <v>0</v>
      </c>
      <c r="Y20" s="47">
        <f>'May -2016'!Y20+'May -2016'!AC20+'May -2016'!AG20+'May -2016'!AK20+'May -2016'!AO20+'May -2016'!AS20+'May -2016'!AW20+'May -2016'!BA20+'May -2016'!BE20+'May -2016'!BI20+'May -2016'!BM20+'May -2016'!BQ20+'May -2016'!BU20+'May -2016'!BY20+'May -2016'!CC20+'May -2016'!CG20</f>
        <v>0</v>
      </c>
      <c r="Z20" s="47">
        <f>'May -2016'!Z20+'May -2016'!AD20+'May -2016'!AH20+'May -2016'!AL20+'May -2016'!AP20+'May -2016'!AT20+'May -2016'!AX20+'May -2016'!BB20+'May -2016'!BF20+'May -2016'!BJ20+'May -2016'!BN20+'May -2016'!BR20+'May -2016'!BV20+'May -2016'!BZ20+'May -2016'!CD20+'May -2016'!CH20</f>
        <v>0</v>
      </c>
      <c r="AA20" s="47">
        <f>'May -2016'!AA20+'May -2016'!AE20+'May -2016'!AI20+'May -2016'!AM20+'May -2016'!AQ20+'May -2016'!AU20+'May -2016'!AY20+'May -2016'!BC20+'May -2016'!BG20+'May -2016'!BK20+'May -2016'!BO20+'May -2016'!BS20+'May -2016'!BW20+'May -2016'!CA20+'May -2016'!CE20+'May -2016'!CI20</f>
        <v>0</v>
      </c>
      <c r="AB20" s="47">
        <f>'May -2016'!CJ20</f>
        <v>0</v>
      </c>
      <c r="AC20" s="47">
        <f>'May -2016'!CK20</f>
        <v>0</v>
      </c>
      <c r="AD20" s="48">
        <f t="shared" si="1"/>
        <v>0</v>
      </c>
      <c r="AE20" s="49">
        <f t="shared" si="0"/>
        <v>3361.5499999999988</v>
      </c>
      <c r="AF20" s="49">
        <f t="shared" si="2"/>
        <v>0</v>
      </c>
      <c r="AG20" s="88">
        <f>'May -2016'!CO20+'May -2016'!CV20+'May -2016'!DC20+'May -2016'!DJ20+'May -2016'!DQ20+'May -2016'!DX20+'May -2016'!EE20+'May -2016'!EL20+'May -2016'!ES20+'May -2016'!EZ20+'May -2016'!FG20+'May -2016'!FN20+'May -2016'!FU20+'May -2016'!GB20+'May -2016'!GI20+'May -2016'!GP20</f>
        <v>949.2800000000002</v>
      </c>
      <c r="AH20" s="88">
        <f>'May -2016'!CP20+'May -2016'!CW20+'May -2016'!DD20+'May -2016'!DK20+'May -2016'!DR20+'May -2016'!DY20+'May -2016'!EF20+'May -2016'!EM20+'May -2016'!ET20+'May -2016'!FA20+'May -2016'!FH20+'May -2016'!FO20+'May -2016'!FV20+'May -2016'!GC20+'May -2016'!GJ20+'May -2016'!GQ20</f>
        <v>0</v>
      </c>
      <c r="AI20" s="88">
        <f>'May -2016'!CQ20+'May -2016'!CX20+'May -2016'!DE20+'May -2016'!DL20+'May -2016'!DS20+'May -2016'!DZ20+'May -2016'!EG20+'May -2016'!EN20+'May -2016'!EU20+'May -2016'!FB20+'May -2016'!FI20+'May -2016'!FP20+'May -2016'!FW20+'May -2016'!GD20+'May -2016'!GK20+'May -2016'!GR20</f>
        <v>0</v>
      </c>
      <c r="AJ20" s="88">
        <f>'May -2016'!CR20+'May -2016'!CY20+'May -2016'!DF20+'May -2016'!DM20+'May -2016'!DT20+'May -2016'!EA20+'May -2016'!EH20+'May -2016'!EO20+'May -2016'!EV20+'May -2016'!FC20+'May -2016'!FJ20+'May -2016'!FQ20+'May -2016'!FX20+'May -2016'!GE20+'May -2016'!GL20+'May -2016'!GS20</f>
        <v>0</v>
      </c>
      <c r="AK20" s="88">
        <f>'May -2016'!CS20+'May -2016'!CZ20+'May -2016'!DG20+'May -2016'!DN20+'May -2016'!DU20+'May -2016'!EB20+'May -2016'!EI20+'May -2016'!EP20+'May -2016'!EW20+'May -2016'!FD20+'May -2016'!FK20+'May -2016'!FR20+'May -2016'!FY20+'May -2016'!GF20+'May -2016'!GM20+'May -2016'!GT20</f>
        <v>0</v>
      </c>
      <c r="AL20" s="88">
        <f>'May -2016'!CT20+'May -2016'!DA20+'May -2016'!DH20+'May -2016'!DO20+'May -2016'!DV20+'May -2016'!EC20+'May -2016'!EJ20+'May -2016'!EQ20+'May -2016'!EX20+'May -2016'!FE20+'May -2016'!FL20+'May -2016'!FS20+'May -2016'!FZ20+'May -2016'!GG20+'May -2016'!GN20+'May -2016'!GU20</f>
        <v>0</v>
      </c>
      <c r="AM20" s="88">
        <f>'May -2016'!CU20+'May -2016'!DB20+'May -2016'!DI20+'May -2016'!DP20+'May -2016'!DW20+'May -2016'!ED20+'May -2016'!EK20+'May -2016'!ER20+'May -2016'!EY20+'May -2016'!FF20+'May -2016'!FM20+'May -2016'!FT20+'May -2016'!GA20+'May -2016'!GH20+'May -2016'!GO20+'May -2016'!GV20</f>
        <v>949.2800000000002</v>
      </c>
      <c r="AN20" s="89">
        <f>'May -2016'!GW20</f>
        <v>246.99999999999989</v>
      </c>
      <c r="AO20" s="89">
        <f>'May -2016'!GX20</f>
        <v>260.98</v>
      </c>
      <c r="AP20" s="89">
        <f>'May -2016'!GY20</f>
        <v>12</v>
      </c>
      <c r="AQ20" s="89">
        <f>'May -2016'!GZ20</f>
        <v>255.62</v>
      </c>
      <c r="AR20" s="89">
        <f>'May -2016'!HA20</f>
        <v>5.36</v>
      </c>
      <c r="AS20" s="89">
        <f>'May -2016'!HB20</f>
        <v>260.98</v>
      </c>
      <c r="AT20" s="89">
        <f>'May -2016'!HC20</f>
        <v>246.99999999999989</v>
      </c>
      <c r="AU20" s="58">
        <f>'May -2016'!HD20+'May -2016'!HH20+'May -2016'!HL20+'May -2016'!HP20+'May -2016'!HT20+'May -2016'!HX20+'May -2016'!IB20+'May -2016'!IF20+'May -2016'!IJ20+'May -2016'!IN20+'May -2016'!IR20+'May -2016'!IV20+'May -2016'!IZ20+'May -2016'!JD20+'May -2016'!JH20+'May -2016'!JL20</f>
        <v>235</v>
      </c>
      <c r="AV20" s="58">
        <f>'May -2016'!HE20+'May -2016'!HI20+'May -2016'!HM20+'May -2016'!HQ20+'May -2016'!HU20+'May -2016'!HY20+'May -2016'!IC20+'May -2016'!IG20+'May -2016'!IK20+'May -2016'!IO20+'May -2016'!IS20+'May -2016'!IW20+'May -2016'!JA20+'May -2016'!JE20+'May -2016'!JI20+'May -2016'!JM20</f>
        <v>0</v>
      </c>
      <c r="AW20" s="58">
        <f>'May -2016'!HF20+'May -2016'!HJ20+'May -2016'!HN20+'May -2016'!HR20+'May -2016'!HV20+'May -2016'!HZ20+'May -2016'!ID20+'May -2016'!IH20+'May -2016'!IL20+'May -2016'!IP20+'May -2016'!IT20+'May -2016'!IX20+'May -2016'!JB20+'May -2016'!JF20+'May -2016'!JJ20+'May -2016'!JN20</f>
        <v>1</v>
      </c>
      <c r="AX20" s="58">
        <f>'May -2016'!HG20+'May -2016'!HK20+'May -2016'!HO20+'May -2016'!HS20+'May -2016'!HW20+'May -2016'!IA20+'May -2016'!IE20+'May -2016'!II20+'May -2016'!IM20+'May -2016'!IQ20+'May -2016'!IU20+'May -2016'!IY20+'May -2016'!JC20+'May -2016'!JG20+'May -2016'!JK20+'May -2016'!JO20</f>
        <v>234</v>
      </c>
      <c r="AY20" s="58">
        <f>'May -2016'!JP20</f>
        <v>78</v>
      </c>
      <c r="AZ20" s="58">
        <f>'May -2016'!JQ20</f>
        <v>12</v>
      </c>
      <c r="BA20" s="58">
        <f>'May -2016'!JR20</f>
        <v>0</v>
      </c>
      <c r="BB20" s="58">
        <f>'May -2016'!JS20</f>
        <v>90</v>
      </c>
    </row>
    <row r="21" spans="1:54" s="67" customFormat="1" ht="21" customHeight="1">
      <c r="A21" s="31">
        <v>42537</v>
      </c>
      <c r="B21" s="32">
        <f>'May -2016'!B21</f>
        <v>1025.190000000001</v>
      </c>
      <c r="C21" s="32">
        <f>'May -2016'!C21</f>
        <v>1000</v>
      </c>
      <c r="D21" s="32">
        <f>'May -2016'!D21</f>
        <v>2025.190000000001</v>
      </c>
      <c r="E21" s="35">
        <f>'May -2016'!E21</f>
        <v>18</v>
      </c>
      <c r="F21" s="35">
        <f>'May -2016'!F21</f>
        <v>916.79</v>
      </c>
      <c r="G21" s="35">
        <f>'May -2016'!G21</f>
        <v>902.39</v>
      </c>
      <c r="H21" s="35">
        <f>'May -2016'!H21</f>
        <v>4.75</v>
      </c>
      <c r="I21" s="35">
        <f>'May -2016'!I21</f>
        <v>1.8</v>
      </c>
      <c r="J21" s="35">
        <f>'May -2016'!J21</f>
        <v>0</v>
      </c>
      <c r="K21" s="35">
        <f>'May -2016'!K21</f>
        <v>6.55</v>
      </c>
      <c r="L21" s="35">
        <f>'May -2016'!L21</f>
        <v>9.1678999999999995</v>
      </c>
      <c r="M21" s="35">
        <f>'May -2016'!M21</f>
        <v>2.6178999999999997</v>
      </c>
      <c r="N21" s="35">
        <f>'May -2016'!N21</f>
        <v>14.4</v>
      </c>
      <c r="O21" s="35">
        <f>'May -2016'!O21</f>
        <v>908.93999999999994</v>
      </c>
      <c r="P21" s="35">
        <f>'May -2016'!P21</f>
        <v>1116.2500000000009</v>
      </c>
      <c r="Q21" s="35">
        <f>'May -2016'!Q21</f>
        <v>0</v>
      </c>
      <c r="R21" s="35">
        <f>'May -2016'!R21</f>
        <v>-1116.2500000000009</v>
      </c>
      <c r="S21" s="64"/>
      <c r="T21" s="44">
        <f>'May -2016'!T21</f>
        <v>3361.5499999999988</v>
      </c>
      <c r="U21" s="44">
        <f>'May -2016'!U21</f>
        <v>902.39</v>
      </c>
      <c r="V21" s="44">
        <f>'May -2016'!V21</f>
        <v>0</v>
      </c>
      <c r="W21" s="44">
        <f>'May -2016'!W21</f>
        <v>4263.9399999999987</v>
      </c>
      <c r="X21" s="47">
        <f>'May -2016'!X21+'May -2016'!AB21+'May -2016'!AF21+'May -2016'!AJ21+'May -2016'!AN21+'May -2016'!AR21+'May -2016'!AV21+'May -2016'!AZ21+'May -2016'!BD21+'May -2016'!BH21+'May -2016'!BL21+'May -2016'!BP21+'May -2016'!BT21+'May -2016'!BX21+'May -2016'!CB21+'May -2016'!CF21</f>
        <v>19</v>
      </c>
      <c r="Y21" s="47">
        <f>'May -2016'!Y21+'May -2016'!AC21+'May -2016'!AG21+'May -2016'!AK21+'May -2016'!AO21+'May -2016'!AS21+'May -2016'!AW21+'May -2016'!BA21+'May -2016'!BE21+'May -2016'!BI21+'May -2016'!BM21+'May -2016'!BQ21+'May -2016'!BU21+'May -2016'!BY21+'May -2016'!CC21+'May -2016'!CG21</f>
        <v>889.68</v>
      </c>
      <c r="Z21" s="47">
        <f>'May -2016'!Z21+'May -2016'!AD21+'May -2016'!AH21+'May -2016'!AL21+'May -2016'!AP21+'May -2016'!AT21+'May -2016'!AX21+'May -2016'!BB21+'May -2016'!BF21+'May -2016'!BJ21+'May -2016'!BN21+'May -2016'!BR21+'May -2016'!BV21+'May -2016'!BZ21+'May -2016'!CD21+'May -2016'!CH21</f>
        <v>19</v>
      </c>
      <c r="AA21" s="47">
        <f>'May -2016'!AA21+'May -2016'!AE21+'May -2016'!AI21+'May -2016'!AM21+'May -2016'!AQ21+'May -2016'!AU21+'May -2016'!AY21+'May -2016'!BC21+'May -2016'!BG21+'May -2016'!BK21+'May -2016'!BO21+'May -2016'!BS21+'May -2016'!BW21+'May -2016'!CA21+'May -2016'!CE21+'May -2016'!CI21</f>
        <v>890.23</v>
      </c>
      <c r="AB21" s="47">
        <f>'May -2016'!CJ21</f>
        <v>0</v>
      </c>
      <c r="AC21" s="47">
        <f>'May -2016'!CK21</f>
        <v>2.17</v>
      </c>
      <c r="AD21" s="48">
        <f t="shared" si="1"/>
        <v>889.68</v>
      </c>
      <c r="AE21" s="49">
        <f t="shared" si="0"/>
        <v>3374.2599999999989</v>
      </c>
      <c r="AF21" s="49">
        <f t="shared" si="2"/>
        <v>887.51</v>
      </c>
      <c r="AG21" s="88">
        <f>'May -2016'!CO21+'May -2016'!CV21+'May -2016'!DC21+'May -2016'!DJ21+'May -2016'!DQ21+'May -2016'!DX21+'May -2016'!EE21+'May -2016'!EL21+'May -2016'!ES21+'May -2016'!EZ21+'May -2016'!FG21+'May -2016'!FN21+'May -2016'!FU21+'May -2016'!GB21+'May -2016'!GI21+'May -2016'!GP21</f>
        <v>949.2800000000002</v>
      </c>
      <c r="AH21" s="88">
        <f>'May -2016'!CP21+'May -2016'!CW21+'May -2016'!DD21+'May -2016'!DK21+'May -2016'!DR21+'May -2016'!DY21+'May -2016'!EF21+'May -2016'!EM21+'May -2016'!ET21+'May -2016'!FA21+'May -2016'!FH21+'May -2016'!FO21+'May -2016'!FV21+'May -2016'!GC21+'May -2016'!GJ21+'May -2016'!GQ21</f>
        <v>890.23</v>
      </c>
      <c r="AI21" s="88">
        <f>'May -2016'!CQ21+'May -2016'!CX21+'May -2016'!DE21+'May -2016'!DL21+'May -2016'!DS21+'May -2016'!DZ21+'May -2016'!EG21+'May -2016'!EN21+'May -2016'!EU21+'May -2016'!FB21+'May -2016'!FI21+'May -2016'!FP21+'May -2016'!FW21+'May -2016'!GD21+'May -2016'!GK21+'May -2016'!GR21</f>
        <v>66</v>
      </c>
      <c r="AJ21" s="88">
        <f>'May -2016'!CR21+'May -2016'!CY21+'May -2016'!DF21+'May -2016'!DM21+'May -2016'!DT21+'May -2016'!EA21+'May -2016'!EH21+'May -2016'!EO21+'May -2016'!EV21+'May -2016'!FC21+'May -2016'!FJ21+'May -2016'!FQ21+'May -2016'!FX21+'May -2016'!GE21+'May -2016'!GL21+'May -2016'!GS21</f>
        <v>828.61</v>
      </c>
      <c r="AK21" s="88">
        <f>'May -2016'!CS21+'May -2016'!CZ21+'May -2016'!DG21+'May -2016'!DN21+'May -2016'!DU21+'May -2016'!EB21+'May -2016'!EI21+'May -2016'!EP21+'May -2016'!EW21+'May -2016'!FD21+'May -2016'!FK21+'May -2016'!FR21+'May -2016'!FY21+'May -2016'!GF21+'May -2016'!GM21+'May -2016'!GT21</f>
        <v>20.48</v>
      </c>
      <c r="AL21" s="88">
        <f>'May -2016'!CT21+'May -2016'!DA21+'May -2016'!DH21+'May -2016'!DO21+'May -2016'!DV21+'May -2016'!EC21+'May -2016'!EJ21+'May -2016'!EQ21+'May -2016'!EX21+'May -2016'!FE21+'May -2016'!FL21+'May -2016'!FS21+'May -2016'!FZ21+'May -2016'!GG21+'May -2016'!GN21+'May -2016'!GU21</f>
        <v>849.09</v>
      </c>
      <c r="AM21" s="88">
        <f>'May -2016'!CU21+'May -2016'!DB21+'May -2016'!DI21+'May -2016'!DP21+'May -2016'!DW21+'May -2016'!ED21+'May -2016'!EK21+'May -2016'!ER21+'May -2016'!EY21+'May -2016'!FF21+'May -2016'!FM21+'May -2016'!FT21+'May -2016'!GA21+'May -2016'!GH21+'May -2016'!GO21+'May -2016'!GV21</f>
        <v>990.4200000000003</v>
      </c>
      <c r="AN21" s="89">
        <f>'May -2016'!GW21</f>
        <v>246.99999999999989</v>
      </c>
      <c r="AO21" s="89">
        <f>'May -2016'!GX21</f>
        <v>0</v>
      </c>
      <c r="AP21" s="89">
        <f>'May -2016'!GY21</f>
        <v>0</v>
      </c>
      <c r="AQ21" s="89">
        <f>'May -2016'!GZ21</f>
        <v>0</v>
      </c>
      <c r="AR21" s="89">
        <f>'May -2016'!HA21</f>
        <v>0</v>
      </c>
      <c r="AS21" s="89">
        <f>'May -2016'!HB21</f>
        <v>0</v>
      </c>
      <c r="AT21" s="89">
        <f>'May -2016'!HC21</f>
        <v>246.99999999999989</v>
      </c>
      <c r="AU21" s="58">
        <f>'May -2016'!HD21+'May -2016'!HH21+'May -2016'!HL21+'May -2016'!HP21+'May -2016'!HT21+'May -2016'!HX21+'May -2016'!IB21+'May -2016'!IF21+'May -2016'!IJ21+'May -2016'!IN21+'May -2016'!IR21+'May -2016'!IV21+'May -2016'!IZ21+'May -2016'!JD21+'May -2016'!JH21+'May -2016'!JL21</f>
        <v>234</v>
      </c>
      <c r="AV21" s="58">
        <f>'May -2016'!HE21+'May -2016'!HI21+'May -2016'!HM21+'May -2016'!HQ21+'May -2016'!HU21+'May -2016'!HY21+'May -2016'!IC21+'May -2016'!IG21+'May -2016'!IK21+'May -2016'!IO21+'May -2016'!IS21+'May -2016'!IW21+'May -2016'!JA21+'May -2016'!JE21+'May -2016'!JI21+'May -2016'!JM21</f>
        <v>66</v>
      </c>
      <c r="AW21" s="58">
        <f>'May -2016'!HF21+'May -2016'!HJ21+'May -2016'!HN21+'May -2016'!HR21+'May -2016'!HV21+'May -2016'!HZ21+'May -2016'!ID21+'May -2016'!IH21+'May -2016'!IL21+'May -2016'!IP21+'May -2016'!IT21+'May -2016'!IX21+'May -2016'!JB21+'May -2016'!JF21+'May -2016'!JJ21+'May -2016'!JN21</f>
        <v>0</v>
      </c>
      <c r="AX21" s="58">
        <f>'May -2016'!HG21+'May -2016'!HK21+'May -2016'!HO21+'May -2016'!HS21+'May -2016'!HW21+'May -2016'!IA21+'May -2016'!IE21+'May -2016'!II21+'May -2016'!IM21+'May -2016'!IQ21+'May -2016'!IU21+'May -2016'!IY21+'May -2016'!JC21+'May -2016'!JG21+'May -2016'!JK21+'May -2016'!JO21</f>
        <v>300</v>
      </c>
      <c r="AY21" s="58">
        <f>'May -2016'!JP21</f>
        <v>90</v>
      </c>
      <c r="AZ21" s="58">
        <f>'May -2016'!JQ21</f>
        <v>0</v>
      </c>
      <c r="BA21" s="58">
        <f>'May -2016'!JR21</f>
        <v>0</v>
      </c>
      <c r="BB21" s="58">
        <f>'May -2016'!JS21</f>
        <v>90</v>
      </c>
    </row>
    <row r="22" spans="1:54" s="61" customFormat="1" ht="21" customHeight="1">
      <c r="A22" s="31">
        <v>42538</v>
      </c>
      <c r="B22" s="32">
        <f>'May -2016'!B22</f>
        <v>1116.2500000000009</v>
      </c>
      <c r="C22" s="32">
        <f>'May -2016'!C22</f>
        <v>1125</v>
      </c>
      <c r="D22" s="32">
        <f>'May -2016'!D22</f>
        <v>2241.2500000000009</v>
      </c>
      <c r="E22" s="35">
        <f>'May -2016'!E22</f>
        <v>20</v>
      </c>
      <c r="F22" s="35">
        <f>'May -2016'!F22</f>
        <v>934.51</v>
      </c>
      <c r="G22" s="35">
        <f>'May -2016'!G22</f>
        <v>918.51</v>
      </c>
      <c r="H22" s="35">
        <f>'May -2016'!H22</f>
        <v>2.48</v>
      </c>
      <c r="I22" s="35">
        <f>'May -2016'!I22</f>
        <v>0</v>
      </c>
      <c r="J22" s="35">
        <f>'May -2016'!J22</f>
        <v>0</v>
      </c>
      <c r="K22" s="35">
        <f>'May -2016'!K22</f>
        <v>2.48</v>
      </c>
      <c r="L22" s="35">
        <f>'May -2016'!L22</f>
        <v>9.3451000000000004</v>
      </c>
      <c r="M22" s="35">
        <f>'May -2016'!M22</f>
        <v>6.8651</v>
      </c>
      <c r="N22" s="35">
        <f>'May -2016'!N22</f>
        <v>16</v>
      </c>
      <c r="O22" s="35">
        <f>'May -2016'!O22</f>
        <v>920.99</v>
      </c>
      <c r="P22" s="35">
        <f>'May -2016'!P22</f>
        <v>1320.2600000000009</v>
      </c>
      <c r="Q22" s="35">
        <f>'May -2016'!Q22</f>
        <v>0</v>
      </c>
      <c r="R22" s="35">
        <f>'May -2016'!R22</f>
        <v>-1320.2600000000009</v>
      </c>
      <c r="S22" s="4"/>
      <c r="T22" s="44">
        <f>'May -2016'!T22</f>
        <v>3374.2599999999989</v>
      </c>
      <c r="U22" s="44">
        <f>'May -2016'!U22</f>
        <v>918.51</v>
      </c>
      <c r="V22" s="44">
        <f>'May -2016'!V22</f>
        <v>0</v>
      </c>
      <c r="W22" s="44">
        <f>'May -2016'!W22</f>
        <v>4292.7699999999986</v>
      </c>
      <c r="X22" s="47">
        <f>'May -2016'!X22+'May -2016'!AB22+'May -2016'!AF22+'May -2016'!AJ22+'May -2016'!AN22+'May -2016'!AR22+'May -2016'!AV22+'May -2016'!AZ22+'May -2016'!BD22+'May -2016'!BH22+'May -2016'!BL22+'May -2016'!BP22+'May -2016'!BT22+'May -2016'!BX22+'May -2016'!CB22+'May -2016'!CF22</f>
        <v>22</v>
      </c>
      <c r="Y22" s="47">
        <f>'May -2016'!Y22+'May -2016'!AC22+'May -2016'!AG22+'May -2016'!AK22+'May -2016'!AO22+'May -2016'!AS22+'May -2016'!AW22+'May -2016'!BA22+'May -2016'!BE22+'May -2016'!BI22+'May -2016'!BM22+'May -2016'!BQ22+'May -2016'!BU22+'May -2016'!BY22+'May -2016'!CC22+'May -2016'!CG22</f>
        <v>1118.4100000000001</v>
      </c>
      <c r="Z22" s="47">
        <f>'May -2016'!Z22+'May -2016'!AD22+'May -2016'!AH22+'May -2016'!AL22+'May -2016'!AP22+'May -2016'!AT22+'May -2016'!AX22+'May -2016'!BB22+'May -2016'!BF22+'May -2016'!BJ22+'May -2016'!BN22+'May -2016'!BR22+'May -2016'!BV22+'May -2016'!BZ22+'May -2016'!CD22+'May -2016'!CH22</f>
        <v>22</v>
      </c>
      <c r="AA22" s="47">
        <f>'May -2016'!AA22+'May -2016'!AE22+'May -2016'!AI22+'May -2016'!AM22+'May -2016'!AQ22+'May -2016'!AU22+'May -2016'!AY22+'May -2016'!BC22+'May -2016'!BG22+'May -2016'!BK22+'May -2016'!BO22+'May -2016'!BS22+'May -2016'!BW22+'May -2016'!CA22+'May -2016'!CE22+'May -2016'!CI22</f>
        <v>1118.1500000000001</v>
      </c>
      <c r="AB22" s="47">
        <f>'May -2016'!CJ22</f>
        <v>1.33</v>
      </c>
      <c r="AC22" s="47">
        <f>'May -2016'!CK22</f>
        <v>0</v>
      </c>
      <c r="AD22" s="48">
        <f t="shared" si="1"/>
        <v>1118.4100000000001</v>
      </c>
      <c r="AE22" s="49">
        <f t="shared" si="0"/>
        <v>3174.3599999999988</v>
      </c>
      <c r="AF22" s="49">
        <f t="shared" si="2"/>
        <v>1117.0800000000002</v>
      </c>
      <c r="AG22" s="88">
        <f>'May -2016'!CO22+'May -2016'!CV22+'May -2016'!DC22+'May -2016'!DJ22+'May -2016'!DQ22+'May -2016'!DX22+'May -2016'!EE22+'May -2016'!EL22+'May -2016'!ES22+'May -2016'!EZ22+'May -2016'!FG22+'May -2016'!FN22+'May -2016'!FU22+'May -2016'!GB22+'May -2016'!GI22+'May -2016'!GP22</f>
        <v>990.4200000000003</v>
      </c>
      <c r="AH22" s="88">
        <f>'May -2016'!CP22+'May -2016'!CW22+'May -2016'!DD22+'May -2016'!DK22+'May -2016'!DR22+'May -2016'!DY22+'May -2016'!EF22+'May -2016'!EM22+'May -2016'!ET22+'May -2016'!FA22+'May -2016'!FH22+'May -2016'!FO22+'May -2016'!FV22+'May -2016'!GC22+'May -2016'!GJ22+'May -2016'!GQ22</f>
        <v>1118.1500000000001</v>
      </c>
      <c r="AI22" s="88">
        <f>'May -2016'!CQ22+'May -2016'!CX22+'May -2016'!DE22+'May -2016'!DL22+'May -2016'!DS22+'May -2016'!DZ22+'May -2016'!EG22+'May -2016'!EN22+'May -2016'!EU22+'May -2016'!FB22+'May -2016'!FI22+'May -2016'!FP22+'May -2016'!FW22+'May -2016'!GD22+'May -2016'!GK22+'May -2016'!GR22</f>
        <v>72</v>
      </c>
      <c r="AJ22" s="88">
        <f>'May -2016'!CR22+'May -2016'!CY22+'May -2016'!DF22+'May -2016'!DM22+'May -2016'!DT22+'May -2016'!EA22+'May -2016'!EH22+'May -2016'!EO22+'May -2016'!EV22+'May -2016'!FC22+'May -2016'!FJ22+'May -2016'!FQ22+'May -2016'!FX22+'May -2016'!GE22+'May -2016'!GL22+'May -2016'!GS22</f>
        <v>913.21</v>
      </c>
      <c r="AK22" s="88">
        <f>'May -2016'!CS22+'May -2016'!CZ22+'May -2016'!DG22+'May -2016'!DN22+'May -2016'!DU22+'May -2016'!EB22+'May -2016'!EI22+'May -2016'!EP22+'May -2016'!EW22+'May -2016'!FD22+'May -2016'!FK22+'May -2016'!FR22+'May -2016'!FY22+'May -2016'!GF22+'May -2016'!GM22+'May -2016'!GT22</f>
        <v>22.85</v>
      </c>
      <c r="AL22" s="88">
        <f>'May -2016'!CT22+'May -2016'!DA22+'May -2016'!DH22+'May -2016'!DO22+'May -2016'!DV22+'May -2016'!EC22+'May -2016'!EJ22+'May -2016'!EQ22+'May -2016'!EX22+'May -2016'!FE22+'May -2016'!FL22+'May -2016'!FS22+'May -2016'!FZ22+'May -2016'!GG22+'May -2016'!GN22+'May -2016'!GU22</f>
        <v>936.06000000000006</v>
      </c>
      <c r="AM22" s="88">
        <f>'May -2016'!CU22+'May -2016'!DB22+'May -2016'!DI22+'May -2016'!DP22+'May -2016'!DW22+'May -2016'!ED22+'May -2016'!EK22+'May -2016'!ER22+'May -2016'!EY22+'May -2016'!FF22+'May -2016'!FM22+'May -2016'!FT22+'May -2016'!GA22+'May -2016'!GH22+'May -2016'!GO22+'May -2016'!GV22</f>
        <v>1172.5100000000004</v>
      </c>
      <c r="AN22" s="89">
        <f>'May -2016'!GW22</f>
        <v>246.99999999999989</v>
      </c>
      <c r="AO22" s="89">
        <f>'May -2016'!GX22</f>
        <v>0</v>
      </c>
      <c r="AP22" s="89">
        <f>'May -2016'!GY22</f>
        <v>0</v>
      </c>
      <c r="AQ22" s="89">
        <f>'May -2016'!GZ22</f>
        <v>0</v>
      </c>
      <c r="AR22" s="89">
        <f>'May -2016'!HA22</f>
        <v>0</v>
      </c>
      <c r="AS22" s="89">
        <f>'May -2016'!HB22</f>
        <v>0</v>
      </c>
      <c r="AT22" s="89">
        <f>'May -2016'!HC22</f>
        <v>246.99999999999989</v>
      </c>
      <c r="AU22" s="58">
        <f>'May -2016'!HD22+'May -2016'!HH22+'May -2016'!HL22+'May -2016'!HP22+'May -2016'!HT22+'May -2016'!HX22+'May -2016'!IB22+'May -2016'!IF22+'May -2016'!IJ22+'May -2016'!IN22+'May -2016'!IR22+'May -2016'!IV22+'May -2016'!IZ22+'May -2016'!JD22+'May -2016'!JH22+'May -2016'!JL22</f>
        <v>300</v>
      </c>
      <c r="AV22" s="58">
        <f>'May -2016'!HE22+'May -2016'!HI22+'May -2016'!HM22+'May -2016'!HQ22+'May -2016'!HU22+'May -2016'!HY22+'May -2016'!IC22+'May -2016'!IG22+'May -2016'!IK22+'May -2016'!IO22+'May -2016'!IS22+'May -2016'!IW22+'May -2016'!JA22+'May -2016'!JE22+'May -2016'!JI22+'May -2016'!JM22</f>
        <v>72</v>
      </c>
      <c r="AW22" s="58">
        <f>'May -2016'!HF22+'May -2016'!HJ22+'May -2016'!HN22+'May -2016'!HR22+'May -2016'!HV22+'May -2016'!HZ22+'May -2016'!ID22+'May -2016'!IH22+'May -2016'!IL22+'May -2016'!IP22+'May -2016'!IT22+'May -2016'!IX22+'May -2016'!JB22+'May -2016'!JF22+'May -2016'!JJ22+'May -2016'!JN22</f>
        <v>1</v>
      </c>
      <c r="AX22" s="58">
        <f>'May -2016'!HG22+'May -2016'!HK22+'May -2016'!HO22+'May -2016'!HS22+'May -2016'!HW22+'May -2016'!IA22+'May -2016'!IE22+'May -2016'!II22+'May -2016'!IM22+'May -2016'!IQ22+'May -2016'!IU22+'May -2016'!IY22+'May -2016'!JC22+'May -2016'!JG22+'May -2016'!JK22+'May -2016'!JO22</f>
        <v>371</v>
      </c>
      <c r="AY22" s="58">
        <f>'May -2016'!JP22</f>
        <v>90</v>
      </c>
      <c r="AZ22" s="58">
        <f>'May -2016'!JQ22</f>
        <v>0</v>
      </c>
      <c r="BA22" s="58">
        <f>'May -2016'!JR22</f>
        <v>0</v>
      </c>
      <c r="BB22" s="58">
        <f>'May -2016'!JS22</f>
        <v>90</v>
      </c>
    </row>
    <row r="23" spans="1:54" s="61" customFormat="1" ht="21" customHeight="1">
      <c r="A23" s="31">
        <v>42539</v>
      </c>
      <c r="B23" s="32">
        <f>'May -2016'!B23</f>
        <v>1320.2600000000009</v>
      </c>
      <c r="C23" s="32">
        <f>'May -2016'!C23</f>
        <v>500</v>
      </c>
      <c r="D23" s="32">
        <f>'May -2016'!D23</f>
        <v>1820.2600000000009</v>
      </c>
      <c r="E23" s="35">
        <f>'May -2016'!E23</f>
        <v>20</v>
      </c>
      <c r="F23" s="35">
        <f>'May -2016'!F23</f>
        <v>879.75</v>
      </c>
      <c r="G23" s="35">
        <f>'May -2016'!G23</f>
        <v>863.75</v>
      </c>
      <c r="H23" s="35">
        <f>'May -2016'!H23</f>
        <v>2.2999999999999998</v>
      </c>
      <c r="I23" s="35">
        <f>'May -2016'!I23</f>
        <v>0</v>
      </c>
      <c r="J23" s="35">
        <f>'May -2016'!J23</f>
        <v>0</v>
      </c>
      <c r="K23" s="35">
        <f>'May -2016'!K23</f>
        <v>2.2999999999999998</v>
      </c>
      <c r="L23" s="35">
        <f>'May -2016'!L23</f>
        <v>8.7974999999999994</v>
      </c>
      <c r="M23" s="35">
        <f>'May -2016'!M23</f>
        <v>6.4974999999999996</v>
      </c>
      <c r="N23" s="35">
        <f>'May -2016'!N23</f>
        <v>16</v>
      </c>
      <c r="O23" s="35">
        <f>'May -2016'!O23</f>
        <v>866.05</v>
      </c>
      <c r="P23" s="35">
        <f>'May -2016'!P23</f>
        <v>954.21000000000095</v>
      </c>
      <c r="Q23" s="35">
        <f>'May -2016'!Q23</f>
        <v>0</v>
      </c>
      <c r="R23" s="35">
        <f>'May -2016'!R23</f>
        <v>-954.21000000000095</v>
      </c>
      <c r="S23" s="4"/>
      <c r="T23" s="44">
        <f>'May -2016'!T23</f>
        <v>3174.3599999999988</v>
      </c>
      <c r="U23" s="44">
        <f>'May -2016'!U23</f>
        <v>863.75</v>
      </c>
      <c r="V23" s="44">
        <f>'May -2016'!V23</f>
        <v>653.45000000000005</v>
      </c>
      <c r="W23" s="44">
        <f>'May -2016'!W23</f>
        <v>3384.6599999999989</v>
      </c>
      <c r="X23" s="47">
        <f>'May -2016'!X23+'May -2016'!AB23+'May -2016'!AF23+'May -2016'!AJ23+'May -2016'!AN23+'May -2016'!AR23+'May -2016'!AV23+'May -2016'!AZ23+'May -2016'!BD23+'May -2016'!BH23+'May -2016'!BL23+'May -2016'!BP23+'May -2016'!BT23+'May -2016'!BX23+'May -2016'!CB23+'May -2016'!CF23</f>
        <v>0</v>
      </c>
      <c r="Y23" s="47">
        <f>'May -2016'!Y23+'May -2016'!AC23+'May -2016'!AG23+'May -2016'!AK23+'May -2016'!AO23+'May -2016'!AS23+'May -2016'!AW23+'May -2016'!BA23+'May -2016'!BE23+'May -2016'!BI23+'May -2016'!BM23+'May -2016'!BQ23+'May -2016'!BU23+'May -2016'!BY23+'May -2016'!CC23+'May -2016'!CG23</f>
        <v>0</v>
      </c>
      <c r="Z23" s="47">
        <f>'May -2016'!Z23+'May -2016'!AD23+'May -2016'!AH23+'May -2016'!AL23+'May -2016'!AP23+'May -2016'!AT23+'May -2016'!AX23+'May -2016'!BB23+'May -2016'!BF23+'May -2016'!BJ23+'May -2016'!BN23+'May -2016'!BR23+'May -2016'!BV23+'May -2016'!BZ23+'May -2016'!CD23+'May -2016'!CH23</f>
        <v>0</v>
      </c>
      <c r="AA23" s="47">
        <f>'May -2016'!AA23+'May -2016'!AE23+'May -2016'!AI23+'May -2016'!AM23+'May -2016'!AQ23+'May -2016'!AU23+'May -2016'!AY23+'May -2016'!BC23+'May -2016'!BG23+'May -2016'!BK23+'May -2016'!BO23+'May -2016'!BS23+'May -2016'!BW23+'May -2016'!CA23+'May -2016'!CE23+'May -2016'!CI23</f>
        <v>0</v>
      </c>
      <c r="AB23" s="47">
        <f>'May -2016'!CJ23</f>
        <v>0</v>
      </c>
      <c r="AC23" s="47">
        <f>'May -2016'!CK23</f>
        <v>0</v>
      </c>
      <c r="AD23" s="48">
        <f t="shared" si="1"/>
        <v>0</v>
      </c>
      <c r="AE23" s="49">
        <f t="shared" si="0"/>
        <v>3384.6599999999989</v>
      </c>
      <c r="AF23" s="49">
        <f t="shared" si="2"/>
        <v>0</v>
      </c>
      <c r="AG23" s="88">
        <f>'May -2016'!CO23+'May -2016'!CV23+'May -2016'!DC23+'May -2016'!DJ23+'May -2016'!DQ23+'May -2016'!DX23+'May -2016'!EE23+'May -2016'!EL23+'May -2016'!ES23+'May -2016'!EZ23+'May -2016'!FG23+'May -2016'!FN23+'May -2016'!FU23+'May -2016'!GB23+'May -2016'!GI23+'May -2016'!GP23</f>
        <v>1172.5100000000004</v>
      </c>
      <c r="AH23" s="88">
        <f>'May -2016'!CP23+'May -2016'!CW23+'May -2016'!DD23+'May -2016'!DK23+'May -2016'!DR23+'May -2016'!DY23+'May -2016'!EF23+'May -2016'!EM23+'May -2016'!ET23+'May -2016'!FA23+'May -2016'!FH23+'May -2016'!FO23+'May -2016'!FV23+'May -2016'!GC23+'May -2016'!GJ23+'May -2016'!GQ23</f>
        <v>0</v>
      </c>
      <c r="AI23" s="88">
        <f>'May -2016'!CQ23+'May -2016'!CX23+'May -2016'!DE23+'May -2016'!DL23+'May -2016'!DS23+'May -2016'!DZ23+'May -2016'!EG23+'May -2016'!EN23+'May -2016'!EU23+'May -2016'!FB23+'May -2016'!FI23+'May -2016'!FP23+'May -2016'!FW23+'May -2016'!GD23+'May -2016'!GK23+'May -2016'!GR23</f>
        <v>16</v>
      </c>
      <c r="AJ23" s="88">
        <f>'May -2016'!CR23+'May -2016'!CY23+'May -2016'!DF23+'May -2016'!DM23+'May -2016'!DT23+'May -2016'!EA23+'May -2016'!EH23+'May -2016'!EO23+'May -2016'!EV23+'May -2016'!FC23+'May -2016'!FJ23+'May -2016'!FQ23+'May -2016'!FX23+'May -2016'!GE23+'May -2016'!GL23+'May -2016'!GS23</f>
        <v>204.8</v>
      </c>
      <c r="AK23" s="88">
        <f>'May -2016'!CS23+'May -2016'!CZ23+'May -2016'!DG23+'May -2016'!DN23+'May -2016'!DU23+'May -2016'!EB23+'May -2016'!EI23+'May -2016'!EP23+'May -2016'!EW23+'May -2016'!FD23+'May -2016'!FK23+'May -2016'!FR23+'May -2016'!FY23+'May -2016'!GF23+'May -2016'!GM23+'May -2016'!GT23</f>
        <v>11.21</v>
      </c>
      <c r="AL23" s="88">
        <f>'May -2016'!CT23+'May -2016'!DA23+'May -2016'!DH23+'May -2016'!DO23+'May -2016'!DV23+'May -2016'!EC23+'May -2016'!EJ23+'May -2016'!EQ23+'May -2016'!EX23+'May -2016'!FE23+'May -2016'!FL23+'May -2016'!FS23+'May -2016'!FZ23+'May -2016'!GG23+'May -2016'!GN23+'May -2016'!GU23</f>
        <v>216.01000000000002</v>
      </c>
      <c r="AM23" s="88">
        <f>'May -2016'!CU23+'May -2016'!DB23+'May -2016'!DI23+'May -2016'!DP23+'May -2016'!DW23+'May -2016'!ED23+'May -2016'!EK23+'May -2016'!ER23+'May -2016'!EY23+'May -2016'!FF23+'May -2016'!FM23+'May -2016'!FT23+'May -2016'!GA23+'May -2016'!GH23+'May -2016'!GO23+'May -2016'!GV23</f>
        <v>956.50000000000045</v>
      </c>
      <c r="AN23" s="89">
        <f>'May -2016'!GW23</f>
        <v>246.99999999999989</v>
      </c>
      <c r="AO23" s="89">
        <f>'May -2016'!GX23</f>
        <v>653.45000000000005</v>
      </c>
      <c r="AP23" s="89">
        <f>'May -2016'!GY23</f>
        <v>34</v>
      </c>
      <c r="AQ23" s="89">
        <f>'May -2016'!GZ23</f>
        <v>638.13</v>
      </c>
      <c r="AR23" s="89">
        <f>'May -2016'!HA23</f>
        <v>15.32</v>
      </c>
      <c r="AS23" s="89">
        <f>'May -2016'!HB23</f>
        <v>653.45000000000005</v>
      </c>
      <c r="AT23" s="89">
        <f>'May -2016'!HC23</f>
        <v>246.99999999999989</v>
      </c>
      <c r="AU23" s="58">
        <f>'May -2016'!HD23+'May -2016'!HH23+'May -2016'!HL23+'May -2016'!HP23+'May -2016'!HT23+'May -2016'!HX23+'May -2016'!IB23+'May -2016'!IF23+'May -2016'!IJ23+'May -2016'!IN23+'May -2016'!IR23+'May -2016'!IV23+'May -2016'!IZ23+'May -2016'!JD23+'May -2016'!JH23+'May -2016'!JL23</f>
        <v>371</v>
      </c>
      <c r="AV23" s="58">
        <f>'May -2016'!HE23+'May -2016'!HI23+'May -2016'!HM23+'May -2016'!HQ23+'May -2016'!HU23+'May -2016'!HY23+'May -2016'!IC23+'May -2016'!IG23+'May -2016'!IK23+'May -2016'!IO23+'May -2016'!IS23+'May -2016'!IW23+'May -2016'!JA23+'May -2016'!JE23+'May -2016'!JI23+'May -2016'!JM23</f>
        <v>16</v>
      </c>
      <c r="AW23" s="58">
        <f>'May -2016'!HF23+'May -2016'!HJ23+'May -2016'!HN23+'May -2016'!HR23+'May -2016'!HV23+'May -2016'!HZ23+'May -2016'!ID23+'May -2016'!IH23+'May -2016'!IL23+'May -2016'!IP23+'May -2016'!IT23+'May -2016'!IX23+'May -2016'!JB23+'May -2016'!JF23+'May -2016'!JJ23+'May -2016'!JN23</f>
        <v>0</v>
      </c>
      <c r="AX23" s="58">
        <f>'May -2016'!HG23+'May -2016'!HK23+'May -2016'!HO23+'May -2016'!HS23+'May -2016'!HW23+'May -2016'!IA23+'May -2016'!IE23+'May -2016'!II23+'May -2016'!IM23+'May -2016'!IQ23+'May -2016'!IU23+'May -2016'!IY23+'May -2016'!JC23+'May -2016'!JG23+'May -2016'!JK23+'May -2016'!JO23</f>
        <v>387</v>
      </c>
      <c r="AY23" s="58">
        <f>'May -2016'!JP23</f>
        <v>90</v>
      </c>
      <c r="AZ23" s="58">
        <f>'May -2016'!JQ23</f>
        <v>34</v>
      </c>
      <c r="BA23" s="58">
        <f>'May -2016'!JR23</f>
        <v>0</v>
      </c>
      <c r="BB23" s="58">
        <f>'May -2016'!JS23</f>
        <v>124</v>
      </c>
    </row>
    <row r="24" spans="1:54" s="67" customFormat="1" ht="21" customHeight="1">
      <c r="A24" s="31">
        <v>42540</v>
      </c>
      <c r="B24" s="32">
        <f>'May -2016'!B24</f>
        <v>954.21000000000095</v>
      </c>
      <c r="C24" s="32">
        <f>'May -2016'!C24</f>
        <v>0</v>
      </c>
      <c r="D24" s="32">
        <f>'May -2016'!D24</f>
        <v>954.21000000000095</v>
      </c>
      <c r="E24" s="35">
        <f>'May -2016'!E24</f>
        <v>0</v>
      </c>
      <c r="F24" s="35">
        <f>'May -2016'!F24</f>
        <v>0</v>
      </c>
      <c r="G24" s="35">
        <f>'May -2016'!G24</f>
        <v>0</v>
      </c>
      <c r="H24" s="35">
        <f>'May -2016'!H24</f>
        <v>0</v>
      </c>
      <c r="I24" s="35">
        <f>'May -2016'!I24</f>
        <v>0</v>
      </c>
      <c r="J24" s="35">
        <f>'May -2016'!J24</f>
        <v>0</v>
      </c>
      <c r="K24" s="35">
        <f>'May -2016'!K24</f>
        <v>0</v>
      </c>
      <c r="L24" s="35">
        <f>'May -2016'!L24</f>
        <v>0</v>
      </c>
      <c r="M24" s="35">
        <f>'May -2016'!M24</f>
        <v>0</v>
      </c>
      <c r="N24" s="35">
        <f>'May -2016'!N24</f>
        <v>0</v>
      </c>
      <c r="O24" s="35">
        <f>'May -2016'!O24</f>
        <v>0</v>
      </c>
      <c r="P24" s="35">
        <f>'May -2016'!P24</f>
        <v>954.21000000000095</v>
      </c>
      <c r="Q24" s="35">
        <f>'May -2016'!Q24</f>
        <v>0</v>
      </c>
      <c r="R24" s="35">
        <f>'May -2016'!R24</f>
        <v>-954.21000000000095</v>
      </c>
      <c r="S24" s="64"/>
      <c r="T24" s="44">
        <f>'May -2016'!T24</f>
        <v>3384.6599999999989</v>
      </c>
      <c r="U24" s="44">
        <f>'May -2016'!U24</f>
        <v>0</v>
      </c>
      <c r="V24" s="44">
        <f>'May -2016'!V24</f>
        <v>871.41</v>
      </c>
      <c r="W24" s="44">
        <f>'May -2016'!W24</f>
        <v>2513.2499999999991</v>
      </c>
      <c r="X24" s="47">
        <f>'May -2016'!X24+'May -2016'!AB24+'May -2016'!AF24+'May -2016'!AJ24+'May -2016'!AN24+'May -2016'!AR24+'May -2016'!AV24+'May -2016'!AZ24+'May -2016'!BD24+'May -2016'!BH24+'May -2016'!BL24+'May -2016'!BP24+'May -2016'!BT24+'May -2016'!BX24+'May -2016'!CB24+'May -2016'!CF24</f>
        <v>0</v>
      </c>
      <c r="Y24" s="47">
        <f>'May -2016'!Y24+'May -2016'!AC24+'May -2016'!AG24+'May -2016'!AK24+'May -2016'!AO24+'May -2016'!AS24+'May -2016'!AW24+'May -2016'!BA24+'May -2016'!BE24+'May -2016'!BI24+'May -2016'!BM24+'May -2016'!BQ24+'May -2016'!BU24+'May -2016'!BY24+'May -2016'!CC24+'May -2016'!CG24</f>
        <v>0</v>
      </c>
      <c r="Z24" s="47">
        <f>'May -2016'!Z24+'May -2016'!AD24+'May -2016'!AH24+'May -2016'!AL24+'May -2016'!AP24+'May -2016'!AT24+'May -2016'!AX24+'May -2016'!BB24+'May -2016'!BF24+'May -2016'!BJ24+'May -2016'!BN24+'May -2016'!BR24+'May -2016'!BV24+'May -2016'!BZ24+'May -2016'!CD24+'May -2016'!CH24</f>
        <v>0</v>
      </c>
      <c r="AA24" s="47">
        <f>'May -2016'!AA24+'May -2016'!AE24+'May -2016'!AI24+'May -2016'!AM24+'May -2016'!AQ24+'May -2016'!AU24+'May -2016'!AY24+'May -2016'!BC24+'May -2016'!BG24+'May -2016'!BK24+'May -2016'!BO24+'May -2016'!BS24+'May -2016'!BW24+'May -2016'!CA24+'May -2016'!CE24+'May -2016'!CI24</f>
        <v>0</v>
      </c>
      <c r="AB24" s="47">
        <f>'May -2016'!CJ24</f>
        <v>0</v>
      </c>
      <c r="AC24" s="47">
        <f>'May -2016'!CK24</f>
        <v>0</v>
      </c>
      <c r="AD24" s="48">
        <f t="shared" si="1"/>
        <v>0</v>
      </c>
      <c r="AE24" s="49">
        <f t="shared" si="0"/>
        <v>2513.2499999999991</v>
      </c>
      <c r="AF24" s="49">
        <f t="shared" si="2"/>
        <v>0</v>
      </c>
      <c r="AG24" s="88">
        <f>'May -2016'!CO24+'May -2016'!CV24+'May -2016'!DC24+'May -2016'!DJ24+'May -2016'!DQ24+'May -2016'!DX24+'May -2016'!EE24+'May -2016'!EL24+'May -2016'!ES24+'May -2016'!EZ24+'May -2016'!FG24+'May -2016'!FN24+'May -2016'!FU24+'May -2016'!GB24+'May -2016'!GI24+'May -2016'!GP24</f>
        <v>956.50000000000045</v>
      </c>
      <c r="AH24" s="88">
        <f>'May -2016'!CP24+'May -2016'!CW24+'May -2016'!DD24+'May -2016'!DK24+'May -2016'!DR24+'May -2016'!DY24+'May -2016'!EF24+'May -2016'!EM24+'May -2016'!ET24+'May -2016'!FA24+'May -2016'!FH24+'May -2016'!FO24+'May -2016'!FV24+'May -2016'!GC24+'May -2016'!GJ24+'May -2016'!GQ24</f>
        <v>0</v>
      </c>
      <c r="AI24" s="88">
        <f>'May -2016'!CQ24+'May -2016'!CX24+'May -2016'!DE24+'May -2016'!DL24+'May -2016'!DS24+'May -2016'!DZ24+'May -2016'!EG24+'May -2016'!EN24+'May -2016'!EU24+'May -2016'!FB24+'May -2016'!FI24+'May -2016'!FP24+'May -2016'!FW24+'May -2016'!GD24+'May -2016'!GK24+'May -2016'!GR24</f>
        <v>0</v>
      </c>
      <c r="AJ24" s="88">
        <f>'May -2016'!CR24+'May -2016'!CY24+'May -2016'!DF24+'May -2016'!DM24+'May -2016'!DT24+'May -2016'!EA24+'May -2016'!EH24+'May -2016'!EO24+'May -2016'!EV24+'May -2016'!FC24+'May -2016'!FJ24+'May -2016'!FQ24+'May -2016'!FX24+'May -2016'!GE24+'May -2016'!GL24+'May -2016'!GS24</f>
        <v>0</v>
      </c>
      <c r="AK24" s="88">
        <f>'May -2016'!CS24+'May -2016'!CZ24+'May -2016'!DG24+'May -2016'!DN24+'May -2016'!DU24+'May -2016'!EB24+'May -2016'!EI24+'May -2016'!EP24+'May -2016'!EW24+'May -2016'!FD24+'May -2016'!FK24+'May -2016'!FR24+'May -2016'!FY24+'May -2016'!GF24+'May -2016'!GM24+'May -2016'!GT24</f>
        <v>0</v>
      </c>
      <c r="AL24" s="88">
        <f>'May -2016'!CT24+'May -2016'!DA24+'May -2016'!DH24+'May -2016'!DO24+'May -2016'!DV24+'May -2016'!EC24+'May -2016'!EJ24+'May -2016'!EQ24+'May -2016'!EX24+'May -2016'!FE24+'May -2016'!FL24+'May -2016'!FS24+'May -2016'!FZ24+'May -2016'!GG24+'May -2016'!GN24+'May -2016'!GU24</f>
        <v>0</v>
      </c>
      <c r="AM24" s="88">
        <f>'May -2016'!CU24+'May -2016'!DB24+'May -2016'!DI24+'May -2016'!DP24+'May -2016'!DW24+'May -2016'!ED24+'May -2016'!EK24+'May -2016'!ER24+'May -2016'!EY24+'May -2016'!FF24+'May -2016'!FM24+'May -2016'!FT24+'May -2016'!GA24+'May -2016'!GH24+'May -2016'!GO24+'May -2016'!GV24</f>
        <v>956.50000000000045</v>
      </c>
      <c r="AN24" s="89">
        <f>'May -2016'!GW24</f>
        <v>246.99999999999989</v>
      </c>
      <c r="AO24" s="89">
        <f>'May -2016'!GX24</f>
        <v>871.41</v>
      </c>
      <c r="AP24" s="89">
        <f>'May -2016'!GY24</f>
        <v>45</v>
      </c>
      <c r="AQ24" s="89">
        <f>'May -2016'!GZ24</f>
        <v>852.86</v>
      </c>
      <c r="AR24" s="89">
        <f>'May -2016'!HA24</f>
        <v>18.55</v>
      </c>
      <c r="AS24" s="89">
        <f>'May -2016'!HB24</f>
        <v>871.41</v>
      </c>
      <c r="AT24" s="89">
        <f>'May -2016'!HC24</f>
        <v>246.99999999999989</v>
      </c>
      <c r="AU24" s="58">
        <f>'May -2016'!HD24+'May -2016'!HH24+'May -2016'!HL24+'May -2016'!HP24+'May -2016'!HT24+'May -2016'!HX24+'May -2016'!IB24+'May -2016'!IF24+'May -2016'!IJ24+'May -2016'!IN24+'May -2016'!IR24+'May -2016'!IV24+'May -2016'!IZ24+'May -2016'!JD24+'May -2016'!JH24+'May -2016'!JL24</f>
        <v>387</v>
      </c>
      <c r="AV24" s="58">
        <f>'May -2016'!HE24+'May -2016'!HI24+'May -2016'!HM24+'May -2016'!HQ24+'May -2016'!HU24+'May -2016'!HY24+'May -2016'!IC24+'May -2016'!IG24+'May -2016'!IK24+'May -2016'!IO24+'May -2016'!IS24+'May -2016'!IW24+'May -2016'!JA24+'May -2016'!JE24+'May -2016'!JI24+'May -2016'!JM24</f>
        <v>0</v>
      </c>
      <c r="AW24" s="58">
        <f>'May -2016'!HF24+'May -2016'!HJ24+'May -2016'!HN24+'May -2016'!HR24+'May -2016'!HV24+'May -2016'!HZ24+'May -2016'!ID24+'May -2016'!IH24+'May -2016'!IL24+'May -2016'!IP24+'May -2016'!IT24+'May -2016'!IX24+'May -2016'!JB24+'May -2016'!JF24+'May -2016'!JJ24+'May -2016'!JN24</f>
        <v>0</v>
      </c>
      <c r="AX24" s="58">
        <f>'May -2016'!HG24+'May -2016'!HK24+'May -2016'!HO24+'May -2016'!HS24+'May -2016'!HW24+'May -2016'!IA24+'May -2016'!IE24+'May -2016'!II24+'May -2016'!IM24+'May -2016'!IQ24+'May -2016'!IU24+'May -2016'!IY24+'May -2016'!JC24+'May -2016'!JG24+'May -2016'!JK24+'May -2016'!JO24</f>
        <v>387</v>
      </c>
      <c r="AY24" s="58">
        <f>'May -2016'!JP24</f>
        <v>124</v>
      </c>
      <c r="AZ24" s="58">
        <f>'May -2016'!JQ24</f>
        <v>45</v>
      </c>
      <c r="BA24" s="58">
        <f>'May -2016'!JR24</f>
        <v>0</v>
      </c>
      <c r="BB24" s="58">
        <f>'May -2016'!JS24</f>
        <v>169</v>
      </c>
    </row>
    <row r="25" spans="1:54" s="61" customFormat="1" ht="21" customHeight="1">
      <c r="A25" s="31">
        <v>42541</v>
      </c>
      <c r="B25" s="32">
        <f>'May -2016'!B25</f>
        <v>954.21000000000095</v>
      </c>
      <c r="C25" s="32">
        <f>'May -2016'!C25</f>
        <v>1000</v>
      </c>
      <c r="D25" s="32">
        <f>'May -2016'!D25</f>
        <v>1954.2100000000009</v>
      </c>
      <c r="E25" s="35">
        <f>'May -2016'!E25</f>
        <v>6</v>
      </c>
      <c r="F25" s="35">
        <f>'May -2016'!F25</f>
        <v>271.55</v>
      </c>
      <c r="G25" s="35">
        <f>'May -2016'!G25</f>
        <v>266.75</v>
      </c>
      <c r="H25" s="35">
        <f>'May -2016'!H25</f>
        <v>32.75</v>
      </c>
      <c r="I25" s="35">
        <f>'May -2016'!I25</f>
        <v>0.85</v>
      </c>
      <c r="J25" s="35">
        <f>'May -2016'!J25</f>
        <v>0</v>
      </c>
      <c r="K25" s="35">
        <f>'May -2016'!K25</f>
        <v>33.6</v>
      </c>
      <c r="L25" s="35">
        <f>'May -2016'!L25</f>
        <v>2.7155</v>
      </c>
      <c r="M25" s="35">
        <f>'May -2016'!M25</f>
        <v>-30.884500000000003</v>
      </c>
      <c r="N25" s="35">
        <f>'May -2016'!N25</f>
        <v>4.8</v>
      </c>
      <c r="O25" s="35">
        <f>'May -2016'!O25</f>
        <v>300.35000000000002</v>
      </c>
      <c r="P25" s="35">
        <f>'May -2016'!P25</f>
        <v>1653.860000000001</v>
      </c>
      <c r="Q25" s="35">
        <f>'May -2016'!Q25</f>
        <v>0</v>
      </c>
      <c r="R25" s="35">
        <f>'May -2016'!R25</f>
        <v>-1653.860000000001</v>
      </c>
      <c r="S25" s="4"/>
      <c r="T25" s="44">
        <f>'May -2016'!T25</f>
        <v>2513.2499999999991</v>
      </c>
      <c r="U25" s="44">
        <f>'May -2016'!U25</f>
        <v>266.75</v>
      </c>
      <c r="V25" s="44">
        <f>'May -2016'!V25</f>
        <v>0</v>
      </c>
      <c r="W25" s="44">
        <f>'May -2016'!W25</f>
        <v>2779.9999999999991</v>
      </c>
      <c r="X25" s="47">
        <f>'May -2016'!X25+'May -2016'!AB25+'May -2016'!AF25+'May -2016'!AJ25+'May -2016'!AN25+'May -2016'!AR25+'May -2016'!AV25+'May -2016'!AZ25+'May -2016'!BD25+'May -2016'!BH25+'May -2016'!BL25+'May -2016'!BP25+'May -2016'!BT25+'May -2016'!BX25+'May -2016'!CB25+'May -2016'!CF25</f>
        <v>34</v>
      </c>
      <c r="Y25" s="47">
        <f>'May -2016'!Y25+'May -2016'!AC25+'May -2016'!AG25+'May -2016'!AK25+'May -2016'!AO25+'May -2016'!AS25+'May -2016'!AW25+'May -2016'!BA25+'May -2016'!BE25+'May -2016'!BI25+'May -2016'!BM25+'May -2016'!BQ25+'May -2016'!BU25+'May -2016'!BY25+'May -2016'!CC25+'May -2016'!CG25</f>
        <v>1681.99</v>
      </c>
      <c r="Z25" s="47">
        <f>'May -2016'!Z25+'May -2016'!AD25+'May -2016'!AH25+'May -2016'!AL25+'May -2016'!AP25+'May -2016'!AT25+'May -2016'!AX25+'May -2016'!BB25+'May -2016'!BF25+'May -2016'!BJ25+'May -2016'!BN25+'May -2016'!BR25+'May -2016'!BV25+'May -2016'!BZ25+'May -2016'!CD25+'May -2016'!CH25</f>
        <v>34</v>
      </c>
      <c r="AA25" s="47">
        <f>'May -2016'!AA25+'May -2016'!AE25+'May -2016'!AI25+'May -2016'!AM25+'May -2016'!AQ25+'May -2016'!AU25+'May -2016'!AY25+'May -2016'!BC25+'May -2016'!BG25+'May -2016'!BK25+'May -2016'!BO25+'May -2016'!BS25+'May -2016'!BW25+'May -2016'!CA25+'May -2016'!CE25+'May -2016'!CI25</f>
        <v>1680.24</v>
      </c>
      <c r="AB25" s="47">
        <f>'May -2016'!CJ25</f>
        <v>2.61</v>
      </c>
      <c r="AC25" s="47">
        <f>'May -2016'!CK25</f>
        <v>2.62</v>
      </c>
      <c r="AD25" s="48">
        <f t="shared" si="1"/>
        <v>1681.99</v>
      </c>
      <c r="AE25" s="49">
        <f t="shared" si="0"/>
        <v>1098.0099999999991</v>
      </c>
      <c r="AF25" s="49">
        <f t="shared" si="2"/>
        <v>1676.7600000000002</v>
      </c>
      <c r="AG25" s="88">
        <f>'May -2016'!CO25+'May -2016'!CV25+'May -2016'!DC25+'May -2016'!DJ25+'May -2016'!DQ25+'May -2016'!DX25+'May -2016'!EE25+'May -2016'!EL25+'May -2016'!ES25+'May -2016'!EZ25+'May -2016'!FG25+'May -2016'!FN25+'May -2016'!FU25+'May -2016'!GB25+'May -2016'!GI25+'May -2016'!GP25</f>
        <v>956.50000000000045</v>
      </c>
      <c r="AH25" s="88">
        <f>'May -2016'!CP25+'May -2016'!CW25+'May -2016'!DD25+'May -2016'!DK25+'May -2016'!DR25+'May -2016'!DY25+'May -2016'!EF25+'May -2016'!EM25+'May -2016'!ET25+'May -2016'!FA25+'May -2016'!FH25+'May -2016'!FO25+'May -2016'!FV25+'May -2016'!GC25+'May -2016'!GJ25+'May -2016'!GQ25</f>
        <v>1680.24</v>
      </c>
      <c r="AI25" s="88">
        <f>'May -2016'!CQ25+'May -2016'!CX25+'May -2016'!DE25+'May -2016'!DL25+'May -2016'!DS25+'May -2016'!DZ25+'May -2016'!EG25+'May -2016'!EN25+'May -2016'!EU25+'May -2016'!FB25+'May -2016'!FI25+'May -2016'!FP25+'May -2016'!FW25+'May -2016'!GD25+'May -2016'!GK25+'May -2016'!GR25</f>
        <v>70</v>
      </c>
      <c r="AJ25" s="88">
        <f>'May -2016'!CR25+'May -2016'!CY25+'May -2016'!DF25+'May -2016'!DM25+'May -2016'!DT25+'May -2016'!EA25+'May -2016'!EH25+'May -2016'!EO25+'May -2016'!EV25+'May -2016'!FC25+'May -2016'!FJ25+'May -2016'!FQ25+'May -2016'!FX25+'May -2016'!GE25+'May -2016'!GL25+'May -2016'!GS25</f>
        <v>880.03</v>
      </c>
      <c r="AK25" s="88">
        <f>'May -2016'!CS25+'May -2016'!CZ25+'May -2016'!DG25+'May -2016'!DN25+'May -2016'!DU25+'May -2016'!EB25+'May -2016'!EI25+'May -2016'!EP25+'May -2016'!EW25+'May -2016'!FD25+'May -2016'!FK25+'May -2016'!FR25+'May -2016'!FY25+'May -2016'!GF25+'May -2016'!GM25+'May -2016'!GT25</f>
        <v>21.14</v>
      </c>
      <c r="AL25" s="88">
        <f>'May -2016'!CT25+'May -2016'!DA25+'May -2016'!DH25+'May -2016'!DO25+'May -2016'!DV25+'May -2016'!EC25+'May -2016'!EJ25+'May -2016'!EQ25+'May -2016'!EX25+'May -2016'!FE25+'May -2016'!FL25+'May -2016'!FS25+'May -2016'!FZ25+'May -2016'!GG25+'May -2016'!GN25+'May -2016'!GU25</f>
        <v>901.17</v>
      </c>
      <c r="AM25" s="88">
        <f>'May -2016'!CU25+'May -2016'!DB25+'May -2016'!DI25+'May -2016'!DP25+'May -2016'!DW25+'May -2016'!ED25+'May -2016'!EK25+'May -2016'!ER25+'May -2016'!EY25+'May -2016'!FF25+'May -2016'!FM25+'May -2016'!FT25+'May -2016'!GA25+'May -2016'!GH25+'May -2016'!GO25+'May -2016'!GV25</f>
        <v>1735.57</v>
      </c>
      <c r="AN25" s="89">
        <f>'May -2016'!GW25</f>
        <v>246.99999999999989</v>
      </c>
      <c r="AO25" s="89">
        <f>'May -2016'!GX25</f>
        <v>0</v>
      </c>
      <c r="AP25" s="89">
        <f>'May -2016'!GY25</f>
        <v>0</v>
      </c>
      <c r="AQ25" s="89">
        <f>'May -2016'!GZ25</f>
        <v>0</v>
      </c>
      <c r="AR25" s="89">
        <f>'May -2016'!HA25</f>
        <v>0</v>
      </c>
      <c r="AS25" s="89">
        <f>'May -2016'!HB25</f>
        <v>0</v>
      </c>
      <c r="AT25" s="89">
        <f>'May -2016'!HC25</f>
        <v>246.99999999999989</v>
      </c>
      <c r="AU25" s="58">
        <f>'May -2016'!HD25+'May -2016'!HH25+'May -2016'!HL25+'May -2016'!HP25+'May -2016'!HT25+'May -2016'!HX25+'May -2016'!IB25+'May -2016'!IF25+'May -2016'!IJ25+'May -2016'!IN25+'May -2016'!IR25+'May -2016'!IV25+'May -2016'!IZ25+'May -2016'!JD25+'May -2016'!JH25+'May -2016'!JL25</f>
        <v>387</v>
      </c>
      <c r="AV25" s="58">
        <f>'May -2016'!HE25+'May -2016'!HI25+'May -2016'!HM25+'May -2016'!HQ25+'May -2016'!HU25+'May -2016'!HY25+'May -2016'!IC25+'May -2016'!IG25+'May -2016'!IK25+'May -2016'!IO25+'May -2016'!IS25+'May -2016'!IW25+'May -2016'!JA25+'May -2016'!JE25+'May -2016'!JI25+'May -2016'!JM25</f>
        <v>70</v>
      </c>
      <c r="AW25" s="58">
        <f>'May -2016'!HF25+'May -2016'!HJ25+'May -2016'!HN25+'May -2016'!HR25+'May -2016'!HV25+'May -2016'!HZ25+'May -2016'!ID25+'May -2016'!IH25+'May -2016'!IL25+'May -2016'!IP25+'May -2016'!IT25+'May -2016'!IX25+'May -2016'!JB25+'May -2016'!JF25+'May -2016'!JJ25+'May -2016'!JN25</f>
        <v>0</v>
      </c>
      <c r="AX25" s="58">
        <f>'May -2016'!HG25+'May -2016'!HK25+'May -2016'!HO25+'May -2016'!HS25+'May -2016'!HW25+'May -2016'!IA25+'May -2016'!IE25+'May -2016'!II25+'May -2016'!IM25+'May -2016'!IQ25+'May -2016'!IU25+'May -2016'!IY25+'May -2016'!JC25+'May -2016'!JG25+'May -2016'!JK25+'May -2016'!JO25</f>
        <v>457</v>
      </c>
      <c r="AY25" s="58">
        <f>'May -2016'!JP25</f>
        <v>169</v>
      </c>
      <c r="AZ25" s="58">
        <f>'May -2016'!JQ25</f>
        <v>0</v>
      </c>
      <c r="BA25" s="58">
        <f>'May -2016'!JR25</f>
        <v>90</v>
      </c>
      <c r="BB25" s="58">
        <f>'May -2016'!JS25</f>
        <v>79</v>
      </c>
    </row>
    <row r="26" spans="1:54" s="61" customFormat="1" ht="21" customHeight="1">
      <c r="A26" s="31">
        <v>42542</v>
      </c>
      <c r="B26" s="32">
        <f>'May -2016'!B26</f>
        <v>1653.860000000001</v>
      </c>
      <c r="C26" s="32">
        <f>'May -2016'!C26</f>
        <v>750</v>
      </c>
      <c r="D26" s="32">
        <f>'May -2016'!D26</f>
        <v>2403.860000000001</v>
      </c>
      <c r="E26" s="35">
        <f>'May -2016'!E26</f>
        <v>22</v>
      </c>
      <c r="F26" s="35">
        <f>'May -2016'!F26</f>
        <v>1094.6599999999999</v>
      </c>
      <c r="G26" s="35">
        <f>'May -2016'!G26</f>
        <v>1077.06</v>
      </c>
      <c r="H26" s="35">
        <f>'May -2016'!H26</f>
        <v>3.35</v>
      </c>
      <c r="I26" s="35">
        <f>'May -2016'!I26</f>
        <v>0</v>
      </c>
      <c r="J26" s="35">
        <f>'May -2016'!J26</f>
        <v>0</v>
      </c>
      <c r="K26" s="35">
        <f>'May -2016'!K26</f>
        <v>3.35</v>
      </c>
      <c r="L26" s="35">
        <f>'May -2016'!L26</f>
        <v>10.946599999999998</v>
      </c>
      <c r="M26" s="35">
        <f>'May -2016'!M26</f>
        <v>7.5965999999999987</v>
      </c>
      <c r="N26" s="35">
        <f>'May -2016'!N26</f>
        <v>17.600000000000001</v>
      </c>
      <c r="O26" s="35">
        <f>'May -2016'!O26</f>
        <v>1080.4099999999999</v>
      </c>
      <c r="P26" s="35">
        <f>'May -2016'!P26</f>
        <v>1323.4500000000012</v>
      </c>
      <c r="Q26" s="35">
        <f>'May -2016'!Q26</f>
        <v>0</v>
      </c>
      <c r="R26" s="35">
        <f>'May -2016'!R26</f>
        <v>-1323.4500000000012</v>
      </c>
      <c r="S26" s="4"/>
      <c r="T26" s="44">
        <f>'May -2016'!T26</f>
        <v>1098.0099999999991</v>
      </c>
      <c r="U26" s="44">
        <f>'May -2016'!U26</f>
        <v>1077.06</v>
      </c>
      <c r="V26" s="44">
        <f>'May -2016'!V26</f>
        <v>0</v>
      </c>
      <c r="W26" s="44">
        <f>'May -2016'!W26</f>
        <v>2175.0699999999988</v>
      </c>
      <c r="X26" s="47">
        <f>'May -2016'!X26+'May -2016'!AB26+'May -2016'!AF26+'May -2016'!AJ26+'May -2016'!AN26+'May -2016'!AR26+'May -2016'!AV26+'May -2016'!AZ26+'May -2016'!BD26+'May -2016'!BH26+'May -2016'!BL26+'May -2016'!BP26+'May -2016'!BT26+'May -2016'!BX26+'May -2016'!CB26+'May -2016'!CF26</f>
        <v>21</v>
      </c>
      <c r="Y26" s="47">
        <f>'May -2016'!Y26+'May -2016'!AC26+'May -2016'!AG26+'May -2016'!AK26+'May -2016'!AO26+'May -2016'!AS26+'May -2016'!AW26+'May -2016'!BA26+'May -2016'!BE26+'May -2016'!BI26+'May -2016'!BM26+'May -2016'!BQ26+'May -2016'!BU26+'May -2016'!BY26+'May -2016'!CC26+'May -2016'!CG26</f>
        <v>929.46</v>
      </c>
      <c r="Z26" s="47">
        <f>'May -2016'!Z26+'May -2016'!AD26+'May -2016'!AH26+'May -2016'!AL26+'May -2016'!AP26+'May -2016'!AT26+'May -2016'!AX26+'May -2016'!BB26+'May -2016'!BF26+'May -2016'!BJ26+'May -2016'!BN26+'May -2016'!BR26+'May -2016'!BV26+'May -2016'!BZ26+'May -2016'!CD26+'May -2016'!CH26</f>
        <v>21</v>
      </c>
      <c r="AA26" s="47">
        <f>'May -2016'!AA26+'May -2016'!AE26+'May -2016'!AI26+'May -2016'!AM26+'May -2016'!AQ26+'May -2016'!AU26+'May -2016'!AY26+'May -2016'!BC26+'May -2016'!BG26+'May -2016'!BK26+'May -2016'!BO26+'May -2016'!BS26+'May -2016'!BW26+'May -2016'!CA26+'May -2016'!CE26+'May -2016'!CI26</f>
        <v>927.58</v>
      </c>
      <c r="AB26" s="47">
        <f>'May -2016'!CJ26</f>
        <v>2.5</v>
      </c>
      <c r="AC26" s="47">
        <f>'May -2016'!CK26</f>
        <v>0</v>
      </c>
      <c r="AD26" s="48">
        <f t="shared" si="1"/>
        <v>929.46</v>
      </c>
      <c r="AE26" s="49">
        <f t="shared" si="0"/>
        <v>1245.6099999999988</v>
      </c>
      <c r="AF26" s="49">
        <f t="shared" si="2"/>
        <v>926.96</v>
      </c>
      <c r="AG26" s="88">
        <f>'May -2016'!CO26+'May -2016'!CV26+'May -2016'!DC26+'May -2016'!DJ26+'May -2016'!DQ26+'May -2016'!DX26+'May -2016'!EE26+'May -2016'!EL26+'May -2016'!ES26+'May -2016'!EZ26+'May -2016'!FG26+'May -2016'!FN26+'May -2016'!FU26+'May -2016'!GB26+'May -2016'!GI26+'May -2016'!GP26</f>
        <v>1735.57</v>
      </c>
      <c r="AH26" s="88">
        <f>'May -2016'!CP26+'May -2016'!CW26+'May -2016'!DD26+'May -2016'!DK26+'May -2016'!DR26+'May -2016'!DY26+'May -2016'!EF26+'May -2016'!EM26+'May -2016'!ET26+'May -2016'!FA26+'May -2016'!FH26+'May -2016'!FO26+'May -2016'!FV26+'May -2016'!GC26+'May -2016'!GJ26+'May -2016'!GQ26</f>
        <v>927.58</v>
      </c>
      <c r="AI26" s="88">
        <f>'May -2016'!CQ26+'May -2016'!CX26+'May -2016'!DE26+'May -2016'!DL26+'May -2016'!DS26+'May -2016'!DZ26+'May -2016'!EG26+'May -2016'!EN26+'May -2016'!EU26+'May -2016'!FB26+'May -2016'!FI26+'May -2016'!FP26+'May -2016'!FW26+'May -2016'!GD26+'May -2016'!GK26+'May -2016'!GR26</f>
        <v>75</v>
      </c>
      <c r="AJ26" s="88">
        <f>'May -2016'!CR26+'May -2016'!CY26+'May -2016'!DF26+'May -2016'!DM26+'May -2016'!DT26+'May -2016'!EA26+'May -2016'!EH26+'May -2016'!EO26+'May -2016'!EV26+'May -2016'!FC26+'May -2016'!FJ26+'May -2016'!FQ26+'May -2016'!FX26+'May -2016'!GE26+'May -2016'!GL26+'May -2016'!GS26</f>
        <v>936.86</v>
      </c>
      <c r="AK26" s="88">
        <f>'May -2016'!CS26+'May -2016'!CZ26+'May -2016'!DG26+'May -2016'!DN26+'May -2016'!DU26+'May -2016'!EB26+'May -2016'!EI26+'May -2016'!EP26+'May -2016'!EW26+'May -2016'!FD26+'May -2016'!FK26+'May -2016'!FR26+'May -2016'!FY26+'May -2016'!GF26+'May -2016'!GM26+'May -2016'!GT26</f>
        <v>23.78</v>
      </c>
      <c r="AL26" s="88">
        <f>'May -2016'!CT26+'May -2016'!DA26+'May -2016'!DH26+'May -2016'!DO26+'May -2016'!DV26+'May -2016'!EC26+'May -2016'!EJ26+'May -2016'!EQ26+'May -2016'!EX26+'May -2016'!FE26+'May -2016'!FL26+'May -2016'!FS26+'May -2016'!FZ26+'May -2016'!GG26+'May -2016'!GN26+'May -2016'!GU26</f>
        <v>960.64</v>
      </c>
      <c r="AM26" s="88">
        <f>'May -2016'!CU26+'May -2016'!DB26+'May -2016'!DI26+'May -2016'!DP26+'May -2016'!DW26+'May -2016'!ED26+'May -2016'!EK26+'May -2016'!ER26+'May -2016'!EY26+'May -2016'!FF26+'May -2016'!FM26+'May -2016'!FT26+'May -2016'!GA26+'May -2016'!GH26+'May -2016'!GO26+'May -2016'!GV26</f>
        <v>1702.51</v>
      </c>
      <c r="AN26" s="89">
        <f>'May -2016'!GW26</f>
        <v>246.99999999999989</v>
      </c>
      <c r="AO26" s="89">
        <f>'May -2016'!GX26</f>
        <v>0</v>
      </c>
      <c r="AP26" s="89">
        <f>'May -2016'!GY26</f>
        <v>0</v>
      </c>
      <c r="AQ26" s="89">
        <f>'May -2016'!GZ26</f>
        <v>0</v>
      </c>
      <c r="AR26" s="89">
        <f>'May -2016'!HA26</f>
        <v>0</v>
      </c>
      <c r="AS26" s="89">
        <f>'May -2016'!HB26</f>
        <v>0</v>
      </c>
      <c r="AT26" s="89">
        <f>'May -2016'!HC26</f>
        <v>246.99999999999989</v>
      </c>
      <c r="AU26" s="58">
        <f>'May -2016'!HD26+'May -2016'!HH26+'May -2016'!HL26+'May -2016'!HP26+'May -2016'!HT26+'May -2016'!HX26+'May -2016'!IB26+'May -2016'!IF26+'May -2016'!IJ26+'May -2016'!IN26+'May -2016'!IR26+'May -2016'!IV26+'May -2016'!IZ26+'May -2016'!JD26+'May -2016'!JH26+'May -2016'!JL26</f>
        <v>457</v>
      </c>
      <c r="AV26" s="58">
        <f>'May -2016'!HE26+'May -2016'!HI26+'May -2016'!HM26+'May -2016'!HQ26+'May -2016'!HU26+'May -2016'!HY26+'May -2016'!IC26+'May -2016'!IG26+'May -2016'!IK26+'May -2016'!IO26+'May -2016'!IS26+'May -2016'!IW26+'May -2016'!JA26+'May -2016'!JE26+'May -2016'!JI26+'May -2016'!JM26</f>
        <v>75</v>
      </c>
      <c r="AW26" s="58">
        <f>'May -2016'!HF26+'May -2016'!HJ26+'May -2016'!HN26+'May -2016'!HR26+'May -2016'!HV26+'May -2016'!HZ26+'May -2016'!ID26+'May -2016'!IH26+'May -2016'!IL26+'May -2016'!IP26+'May -2016'!IT26+'May -2016'!IX26+'May -2016'!JB26+'May -2016'!JF26+'May -2016'!JJ26+'May -2016'!JN26</f>
        <v>2</v>
      </c>
      <c r="AX26" s="58">
        <f>'May -2016'!HG26+'May -2016'!HK26+'May -2016'!HO26+'May -2016'!HS26+'May -2016'!HW26+'May -2016'!IA26+'May -2016'!IE26+'May -2016'!II26+'May -2016'!IM26+'May -2016'!IQ26+'May -2016'!IU26+'May -2016'!IY26+'May -2016'!JC26+'May -2016'!JG26+'May -2016'!JK26+'May -2016'!JO26</f>
        <v>530</v>
      </c>
      <c r="AY26" s="58">
        <f>'May -2016'!JP26</f>
        <v>79</v>
      </c>
      <c r="AZ26" s="58">
        <f>'May -2016'!JQ26</f>
        <v>0</v>
      </c>
      <c r="BA26" s="58">
        <f>'May -2016'!JR26</f>
        <v>0</v>
      </c>
      <c r="BB26" s="58">
        <f>'May -2016'!JS26</f>
        <v>79</v>
      </c>
    </row>
    <row r="27" spans="1:54" s="61" customFormat="1" ht="21" customHeight="1">
      <c r="A27" s="31">
        <v>42543</v>
      </c>
      <c r="B27" s="32">
        <f>'May -2016'!B27</f>
        <v>1323.4500000000012</v>
      </c>
      <c r="C27" s="32">
        <f>'May -2016'!C27</f>
        <v>1125</v>
      </c>
      <c r="D27" s="32">
        <f>'May -2016'!D27</f>
        <v>2448.4500000000012</v>
      </c>
      <c r="E27" s="35">
        <f>'May -2016'!E27</f>
        <v>24</v>
      </c>
      <c r="F27" s="35">
        <f>'May -2016'!F27</f>
        <v>1096.81</v>
      </c>
      <c r="G27" s="35">
        <f>'May -2016'!G27</f>
        <v>1077.6099999999999</v>
      </c>
      <c r="H27" s="35">
        <f>'May -2016'!H27</f>
        <v>3.3000000000000003</v>
      </c>
      <c r="I27" s="35">
        <f>'May -2016'!I27</f>
        <v>0</v>
      </c>
      <c r="J27" s="35">
        <f>'May -2016'!J27</f>
        <v>0</v>
      </c>
      <c r="K27" s="35">
        <f>'May -2016'!K27</f>
        <v>3.3000000000000003</v>
      </c>
      <c r="L27" s="35">
        <f>'May -2016'!L27</f>
        <v>10.9681</v>
      </c>
      <c r="M27" s="35">
        <f>'May -2016'!M27</f>
        <v>7.668099999999999</v>
      </c>
      <c r="N27" s="35">
        <f>'May -2016'!N27</f>
        <v>19.2</v>
      </c>
      <c r="O27" s="35">
        <f>'May -2016'!O27</f>
        <v>1080.9099999999999</v>
      </c>
      <c r="P27" s="35">
        <f>'May -2016'!P27</f>
        <v>1367.5400000000013</v>
      </c>
      <c r="Q27" s="35">
        <f>'May -2016'!Q27</f>
        <v>0</v>
      </c>
      <c r="R27" s="35">
        <f>'May -2016'!R27</f>
        <v>-1367.5400000000013</v>
      </c>
      <c r="S27" s="4"/>
      <c r="T27" s="44">
        <f>'May -2016'!T27</f>
        <v>1245.6099999999988</v>
      </c>
      <c r="U27" s="44">
        <f>'May -2016'!U27</f>
        <v>1077.6099999999999</v>
      </c>
      <c r="V27" s="44">
        <f>'May -2016'!V27</f>
        <v>958.1</v>
      </c>
      <c r="W27" s="44">
        <f>'May -2016'!W27</f>
        <v>1365.1199999999985</v>
      </c>
      <c r="X27" s="47">
        <f>'May -2016'!X27+'May -2016'!AB27+'May -2016'!AF27+'May -2016'!AJ27+'May -2016'!AN27+'May -2016'!AR27+'May -2016'!AV27+'May -2016'!AZ27+'May -2016'!BD27+'May -2016'!BH27+'May -2016'!BL27+'May -2016'!BP27+'May -2016'!BT27+'May -2016'!BX27+'May -2016'!CB27+'May -2016'!CF27</f>
        <v>0</v>
      </c>
      <c r="Y27" s="47">
        <f>'May -2016'!Y27+'May -2016'!AC27+'May -2016'!AG27+'May -2016'!AK27+'May -2016'!AO27+'May -2016'!AS27+'May -2016'!AW27+'May -2016'!BA27+'May -2016'!BE27+'May -2016'!BI27+'May -2016'!BM27+'May -2016'!BQ27+'May -2016'!BU27+'May -2016'!BY27+'May -2016'!CC27+'May -2016'!CG27</f>
        <v>0</v>
      </c>
      <c r="Z27" s="47">
        <f>'May -2016'!Z27+'May -2016'!AD27+'May -2016'!AH27+'May -2016'!AL27+'May -2016'!AP27+'May -2016'!AT27+'May -2016'!AX27+'May -2016'!BB27+'May -2016'!BF27+'May -2016'!BJ27+'May -2016'!BN27+'May -2016'!BR27+'May -2016'!BV27+'May -2016'!BZ27+'May -2016'!CD27+'May -2016'!CH27</f>
        <v>0</v>
      </c>
      <c r="AA27" s="47">
        <f>'May -2016'!AA27+'May -2016'!AE27+'May -2016'!AI27+'May -2016'!AM27+'May -2016'!AQ27+'May -2016'!AU27+'May -2016'!AY27+'May -2016'!BC27+'May -2016'!BG27+'May -2016'!BK27+'May -2016'!BO27+'May -2016'!BS27+'May -2016'!BW27+'May -2016'!CA27+'May -2016'!CE27+'May -2016'!CI27</f>
        <v>0</v>
      </c>
      <c r="AB27" s="47">
        <f>'May -2016'!CJ27</f>
        <v>0</v>
      </c>
      <c r="AC27" s="47">
        <f>'May -2016'!CK27</f>
        <v>0</v>
      </c>
      <c r="AD27" s="48">
        <f t="shared" si="1"/>
        <v>0</v>
      </c>
      <c r="AE27" s="49">
        <f t="shared" si="0"/>
        <v>1365.1199999999985</v>
      </c>
      <c r="AF27" s="49">
        <f t="shared" si="2"/>
        <v>0</v>
      </c>
      <c r="AG27" s="88">
        <f>'May -2016'!CO27+'May -2016'!CV27+'May -2016'!DC27+'May -2016'!DJ27+'May -2016'!DQ27+'May -2016'!DX27+'May -2016'!EE27+'May -2016'!EL27+'May -2016'!ES27+'May -2016'!EZ27+'May -2016'!FG27+'May -2016'!FN27+'May -2016'!FU27+'May -2016'!GB27+'May -2016'!GI27+'May -2016'!GP27</f>
        <v>1702.51</v>
      </c>
      <c r="AH27" s="88">
        <f>'May -2016'!CP27+'May -2016'!CW27+'May -2016'!DD27+'May -2016'!DK27+'May -2016'!DR27+'May -2016'!DY27+'May -2016'!EF27+'May -2016'!EM27+'May -2016'!ET27+'May -2016'!FA27+'May -2016'!FH27+'May -2016'!FO27+'May -2016'!FV27+'May -2016'!GC27+'May -2016'!GJ27+'May -2016'!GQ27</f>
        <v>0</v>
      </c>
      <c r="AI27" s="88">
        <f>'May -2016'!CQ27+'May -2016'!CX27+'May -2016'!DE27+'May -2016'!DL27+'May -2016'!DS27+'May -2016'!DZ27+'May -2016'!EG27+'May -2016'!EN27+'May -2016'!EU27+'May -2016'!FB27+'May -2016'!FI27+'May -2016'!FP27+'May -2016'!FW27+'May -2016'!GD27+'May -2016'!GK27+'May -2016'!GR27</f>
        <v>0</v>
      </c>
      <c r="AJ27" s="88">
        <f>'May -2016'!CR27+'May -2016'!CY27+'May -2016'!DF27+'May -2016'!DM27+'May -2016'!DT27+'May -2016'!EA27+'May -2016'!EH27+'May -2016'!EO27+'May -2016'!EV27+'May -2016'!FC27+'May -2016'!FJ27+'May -2016'!FQ27+'May -2016'!FX27+'May -2016'!GE27+'May -2016'!GL27+'May -2016'!GS27</f>
        <v>0</v>
      </c>
      <c r="AK27" s="88">
        <f>'May -2016'!CS27+'May -2016'!CZ27+'May -2016'!DG27+'May -2016'!DN27+'May -2016'!DU27+'May -2016'!EB27+'May -2016'!EI27+'May -2016'!EP27+'May -2016'!EW27+'May -2016'!FD27+'May -2016'!FK27+'May -2016'!FR27+'May -2016'!FY27+'May -2016'!GF27+'May -2016'!GM27+'May -2016'!GT27</f>
        <v>0</v>
      </c>
      <c r="AL27" s="88">
        <f>'May -2016'!CT27+'May -2016'!DA27+'May -2016'!DH27+'May -2016'!DO27+'May -2016'!DV27+'May -2016'!EC27+'May -2016'!EJ27+'May -2016'!EQ27+'May -2016'!EX27+'May -2016'!FE27+'May -2016'!FL27+'May -2016'!FS27+'May -2016'!FZ27+'May -2016'!GG27+'May -2016'!GN27+'May -2016'!GU27</f>
        <v>0</v>
      </c>
      <c r="AM27" s="88">
        <f>'May -2016'!CU27+'May -2016'!DB27+'May -2016'!DI27+'May -2016'!DP27+'May -2016'!DW27+'May -2016'!ED27+'May -2016'!EK27+'May -2016'!ER27+'May -2016'!EY27+'May -2016'!FF27+'May -2016'!FM27+'May -2016'!FT27+'May -2016'!GA27+'May -2016'!GH27+'May -2016'!GO27+'May -2016'!GV27</f>
        <v>1702.51</v>
      </c>
      <c r="AN27" s="89">
        <f>'May -2016'!GW27</f>
        <v>246.99999999999989</v>
      </c>
      <c r="AO27" s="89">
        <f>'May -2016'!GX27</f>
        <v>958.1</v>
      </c>
      <c r="AP27" s="89">
        <f>'May -2016'!GY27</f>
        <v>50</v>
      </c>
      <c r="AQ27" s="89">
        <f>'May -2016'!GZ27</f>
        <v>945.03</v>
      </c>
      <c r="AR27" s="89">
        <f>'May -2016'!HA27</f>
        <v>13.07</v>
      </c>
      <c r="AS27" s="89">
        <f>'May -2016'!HB27</f>
        <v>958.1</v>
      </c>
      <c r="AT27" s="89">
        <f>'May -2016'!HC27</f>
        <v>246.99999999999989</v>
      </c>
      <c r="AU27" s="58">
        <f>'May -2016'!HD27+'May -2016'!HH27+'May -2016'!HL27+'May -2016'!HP27+'May -2016'!HT27+'May -2016'!HX27+'May -2016'!IB27+'May -2016'!IF27+'May -2016'!IJ27+'May -2016'!IN27+'May -2016'!IR27+'May -2016'!IV27+'May -2016'!IZ27+'May -2016'!JD27+'May -2016'!JH27+'May -2016'!JL27</f>
        <v>530</v>
      </c>
      <c r="AV27" s="58">
        <f>'May -2016'!HE27+'May -2016'!HI27+'May -2016'!HM27+'May -2016'!HQ27+'May -2016'!HU27+'May -2016'!HY27+'May -2016'!IC27+'May -2016'!IG27+'May -2016'!IK27+'May -2016'!IO27+'May -2016'!IS27+'May -2016'!IW27+'May -2016'!JA27+'May -2016'!JE27+'May -2016'!JI27+'May -2016'!JM27</f>
        <v>0</v>
      </c>
      <c r="AW27" s="58">
        <f>'May -2016'!HF27+'May -2016'!HJ27+'May -2016'!HN27+'May -2016'!HR27+'May -2016'!HV27+'May -2016'!HZ27+'May -2016'!ID27+'May -2016'!IH27+'May -2016'!IL27+'May -2016'!IP27+'May -2016'!IT27+'May -2016'!IX27+'May -2016'!JB27+'May -2016'!JF27+'May -2016'!JJ27+'May -2016'!JN27</f>
        <v>30</v>
      </c>
      <c r="AX27" s="58">
        <f>'May -2016'!HG27+'May -2016'!HK27+'May -2016'!HO27+'May -2016'!HS27+'May -2016'!HW27+'May -2016'!IA27+'May -2016'!IE27+'May -2016'!II27+'May -2016'!IM27+'May -2016'!IQ27+'May -2016'!IU27+'May -2016'!IY27+'May -2016'!JC27+'May -2016'!JG27+'May -2016'!JK27+'May -2016'!JO27</f>
        <v>500</v>
      </c>
      <c r="AY27" s="58">
        <f>'May -2016'!JP27</f>
        <v>79</v>
      </c>
      <c r="AZ27" s="58">
        <f>'May -2016'!JQ27</f>
        <v>50</v>
      </c>
      <c r="BA27" s="58">
        <f>'May -2016'!JR27</f>
        <v>0</v>
      </c>
      <c r="BB27" s="58">
        <f>'May -2016'!JS27</f>
        <v>129</v>
      </c>
    </row>
    <row r="28" spans="1:54" s="67" customFormat="1" ht="21" customHeight="1">
      <c r="A28" s="31">
        <v>42544</v>
      </c>
      <c r="B28" s="32">
        <f>'May -2016'!B28</f>
        <v>1367.5400000000013</v>
      </c>
      <c r="C28" s="32">
        <f>'May -2016'!C28</f>
        <v>1125</v>
      </c>
      <c r="D28" s="32">
        <f>'May -2016'!D28</f>
        <v>2492.5400000000013</v>
      </c>
      <c r="E28" s="35">
        <f>'May -2016'!E28</f>
        <v>24</v>
      </c>
      <c r="F28" s="35">
        <f>'May -2016'!F28</f>
        <v>1006.55</v>
      </c>
      <c r="G28" s="35">
        <f>'May -2016'!G28</f>
        <v>987.34999999999991</v>
      </c>
      <c r="H28" s="35">
        <f>'May -2016'!H28</f>
        <v>10.4</v>
      </c>
      <c r="I28" s="35">
        <f>'May -2016'!I28</f>
        <v>3.5</v>
      </c>
      <c r="J28" s="35">
        <f>'May -2016'!J28</f>
        <v>0</v>
      </c>
      <c r="K28" s="35">
        <f>'May -2016'!K28</f>
        <v>13.9</v>
      </c>
      <c r="L28" s="35">
        <f>'May -2016'!L28</f>
        <v>10.0655</v>
      </c>
      <c r="M28" s="35">
        <f>'May -2016'!M28</f>
        <v>-3.8345000000000002</v>
      </c>
      <c r="N28" s="35">
        <f>'May -2016'!N28</f>
        <v>19.2</v>
      </c>
      <c r="O28" s="35">
        <f>'May -2016'!O28</f>
        <v>1001.2499999999999</v>
      </c>
      <c r="P28" s="35">
        <f>'May -2016'!P28</f>
        <v>1491.2900000000013</v>
      </c>
      <c r="Q28" s="35">
        <f>'May -2016'!Q28</f>
        <v>0</v>
      </c>
      <c r="R28" s="35">
        <f>'May -2016'!R28</f>
        <v>-1491.2900000000013</v>
      </c>
      <c r="S28" s="64"/>
      <c r="T28" s="44">
        <f>'May -2016'!T28</f>
        <v>1365.1199999999985</v>
      </c>
      <c r="U28" s="44">
        <f>'May -2016'!U28</f>
        <v>987.34999999999991</v>
      </c>
      <c r="V28" s="44">
        <f>'May -2016'!V28</f>
        <v>1305.3600000000001</v>
      </c>
      <c r="W28" s="44">
        <f>'May -2016'!W28</f>
        <v>1047.1099999999983</v>
      </c>
      <c r="X28" s="47">
        <f>'May -2016'!X28+'May -2016'!AB28+'May -2016'!AF28+'May -2016'!AJ28+'May -2016'!AN28+'May -2016'!AR28+'May -2016'!AV28+'May -2016'!AZ28+'May -2016'!BD28+'May -2016'!BH28+'May -2016'!BL28+'May -2016'!BP28+'May -2016'!BT28+'May -2016'!BX28+'May -2016'!CB28+'May -2016'!CF28</f>
        <v>0</v>
      </c>
      <c r="Y28" s="47">
        <f>'May -2016'!Y28+'May -2016'!AC28+'May -2016'!AG28+'May -2016'!AK28+'May -2016'!AO28+'May -2016'!AS28+'May -2016'!AW28+'May -2016'!BA28+'May -2016'!BE28+'May -2016'!BI28+'May -2016'!BM28+'May -2016'!BQ28+'May -2016'!BU28+'May -2016'!BY28+'May -2016'!CC28+'May -2016'!CG28</f>
        <v>0</v>
      </c>
      <c r="Z28" s="47">
        <f>'May -2016'!Z28+'May -2016'!AD28+'May -2016'!AH28+'May -2016'!AL28+'May -2016'!AP28+'May -2016'!AT28+'May -2016'!AX28+'May -2016'!BB28+'May -2016'!BF28+'May -2016'!BJ28+'May -2016'!BN28+'May -2016'!BR28+'May -2016'!BV28+'May -2016'!BZ28+'May -2016'!CD28+'May -2016'!CH28</f>
        <v>0</v>
      </c>
      <c r="AA28" s="47">
        <f>'May -2016'!AA28+'May -2016'!AE28+'May -2016'!AI28+'May -2016'!AM28+'May -2016'!AQ28+'May -2016'!AU28+'May -2016'!AY28+'May -2016'!BC28+'May -2016'!BG28+'May -2016'!BK28+'May -2016'!BO28+'May -2016'!BS28+'May -2016'!BW28+'May -2016'!CA28+'May -2016'!CE28+'May -2016'!CI28</f>
        <v>0</v>
      </c>
      <c r="AB28" s="47">
        <f>'May -2016'!CJ28</f>
        <v>0</v>
      </c>
      <c r="AC28" s="47">
        <f>'May -2016'!CK28</f>
        <v>0</v>
      </c>
      <c r="AD28" s="48">
        <f t="shared" si="1"/>
        <v>0</v>
      </c>
      <c r="AE28" s="49">
        <f t="shared" si="0"/>
        <v>1047.1099999999983</v>
      </c>
      <c r="AF28" s="49">
        <f t="shared" si="2"/>
        <v>0</v>
      </c>
      <c r="AG28" s="88">
        <f>'May -2016'!CO28+'May -2016'!CV28+'May -2016'!DC28+'May -2016'!DJ28+'May -2016'!DQ28+'May -2016'!DX28+'May -2016'!EE28+'May -2016'!EL28+'May -2016'!ES28+'May -2016'!EZ28+'May -2016'!FG28+'May -2016'!FN28+'May -2016'!FU28+'May -2016'!GB28+'May -2016'!GI28+'May -2016'!GP28</f>
        <v>1702.51</v>
      </c>
      <c r="AH28" s="88">
        <f>'May -2016'!CP28+'May -2016'!CW28+'May -2016'!DD28+'May -2016'!DK28+'May -2016'!DR28+'May -2016'!DY28+'May -2016'!EF28+'May -2016'!EM28+'May -2016'!ET28+'May -2016'!FA28+'May -2016'!FH28+'May -2016'!FO28+'May -2016'!FV28+'May -2016'!GC28+'May -2016'!GJ28+'May -2016'!GQ28</f>
        <v>0</v>
      </c>
      <c r="AI28" s="88">
        <f>'May -2016'!CQ28+'May -2016'!CX28+'May -2016'!DE28+'May -2016'!DL28+'May -2016'!DS28+'May -2016'!DZ28+'May -2016'!EG28+'May -2016'!EN28+'May -2016'!EU28+'May -2016'!FB28+'May -2016'!FI28+'May -2016'!FP28+'May -2016'!FW28+'May -2016'!GD28+'May -2016'!GK28+'May -2016'!GR28</f>
        <v>0</v>
      </c>
      <c r="AJ28" s="88">
        <f>'May -2016'!CR28+'May -2016'!CY28+'May -2016'!DF28+'May -2016'!DM28+'May -2016'!DT28+'May -2016'!EA28+'May -2016'!EH28+'May -2016'!EO28+'May -2016'!EV28+'May -2016'!FC28+'May -2016'!FJ28+'May -2016'!FQ28+'May -2016'!FX28+'May -2016'!GE28+'May -2016'!GL28+'May -2016'!GS28</f>
        <v>0</v>
      </c>
      <c r="AK28" s="88">
        <f>'May -2016'!CS28+'May -2016'!CZ28+'May -2016'!DG28+'May -2016'!DN28+'May -2016'!DU28+'May -2016'!EB28+'May -2016'!EI28+'May -2016'!EP28+'May -2016'!EW28+'May -2016'!FD28+'May -2016'!FK28+'May -2016'!FR28+'May -2016'!FY28+'May -2016'!GF28+'May -2016'!GM28+'May -2016'!GT28</f>
        <v>0</v>
      </c>
      <c r="AL28" s="88">
        <f>'May -2016'!CT28+'May -2016'!DA28+'May -2016'!DH28+'May -2016'!DO28+'May -2016'!DV28+'May -2016'!EC28+'May -2016'!EJ28+'May -2016'!EQ28+'May -2016'!EX28+'May -2016'!FE28+'May -2016'!FL28+'May -2016'!FS28+'May -2016'!FZ28+'May -2016'!GG28+'May -2016'!GN28+'May -2016'!GU28</f>
        <v>0</v>
      </c>
      <c r="AM28" s="88">
        <f>'May -2016'!CU28+'May -2016'!DB28+'May -2016'!DI28+'May -2016'!DP28+'May -2016'!DW28+'May -2016'!ED28+'May -2016'!EK28+'May -2016'!ER28+'May -2016'!EY28+'May -2016'!FF28+'May -2016'!FM28+'May -2016'!FT28+'May -2016'!GA28+'May -2016'!GH28+'May -2016'!GO28+'May -2016'!GV28</f>
        <v>1702.51</v>
      </c>
      <c r="AN28" s="89">
        <f>'May -2016'!GW28</f>
        <v>246.99999999999989</v>
      </c>
      <c r="AO28" s="89">
        <f>'May -2016'!GX28</f>
        <v>1305.3600000000001</v>
      </c>
      <c r="AP28" s="89">
        <f>'May -2016'!GY28</f>
        <v>68</v>
      </c>
      <c r="AQ28" s="89">
        <f>'May -2016'!GZ28</f>
        <v>1278.48</v>
      </c>
      <c r="AR28" s="89">
        <f>'May -2016'!HA28</f>
        <v>26.880000000000003</v>
      </c>
      <c r="AS28" s="89">
        <f>'May -2016'!HB28</f>
        <v>1305.3600000000001</v>
      </c>
      <c r="AT28" s="89">
        <f>'May -2016'!HC28</f>
        <v>247</v>
      </c>
      <c r="AU28" s="58">
        <f>'May -2016'!HD28+'May -2016'!HH28+'May -2016'!HL28+'May -2016'!HP28+'May -2016'!HT28+'May -2016'!HX28+'May -2016'!IB28+'May -2016'!IF28+'May -2016'!IJ28+'May -2016'!IN28+'May -2016'!IR28+'May -2016'!IV28+'May -2016'!IZ28+'May -2016'!JD28+'May -2016'!JH28+'May -2016'!JL28</f>
        <v>500</v>
      </c>
      <c r="AV28" s="58">
        <f>'May -2016'!HE28+'May -2016'!HI28+'May -2016'!HM28+'May -2016'!HQ28+'May -2016'!HU28+'May -2016'!HY28+'May -2016'!IC28+'May -2016'!IG28+'May -2016'!IK28+'May -2016'!IO28+'May -2016'!IS28+'May -2016'!IW28+'May -2016'!JA28+'May -2016'!JE28+'May -2016'!JI28+'May -2016'!JM28</f>
        <v>0</v>
      </c>
      <c r="AW28" s="58">
        <f>'May -2016'!HF28+'May -2016'!HJ28+'May -2016'!HN28+'May -2016'!HR28+'May -2016'!HV28+'May -2016'!HZ28+'May -2016'!ID28+'May -2016'!IH28+'May -2016'!IL28+'May -2016'!IP28+'May -2016'!IT28+'May -2016'!IX28+'May -2016'!JB28+'May -2016'!JF28+'May -2016'!JJ28+'May -2016'!JN28</f>
        <v>33</v>
      </c>
      <c r="AX28" s="58">
        <f>'May -2016'!HG28+'May -2016'!HK28+'May -2016'!HO28+'May -2016'!HS28+'May -2016'!HW28+'May -2016'!IA28+'May -2016'!IE28+'May -2016'!II28+'May -2016'!IM28+'May -2016'!IQ28+'May -2016'!IU28+'May -2016'!IY28+'May -2016'!JC28+'May -2016'!JG28+'May -2016'!JK28+'May -2016'!JO28</f>
        <v>467</v>
      </c>
      <c r="AY28" s="58">
        <f>'May -2016'!JP28</f>
        <v>129</v>
      </c>
      <c r="AZ28" s="58">
        <f>'May -2016'!JQ28</f>
        <v>68</v>
      </c>
      <c r="BA28" s="58">
        <f>'May -2016'!JR28</f>
        <v>0</v>
      </c>
      <c r="BB28" s="58">
        <f>'May -2016'!JS28</f>
        <v>197</v>
      </c>
    </row>
    <row r="29" spans="1:54" s="61" customFormat="1" ht="21" customHeight="1">
      <c r="A29" s="31">
        <v>42545</v>
      </c>
      <c r="B29" s="32">
        <f>'May -2016'!B29</f>
        <v>1491.2900000000013</v>
      </c>
      <c r="C29" s="32">
        <f>'May -2016'!C29</f>
        <v>875</v>
      </c>
      <c r="D29" s="32">
        <f>'May -2016'!D29</f>
        <v>2366.2900000000013</v>
      </c>
      <c r="E29" s="35">
        <f>'May -2016'!E29</f>
        <v>22</v>
      </c>
      <c r="F29" s="35">
        <f>'May -2016'!F29</f>
        <v>1014.19</v>
      </c>
      <c r="G29" s="35">
        <f>'May -2016'!G29</f>
        <v>996.59</v>
      </c>
      <c r="H29" s="35">
        <f>'May -2016'!H29</f>
        <v>17.350000000000001</v>
      </c>
      <c r="I29" s="35">
        <f>'May -2016'!I29</f>
        <v>2.85</v>
      </c>
      <c r="J29" s="35">
        <f>'May -2016'!J29</f>
        <v>0</v>
      </c>
      <c r="K29" s="35">
        <f>'May -2016'!K29</f>
        <v>20.200000000000003</v>
      </c>
      <c r="L29" s="35">
        <f>'May -2016'!L29</f>
        <v>10.141900000000001</v>
      </c>
      <c r="M29" s="35">
        <f>'May -2016'!M29</f>
        <v>-10.058100000000001</v>
      </c>
      <c r="N29" s="35">
        <f>'May -2016'!N29</f>
        <v>17.600000000000001</v>
      </c>
      <c r="O29" s="35">
        <f>'May -2016'!O29</f>
        <v>1016.7900000000001</v>
      </c>
      <c r="P29" s="35">
        <f>'May -2016'!P29</f>
        <v>1349.5000000000014</v>
      </c>
      <c r="Q29" s="35">
        <f>'May -2016'!Q29</f>
        <v>0</v>
      </c>
      <c r="R29" s="35">
        <f>'May -2016'!R29</f>
        <v>-1349.5000000000014</v>
      </c>
      <c r="S29" s="4"/>
      <c r="T29" s="44">
        <f>'May -2016'!T29</f>
        <v>1047.1099999999983</v>
      </c>
      <c r="U29" s="44">
        <f>'May -2016'!U29</f>
        <v>996.59</v>
      </c>
      <c r="V29" s="44">
        <f>'May -2016'!V29</f>
        <v>919.01</v>
      </c>
      <c r="W29" s="44">
        <f>'May -2016'!W29</f>
        <v>1124.6899999999985</v>
      </c>
      <c r="X29" s="47">
        <f>'May -2016'!X29+'May -2016'!AB29+'May -2016'!AF29+'May -2016'!AJ29+'May -2016'!AN29+'May -2016'!AR29+'May -2016'!AV29+'May -2016'!AZ29+'May -2016'!BD29+'May -2016'!BH29+'May -2016'!BL29+'May -2016'!BP29+'May -2016'!BT29+'May -2016'!BX29+'May -2016'!CB29+'May -2016'!CF29</f>
        <v>0</v>
      </c>
      <c r="Y29" s="47">
        <f>'May -2016'!Y29+'May -2016'!AC29+'May -2016'!AG29+'May -2016'!AK29+'May -2016'!AO29+'May -2016'!AS29+'May -2016'!AW29+'May -2016'!BA29+'May -2016'!BE29+'May -2016'!BI29+'May -2016'!BM29+'May -2016'!BQ29+'May -2016'!BU29+'May -2016'!BY29+'May -2016'!CC29+'May -2016'!CG29</f>
        <v>0</v>
      </c>
      <c r="Z29" s="47">
        <f>'May -2016'!Z29+'May -2016'!AD29+'May -2016'!AH29+'May -2016'!AL29+'May -2016'!AP29+'May -2016'!AT29+'May -2016'!AX29+'May -2016'!BB29+'May -2016'!BF29+'May -2016'!BJ29+'May -2016'!BN29+'May -2016'!BR29+'May -2016'!BV29+'May -2016'!BZ29+'May -2016'!CD29+'May -2016'!CH29</f>
        <v>0</v>
      </c>
      <c r="AA29" s="47">
        <f>'May -2016'!AA29+'May -2016'!AE29+'May -2016'!AI29+'May -2016'!AM29+'May -2016'!AQ29+'May -2016'!AU29+'May -2016'!AY29+'May -2016'!BC29+'May -2016'!BG29+'May -2016'!BK29+'May -2016'!BO29+'May -2016'!BS29+'May -2016'!BW29+'May -2016'!CA29+'May -2016'!CE29+'May -2016'!CI29</f>
        <v>0</v>
      </c>
      <c r="AB29" s="47">
        <f>'May -2016'!CJ29</f>
        <v>0</v>
      </c>
      <c r="AC29" s="47">
        <f>'May -2016'!CK29</f>
        <v>0</v>
      </c>
      <c r="AD29" s="48">
        <f t="shared" si="1"/>
        <v>0</v>
      </c>
      <c r="AE29" s="49">
        <f t="shared" si="0"/>
        <v>1124.6899999999985</v>
      </c>
      <c r="AF29" s="49">
        <f t="shared" si="2"/>
        <v>0</v>
      </c>
      <c r="AG29" s="88">
        <f>'May -2016'!CO29+'May -2016'!CV29+'May -2016'!DC29+'May -2016'!DJ29+'May -2016'!DQ29+'May -2016'!DX29+'May -2016'!EE29+'May -2016'!EL29+'May -2016'!ES29+'May -2016'!EZ29+'May -2016'!FG29+'May -2016'!FN29+'May -2016'!FU29+'May -2016'!GB29+'May -2016'!GI29+'May -2016'!GP29</f>
        <v>1702.51</v>
      </c>
      <c r="AH29" s="88">
        <f>'May -2016'!CP29+'May -2016'!CW29+'May -2016'!DD29+'May -2016'!DK29+'May -2016'!DR29+'May -2016'!DY29+'May -2016'!EF29+'May -2016'!EM29+'May -2016'!ET29+'May -2016'!FA29+'May -2016'!FH29+'May -2016'!FO29+'May -2016'!FV29+'May -2016'!GC29+'May -2016'!GJ29+'May -2016'!GQ29</f>
        <v>0</v>
      </c>
      <c r="AI29" s="88">
        <f>'May -2016'!CQ29+'May -2016'!CX29+'May -2016'!DE29+'May -2016'!DL29+'May -2016'!DS29+'May -2016'!DZ29+'May -2016'!EG29+'May -2016'!EN29+'May -2016'!EU29+'May -2016'!FB29+'May -2016'!FI29+'May -2016'!FP29+'May -2016'!FW29+'May -2016'!GD29+'May -2016'!GK29+'May -2016'!GR29</f>
        <v>0</v>
      </c>
      <c r="AJ29" s="88">
        <f>'May -2016'!CR29+'May -2016'!CY29+'May -2016'!DF29+'May -2016'!DM29+'May -2016'!DT29+'May -2016'!EA29+'May -2016'!EH29+'May -2016'!EO29+'May -2016'!EV29+'May -2016'!FC29+'May -2016'!FJ29+'May -2016'!FQ29+'May -2016'!FX29+'May -2016'!GE29+'May -2016'!GL29+'May -2016'!GS29</f>
        <v>0</v>
      </c>
      <c r="AK29" s="88">
        <f>'May -2016'!CS29+'May -2016'!CZ29+'May -2016'!DG29+'May -2016'!DN29+'May -2016'!DU29+'May -2016'!EB29+'May -2016'!EI29+'May -2016'!EP29+'May -2016'!EW29+'May -2016'!FD29+'May -2016'!FK29+'May -2016'!FR29+'May -2016'!FY29+'May -2016'!GF29+'May -2016'!GM29+'May -2016'!GT29</f>
        <v>0</v>
      </c>
      <c r="AL29" s="88">
        <f>'May -2016'!CT29+'May -2016'!DA29+'May -2016'!DH29+'May -2016'!DO29+'May -2016'!DV29+'May -2016'!EC29+'May -2016'!EJ29+'May -2016'!EQ29+'May -2016'!EX29+'May -2016'!FE29+'May -2016'!FL29+'May -2016'!FS29+'May -2016'!FZ29+'May -2016'!GG29+'May -2016'!GN29+'May -2016'!GU29</f>
        <v>0</v>
      </c>
      <c r="AM29" s="88">
        <f>'May -2016'!CU29+'May -2016'!DB29+'May -2016'!DI29+'May -2016'!DP29+'May -2016'!DW29+'May -2016'!ED29+'May -2016'!EK29+'May -2016'!ER29+'May -2016'!EY29+'May -2016'!FF29+'May -2016'!FM29+'May -2016'!FT29+'May -2016'!GA29+'May -2016'!GH29+'May -2016'!GO29+'May -2016'!GV29</f>
        <v>1702.51</v>
      </c>
      <c r="AN29" s="89">
        <f>'May -2016'!GW29</f>
        <v>247</v>
      </c>
      <c r="AO29" s="89">
        <f>'May -2016'!GX29</f>
        <v>919.01</v>
      </c>
      <c r="AP29" s="89">
        <f>'May -2016'!GY29</f>
        <v>48</v>
      </c>
      <c r="AQ29" s="89">
        <f>'May -2016'!GZ29</f>
        <v>905.36</v>
      </c>
      <c r="AR29" s="89">
        <f>'May -2016'!HA29</f>
        <v>13.65</v>
      </c>
      <c r="AS29" s="89">
        <f>'May -2016'!HB29</f>
        <v>919.01</v>
      </c>
      <c r="AT29" s="89">
        <f>'May -2016'!HC29</f>
        <v>247</v>
      </c>
      <c r="AU29" s="58">
        <f>'May -2016'!HD29+'May -2016'!HH29+'May -2016'!HL29+'May -2016'!HP29+'May -2016'!HT29+'May -2016'!HX29+'May -2016'!IB29+'May -2016'!IF29+'May -2016'!IJ29+'May -2016'!IN29+'May -2016'!IR29+'May -2016'!IV29+'May -2016'!IZ29+'May -2016'!JD29+'May -2016'!JH29+'May -2016'!JL29</f>
        <v>467</v>
      </c>
      <c r="AV29" s="58">
        <f>'May -2016'!HE29+'May -2016'!HI29+'May -2016'!HM29+'May -2016'!HQ29+'May -2016'!HU29+'May -2016'!HY29+'May -2016'!IC29+'May -2016'!IG29+'May -2016'!IK29+'May -2016'!IO29+'May -2016'!IS29+'May -2016'!IW29+'May -2016'!JA29+'May -2016'!JE29+'May -2016'!JI29+'May -2016'!JM29</f>
        <v>0</v>
      </c>
      <c r="AW29" s="58">
        <f>'May -2016'!HF29+'May -2016'!HJ29+'May -2016'!HN29+'May -2016'!HR29+'May -2016'!HV29+'May -2016'!HZ29+'May -2016'!ID29+'May -2016'!IH29+'May -2016'!IL29+'May -2016'!IP29+'May -2016'!IT29+'May -2016'!IX29+'May -2016'!JB29+'May -2016'!JF29+'May -2016'!JJ29+'May -2016'!JN29</f>
        <v>36</v>
      </c>
      <c r="AX29" s="58">
        <f>'May -2016'!HG29+'May -2016'!HK29+'May -2016'!HO29+'May -2016'!HS29+'May -2016'!HW29+'May -2016'!IA29+'May -2016'!IE29+'May -2016'!II29+'May -2016'!IM29+'May -2016'!IQ29+'May -2016'!IU29+'May -2016'!IY29+'May -2016'!JC29+'May -2016'!JG29+'May -2016'!JK29+'May -2016'!JO29</f>
        <v>431</v>
      </c>
      <c r="AY29" s="58">
        <f>'May -2016'!JP29</f>
        <v>197</v>
      </c>
      <c r="AZ29" s="58">
        <f>'May -2016'!JQ29</f>
        <v>48</v>
      </c>
      <c r="BA29" s="58">
        <f>'May -2016'!JR29</f>
        <v>0</v>
      </c>
      <c r="BB29" s="58">
        <f>'May -2016'!JS29</f>
        <v>245</v>
      </c>
    </row>
    <row r="30" spans="1:54" s="61" customFormat="1" ht="21" customHeight="1">
      <c r="A30" s="31">
        <v>42546</v>
      </c>
      <c r="B30" s="32">
        <f>'May -2016'!B30</f>
        <v>1349.5000000000014</v>
      </c>
      <c r="C30" s="32">
        <f>'May -2016'!C30</f>
        <v>1000</v>
      </c>
      <c r="D30" s="32">
        <f>'May -2016'!D30</f>
        <v>2349.5000000000014</v>
      </c>
      <c r="E30" s="35">
        <f>'May -2016'!E30</f>
        <v>12</v>
      </c>
      <c r="F30" s="35">
        <f>'May -2016'!F30</f>
        <v>532.5</v>
      </c>
      <c r="G30" s="35">
        <f>'May -2016'!G30</f>
        <v>522.9</v>
      </c>
      <c r="H30" s="35">
        <f>'May -2016'!H30</f>
        <v>3.85</v>
      </c>
      <c r="I30" s="35">
        <f>'May -2016'!I30</f>
        <v>2.5</v>
      </c>
      <c r="J30" s="35">
        <f>'May -2016'!J30</f>
        <v>0</v>
      </c>
      <c r="K30" s="35">
        <f>'May -2016'!K30</f>
        <v>6.35</v>
      </c>
      <c r="L30" s="35">
        <f>'May -2016'!L30</f>
        <v>5.3250000000000002</v>
      </c>
      <c r="M30" s="35">
        <f>'May -2016'!M30</f>
        <v>-1.0249999999999995</v>
      </c>
      <c r="N30" s="35">
        <f>'May -2016'!N30</f>
        <v>9.6</v>
      </c>
      <c r="O30" s="35">
        <f>'May -2016'!O30</f>
        <v>529.25</v>
      </c>
      <c r="P30" s="35">
        <f>'May -2016'!P30</f>
        <v>1820.2500000000014</v>
      </c>
      <c r="Q30" s="35">
        <f>'May -2016'!Q30</f>
        <v>0</v>
      </c>
      <c r="R30" s="35">
        <f>'May -2016'!R30</f>
        <v>-1820.2500000000014</v>
      </c>
      <c r="S30" s="4"/>
      <c r="T30" s="44">
        <f>'May -2016'!T30</f>
        <v>1124.6899999999985</v>
      </c>
      <c r="U30" s="44">
        <f>'May -2016'!U30</f>
        <v>522.9</v>
      </c>
      <c r="V30" s="44">
        <f>'May -2016'!V30</f>
        <v>0</v>
      </c>
      <c r="W30" s="44">
        <f>'May -2016'!W30</f>
        <v>1647.5899999999983</v>
      </c>
      <c r="X30" s="47">
        <f>'May -2016'!X30+'May -2016'!AB30+'May -2016'!AF30+'May -2016'!AJ30+'May -2016'!AN30+'May -2016'!AR30+'May -2016'!AV30+'May -2016'!AZ30+'May -2016'!BD30+'May -2016'!BH30+'May -2016'!BL30+'May -2016'!BP30+'May -2016'!BT30+'May -2016'!BX30+'May -2016'!CB30+'May -2016'!CF30</f>
        <v>0</v>
      </c>
      <c r="Y30" s="47">
        <f>'May -2016'!Y30+'May -2016'!AC30+'May -2016'!AG30+'May -2016'!AK30+'May -2016'!AO30+'May -2016'!AS30+'May -2016'!AW30+'May -2016'!BA30+'May -2016'!BE30+'May -2016'!BI30+'May -2016'!BM30+'May -2016'!BQ30+'May -2016'!BU30+'May -2016'!BY30+'May -2016'!CC30+'May -2016'!CG30</f>
        <v>0</v>
      </c>
      <c r="Z30" s="47">
        <f>'May -2016'!Z30+'May -2016'!AD30+'May -2016'!AH30+'May -2016'!AL30+'May -2016'!AP30+'May -2016'!AT30+'May -2016'!AX30+'May -2016'!BB30+'May -2016'!BF30+'May -2016'!BJ30+'May -2016'!BN30+'May -2016'!BR30+'May -2016'!BV30+'May -2016'!BZ30+'May -2016'!CD30+'May -2016'!CH30</f>
        <v>0</v>
      </c>
      <c r="AA30" s="47">
        <f>'May -2016'!AA30+'May -2016'!AE30+'May -2016'!AI30+'May -2016'!AM30+'May -2016'!AQ30+'May -2016'!AU30+'May -2016'!AY30+'May -2016'!BC30+'May -2016'!BG30+'May -2016'!BK30+'May -2016'!BO30+'May -2016'!BS30+'May -2016'!BW30+'May -2016'!CA30+'May -2016'!CE30+'May -2016'!CI30</f>
        <v>0</v>
      </c>
      <c r="AB30" s="47">
        <f>'May -2016'!CJ30</f>
        <v>0</v>
      </c>
      <c r="AC30" s="47">
        <f>'May -2016'!CK30</f>
        <v>0</v>
      </c>
      <c r="AD30" s="48">
        <f t="shared" si="1"/>
        <v>0</v>
      </c>
      <c r="AE30" s="49">
        <f t="shared" si="0"/>
        <v>1647.5899999999983</v>
      </c>
      <c r="AF30" s="49">
        <f t="shared" si="2"/>
        <v>0</v>
      </c>
      <c r="AG30" s="88">
        <f>'May -2016'!CO30+'May -2016'!CV30+'May -2016'!DC30+'May -2016'!DJ30+'May -2016'!DQ30+'May -2016'!DX30+'May -2016'!EE30+'May -2016'!EL30+'May -2016'!ES30+'May -2016'!EZ30+'May -2016'!FG30+'May -2016'!FN30+'May -2016'!FU30+'May -2016'!GB30+'May -2016'!GI30+'May -2016'!GP30</f>
        <v>1702.51</v>
      </c>
      <c r="AH30" s="88">
        <f>'May -2016'!CP30+'May -2016'!CW30+'May -2016'!DD30+'May -2016'!DK30+'May -2016'!DR30+'May -2016'!DY30+'May -2016'!EF30+'May -2016'!EM30+'May -2016'!ET30+'May -2016'!FA30+'May -2016'!FH30+'May -2016'!FO30+'May -2016'!FV30+'May -2016'!GC30+'May -2016'!GJ30+'May -2016'!GQ30</f>
        <v>0</v>
      </c>
      <c r="AI30" s="88">
        <f>'May -2016'!CQ30+'May -2016'!CX30+'May -2016'!DE30+'May -2016'!DL30+'May -2016'!DS30+'May -2016'!DZ30+'May -2016'!EG30+'May -2016'!EN30+'May -2016'!EU30+'May -2016'!FB30+'May -2016'!FI30+'May -2016'!FP30+'May -2016'!FW30+'May -2016'!GD30+'May -2016'!GK30+'May -2016'!GR30</f>
        <v>0</v>
      </c>
      <c r="AJ30" s="88">
        <f>'May -2016'!CR30+'May -2016'!CY30+'May -2016'!DF30+'May -2016'!DM30+'May -2016'!DT30+'May -2016'!EA30+'May -2016'!EH30+'May -2016'!EO30+'May -2016'!EV30+'May -2016'!FC30+'May -2016'!FJ30+'May -2016'!FQ30+'May -2016'!FX30+'May -2016'!GE30+'May -2016'!GL30+'May -2016'!GS30</f>
        <v>0</v>
      </c>
      <c r="AK30" s="88">
        <f>'May -2016'!CS30+'May -2016'!CZ30+'May -2016'!DG30+'May -2016'!DN30+'May -2016'!DU30+'May -2016'!EB30+'May -2016'!EI30+'May -2016'!EP30+'May -2016'!EW30+'May -2016'!FD30+'May -2016'!FK30+'May -2016'!FR30+'May -2016'!FY30+'May -2016'!GF30+'May -2016'!GM30+'May -2016'!GT30</f>
        <v>0</v>
      </c>
      <c r="AL30" s="88">
        <f>'May -2016'!CT30+'May -2016'!DA30+'May -2016'!DH30+'May -2016'!DO30+'May -2016'!DV30+'May -2016'!EC30+'May -2016'!EJ30+'May -2016'!EQ30+'May -2016'!EX30+'May -2016'!FE30+'May -2016'!FL30+'May -2016'!FS30+'May -2016'!FZ30+'May -2016'!GG30+'May -2016'!GN30+'May -2016'!GU30</f>
        <v>0</v>
      </c>
      <c r="AM30" s="88">
        <f>'May -2016'!CU30+'May -2016'!DB30+'May -2016'!DI30+'May -2016'!DP30+'May -2016'!DW30+'May -2016'!ED30+'May -2016'!EK30+'May -2016'!ER30+'May -2016'!EY30+'May -2016'!FF30+'May -2016'!FM30+'May -2016'!FT30+'May -2016'!GA30+'May -2016'!GH30+'May -2016'!GO30+'May -2016'!GV30</f>
        <v>1702.51</v>
      </c>
      <c r="AN30" s="89">
        <f>'May -2016'!GW30</f>
        <v>247</v>
      </c>
      <c r="AO30" s="89">
        <f>'May -2016'!GX30</f>
        <v>0</v>
      </c>
      <c r="AP30" s="89">
        <f>'May -2016'!GY30</f>
        <v>0</v>
      </c>
      <c r="AQ30" s="89">
        <f>'May -2016'!GZ30</f>
        <v>0</v>
      </c>
      <c r="AR30" s="89">
        <f>'May -2016'!HA30</f>
        <v>0</v>
      </c>
      <c r="AS30" s="89">
        <f>'May -2016'!HB30</f>
        <v>0</v>
      </c>
      <c r="AT30" s="89">
        <f>'May -2016'!HC30</f>
        <v>247</v>
      </c>
      <c r="AU30" s="58">
        <f>'May -2016'!HD30+'May -2016'!HH30+'May -2016'!HL30+'May -2016'!HP30+'May -2016'!HT30+'May -2016'!HX30+'May -2016'!IB30+'May -2016'!IF30+'May -2016'!IJ30+'May -2016'!IN30+'May -2016'!IR30+'May -2016'!IV30+'May -2016'!IZ30+'May -2016'!JD30+'May -2016'!JH30+'May -2016'!JL30</f>
        <v>431</v>
      </c>
      <c r="AV30" s="58">
        <f>'May -2016'!HE30+'May -2016'!HI30+'May -2016'!HM30+'May -2016'!HQ30+'May -2016'!HU30+'May -2016'!HY30+'May -2016'!IC30+'May -2016'!IG30+'May -2016'!IK30+'May -2016'!IO30+'May -2016'!IS30+'May -2016'!IW30+'May -2016'!JA30+'May -2016'!JE30+'May -2016'!JI30+'May -2016'!JM30</f>
        <v>0</v>
      </c>
      <c r="AW30" s="58">
        <f>'May -2016'!HF30+'May -2016'!HJ30+'May -2016'!HN30+'May -2016'!HR30+'May -2016'!HV30+'May -2016'!HZ30+'May -2016'!ID30+'May -2016'!IH30+'May -2016'!IL30+'May -2016'!IP30+'May -2016'!IT30+'May -2016'!IX30+'May -2016'!JB30+'May -2016'!JF30+'May -2016'!JJ30+'May -2016'!JN30</f>
        <v>1</v>
      </c>
      <c r="AX30" s="58">
        <f>'May -2016'!HG30+'May -2016'!HK30+'May -2016'!HO30+'May -2016'!HS30+'May -2016'!HW30+'May -2016'!IA30+'May -2016'!IE30+'May -2016'!II30+'May -2016'!IM30+'May -2016'!IQ30+'May -2016'!IU30+'May -2016'!IY30+'May -2016'!JC30+'May -2016'!JG30+'May -2016'!JK30+'May -2016'!JO30</f>
        <v>430</v>
      </c>
      <c r="AY30" s="58">
        <f>'May -2016'!JP30</f>
        <v>245</v>
      </c>
      <c r="AZ30" s="58">
        <f>'May -2016'!JQ30</f>
        <v>0</v>
      </c>
      <c r="BA30" s="58">
        <f>'May -2016'!JR30</f>
        <v>200</v>
      </c>
      <c r="BB30" s="58">
        <f>'May -2016'!JS30</f>
        <v>45</v>
      </c>
    </row>
    <row r="31" spans="1:54" s="67" customFormat="1" ht="21" customHeight="1">
      <c r="A31" s="31">
        <v>42547</v>
      </c>
      <c r="B31" s="32">
        <f>'May -2016'!B31</f>
        <v>1820.2500000000014</v>
      </c>
      <c r="C31" s="32">
        <f>'May -2016'!C31</f>
        <v>0</v>
      </c>
      <c r="D31" s="32">
        <f>'May -2016'!D31</f>
        <v>1820.2500000000014</v>
      </c>
      <c r="E31" s="35">
        <f>'May -2016'!E31</f>
        <v>0</v>
      </c>
      <c r="F31" s="35">
        <f>'May -2016'!F31</f>
        <v>0</v>
      </c>
      <c r="G31" s="35">
        <f>'May -2016'!G31</f>
        <v>0</v>
      </c>
      <c r="H31" s="35">
        <f>'May -2016'!H31</f>
        <v>0</v>
      </c>
      <c r="I31" s="35">
        <f>'May -2016'!I31</f>
        <v>0</v>
      </c>
      <c r="J31" s="35">
        <f>'May -2016'!J31</f>
        <v>0</v>
      </c>
      <c r="K31" s="35">
        <f>'May -2016'!K31</f>
        <v>0</v>
      </c>
      <c r="L31" s="35">
        <f>'May -2016'!L31</f>
        <v>0</v>
      </c>
      <c r="M31" s="35">
        <f>'May -2016'!M31</f>
        <v>0</v>
      </c>
      <c r="N31" s="35">
        <f>'May -2016'!N31</f>
        <v>0</v>
      </c>
      <c r="O31" s="35">
        <f>'May -2016'!O31</f>
        <v>0</v>
      </c>
      <c r="P31" s="35">
        <f>'May -2016'!P31</f>
        <v>1820.2500000000014</v>
      </c>
      <c r="Q31" s="35">
        <f>'May -2016'!Q31</f>
        <v>0</v>
      </c>
      <c r="R31" s="35">
        <f>'May -2016'!R31</f>
        <v>-1820.2500000000014</v>
      </c>
      <c r="S31" s="64"/>
      <c r="T31" s="44">
        <f>'May -2016'!T31</f>
        <v>1647.5899999999983</v>
      </c>
      <c r="U31" s="44">
        <f>'May -2016'!U31</f>
        <v>0</v>
      </c>
      <c r="V31" s="44">
        <f>'May -2016'!V31</f>
        <v>0</v>
      </c>
      <c r="W31" s="44">
        <f>'May -2016'!W31</f>
        <v>1647.5899999999983</v>
      </c>
      <c r="X31" s="47">
        <f>'May -2016'!X31+'May -2016'!AB31+'May -2016'!AF31+'May -2016'!AJ31+'May -2016'!AN31+'May -2016'!AR31+'May -2016'!AV31+'May -2016'!AZ31+'May -2016'!BD31+'May -2016'!BH31+'May -2016'!BL31+'May -2016'!BP31+'May -2016'!BT31+'May -2016'!BX31+'May -2016'!CB31+'May -2016'!CF31</f>
        <v>0</v>
      </c>
      <c r="Y31" s="47">
        <f>'May -2016'!Y31+'May -2016'!AC31+'May -2016'!AG31+'May -2016'!AK31+'May -2016'!AO31+'May -2016'!AS31+'May -2016'!AW31+'May -2016'!BA31+'May -2016'!BE31+'May -2016'!BI31+'May -2016'!BM31+'May -2016'!BQ31+'May -2016'!BU31+'May -2016'!BY31+'May -2016'!CC31+'May -2016'!CG31</f>
        <v>0</v>
      </c>
      <c r="Z31" s="47">
        <f>'May -2016'!Z31+'May -2016'!AD31+'May -2016'!AH31+'May -2016'!AL31+'May -2016'!AP31+'May -2016'!AT31+'May -2016'!AX31+'May -2016'!BB31+'May -2016'!BF31+'May -2016'!BJ31+'May -2016'!BN31+'May -2016'!BR31+'May -2016'!BV31+'May -2016'!BZ31+'May -2016'!CD31+'May -2016'!CH31</f>
        <v>0</v>
      </c>
      <c r="AA31" s="47">
        <f>'May -2016'!AA31+'May -2016'!AE31+'May -2016'!AI31+'May -2016'!AM31+'May -2016'!AQ31+'May -2016'!AU31+'May -2016'!AY31+'May -2016'!BC31+'May -2016'!BG31+'May -2016'!BK31+'May -2016'!BO31+'May -2016'!BS31+'May -2016'!BW31+'May -2016'!CA31+'May -2016'!CE31+'May -2016'!CI31</f>
        <v>0</v>
      </c>
      <c r="AB31" s="47">
        <f>'May -2016'!CJ31</f>
        <v>0</v>
      </c>
      <c r="AC31" s="47">
        <f>'May -2016'!CK31</f>
        <v>0</v>
      </c>
      <c r="AD31" s="48">
        <f t="shared" si="1"/>
        <v>0</v>
      </c>
      <c r="AE31" s="49">
        <f t="shared" si="0"/>
        <v>1647.5899999999983</v>
      </c>
      <c r="AF31" s="49">
        <f t="shared" si="2"/>
        <v>0</v>
      </c>
      <c r="AG31" s="88">
        <f>'May -2016'!CO31+'May -2016'!CV31+'May -2016'!DC31+'May -2016'!DJ31+'May -2016'!DQ31+'May -2016'!DX31+'May -2016'!EE31+'May -2016'!EL31+'May -2016'!ES31+'May -2016'!EZ31+'May -2016'!FG31+'May -2016'!FN31+'May -2016'!FU31+'May -2016'!GB31+'May -2016'!GI31+'May -2016'!GP31</f>
        <v>1702.51</v>
      </c>
      <c r="AH31" s="88">
        <f>'May -2016'!CP31+'May -2016'!CW31+'May -2016'!DD31+'May -2016'!DK31+'May -2016'!DR31+'May -2016'!DY31+'May -2016'!EF31+'May -2016'!EM31+'May -2016'!ET31+'May -2016'!FA31+'May -2016'!FH31+'May -2016'!FO31+'May -2016'!FV31+'May -2016'!GC31+'May -2016'!GJ31+'May -2016'!GQ31</f>
        <v>0</v>
      </c>
      <c r="AI31" s="88">
        <f>'May -2016'!CQ31+'May -2016'!CX31+'May -2016'!DE31+'May -2016'!DL31+'May -2016'!DS31+'May -2016'!DZ31+'May -2016'!EG31+'May -2016'!EN31+'May -2016'!EU31+'May -2016'!FB31+'May -2016'!FI31+'May -2016'!FP31+'May -2016'!FW31+'May -2016'!GD31+'May -2016'!GK31+'May -2016'!GR31</f>
        <v>0</v>
      </c>
      <c r="AJ31" s="88">
        <f>'May -2016'!CR31+'May -2016'!CY31+'May -2016'!DF31+'May -2016'!DM31+'May -2016'!DT31+'May -2016'!EA31+'May -2016'!EH31+'May -2016'!EO31+'May -2016'!EV31+'May -2016'!FC31+'May -2016'!FJ31+'May -2016'!FQ31+'May -2016'!FX31+'May -2016'!GE31+'May -2016'!GL31+'May -2016'!GS31</f>
        <v>0</v>
      </c>
      <c r="AK31" s="88">
        <f>'May -2016'!CS31+'May -2016'!CZ31+'May -2016'!DG31+'May -2016'!DN31+'May -2016'!DU31+'May -2016'!EB31+'May -2016'!EI31+'May -2016'!EP31+'May -2016'!EW31+'May -2016'!FD31+'May -2016'!FK31+'May -2016'!FR31+'May -2016'!FY31+'May -2016'!GF31+'May -2016'!GM31+'May -2016'!GT31</f>
        <v>0</v>
      </c>
      <c r="AL31" s="88">
        <f>'May -2016'!CT31+'May -2016'!DA31+'May -2016'!DH31+'May -2016'!DO31+'May -2016'!DV31+'May -2016'!EC31+'May -2016'!EJ31+'May -2016'!EQ31+'May -2016'!EX31+'May -2016'!FE31+'May -2016'!FL31+'May -2016'!FS31+'May -2016'!FZ31+'May -2016'!GG31+'May -2016'!GN31+'May -2016'!GU31</f>
        <v>0</v>
      </c>
      <c r="AM31" s="88">
        <f>'May -2016'!CU31+'May -2016'!DB31+'May -2016'!DI31+'May -2016'!DP31+'May -2016'!DW31+'May -2016'!ED31+'May -2016'!EK31+'May -2016'!ER31+'May -2016'!EY31+'May -2016'!FF31+'May -2016'!FM31+'May -2016'!FT31+'May -2016'!GA31+'May -2016'!GH31+'May -2016'!GO31+'May -2016'!GV31</f>
        <v>1702.51</v>
      </c>
      <c r="AN31" s="89">
        <f>'May -2016'!GW31</f>
        <v>247</v>
      </c>
      <c r="AO31" s="89">
        <f>'May -2016'!GX31</f>
        <v>0</v>
      </c>
      <c r="AP31" s="89">
        <f>'May -2016'!GY31</f>
        <v>0</v>
      </c>
      <c r="AQ31" s="89">
        <f>'May -2016'!GZ31</f>
        <v>0</v>
      </c>
      <c r="AR31" s="89">
        <f>'May -2016'!HA31</f>
        <v>0</v>
      </c>
      <c r="AS31" s="89">
        <f>'May -2016'!HB31</f>
        <v>0</v>
      </c>
      <c r="AT31" s="89">
        <f>'May -2016'!HC31</f>
        <v>247</v>
      </c>
      <c r="AU31" s="58">
        <f>'May -2016'!HD31+'May -2016'!HH31+'May -2016'!HL31+'May -2016'!HP31+'May -2016'!HT31+'May -2016'!HX31+'May -2016'!IB31+'May -2016'!IF31+'May -2016'!IJ31+'May -2016'!IN31+'May -2016'!IR31+'May -2016'!IV31+'May -2016'!IZ31+'May -2016'!JD31+'May -2016'!JH31+'May -2016'!JL31</f>
        <v>430</v>
      </c>
      <c r="AV31" s="58">
        <f>'May -2016'!HE31+'May -2016'!HI31+'May -2016'!HM31+'May -2016'!HQ31+'May -2016'!HU31+'May -2016'!HY31+'May -2016'!IC31+'May -2016'!IG31+'May -2016'!IK31+'May -2016'!IO31+'May -2016'!IS31+'May -2016'!IW31+'May -2016'!JA31+'May -2016'!JE31+'May -2016'!JI31+'May -2016'!JM31</f>
        <v>0</v>
      </c>
      <c r="AW31" s="58">
        <f>'May -2016'!HF31+'May -2016'!HJ31+'May -2016'!HN31+'May -2016'!HR31+'May -2016'!HV31+'May -2016'!HZ31+'May -2016'!ID31+'May -2016'!IH31+'May -2016'!IL31+'May -2016'!IP31+'May -2016'!IT31+'May -2016'!IX31+'May -2016'!JB31+'May -2016'!JF31+'May -2016'!JJ31+'May -2016'!JN31</f>
        <v>0</v>
      </c>
      <c r="AX31" s="58">
        <f>'May -2016'!HG31+'May -2016'!HK31+'May -2016'!HO31+'May -2016'!HS31+'May -2016'!HW31+'May -2016'!IA31+'May -2016'!IE31+'May -2016'!II31+'May -2016'!IM31+'May -2016'!IQ31+'May -2016'!IU31+'May -2016'!IY31+'May -2016'!JC31+'May -2016'!JG31+'May -2016'!JK31+'May -2016'!JO31</f>
        <v>430</v>
      </c>
      <c r="AY31" s="58">
        <f>'May -2016'!JP31</f>
        <v>45</v>
      </c>
      <c r="AZ31" s="58">
        <f>'May -2016'!JQ31</f>
        <v>0</v>
      </c>
      <c r="BA31" s="58">
        <f>'May -2016'!JR31</f>
        <v>0</v>
      </c>
      <c r="BB31" s="58">
        <f>'May -2016'!JS31</f>
        <v>45</v>
      </c>
    </row>
    <row r="32" spans="1:54" s="61" customFormat="1" ht="21" customHeight="1">
      <c r="A32" s="31">
        <v>42548</v>
      </c>
      <c r="B32" s="32">
        <f>'May -2016'!B32</f>
        <v>1820.2500000000014</v>
      </c>
      <c r="C32" s="32">
        <f>'May -2016'!C32</f>
        <v>0</v>
      </c>
      <c r="D32" s="32">
        <f>'May -2016'!D32</f>
        <v>1820.2500000000014</v>
      </c>
      <c r="E32" s="35">
        <f>'May -2016'!E32</f>
        <v>0</v>
      </c>
      <c r="F32" s="35">
        <f>'May -2016'!F32</f>
        <v>0</v>
      </c>
      <c r="G32" s="35">
        <f>'May -2016'!G32</f>
        <v>0</v>
      </c>
      <c r="H32" s="35">
        <f>'May -2016'!H32</f>
        <v>0</v>
      </c>
      <c r="I32" s="35">
        <f>'May -2016'!I32</f>
        <v>0</v>
      </c>
      <c r="J32" s="35">
        <f>'May -2016'!J32</f>
        <v>0</v>
      </c>
      <c r="K32" s="35">
        <f>'May -2016'!K32</f>
        <v>0</v>
      </c>
      <c r="L32" s="35">
        <f>'May -2016'!L32</f>
        <v>0</v>
      </c>
      <c r="M32" s="35">
        <f>'May -2016'!M32</f>
        <v>0</v>
      </c>
      <c r="N32" s="35">
        <f>'May -2016'!N32</f>
        <v>0</v>
      </c>
      <c r="O32" s="35">
        <f>'May -2016'!O32</f>
        <v>0</v>
      </c>
      <c r="P32" s="35">
        <f>'May -2016'!P32</f>
        <v>1820.2500000000014</v>
      </c>
      <c r="Q32" s="35">
        <f>'May -2016'!Q32</f>
        <v>0</v>
      </c>
      <c r="R32" s="35">
        <f>'May -2016'!R32</f>
        <v>-1820.2500000000014</v>
      </c>
      <c r="S32" s="4"/>
      <c r="T32" s="44">
        <f>'May -2016'!T32</f>
        <v>1647.5899999999983</v>
      </c>
      <c r="U32" s="44">
        <f>'May -2016'!U32</f>
        <v>0</v>
      </c>
      <c r="V32" s="44">
        <f>'May -2016'!V32</f>
        <v>0</v>
      </c>
      <c r="W32" s="44">
        <f>'May -2016'!W32</f>
        <v>1647.5899999999983</v>
      </c>
      <c r="X32" s="47">
        <f>'May -2016'!X32+'May -2016'!AB32+'May -2016'!AF32+'May -2016'!AJ32+'May -2016'!AN32+'May -2016'!AR32+'May -2016'!AV32+'May -2016'!AZ32+'May -2016'!BD32+'May -2016'!BH32+'May -2016'!BL32+'May -2016'!BP32+'May -2016'!BT32+'May -2016'!BX32+'May -2016'!CB32+'May -2016'!CF32</f>
        <v>10</v>
      </c>
      <c r="Y32" s="47">
        <f>'May -2016'!Y32+'May -2016'!AC32+'May -2016'!AG32+'May -2016'!AK32+'May -2016'!AO32+'May -2016'!AS32+'May -2016'!AW32+'May -2016'!BA32+'May -2016'!BE32+'May -2016'!BI32+'May -2016'!BM32+'May -2016'!BQ32+'May -2016'!BU32+'May -2016'!BY32+'May -2016'!CC32+'May -2016'!CG32</f>
        <v>458.84</v>
      </c>
      <c r="Z32" s="47">
        <f>'May -2016'!Z32+'May -2016'!AD32+'May -2016'!AH32+'May -2016'!AL32+'May -2016'!AP32+'May -2016'!AT32+'May -2016'!AX32+'May -2016'!BB32+'May -2016'!BF32+'May -2016'!BJ32+'May -2016'!BN32+'May -2016'!BR32+'May -2016'!BV32+'May -2016'!BZ32+'May -2016'!CD32+'May -2016'!CH32</f>
        <v>12</v>
      </c>
      <c r="AA32" s="47">
        <f>'May -2016'!AA32+'May -2016'!AE32+'May -2016'!AI32+'May -2016'!AM32+'May -2016'!AQ32+'May -2016'!AU32+'May -2016'!AY32+'May -2016'!BC32+'May -2016'!BG32+'May -2016'!BK32+'May -2016'!BO32+'May -2016'!BS32+'May -2016'!BW32+'May -2016'!CA32+'May -2016'!CE32+'May -2016'!CI32</f>
        <v>420.37</v>
      </c>
      <c r="AB32" s="47">
        <f>'May -2016'!CJ32</f>
        <v>0</v>
      </c>
      <c r="AC32" s="47">
        <f>'May -2016'!CK32</f>
        <v>38.53</v>
      </c>
      <c r="AD32" s="48">
        <f t="shared" si="1"/>
        <v>458.84</v>
      </c>
      <c r="AE32" s="49">
        <f t="shared" si="0"/>
        <v>1188.7499999999984</v>
      </c>
      <c r="AF32" s="49">
        <f t="shared" si="2"/>
        <v>420.30999999999995</v>
      </c>
      <c r="AG32" s="88">
        <f>'May -2016'!CO32+'May -2016'!CV32+'May -2016'!DC32+'May -2016'!DJ32+'May -2016'!DQ32+'May -2016'!DX32+'May -2016'!EE32+'May -2016'!EL32+'May -2016'!ES32+'May -2016'!EZ32+'May -2016'!FG32+'May -2016'!FN32+'May -2016'!FU32+'May -2016'!GB32+'May -2016'!GI32+'May -2016'!GP32</f>
        <v>1702.51</v>
      </c>
      <c r="AH32" s="88">
        <f>'May -2016'!CP32+'May -2016'!CW32+'May -2016'!DD32+'May -2016'!DK32+'May -2016'!DR32+'May -2016'!DY32+'May -2016'!EF32+'May -2016'!EM32+'May -2016'!ET32+'May -2016'!FA32+'May -2016'!FH32+'May -2016'!FO32+'May -2016'!FV32+'May -2016'!GC32+'May -2016'!GJ32+'May -2016'!GQ32</f>
        <v>420.37</v>
      </c>
      <c r="AI32" s="88">
        <f>'May -2016'!CQ32+'May -2016'!CX32+'May -2016'!DE32+'May -2016'!DL32+'May -2016'!DS32+'May -2016'!DZ32+'May -2016'!EG32+'May -2016'!EN32+'May -2016'!EU32+'May -2016'!FB32+'May -2016'!FI32+'May -2016'!FP32+'May -2016'!FW32+'May -2016'!GD32+'May -2016'!GK32+'May -2016'!GR32</f>
        <v>55</v>
      </c>
      <c r="AJ32" s="88">
        <f>'May -2016'!CR32+'May -2016'!CY32+'May -2016'!DF32+'May -2016'!DM32+'May -2016'!DT32+'May -2016'!EA32+'May -2016'!EH32+'May -2016'!EO32+'May -2016'!EV32+'May -2016'!FC32+'May -2016'!FJ32+'May -2016'!FQ32+'May -2016'!FX32+'May -2016'!GE32+'May -2016'!GL32+'May -2016'!GS32</f>
        <v>709.23</v>
      </c>
      <c r="AK32" s="88">
        <f>'May -2016'!CS32+'May -2016'!CZ32+'May -2016'!DG32+'May -2016'!DN32+'May -2016'!DU32+'May -2016'!EB32+'May -2016'!EI32+'May -2016'!EP32+'May -2016'!EW32+'May -2016'!FD32+'May -2016'!FK32+'May -2016'!FR32+'May -2016'!FY32+'May -2016'!GF32+'May -2016'!GM32+'May -2016'!GT32</f>
        <v>33.090000000000003</v>
      </c>
      <c r="AL32" s="88">
        <f>'May -2016'!CT32+'May -2016'!DA32+'May -2016'!DH32+'May -2016'!DO32+'May -2016'!DV32+'May -2016'!EC32+'May -2016'!EJ32+'May -2016'!EQ32+'May -2016'!EX32+'May -2016'!FE32+'May -2016'!FL32+'May -2016'!FS32+'May -2016'!FZ32+'May -2016'!GG32+'May -2016'!GN32+'May -2016'!GU32</f>
        <v>742.32</v>
      </c>
      <c r="AM32" s="88">
        <f>'May -2016'!CU32+'May -2016'!DB32+'May -2016'!DI32+'May -2016'!DP32+'May -2016'!DW32+'May -2016'!ED32+'May -2016'!EK32+'May -2016'!ER32+'May -2016'!EY32+'May -2016'!FF32+'May -2016'!FM32+'May -2016'!FT32+'May -2016'!GA32+'May -2016'!GH32+'May -2016'!GO32+'May -2016'!GV32</f>
        <v>1380.5600000000006</v>
      </c>
      <c r="AN32" s="89">
        <f>'May -2016'!GW32</f>
        <v>247</v>
      </c>
      <c r="AO32" s="89">
        <f>'May -2016'!GX32</f>
        <v>0</v>
      </c>
      <c r="AP32" s="89">
        <f>'May -2016'!GY32</f>
        <v>0</v>
      </c>
      <c r="AQ32" s="89">
        <f>'May -2016'!GZ32</f>
        <v>0</v>
      </c>
      <c r="AR32" s="89">
        <f>'May -2016'!HA32</f>
        <v>0</v>
      </c>
      <c r="AS32" s="89">
        <f>'May -2016'!HB32</f>
        <v>0</v>
      </c>
      <c r="AT32" s="89">
        <f>'May -2016'!HC32</f>
        <v>247</v>
      </c>
      <c r="AU32" s="58">
        <f>'May -2016'!HD32+'May -2016'!HH32+'May -2016'!HL32+'May -2016'!HP32+'May -2016'!HT32+'May -2016'!HX32+'May -2016'!IB32+'May -2016'!IF32+'May -2016'!IJ32+'May -2016'!IN32+'May -2016'!IR32+'May -2016'!IV32+'May -2016'!IZ32+'May -2016'!JD32+'May -2016'!JH32+'May -2016'!JL32</f>
        <v>430</v>
      </c>
      <c r="AV32" s="58">
        <f>'May -2016'!HE32+'May -2016'!HI32+'May -2016'!HM32+'May -2016'!HQ32+'May -2016'!HU32+'May -2016'!HY32+'May -2016'!IC32+'May -2016'!IG32+'May -2016'!IK32+'May -2016'!IO32+'May -2016'!IS32+'May -2016'!IW32+'May -2016'!JA32+'May -2016'!JE32+'May -2016'!JI32+'May -2016'!JM32</f>
        <v>55</v>
      </c>
      <c r="AW32" s="58">
        <f>'May -2016'!HF32+'May -2016'!HJ32+'May -2016'!HN32+'May -2016'!HR32+'May -2016'!HV32+'May -2016'!HZ32+'May -2016'!ID32+'May -2016'!IH32+'May -2016'!IL32+'May -2016'!IP32+'May -2016'!IT32+'May -2016'!IX32+'May -2016'!JB32+'May -2016'!JF32+'May -2016'!JJ32+'May -2016'!JN32</f>
        <v>154</v>
      </c>
      <c r="AX32" s="58">
        <f>'May -2016'!HG32+'May -2016'!HK32+'May -2016'!HO32+'May -2016'!HS32+'May -2016'!HW32+'May -2016'!IA32+'May -2016'!IE32+'May -2016'!II32+'May -2016'!IM32+'May -2016'!IQ32+'May -2016'!IU32+'May -2016'!IY32+'May -2016'!JC32+'May -2016'!JG32+'May -2016'!JK32+'May -2016'!JO32</f>
        <v>331</v>
      </c>
      <c r="AY32" s="58">
        <f>'May -2016'!JP32</f>
        <v>45</v>
      </c>
      <c r="AZ32" s="58">
        <f>'May -2016'!JQ32</f>
        <v>0</v>
      </c>
      <c r="BA32" s="58">
        <f>'May -2016'!JR32</f>
        <v>0</v>
      </c>
      <c r="BB32" s="58">
        <f>'May -2016'!JS32</f>
        <v>45</v>
      </c>
    </row>
    <row r="33" spans="1:54" s="61" customFormat="1" ht="21" customHeight="1">
      <c r="A33" s="31">
        <v>42549</v>
      </c>
      <c r="B33" s="32">
        <f>'May -2016'!B33</f>
        <v>1820.2500000000014</v>
      </c>
      <c r="C33" s="32">
        <f>'May -2016'!C33</f>
        <v>0</v>
      </c>
      <c r="D33" s="32">
        <f>'May -2016'!D33</f>
        <v>1820.2500000000014</v>
      </c>
      <c r="E33" s="35">
        <f>'May -2016'!E33</f>
        <v>0</v>
      </c>
      <c r="F33" s="35">
        <f>'May -2016'!F33</f>
        <v>0</v>
      </c>
      <c r="G33" s="35">
        <f>'May -2016'!G33</f>
        <v>0</v>
      </c>
      <c r="H33" s="35">
        <f>'May -2016'!H33</f>
        <v>0</v>
      </c>
      <c r="I33" s="35">
        <f>'May -2016'!I33</f>
        <v>0</v>
      </c>
      <c r="J33" s="35">
        <f>'May -2016'!J33</f>
        <v>0</v>
      </c>
      <c r="K33" s="35">
        <f>'May -2016'!K33</f>
        <v>0</v>
      </c>
      <c r="L33" s="35">
        <f>'May -2016'!L33</f>
        <v>0</v>
      </c>
      <c r="M33" s="35">
        <f>'May -2016'!M33</f>
        <v>0</v>
      </c>
      <c r="N33" s="35">
        <f>'May -2016'!N33</f>
        <v>0</v>
      </c>
      <c r="O33" s="35">
        <f>'May -2016'!O33</f>
        <v>0</v>
      </c>
      <c r="P33" s="35">
        <f>'May -2016'!P33</f>
        <v>1820.2500000000014</v>
      </c>
      <c r="Q33" s="35">
        <f>'May -2016'!Q33</f>
        <v>0</v>
      </c>
      <c r="R33" s="35">
        <f>'May -2016'!R33</f>
        <v>-1820.2500000000014</v>
      </c>
      <c r="S33" s="4"/>
      <c r="T33" s="44">
        <f>'May -2016'!T33</f>
        <v>1188.7499999999984</v>
      </c>
      <c r="U33" s="44">
        <f>'May -2016'!U33</f>
        <v>0</v>
      </c>
      <c r="V33" s="44">
        <f>'May -2016'!V33</f>
        <v>349.93</v>
      </c>
      <c r="W33" s="44">
        <f>'May -2016'!W33</f>
        <v>838.81999999999834</v>
      </c>
      <c r="X33" s="47">
        <f>'May -2016'!X33+'May -2016'!AB33+'May -2016'!AF33+'May -2016'!AJ33+'May -2016'!AN33+'May -2016'!AR33+'May -2016'!AV33+'May -2016'!AZ33+'May -2016'!BD33+'May -2016'!BH33+'May -2016'!BL33+'May -2016'!BP33+'May -2016'!BT33+'May -2016'!BX33+'May -2016'!CB33+'May -2016'!CF33</f>
        <v>9</v>
      </c>
      <c r="Y33" s="47">
        <f>'May -2016'!Y33+'May -2016'!AC33+'May -2016'!AG33+'May -2016'!AK33+'May -2016'!AO33+'May -2016'!AS33+'May -2016'!AW33+'May -2016'!BA33+'May -2016'!BE33+'May -2016'!BI33+'May -2016'!BM33+'May -2016'!BQ33+'May -2016'!BU33+'May -2016'!BY33+'May -2016'!CC33+'May -2016'!CG33</f>
        <v>418.6</v>
      </c>
      <c r="Z33" s="47">
        <f>'May -2016'!Z33+'May -2016'!AD33+'May -2016'!AH33+'May -2016'!AL33+'May -2016'!AP33+'May -2016'!AT33+'May -2016'!AX33+'May -2016'!BB33+'May -2016'!BF33+'May -2016'!BJ33+'May -2016'!BN33+'May -2016'!BR33+'May -2016'!BV33+'May -2016'!BZ33+'May -2016'!CD33+'May -2016'!CH33</f>
        <v>8</v>
      </c>
      <c r="AA33" s="47">
        <f>'May -2016'!AA33+'May -2016'!AE33+'May -2016'!AI33+'May -2016'!AM33+'May -2016'!AQ33+'May -2016'!AU33+'May -2016'!AY33+'May -2016'!BC33+'May -2016'!BG33+'May -2016'!BK33+'May -2016'!BO33+'May -2016'!BS33+'May -2016'!BW33+'May -2016'!CA33+'May -2016'!CE33+'May -2016'!CI33</f>
        <v>416.03</v>
      </c>
      <c r="AB33" s="47">
        <f>'May -2016'!CJ33</f>
        <v>0</v>
      </c>
      <c r="AC33" s="47">
        <f>'May -2016'!CK33</f>
        <v>2.76</v>
      </c>
      <c r="AD33" s="48">
        <f t="shared" si="1"/>
        <v>418.6</v>
      </c>
      <c r="AE33" s="49">
        <f t="shared" si="0"/>
        <v>420.21999999999832</v>
      </c>
      <c r="AF33" s="49">
        <f t="shared" si="2"/>
        <v>415.84000000000003</v>
      </c>
      <c r="AG33" s="88">
        <f>'May -2016'!CO33+'May -2016'!CV33+'May -2016'!DC33+'May -2016'!DJ33+'May -2016'!DQ33+'May -2016'!DX33+'May -2016'!EE33+'May -2016'!EL33+'May -2016'!ES33+'May -2016'!EZ33+'May -2016'!FG33+'May -2016'!FN33+'May -2016'!FU33+'May -2016'!GB33+'May -2016'!GI33+'May -2016'!GP33</f>
        <v>1380.5600000000006</v>
      </c>
      <c r="AH33" s="88">
        <f>'May -2016'!CP33+'May -2016'!CW33+'May -2016'!DD33+'May -2016'!DK33+'May -2016'!DR33+'May -2016'!DY33+'May -2016'!EF33+'May -2016'!EM33+'May -2016'!ET33+'May -2016'!FA33+'May -2016'!FH33+'May -2016'!FO33+'May -2016'!FV33+'May -2016'!GC33+'May -2016'!GJ33+'May -2016'!GQ33</f>
        <v>416.03</v>
      </c>
      <c r="AI33" s="88">
        <f>'May -2016'!CQ33+'May -2016'!CX33+'May -2016'!DE33+'May -2016'!DL33+'May -2016'!DS33+'May -2016'!DZ33+'May -2016'!EG33+'May -2016'!EN33+'May -2016'!EU33+'May -2016'!FB33+'May -2016'!FI33+'May -2016'!FP33+'May -2016'!FW33+'May -2016'!GD33+'May -2016'!GK33+'May -2016'!GR33</f>
        <v>30</v>
      </c>
      <c r="AJ33" s="88">
        <f>'May -2016'!CR33+'May -2016'!CY33+'May -2016'!DF33+'May -2016'!DM33+'May -2016'!DT33+'May -2016'!EA33+'May -2016'!EH33+'May -2016'!EO33+'May -2016'!EV33+'May -2016'!FC33+'May -2016'!FJ33+'May -2016'!FQ33+'May -2016'!FX33+'May -2016'!GE33+'May -2016'!GL33+'May -2016'!GS33</f>
        <v>373.66</v>
      </c>
      <c r="AK33" s="88">
        <f>'May -2016'!CS33+'May -2016'!CZ33+'May -2016'!DG33+'May -2016'!DN33+'May -2016'!DU33+'May -2016'!EB33+'May -2016'!EI33+'May -2016'!EP33+'May -2016'!EW33+'May -2016'!FD33+'May -2016'!FK33+'May -2016'!FR33+'May -2016'!FY33+'May -2016'!GF33+'May -2016'!GM33+'May -2016'!GT33</f>
        <v>15.1</v>
      </c>
      <c r="AL33" s="88">
        <f>'May -2016'!CT33+'May -2016'!DA33+'May -2016'!DH33+'May -2016'!DO33+'May -2016'!DV33+'May -2016'!EC33+'May -2016'!EJ33+'May -2016'!EQ33+'May -2016'!EX33+'May -2016'!FE33+'May -2016'!FL33+'May -2016'!FS33+'May -2016'!FZ33+'May -2016'!GG33+'May -2016'!GN33+'May -2016'!GU33</f>
        <v>388.76000000000005</v>
      </c>
      <c r="AM33" s="88">
        <f>'May -2016'!CU33+'May -2016'!DB33+'May -2016'!DI33+'May -2016'!DP33+'May -2016'!DW33+'May -2016'!ED33+'May -2016'!EK33+'May -2016'!ER33+'May -2016'!EY33+'May -2016'!FF33+'May -2016'!FM33+'May -2016'!FT33+'May -2016'!GA33+'May -2016'!GH33+'May -2016'!GO33+'May -2016'!GV33</f>
        <v>1407.8300000000002</v>
      </c>
      <c r="AN33" s="89">
        <f>'May -2016'!GW33</f>
        <v>247</v>
      </c>
      <c r="AO33" s="89">
        <f>'May -2016'!GX33</f>
        <v>349.93</v>
      </c>
      <c r="AP33" s="89">
        <f>'May -2016'!GY33</f>
        <v>18</v>
      </c>
      <c r="AQ33" s="89">
        <f>'May -2016'!GZ33</f>
        <v>342.48</v>
      </c>
      <c r="AR33" s="89">
        <f>'May -2016'!HA33</f>
        <v>7.45</v>
      </c>
      <c r="AS33" s="89">
        <f>'May -2016'!HB33</f>
        <v>349.93</v>
      </c>
      <c r="AT33" s="89">
        <f>'May -2016'!HC33</f>
        <v>247.00000000000006</v>
      </c>
      <c r="AU33" s="58">
        <f>'May -2016'!HD33+'May -2016'!HH33+'May -2016'!HL33+'May -2016'!HP33+'May -2016'!HT33+'May -2016'!HX33+'May -2016'!IB33+'May -2016'!IF33+'May -2016'!IJ33+'May -2016'!IN33+'May -2016'!IR33+'May -2016'!IV33+'May -2016'!IZ33+'May -2016'!JD33+'May -2016'!JH33+'May -2016'!JL33</f>
        <v>331</v>
      </c>
      <c r="AV33" s="58">
        <f>'May -2016'!HE33+'May -2016'!HI33+'May -2016'!HM33+'May -2016'!HQ33+'May -2016'!HU33+'May -2016'!HY33+'May -2016'!IC33+'May -2016'!IG33+'May -2016'!IK33+'May -2016'!IO33+'May -2016'!IS33+'May -2016'!IW33+'May -2016'!JA33+'May -2016'!JE33+'May -2016'!JI33+'May -2016'!JM33</f>
        <v>30</v>
      </c>
      <c r="AW33" s="58">
        <f>'May -2016'!HF33+'May -2016'!HJ33+'May -2016'!HN33+'May -2016'!HR33+'May -2016'!HV33+'May -2016'!HZ33+'May -2016'!ID33+'May -2016'!IH33+'May -2016'!IL33+'May -2016'!IP33+'May -2016'!IT33+'May -2016'!IX33+'May -2016'!JB33+'May -2016'!JF33+'May -2016'!JJ33+'May -2016'!JN33</f>
        <v>0</v>
      </c>
      <c r="AX33" s="58">
        <f>'May -2016'!HG33+'May -2016'!HK33+'May -2016'!HO33+'May -2016'!HS33+'May -2016'!HW33+'May -2016'!IA33+'May -2016'!IE33+'May -2016'!II33+'May -2016'!IM33+'May -2016'!IQ33+'May -2016'!IU33+'May -2016'!IY33+'May -2016'!JC33+'May -2016'!JG33+'May -2016'!JK33+'May -2016'!JO33</f>
        <v>361</v>
      </c>
      <c r="AY33" s="58">
        <f>'May -2016'!JP33</f>
        <v>45</v>
      </c>
      <c r="AZ33" s="58">
        <f>'May -2016'!JQ33</f>
        <v>18</v>
      </c>
      <c r="BA33" s="58">
        <f>'May -2016'!JR33</f>
        <v>0</v>
      </c>
      <c r="BB33" s="58">
        <f>'May -2016'!JS33</f>
        <v>63</v>
      </c>
    </row>
    <row r="34" spans="1:54" s="61" customFormat="1" ht="21" customHeight="1">
      <c r="A34" s="31">
        <v>42550</v>
      </c>
      <c r="B34" s="32">
        <f>'May -2016'!B34</f>
        <v>1820.2500000000014</v>
      </c>
      <c r="C34" s="32">
        <f>'May -2016'!C34</f>
        <v>250</v>
      </c>
      <c r="D34" s="32">
        <f>'May -2016'!D34</f>
        <v>2070.2500000000014</v>
      </c>
      <c r="E34" s="35">
        <f>'May -2016'!E34</f>
        <v>0</v>
      </c>
      <c r="F34" s="35">
        <f>'May -2016'!F34</f>
        <v>0</v>
      </c>
      <c r="G34" s="35">
        <f>'May -2016'!G34</f>
        <v>0</v>
      </c>
      <c r="H34" s="35">
        <f>'May -2016'!H34</f>
        <v>0</v>
      </c>
      <c r="I34" s="35">
        <f>'May -2016'!I34</f>
        <v>0</v>
      </c>
      <c r="J34" s="35">
        <f>'May -2016'!J34</f>
        <v>0</v>
      </c>
      <c r="K34" s="35">
        <f>'May -2016'!K34</f>
        <v>0</v>
      </c>
      <c r="L34" s="35">
        <f>'May -2016'!L34</f>
        <v>0</v>
      </c>
      <c r="M34" s="35">
        <f>'May -2016'!M34</f>
        <v>0</v>
      </c>
      <c r="N34" s="35">
        <f>'May -2016'!N34</f>
        <v>0</v>
      </c>
      <c r="O34" s="35">
        <f>'May -2016'!O34</f>
        <v>0</v>
      </c>
      <c r="P34" s="35">
        <f>'May -2016'!P34</f>
        <v>2070.2500000000014</v>
      </c>
      <c r="Q34" s="35">
        <f>'May -2016'!Q34</f>
        <v>0</v>
      </c>
      <c r="R34" s="35">
        <f>'May -2016'!R34</f>
        <v>-2070.2500000000014</v>
      </c>
      <c r="S34" s="4"/>
      <c r="T34" s="44">
        <f>'May -2016'!T34</f>
        <v>420.21999999999832</v>
      </c>
      <c r="U34" s="44">
        <f>'May -2016'!U34</f>
        <v>0</v>
      </c>
      <c r="V34" s="44">
        <f>'May -2016'!V34</f>
        <v>0</v>
      </c>
      <c r="W34" s="44">
        <f>'May -2016'!W34</f>
        <v>420.21999999999832</v>
      </c>
      <c r="X34" s="47">
        <f>'May -2016'!X34+'May -2016'!AB34+'May -2016'!AF34+'May -2016'!AJ34+'May -2016'!AN34+'May -2016'!AR34+'May -2016'!AV34+'May -2016'!AZ34+'May -2016'!BD34+'May -2016'!BH34+'May -2016'!BL34+'May -2016'!BP34+'May -2016'!BT34+'May -2016'!BX34+'May -2016'!CB34+'May -2016'!CF34</f>
        <v>0</v>
      </c>
      <c r="Y34" s="47">
        <f>'May -2016'!Y34+'May -2016'!AC34+'May -2016'!AG34+'May -2016'!AK34+'May -2016'!AO34+'May -2016'!AS34+'May -2016'!AW34+'May -2016'!BA34+'May -2016'!BE34+'May -2016'!BI34+'May -2016'!BM34+'May -2016'!BQ34+'May -2016'!BU34+'May -2016'!BY34+'May -2016'!CC34+'May -2016'!CG34</f>
        <v>0</v>
      </c>
      <c r="Z34" s="47">
        <f>'May -2016'!Z34+'May -2016'!AD34+'May -2016'!AH34+'May -2016'!AL34+'May -2016'!AP34+'May -2016'!AT34+'May -2016'!AX34+'May -2016'!BB34+'May -2016'!BF34+'May -2016'!BJ34+'May -2016'!BN34+'May -2016'!BR34+'May -2016'!BV34+'May -2016'!BZ34+'May -2016'!CD34+'May -2016'!CH34</f>
        <v>0</v>
      </c>
      <c r="AA34" s="47">
        <f>'May -2016'!AA34+'May -2016'!AE34+'May -2016'!AI34+'May -2016'!AM34+'May -2016'!AQ34+'May -2016'!AU34+'May -2016'!AY34+'May -2016'!BC34+'May -2016'!BG34+'May -2016'!BK34+'May -2016'!BO34+'May -2016'!BS34+'May -2016'!BW34+'May -2016'!CA34+'May -2016'!CE34+'May -2016'!CI34</f>
        <v>0</v>
      </c>
      <c r="AB34" s="47">
        <f>'May -2016'!CJ34</f>
        <v>0</v>
      </c>
      <c r="AC34" s="47">
        <f>'May -2016'!CK34</f>
        <v>0</v>
      </c>
      <c r="AD34" s="48">
        <f>Y34</f>
        <v>0</v>
      </c>
      <c r="AE34" s="49">
        <f>W34-AD34</f>
        <v>420.21999999999832</v>
      </c>
      <c r="AF34" s="49">
        <f>+AD34-AB34-AC34</f>
        <v>0</v>
      </c>
      <c r="AG34" s="88">
        <f>'May -2016'!CO34+'May -2016'!CV34+'May -2016'!DC34+'May -2016'!DJ34+'May -2016'!DQ34+'May -2016'!DX34+'May -2016'!EE34+'May -2016'!EL34+'May -2016'!ES34+'May -2016'!EZ34+'May -2016'!FG34+'May -2016'!FN34+'May -2016'!FU34+'May -2016'!GB34+'May -2016'!GI34+'May -2016'!GP34</f>
        <v>1407.8300000000002</v>
      </c>
      <c r="AH34" s="88">
        <f>'May -2016'!CP34+'May -2016'!CW34+'May -2016'!DD34+'May -2016'!DK34+'May -2016'!DR34+'May -2016'!DY34+'May -2016'!EF34+'May -2016'!EM34+'May -2016'!ET34+'May -2016'!FA34+'May -2016'!FH34+'May -2016'!FO34+'May -2016'!FV34+'May -2016'!GC34+'May -2016'!GJ34+'May -2016'!GQ34</f>
        <v>0</v>
      </c>
      <c r="AI34" s="88">
        <f>'May -2016'!CQ34+'May -2016'!CX34+'May -2016'!DE34+'May -2016'!DL34+'May -2016'!DS34+'May -2016'!DZ34+'May -2016'!EG34+'May -2016'!EN34+'May -2016'!EU34+'May -2016'!FB34+'May -2016'!FI34+'May -2016'!FP34+'May -2016'!FW34+'May -2016'!GD34+'May -2016'!GK34+'May -2016'!GR34</f>
        <v>32</v>
      </c>
      <c r="AJ34" s="88">
        <f>'May -2016'!CR34+'May -2016'!CY34+'May -2016'!DF34+'May -2016'!DM34+'May -2016'!DT34+'May -2016'!EA34+'May -2016'!EH34+'May -2016'!EO34+'May -2016'!EV34+'May -2016'!FC34+'May -2016'!FJ34+'May -2016'!FQ34+'May -2016'!FX34+'May -2016'!GE34+'May -2016'!GL34+'May -2016'!GS34</f>
        <v>401</v>
      </c>
      <c r="AK34" s="88">
        <f>'May -2016'!CS34+'May -2016'!CZ34+'May -2016'!DG34+'May -2016'!DN34+'May -2016'!DU34+'May -2016'!EB34+'May -2016'!EI34+'May -2016'!EP34+'May -2016'!EW34+'May -2016'!FD34+'May -2016'!FK34+'May -2016'!FR34+'May -2016'!FY34+'May -2016'!GF34+'May -2016'!GM34+'May -2016'!GT34</f>
        <v>14.25</v>
      </c>
      <c r="AL34" s="88">
        <f>'May -2016'!CT34+'May -2016'!DA34+'May -2016'!DH34+'May -2016'!DO34+'May -2016'!DV34+'May -2016'!EC34+'May -2016'!EJ34+'May -2016'!EQ34+'May -2016'!EX34+'May -2016'!FE34+'May -2016'!FL34+'May -2016'!FS34+'May -2016'!FZ34+'May -2016'!GG34+'May -2016'!GN34+'May -2016'!GU34</f>
        <v>415.25</v>
      </c>
      <c r="AM34" s="88">
        <f>'May -2016'!CU34+'May -2016'!DB34+'May -2016'!DI34+'May -2016'!DP34+'May -2016'!DW34+'May -2016'!ED34+'May -2016'!EK34+'May -2016'!ER34+'May -2016'!EY34+'May -2016'!FF34+'May -2016'!FM34+'May -2016'!FT34+'May -2016'!GA34+'May -2016'!GH34+'May -2016'!GO34+'May -2016'!GV34</f>
        <v>992.58000000000038</v>
      </c>
      <c r="AN34" s="89">
        <f>'May -2016'!GW34</f>
        <v>247.00000000000006</v>
      </c>
      <c r="AO34" s="89">
        <f>'May -2016'!GX34</f>
        <v>0</v>
      </c>
      <c r="AP34" s="89">
        <f>'May -2016'!GY34</f>
        <v>0</v>
      </c>
      <c r="AQ34" s="89">
        <f>'May -2016'!GZ34</f>
        <v>0</v>
      </c>
      <c r="AR34" s="89">
        <f>'May -2016'!HA34</f>
        <v>0</v>
      </c>
      <c r="AS34" s="89">
        <f>'May -2016'!HB34</f>
        <v>0</v>
      </c>
      <c r="AT34" s="89">
        <f>'May -2016'!HC34</f>
        <v>247.00000000000006</v>
      </c>
      <c r="AU34" s="58">
        <f>'May -2016'!HD34+'May -2016'!HH34+'May -2016'!HL34+'May -2016'!HP34+'May -2016'!HT34+'May -2016'!HX34+'May -2016'!IB34+'May -2016'!IF34+'May -2016'!IJ34+'May -2016'!IN34+'May -2016'!IR34+'May -2016'!IV34+'May -2016'!IZ34+'May -2016'!JD34+'May -2016'!JH34+'May -2016'!JL34</f>
        <v>361</v>
      </c>
      <c r="AV34" s="58">
        <f>'May -2016'!HE34+'May -2016'!HI34+'May -2016'!HM34+'May -2016'!HQ34+'May -2016'!HU34+'May -2016'!HY34+'May -2016'!IC34+'May -2016'!IG34+'May -2016'!IK34+'May -2016'!IO34+'May -2016'!IS34+'May -2016'!IW34+'May -2016'!JA34+'May -2016'!JE34+'May -2016'!JI34+'May -2016'!JM34</f>
        <v>32</v>
      </c>
      <c r="AW34" s="58">
        <f>'May -2016'!HF34+'May -2016'!HJ34+'May -2016'!HN34+'May -2016'!HR34+'May -2016'!HV34+'May -2016'!HZ34+'May -2016'!ID34+'May -2016'!IH34+'May -2016'!IL34+'May -2016'!IP34+'May -2016'!IT34+'May -2016'!IX34+'May -2016'!JB34+'May -2016'!JF34+'May -2016'!JJ34+'May -2016'!JN34</f>
        <v>0</v>
      </c>
      <c r="AX34" s="58">
        <f>'May -2016'!HG34+'May -2016'!HK34+'May -2016'!HO34+'May -2016'!HS34+'May -2016'!HW34+'May -2016'!IA34+'May -2016'!IE34+'May -2016'!II34+'May -2016'!IM34+'May -2016'!IQ34+'May -2016'!IU34+'May -2016'!IY34+'May -2016'!JC34+'May -2016'!JG34+'May -2016'!JK34+'May -2016'!JO34</f>
        <v>393</v>
      </c>
      <c r="AY34" s="58">
        <f>'May -2016'!JP34</f>
        <v>63</v>
      </c>
      <c r="AZ34" s="58">
        <f>'May -2016'!JQ34</f>
        <v>0</v>
      </c>
      <c r="BA34" s="58">
        <f>'May -2016'!JR34</f>
        <v>0</v>
      </c>
      <c r="BB34" s="58">
        <f>'May -2016'!JS34</f>
        <v>63</v>
      </c>
    </row>
    <row r="35" spans="1:54" s="61" customFormat="1" ht="21" customHeight="1">
      <c r="A35" s="31">
        <v>42551</v>
      </c>
      <c r="B35" s="32">
        <f>'May -2016'!B35</f>
        <v>2070.2500000000014</v>
      </c>
      <c r="C35" s="32">
        <f>'May -2016'!C35</f>
        <v>0</v>
      </c>
      <c r="D35" s="32">
        <f>'May -2016'!D35</f>
        <v>2070.2500000000014</v>
      </c>
      <c r="E35" s="35">
        <f>'May -2016'!E35</f>
        <v>0</v>
      </c>
      <c r="F35" s="35">
        <f>'May -2016'!F35</f>
        <v>0</v>
      </c>
      <c r="G35" s="35">
        <f>'May -2016'!G35</f>
        <v>0</v>
      </c>
      <c r="H35" s="35">
        <f>'May -2016'!H35</f>
        <v>0</v>
      </c>
      <c r="I35" s="35">
        <f>'May -2016'!I35</f>
        <v>0</v>
      </c>
      <c r="J35" s="35">
        <f>'May -2016'!J35</f>
        <v>0</v>
      </c>
      <c r="K35" s="35">
        <f>'May -2016'!K35</f>
        <v>0</v>
      </c>
      <c r="L35" s="35">
        <f>'May -2016'!L35</f>
        <v>0</v>
      </c>
      <c r="M35" s="35">
        <f>'May -2016'!M35</f>
        <v>0</v>
      </c>
      <c r="N35" s="35">
        <f>'May -2016'!N35</f>
        <v>0</v>
      </c>
      <c r="O35" s="35">
        <f>'May -2016'!O35</f>
        <v>0</v>
      </c>
      <c r="P35" s="35">
        <f>'May -2016'!P35</f>
        <v>2070.2500000000014</v>
      </c>
      <c r="Q35" s="35">
        <f>'May -2016'!Q35</f>
        <v>0</v>
      </c>
      <c r="R35" s="35">
        <f>'May -2016'!R35</f>
        <v>-2070.2500000000014</v>
      </c>
      <c r="S35" s="4"/>
      <c r="T35" s="44">
        <f>'May -2016'!T35</f>
        <v>420.21999999999832</v>
      </c>
      <c r="U35" s="44">
        <f>'May -2016'!U35</f>
        <v>0</v>
      </c>
      <c r="V35" s="44">
        <f>'May -2016'!V35</f>
        <v>0</v>
      </c>
      <c r="W35" s="44">
        <f>'May -2016'!W35</f>
        <v>420.21999999999832</v>
      </c>
      <c r="X35" s="47">
        <f>'May -2016'!X35+'May -2016'!AB35+'May -2016'!AF35+'May -2016'!AJ35+'May -2016'!AN35+'May -2016'!AR35+'May -2016'!AV35+'May -2016'!AZ35+'May -2016'!BD35+'May -2016'!BH35+'May -2016'!BL35+'May -2016'!BP35+'May -2016'!BT35+'May -2016'!BX35+'May -2016'!CB35+'May -2016'!CF35</f>
        <v>0</v>
      </c>
      <c r="Y35" s="47">
        <f>'May -2016'!Y35+'May -2016'!AC35+'May -2016'!AG35+'May -2016'!AK35+'May -2016'!AO35+'May -2016'!AS35+'May -2016'!AW35+'May -2016'!BA35+'May -2016'!BE35+'May -2016'!BI35+'May -2016'!BM35+'May -2016'!BQ35+'May -2016'!BU35+'May -2016'!BY35+'May -2016'!CC35+'May -2016'!CG35</f>
        <v>0</v>
      </c>
      <c r="Z35" s="47">
        <f>'May -2016'!Z35+'May -2016'!AD35+'May -2016'!AH35+'May -2016'!AL35+'May -2016'!AP35+'May -2016'!AT35+'May -2016'!AX35+'May -2016'!BB35+'May -2016'!BF35+'May -2016'!BJ35+'May -2016'!BN35+'May -2016'!BR35+'May -2016'!BV35+'May -2016'!BZ35+'May -2016'!CD35+'May -2016'!CH35</f>
        <v>0</v>
      </c>
      <c r="AA35" s="47">
        <f>'May -2016'!AA35+'May -2016'!AE35+'May -2016'!AI35+'May -2016'!AM35+'May -2016'!AQ35+'May -2016'!AU35+'May -2016'!AY35+'May -2016'!BC35+'May -2016'!BG35+'May -2016'!BK35+'May -2016'!BO35+'May -2016'!BS35+'May -2016'!BW35+'May -2016'!CA35+'May -2016'!CE35+'May -2016'!CI35</f>
        <v>0</v>
      </c>
      <c r="AB35" s="47">
        <f>'May -2016'!CJ35</f>
        <v>0</v>
      </c>
      <c r="AC35" s="47">
        <f>'May -2016'!CK35</f>
        <v>0</v>
      </c>
      <c r="AD35" s="48">
        <f>Y35</f>
        <v>0</v>
      </c>
      <c r="AE35" s="49">
        <f>W35-AD35</f>
        <v>420.21999999999832</v>
      </c>
      <c r="AF35" s="49">
        <f>+AD35-AB35-AC35</f>
        <v>0</v>
      </c>
      <c r="AG35" s="88">
        <f>'May -2016'!CO35+'May -2016'!CV35+'May -2016'!DC35+'May -2016'!DJ35+'May -2016'!DQ35+'May -2016'!DX35+'May -2016'!EE35+'May -2016'!EL35+'May -2016'!ES35+'May -2016'!EZ35+'May -2016'!FG35+'May -2016'!FN35+'May -2016'!FU35+'May -2016'!GB35+'May -2016'!GI35+'May -2016'!GP35</f>
        <v>992.58000000000038</v>
      </c>
      <c r="AH35" s="88">
        <f>'May -2016'!CP35+'May -2016'!CW35+'May -2016'!DD35+'May -2016'!DK35+'May -2016'!DR35+'May -2016'!DY35+'May -2016'!EF35+'May -2016'!EM35+'May -2016'!ET35+'May -2016'!FA35+'May -2016'!FH35+'May -2016'!FO35+'May -2016'!FV35+'May -2016'!GC35+'May -2016'!GJ35+'May -2016'!GQ35</f>
        <v>0</v>
      </c>
      <c r="AI35" s="88">
        <f>'May -2016'!CQ35+'May -2016'!CX35+'May -2016'!DE35+'May -2016'!DL35+'May -2016'!DS35+'May -2016'!DZ35+'May -2016'!EG35+'May -2016'!EN35+'May -2016'!EU35+'May -2016'!FB35+'May -2016'!FI35+'May -2016'!FP35+'May -2016'!FW35+'May -2016'!GD35+'May -2016'!GK35+'May -2016'!GR35</f>
        <v>0</v>
      </c>
      <c r="AJ35" s="88">
        <f>'May -2016'!CR35+'May -2016'!CY35+'May -2016'!DF35+'May -2016'!DM35+'May -2016'!DT35+'May -2016'!EA35+'May -2016'!EH35+'May -2016'!EO35+'May -2016'!EV35+'May -2016'!FC35+'May -2016'!FJ35+'May -2016'!FQ35+'May -2016'!FX35+'May -2016'!GE35+'May -2016'!GL35+'May -2016'!GS35</f>
        <v>0</v>
      </c>
      <c r="AK35" s="88">
        <f>'May -2016'!CS35+'May -2016'!CZ35+'May -2016'!DG35+'May -2016'!DN35+'May -2016'!DU35+'May -2016'!EB35+'May -2016'!EI35+'May -2016'!EP35+'May -2016'!EW35+'May -2016'!FD35+'May -2016'!FK35+'May -2016'!FR35+'May -2016'!FY35+'May -2016'!GF35+'May -2016'!GM35+'May -2016'!GT35</f>
        <v>0</v>
      </c>
      <c r="AL35" s="88">
        <f>'May -2016'!CT35+'May -2016'!DA35+'May -2016'!DH35+'May -2016'!DO35+'May -2016'!DV35+'May -2016'!EC35+'May -2016'!EJ35+'May -2016'!EQ35+'May -2016'!EX35+'May -2016'!FE35+'May -2016'!FL35+'May -2016'!FS35+'May -2016'!FZ35+'May -2016'!GG35+'May -2016'!GN35+'May -2016'!GU35</f>
        <v>0</v>
      </c>
      <c r="AM35" s="88">
        <f>'May -2016'!CU35+'May -2016'!DB35+'May -2016'!DI35+'May -2016'!DP35+'May -2016'!DW35+'May -2016'!ED35+'May -2016'!EK35+'May -2016'!ER35+'May -2016'!EY35+'May -2016'!FF35+'May -2016'!FM35+'May -2016'!FT35+'May -2016'!GA35+'May -2016'!GH35+'May -2016'!GO35+'May -2016'!GV35</f>
        <v>992.58000000000038</v>
      </c>
      <c r="AN35" s="89">
        <f>'May -2016'!GW35</f>
        <v>247.00000000000006</v>
      </c>
      <c r="AO35" s="89">
        <f>'May -2016'!GX35</f>
        <v>0</v>
      </c>
      <c r="AP35" s="89">
        <f>'May -2016'!GY35</f>
        <v>0</v>
      </c>
      <c r="AQ35" s="89">
        <f>'May -2016'!GZ35</f>
        <v>0</v>
      </c>
      <c r="AR35" s="89">
        <f>'May -2016'!HA35</f>
        <v>0</v>
      </c>
      <c r="AS35" s="89">
        <f>'May -2016'!HB35</f>
        <v>0</v>
      </c>
      <c r="AT35" s="89">
        <f>'May -2016'!HC35</f>
        <v>247.00000000000006</v>
      </c>
      <c r="AU35" s="58">
        <f>'May -2016'!HD35+'May -2016'!HH35+'May -2016'!HL35+'May -2016'!HP35+'May -2016'!HT35+'May -2016'!HX35+'May -2016'!IB35+'May -2016'!IF35+'May -2016'!IJ35+'May -2016'!IN35+'May -2016'!IR35+'May -2016'!IV35+'May -2016'!IZ35+'May -2016'!JD35+'May -2016'!JH35+'May -2016'!JL35</f>
        <v>393</v>
      </c>
      <c r="AV35" s="58">
        <f>'May -2016'!HE35+'May -2016'!HI35+'May -2016'!HM35+'May -2016'!HQ35+'May -2016'!HU35+'May -2016'!HY35+'May -2016'!IC35+'May -2016'!IG35+'May -2016'!IK35+'May -2016'!IO35+'May -2016'!IS35+'May -2016'!IW35+'May -2016'!JA35+'May -2016'!JE35+'May -2016'!JI35+'May -2016'!JM35</f>
        <v>0</v>
      </c>
      <c r="AW35" s="58">
        <f>'May -2016'!HF35+'May -2016'!HJ35+'May -2016'!HN35+'May -2016'!HR35+'May -2016'!HV35+'May -2016'!HZ35+'May -2016'!ID35+'May -2016'!IH35+'May -2016'!IL35+'May -2016'!IP35+'May -2016'!IT35+'May -2016'!IX35+'May -2016'!JB35+'May -2016'!JF35+'May -2016'!JJ35+'May -2016'!JN35</f>
        <v>65</v>
      </c>
      <c r="AX35" s="58">
        <f>'May -2016'!HG35+'May -2016'!HK35+'May -2016'!HO35+'May -2016'!HS35+'May -2016'!HW35+'May -2016'!IA35+'May -2016'!IE35+'May -2016'!II35+'May -2016'!IM35+'May -2016'!IQ35+'May -2016'!IU35+'May -2016'!IY35+'May -2016'!JC35+'May -2016'!JG35+'May -2016'!JK35+'May -2016'!JO35</f>
        <v>328</v>
      </c>
      <c r="AY35" s="58">
        <f>'May -2016'!JP35</f>
        <v>63</v>
      </c>
      <c r="AZ35" s="58">
        <f>'May -2016'!JQ35</f>
        <v>0</v>
      </c>
      <c r="BA35" s="58">
        <f>'May -2016'!JR35</f>
        <v>0</v>
      </c>
      <c r="BB35" s="58">
        <f>'May -2016'!JS35</f>
        <v>63</v>
      </c>
    </row>
    <row r="36" spans="1:54" s="67" customFormat="1" ht="21" customHeight="1">
      <c r="A36" s="31">
        <v>42552</v>
      </c>
      <c r="B36" s="32">
        <f>'May -2016'!B36</f>
        <v>2070.2500000000014</v>
      </c>
      <c r="C36" s="32">
        <f>'May -2016'!C36</f>
        <v>0</v>
      </c>
      <c r="D36" s="32">
        <f>'May -2016'!D36</f>
        <v>2070.2500000000014</v>
      </c>
      <c r="E36" s="35">
        <f>'May -2016'!E36</f>
        <v>0</v>
      </c>
      <c r="F36" s="35">
        <f>'May -2016'!F36</f>
        <v>0</v>
      </c>
      <c r="G36" s="35">
        <f>'May -2016'!G36</f>
        <v>0</v>
      </c>
      <c r="H36" s="35">
        <f>'May -2016'!H36</f>
        <v>0</v>
      </c>
      <c r="I36" s="35">
        <f>'May -2016'!I36</f>
        <v>0</v>
      </c>
      <c r="J36" s="35">
        <f>'May -2016'!J36</f>
        <v>0</v>
      </c>
      <c r="K36" s="35">
        <f>'May -2016'!K36</f>
        <v>0</v>
      </c>
      <c r="L36" s="35">
        <f>'May -2016'!L36</f>
        <v>0</v>
      </c>
      <c r="M36" s="35">
        <f>'May -2016'!M36</f>
        <v>0</v>
      </c>
      <c r="N36" s="35">
        <f>'May -2016'!N36</f>
        <v>0</v>
      </c>
      <c r="O36" s="35">
        <f>'May -2016'!O36</f>
        <v>0</v>
      </c>
      <c r="P36" s="35">
        <f>'May -2016'!P36</f>
        <v>2070.2500000000014</v>
      </c>
      <c r="Q36" s="35">
        <f>'May -2016'!Q36</f>
        <v>0</v>
      </c>
      <c r="R36" s="35">
        <f>'May -2016'!R36</f>
        <v>-2070.2500000000014</v>
      </c>
      <c r="S36" s="4"/>
      <c r="T36" s="44">
        <f>'May -2016'!T36</f>
        <v>420.21999999999832</v>
      </c>
      <c r="U36" s="44">
        <f>'May -2016'!U36</f>
        <v>0</v>
      </c>
      <c r="V36" s="44">
        <f>'May -2016'!V36</f>
        <v>0</v>
      </c>
      <c r="W36" s="44">
        <f>'May -2016'!W36</f>
        <v>420.21999999999832</v>
      </c>
      <c r="X36" s="47">
        <f>'May -2016'!X36+'May -2016'!AB36+'May -2016'!AF36+'May -2016'!AJ36+'May -2016'!AN36+'May -2016'!AR36+'May -2016'!AV36+'May -2016'!AZ36+'May -2016'!BD36+'May -2016'!BH36+'May -2016'!BL36+'May -2016'!BP36+'May -2016'!BT36+'May -2016'!BX36+'May -2016'!CB36+'May -2016'!CF36</f>
        <v>0</v>
      </c>
      <c r="Y36" s="47">
        <f>'May -2016'!Y36+'May -2016'!AC36+'May -2016'!AG36+'May -2016'!AK36+'May -2016'!AO36+'May -2016'!AS36+'May -2016'!AW36+'May -2016'!BA36+'May -2016'!BE36+'May -2016'!BI36+'May -2016'!BM36+'May -2016'!BQ36+'May -2016'!BU36+'May -2016'!BY36+'May -2016'!CC36+'May -2016'!CG36</f>
        <v>0</v>
      </c>
      <c r="Z36" s="47">
        <f>'May -2016'!Z36+'May -2016'!AD36+'May -2016'!AH36+'May -2016'!AL36+'May -2016'!AP36+'May -2016'!AT36+'May -2016'!AX36+'May -2016'!BB36+'May -2016'!BF36+'May -2016'!BJ36+'May -2016'!BN36+'May -2016'!BR36+'May -2016'!BV36+'May -2016'!BZ36+'May -2016'!CD36+'May -2016'!CH36</f>
        <v>0</v>
      </c>
      <c r="AA36" s="47">
        <f>'May -2016'!AA36+'May -2016'!AE36+'May -2016'!AI36+'May -2016'!AM36+'May -2016'!AQ36+'May -2016'!AU36+'May -2016'!AY36+'May -2016'!BC36+'May -2016'!BG36+'May -2016'!BK36+'May -2016'!BO36+'May -2016'!BS36+'May -2016'!BW36+'May -2016'!CA36+'May -2016'!CE36+'May -2016'!CI36</f>
        <v>0</v>
      </c>
      <c r="AB36" s="47">
        <f>'May -2016'!CJ36</f>
        <v>0</v>
      </c>
      <c r="AC36" s="47">
        <f>'May -2016'!CK36</f>
        <v>0</v>
      </c>
      <c r="AD36" s="48">
        <f>Y36</f>
        <v>0</v>
      </c>
      <c r="AE36" s="49">
        <f>W36-AD36</f>
        <v>420.21999999999832</v>
      </c>
      <c r="AF36" s="49">
        <f>+AD36-AB36-AC36</f>
        <v>0</v>
      </c>
      <c r="AG36" s="88">
        <f>'May -2016'!CO36+'May -2016'!CV36+'May -2016'!DC36+'May -2016'!DJ36+'May -2016'!DQ36+'May -2016'!DX36+'May -2016'!EE36+'May -2016'!EL36+'May -2016'!ES36+'May -2016'!EZ36+'May -2016'!FG36+'May -2016'!FN36+'May -2016'!FU36+'May -2016'!GB36+'May -2016'!GI36+'May -2016'!GP36</f>
        <v>992.58000000000038</v>
      </c>
      <c r="AH36" s="88">
        <f>'May -2016'!CP36+'May -2016'!CW36+'May -2016'!DD36+'May -2016'!DK36+'May -2016'!DR36+'May -2016'!DY36+'May -2016'!EF36+'May -2016'!EM36+'May -2016'!ET36+'May -2016'!FA36+'May -2016'!FH36+'May -2016'!FO36+'May -2016'!FV36+'May -2016'!GC36+'May -2016'!GJ36+'May -2016'!GQ36</f>
        <v>0</v>
      </c>
      <c r="AI36" s="88">
        <f>'May -2016'!CQ36+'May -2016'!CX36+'May -2016'!DE36+'May -2016'!DL36+'May -2016'!DS36+'May -2016'!DZ36+'May -2016'!EG36+'May -2016'!EN36+'May -2016'!EU36+'May -2016'!FB36+'May -2016'!FI36+'May -2016'!FP36+'May -2016'!FW36+'May -2016'!GD36+'May -2016'!GK36+'May -2016'!GR36</f>
        <v>0</v>
      </c>
      <c r="AJ36" s="88">
        <f>'May -2016'!CR36+'May -2016'!CY36+'May -2016'!DF36+'May -2016'!DM36+'May -2016'!DT36+'May -2016'!EA36+'May -2016'!EH36+'May -2016'!EO36+'May -2016'!EV36+'May -2016'!FC36+'May -2016'!FJ36+'May -2016'!FQ36+'May -2016'!FX36+'May -2016'!GE36+'May -2016'!GL36+'May -2016'!GS36</f>
        <v>0</v>
      </c>
      <c r="AK36" s="88">
        <f>'May -2016'!CS36+'May -2016'!CZ36+'May -2016'!DG36+'May -2016'!DN36+'May -2016'!DU36+'May -2016'!EB36+'May -2016'!EI36+'May -2016'!EP36+'May -2016'!EW36+'May -2016'!FD36+'May -2016'!FK36+'May -2016'!FR36+'May -2016'!FY36+'May -2016'!GF36+'May -2016'!GM36+'May -2016'!GT36</f>
        <v>0</v>
      </c>
      <c r="AL36" s="88">
        <f>'May -2016'!CT36+'May -2016'!DA36+'May -2016'!DH36+'May -2016'!DO36+'May -2016'!DV36+'May -2016'!EC36+'May -2016'!EJ36+'May -2016'!EQ36+'May -2016'!EX36+'May -2016'!FE36+'May -2016'!FL36+'May -2016'!FS36+'May -2016'!FZ36+'May -2016'!GG36+'May -2016'!GN36+'May -2016'!GU36</f>
        <v>0</v>
      </c>
      <c r="AM36" s="88">
        <f>'May -2016'!CU36+'May -2016'!DB36+'May -2016'!DI36+'May -2016'!DP36+'May -2016'!DW36+'May -2016'!ED36+'May -2016'!EK36+'May -2016'!ER36+'May -2016'!EY36+'May -2016'!FF36+'May -2016'!FM36+'May -2016'!FT36+'May -2016'!GA36+'May -2016'!GH36+'May -2016'!GO36+'May -2016'!GV36</f>
        <v>992.58000000000038</v>
      </c>
      <c r="AN36" s="89">
        <f>'May -2016'!GW36</f>
        <v>247.00000000000006</v>
      </c>
      <c r="AO36" s="89">
        <f>'May -2016'!GX36</f>
        <v>0</v>
      </c>
      <c r="AP36" s="89">
        <f>'May -2016'!GY36</f>
        <v>0</v>
      </c>
      <c r="AQ36" s="89">
        <f>'May -2016'!GZ36</f>
        <v>0</v>
      </c>
      <c r="AR36" s="89">
        <f>'May -2016'!HA36</f>
        <v>0</v>
      </c>
      <c r="AS36" s="89">
        <f>'May -2016'!HB36</f>
        <v>0</v>
      </c>
      <c r="AT36" s="89">
        <f>'May -2016'!HC36</f>
        <v>247.00000000000006</v>
      </c>
      <c r="AU36" s="58">
        <f>'May -2016'!HD36+'May -2016'!HH36+'May -2016'!HL36+'May -2016'!HP36+'May -2016'!HT36+'May -2016'!HX36+'May -2016'!IB36+'May -2016'!IF36+'May -2016'!IJ36+'May -2016'!IN36+'May -2016'!IR36+'May -2016'!IV36+'May -2016'!IZ36+'May -2016'!JD36+'May -2016'!JH36+'May -2016'!JL36</f>
        <v>328</v>
      </c>
      <c r="AV36" s="58">
        <f>'May -2016'!HE36+'May -2016'!HI36+'May -2016'!HM36+'May -2016'!HQ36+'May -2016'!HU36+'May -2016'!HY36+'May -2016'!IC36+'May -2016'!IG36+'May -2016'!IK36+'May -2016'!IO36+'May -2016'!IS36+'May -2016'!IW36+'May -2016'!JA36+'May -2016'!JE36+'May -2016'!JI36+'May -2016'!JM36</f>
        <v>0</v>
      </c>
      <c r="AW36" s="58">
        <f>'May -2016'!HF36+'May -2016'!HJ36+'May -2016'!HN36+'May -2016'!HR36+'May -2016'!HV36+'May -2016'!HZ36+'May -2016'!ID36+'May -2016'!IH36+'May -2016'!IL36+'May -2016'!IP36+'May -2016'!IT36+'May -2016'!IX36+'May -2016'!JB36+'May -2016'!JF36+'May -2016'!JJ36+'May -2016'!JN36</f>
        <v>0</v>
      </c>
      <c r="AX36" s="58">
        <f>'May -2016'!HG36+'May -2016'!HK36+'May -2016'!HO36+'May -2016'!HS36+'May -2016'!HW36+'May -2016'!IA36+'May -2016'!IE36+'May -2016'!II36+'May -2016'!IM36+'May -2016'!IQ36+'May -2016'!IU36+'May -2016'!IY36+'May -2016'!JC36+'May -2016'!JG36+'May -2016'!JK36+'May -2016'!JO36</f>
        <v>328</v>
      </c>
      <c r="AY36" s="58">
        <f>'May -2016'!JP36</f>
        <v>63</v>
      </c>
      <c r="AZ36" s="58">
        <f>'May -2016'!JQ36</f>
        <v>0</v>
      </c>
      <c r="BA36" s="58">
        <f>'May -2016'!JR36</f>
        <v>0</v>
      </c>
      <c r="BB36" s="58">
        <f>'May -2016'!JS36</f>
        <v>63</v>
      </c>
    </row>
    <row r="37" spans="1:54">
      <c r="C37" s="72">
        <f>SUM(C6:C36)</f>
        <v>17700</v>
      </c>
      <c r="E37" s="72">
        <f>SUM(E6:E36)</f>
        <v>372</v>
      </c>
      <c r="F37" s="72">
        <f>SUM(F6:F36)</f>
        <v>17005.759999999995</v>
      </c>
      <c r="G37" s="72">
        <f>SUM(G6:G36)</f>
        <v>16708.16</v>
      </c>
      <c r="H37" s="72">
        <f>SUM(H6:H36)</f>
        <v>335.0200000000001</v>
      </c>
      <c r="I37" s="72">
        <f>SUM(I6:I36)</f>
        <v>28.070000000000004</v>
      </c>
      <c r="L37" s="73"/>
      <c r="O37" s="72">
        <f>SUM(O6:O36)</f>
        <v>17071.25</v>
      </c>
      <c r="U37" s="90">
        <f>G37</f>
        <v>16708.16</v>
      </c>
      <c r="X37" s="91">
        <f>SUM(X6:X36)</f>
        <v>240</v>
      </c>
      <c r="Y37" s="91">
        <f>SUM(Y6:Y36)</f>
        <v>10831.410000000002</v>
      </c>
      <c r="Z37" s="91">
        <f>SUM(Z6:Z36)</f>
        <v>240</v>
      </c>
      <c r="AA37" s="91">
        <f>SUM(AA6:AA36)</f>
        <v>10768.550000000001</v>
      </c>
      <c r="AB37" s="47">
        <f>'May -2016'!CJ37</f>
        <v>16.049999999999997</v>
      </c>
      <c r="AC37" s="47">
        <f>'May -2016'!CK37</f>
        <v>65.56</v>
      </c>
      <c r="AD37" s="73">
        <f>SUM(AD6:AD36)</f>
        <v>10831.410000000002</v>
      </c>
      <c r="AF37" s="91">
        <f>SUM(AF6:AF36)</f>
        <v>10749.799999999997</v>
      </c>
      <c r="AV37" s="91">
        <f>SUM(AV6:AV36)</f>
        <v>823</v>
      </c>
      <c r="AW37" s="91">
        <f>SUM(AW6:AW36)</f>
        <v>747</v>
      </c>
      <c r="AX37" s="91"/>
      <c r="BA37" s="91">
        <f>SUM(BA6:BA36)</f>
        <v>490</v>
      </c>
    </row>
    <row r="38" spans="1:54" ht="15.75" thickBot="1">
      <c r="L38" s="73"/>
      <c r="P38" s="177"/>
      <c r="Q38" s="177"/>
      <c r="R38" s="92"/>
      <c r="X38" s="91"/>
      <c r="AH38" s="91">
        <f>SUM(AH6:AH36)</f>
        <v>10768.550000000001</v>
      </c>
      <c r="AI38">
        <f>SUM(AI6:AI37)</f>
        <v>823</v>
      </c>
      <c r="AK38" s="72">
        <f>SUM(AK6:AK36)</f>
        <v>322.73</v>
      </c>
      <c r="AL38" s="73">
        <f>SUM(AL6:AL36)</f>
        <v>10695.320000000002</v>
      </c>
      <c r="AR38" s="72"/>
    </row>
    <row r="39" spans="1:54" ht="15.75" thickBot="1">
      <c r="G39" s="93"/>
      <c r="P39" s="94"/>
      <c r="U39" s="95"/>
      <c r="AC39" s="178" t="s">
        <v>83</v>
      </c>
      <c r="AD39" s="179"/>
      <c r="AE39" s="96">
        <v>1978</v>
      </c>
      <c r="AK39" s="169" t="s">
        <v>83</v>
      </c>
      <c r="AL39" s="170"/>
      <c r="AM39" s="97" t="e">
        <f>+'[2]MONTHLY REPORT'!CM37+'[2]MONTHLY REPORT'!CT37+'[2]MONTHLY REPORT'!DA37+'[2]MONTHLY REPORT'!DH37+'[2]MONTHLY REPORT'!DO37+'[2]MONTHLY REPORT'!DV37+'[2]MONTHLY REPORT'!EC37+'[2]MONTHLY REPORT'!EJ37+'[2]MONTHLY REPORT'!EQ37+'[2]MONTHLY REPORT'!EX37+'[2]MONTHLY REPORT'!FE37+'[2]MONTHLY REPORT'!FL37+'[2]MONTHLY REPORT'!FS37+'[2]MONTHLY REPORT'!FZ37</f>
        <v>#REF!</v>
      </c>
      <c r="AR39" s="169" t="s">
        <v>83</v>
      </c>
      <c r="AS39" s="170"/>
      <c r="AT39" s="98">
        <v>0</v>
      </c>
      <c r="AU39" s="169" t="s">
        <v>83</v>
      </c>
      <c r="AV39" s="170"/>
      <c r="AW39" s="170"/>
      <c r="AX39" s="98" t="e">
        <f>+'[2]MONTHLY REPORT'!GK37+'[2]MONTHLY REPORT'!GO37+'[2]MONTHLY REPORT'!GS37+'[2]MONTHLY REPORT'!GW37+'[2]MONTHLY REPORT'!HA37+'[2]MONTHLY REPORT'!HE37+'[2]MONTHLY REPORT'!HI37+'[2]MONTHLY REPORT'!HM37+'[2]MONTHLY REPORT'!HQ37+'[2]MONTHLY REPORT'!HU37+'[2]MONTHLY REPORT'!HY37+'[2]MONTHLY REPORT'!IC37+'[2]MONTHLY REPORT'!IG37+'[2]MONTHLY REPORT'!IK37</f>
        <v>#REF!</v>
      </c>
      <c r="AY39" s="169" t="s">
        <v>83</v>
      </c>
      <c r="AZ39" s="170"/>
      <c r="BA39" s="170"/>
      <c r="BB39" s="98">
        <v>282</v>
      </c>
    </row>
    <row r="40" spans="1:54">
      <c r="G40" s="92"/>
      <c r="L40" s="73"/>
      <c r="P40" s="112" t="s">
        <v>72</v>
      </c>
      <c r="Q40" s="112"/>
      <c r="R40" s="82">
        <f>25*25</f>
        <v>625</v>
      </c>
      <c r="AC40" s="180" t="s">
        <v>84</v>
      </c>
      <c r="AD40" s="180"/>
      <c r="AE40" s="78">
        <v>245</v>
      </c>
    </row>
    <row r="41" spans="1:54" ht="18.75" customHeight="1">
      <c r="G41" s="92"/>
      <c r="P41" s="113" t="s">
        <v>73</v>
      </c>
      <c r="Q41" s="113"/>
      <c r="R41" s="82">
        <v>0</v>
      </c>
      <c r="AC41" s="181" t="s">
        <v>53</v>
      </c>
      <c r="AD41" s="181"/>
      <c r="AE41" s="99">
        <f>(AE40+AE39)-AE36</f>
        <v>1802.7800000000016</v>
      </c>
      <c r="AF41" s="91"/>
    </row>
    <row r="42" spans="1:54" ht="21.75" customHeight="1">
      <c r="P42" s="114" t="s">
        <v>74</v>
      </c>
      <c r="Q42" s="115"/>
      <c r="R42" s="82">
        <f>4*25</f>
        <v>100</v>
      </c>
      <c r="AC42" s="182"/>
      <c r="AD42" s="182"/>
      <c r="AE42" s="91"/>
      <c r="AF42" s="91"/>
    </row>
    <row r="43" spans="1:54">
      <c r="G43" s="73"/>
      <c r="P43" s="114" t="s">
        <v>75</v>
      </c>
      <c r="Q43" s="115"/>
      <c r="R43" s="82">
        <f>25+19.75+10.45</f>
        <v>55.2</v>
      </c>
      <c r="AE43" s="91"/>
      <c r="AF43" s="91"/>
    </row>
    <row r="44" spans="1:54">
      <c r="P44" s="114" t="s">
        <v>76</v>
      </c>
      <c r="Q44" s="115"/>
      <c r="R44" s="82">
        <v>358.95</v>
      </c>
      <c r="AE44" s="91"/>
      <c r="AF44" s="91"/>
    </row>
    <row r="45" spans="1:54">
      <c r="P45" s="183" t="s">
        <v>77</v>
      </c>
      <c r="Q45" s="184"/>
      <c r="R45" s="100">
        <f>SUM(R40:R44)</f>
        <v>1139.1500000000001</v>
      </c>
    </row>
    <row r="46" spans="1:54">
      <c r="P46" s="185" t="s">
        <v>53</v>
      </c>
      <c r="Q46" s="185"/>
      <c r="R46" s="101" t="e">
        <f>+R45-#REF!</f>
        <v>#REF!</v>
      </c>
    </row>
    <row r="54" spans="16:42">
      <c r="AP54">
        <v>6</v>
      </c>
    </row>
    <row r="59" spans="16:42">
      <c r="P59" s="112" t="s">
        <v>72</v>
      </c>
      <c r="Q59" s="112"/>
      <c r="R59" s="82">
        <f>13*25</f>
        <v>325</v>
      </c>
    </row>
    <row r="60" spans="16:42">
      <c r="P60" s="113" t="s">
        <v>73</v>
      </c>
      <c r="Q60" s="113"/>
      <c r="R60" s="82">
        <f>16*25</f>
        <v>400</v>
      </c>
    </row>
    <row r="61" spans="16:42">
      <c r="P61" s="114" t="s">
        <v>74</v>
      </c>
      <c r="Q61" s="115"/>
      <c r="R61" s="82">
        <f>14*25</f>
        <v>350</v>
      </c>
    </row>
    <row r="62" spans="16:42">
      <c r="P62" s="114" t="s">
        <v>75</v>
      </c>
      <c r="Q62" s="115"/>
      <c r="R62" s="82">
        <f>35+19.7</f>
        <v>54.7</v>
      </c>
    </row>
    <row r="63" spans="16:42">
      <c r="P63" s="114" t="s">
        <v>76</v>
      </c>
      <c r="Q63" s="115"/>
      <c r="R63" s="82">
        <f>28.21+28.5+30.21+29.83+23.38+28.67+30.22+23.37+31.54+8.29</f>
        <v>262.22000000000003</v>
      </c>
    </row>
    <row r="64" spans="16:42">
      <c r="P64" s="183" t="s">
        <v>77</v>
      </c>
      <c r="Q64" s="184"/>
      <c r="R64" s="100">
        <f>SUM(R59:R63)</f>
        <v>1391.92</v>
      </c>
    </row>
    <row r="65" spans="16:18">
      <c r="P65" s="186" t="s">
        <v>53</v>
      </c>
      <c r="Q65" s="186"/>
      <c r="R65" s="102">
        <f>+R64-P55</f>
        <v>1391.92</v>
      </c>
    </row>
  </sheetData>
  <mergeCells count="42">
    <mergeCell ref="P61:Q61"/>
    <mergeCell ref="P62:Q62"/>
    <mergeCell ref="P63:Q63"/>
    <mergeCell ref="P64:Q64"/>
    <mergeCell ref="P65:Q65"/>
    <mergeCell ref="P60:Q60"/>
    <mergeCell ref="P40:Q40"/>
    <mergeCell ref="AC40:AD40"/>
    <mergeCell ref="P41:Q41"/>
    <mergeCell ref="AC41:AD41"/>
    <mergeCell ref="P42:Q42"/>
    <mergeCell ref="AC42:AD42"/>
    <mergeCell ref="P43:Q43"/>
    <mergeCell ref="P44:Q44"/>
    <mergeCell ref="P45:Q45"/>
    <mergeCell ref="P46:Q46"/>
    <mergeCell ref="P59:Q59"/>
    <mergeCell ref="P38:Q38"/>
    <mergeCell ref="AC39:AD39"/>
    <mergeCell ref="AK39:AL39"/>
    <mergeCell ref="AR39:AS39"/>
    <mergeCell ref="AU39:AW39"/>
    <mergeCell ref="AY39:BA39"/>
    <mergeCell ref="AU3:AX4"/>
    <mergeCell ref="AY3:BB4"/>
    <mergeCell ref="T4:T5"/>
    <mergeCell ref="U4:U5"/>
    <mergeCell ref="V4:V5"/>
    <mergeCell ref="W4:W5"/>
    <mergeCell ref="X4:AA4"/>
    <mergeCell ref="AB4:AC4"/>
    <mergeCell ref="AD4:AD5"/>
    <mergeCell ref="AF4:AF5"/>
    <mergeCell ref="B1:AT1"/>
    <mergeCell ref="B2:AT2"/>
    <mergeCell ref="B3:D4"/>
    <mergeCell ref="E3:R4"/>
    <mergeCell ref="T3:AE3"/>
    <mergeCell ref="AG3:AM3"/>
    <mergeCell ref="AN3:AT3"/>
    <mergeCell ref="AG4:AM4"/>
    <mergeCell ref="AN4:AT4"/>
  </mergeCells>
  <conditionalFormatting sqref="X6:AC36 AB7:AC37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 -2016</vt:lpstr>
      <vt:lpstr>Sheet2</vt:lpstr>
      <vt:lpstr>New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2017-01-17T09:50:48Z</dcterms:modified>
</cp:coreProperties>
</file>