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cycle Prodution" sheetId="1" r:id="rId1"/>
    <sheet name="Waste production" sheetId="2" r:id="rId2"/>
    <sheet name="stock" sheetId="3" r:id="rId3"/>
  </sheets>
  <calcPr calcId="125725" concurrentCalc="0"/>
</workbook>
</file>

<file path=xl/calcChain.xml><?xml version="1.0" encoding="utf-8"?>
<calcChain xmlns="http://schemas.openxmlformats.org/spreadsheetml/2006/main">
  <c r="AO41" i="1"/>
  <c r="F21" i="2"/>
  <c r="O36"/>
  <c r="AO36" i="1"/>
  <c r="AP36"/>
  <c r="AW39"/>
  <c r="AA6"/>
  <c r="AF6"/>
  <c r="AL6"/>
  <c r="AO6"/>
  <c r="L7"/>
  <c r="AA7"/>
  <c r="AF7"/>
  <c r="AL7"/>
  <c r="AO7"/>
  <c r="L8"/>
  <c r="AA8"/>
  <c r="AF8"/>
  <c r="AL8"/>
  <c r="AO8"/>
  <c r="L9"/>
  <c r="AA9"/>
  <c r="AF9"/>
  <c r="AL9"/>
  <c r="AO9"/>
  <c r="L10"/>
  <c r="AA10"/>
  <c r="AF10"/>
  <c r="AL10"/>
  <c r="AO10"/>
  <c r="L11"/>
  <c r="AA11"/>
  <c r="AF11"/>
  <c r="AL11"/>
  <c r="AO11"/>
  <c r="L12"/>
  <c r="AA12"/>
  <c r="AF12"/>
  <c r="AL12"/>
  <c r="AO12"/>
  <c r="L13"/>
  <c r="AA13"/>
  <c r="AA14"/>
  <c r="AA15"/>
  <c r="M15"/>
  <c r="AG15"/>
  <c r="AA16"/>
  <c r="M16"/>
  <c r="AG16"/>
  <c r="AA17"/>
  <c r="M17"/>
  <c r="AG17"/>
  <c r="AA18"/>
  <c r="M18"/>
  <c r="AG18"/>
  <c r="AA19"/>
  <c r="M19"/>
  <c r="AG19"/>
  <c r="AA20"/>
  <c r="M20"/>
  <c r="AG20"/>
  <c r="AA21"/>
  <c r="M21"/>
  <c r="AG21"/>
  <c r="AA22"/>
  <c r="M22"/>
  <c r="AG22"/>
  <c r="AA23"/>
  <c r="M23"/>
  <c r="AG23"/>
  <c r="AA24"/>
  <c r="M24"/>
  <c r="AG24"/>
  <c r="AA25"/>
  <c r="M25"/>
  <c r="AG25"/>
  <c r="AA26"/>
  <c r="M26"/>
  <c r="AG26"/>
  <c r="AA27"/>
  <c r="M27"/>
  <c r="AG27"/>
  <c r="AA28"/>
  <c r="M28"/>
  <c r="AG28"/>
  <c r="AA29"/>
  <c r="M29"/>
  <c r="AG29"/>
  <c r="AA30"/>
  <c r="M30"/>
  <c r="AG30"/>
  <c r="M31"/>
  <c r="AG31"/>
  <c r="AA32"/>
  <c r="M32"/>
  <c r="AG32"/>
  <c r="AA33"/>
  <c r="M33"/>
  <c r="AG33"/>
  <c r="AA34"/>
  <c r="M34"/>
  <c r="AG34"/>
  <c r="AA35"/>
  <c r="M35"/>
  <c r="AG35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6"/>
  <c r="BC5"/>
  <c r="AZ6"/>
  <c r="BC6"/>
  <c r="AZ7"/>
  <c r="BC7"/>
  <c r="AZ8"/>
  <c r="BC8"/>
  <c r="AZ9"/>
  <c r="BC9"/>
  <c r="AZ10"/>
  <c r="BC10"/>
  <c r="AZ11"/>
  <c r="BC11"/>
  <c r="AZ12"/>
  <c r="BC12"/>
  <c r="AZ13"/>
  <c r="BC13"/>
  <c r="AZ14"/>
  <c r="BC14"/>
  <c r="AZ15"/>
  <c r="BC15"/>
  <c r="AZ16"/>
  <c r="BC16"/>
  <c r="AZ17"/>
  <c r="BC17"/>
  <c r="AZ18"/>
  <c r="BC18"/>
  <c r="AZ19"/>
  <c r="BC19"/>
  <c r="AZ20"/>
  <c r="BC20"/>
  <c r="AZ21"/>
  <c r="BC21"/>
  <c r="AZ22"/>
  <c r="BC22"/>
  <c r="AZ23"/>
  <c r="BC23"/>
  <c r="AZ24"/>
  <c r="BC24"/>
  <c r="AZ25"/>
  <c r="BC25"/>
  <c r="AZ26"/>
  <c r="BC26"/>
  <c r="AZ27"/>
  <c r="BC27"/>
  <c r="AZ28"/>
  <c r="BC28"/>
  <c r="AZ29"/>
  <c r="BC29"/>
  <c r="AZ30"/>
  <c r="BC30"/>
  <c r="AZ31"/>
  <c r="BC31"/>
  <c r="AZ32"/>
  <c r="BC32"/>
  <c r="AZ33"/>
  <c r="BC33"/>
  <c r="AZ34"/>
  <c r="BC34"/>
  <c r="AZ35"/>
  <c r="BC35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M5"/>
  <c r="AS5"/>
  <c r="AT5"/>
  <c r="AW5"/>
  <c r="AR6"/>
  <c r="AS6"/>
  <c r="AT6"/>
  <c r="AW6"/>
  <c r="AR7"/>
  <c r="AS7"/>
  <c r="AT7"/>
  <c r="AW7"/>
  <c r="AR8"/>
  <c r="AS8"/>
  <c r="AT8"/>
  <c r="AW8"/>
  <c r="AR9"/>
  <c r="AS9"/>
  <c r="AT9"/>
  <c r="AW9"/>
  <c r="AR10"/>
  <c r="AS10"/>
  <c r="AT10"/>
  <c r="AW10"/>
  <c r="AR11"/>
  <c r="AS11"/>
  <c r="AT11"/>
  <c r="AW11"/>
  <c r="AR12"/>
  <c r="AS12"/>
  <c r="AT12"/>
  <c r="AW12"/>
  <c r="AR13"/>
  <c r="AS13"/>
  <c r="AT13"/>
  <c r="AW13"/>
  <c r="AR14"/>
  <c r="AS14"/>
  <c r="AT14"/>
  <c r="AW14"/>
  <c r="AR15"/>
  <c r="AS15"/>
  <c r="AT15"/>
  <c r="AW15"/>
  <c r="AR16"/>
  <c r="AS16"/>
  <c r="AT16"/>
  <c r="AW16"/>
  <c r="AR17"/>
  <c r="AS17"/>
  <c r="AT17"/>
  <c r="AW17"/>
  <c r="AR18"/>
  <c r="AS18"/>
  <c r="AT18"/>
  <c r="AW18"/>
  <c r="AR19"/>
  <c r="AS19"/>
  <c r="AT19"/>
  <c r="AW19"/>
  <c r="AR20"/>
  <c r="AS20"/>
  <c r="AT20"/>
  <c r="AW20"/>
  <c r="AR21"/>
  <c r="AS21"/>
  <c r="AT21"/>
  <c r="AW21"/>
  <c r="AR22"/>
  <c r="AS22"/>
  <c r="AT22"/>
  <c r="AW22"/>
  <c r="AR23"/>
  <c r="AS23"/>
  <c r="AT23"/>
  <c r="AW23"/>
  <c r="AR24"/>
  <c r="AS24"/>
  <c r="AT24"/>
  <c r="AW24"/>
  <c r="AR25"/>
  <c r="AS25"/>
  <c r="AT25"/>
  <c r="AW25"/>
  <c r="AR26"/>
  <c r="AS26"/>
  <c r="AT26"/>
  <c r="AW26"/>
  <c r="AR27"/>
  <c r="AS27"/>
  <c r="AT27"/>
  <c r="AW27"/>
  <c r="AR28"/>
  <c r="AS28"/>
  <c r="AT28"/>
  <c r="AW28"/>
  <c r="AR29"/>
  <c r="AS29"/>
  <c r="AT29"/>
  <c r="AW29"/>
  <c r="AR30"/>
  <c r="AS30"/>
  <c r="AT30"/>
  <c r="AW30"/>
  <c r="AR31"/>
  <c r="AS31"/>
  <c r="AT31"/>
  <c r="AW31"/>
  <c r="AR32"/>
  <c r="AS32"/>
  <c r="AT32"/>
  <c r="AW32"/>
  <c r="AR33"/>
  <c r="AS33"/>
  <c r="AT33"/>
  <c r="AW33"/>
  <c r="AR34"/>
  <c r="AS34"/>
  <c r="AT34"/>
  <c r="AW34"/>
  <c r="AR35"/>
  <c r="AS35"/>
  <c r="AT35"/>
  <c r="AW35"/>
  <c r="AC5"/>
  <c r="AG5"/>
  <c r="AB5"/>
  <c r="AF5"/>
  <c r="AI5"/>
  <c r="AL5"/>
  <c r="AO5"/>
  <c r="L6"/>
  <c r="N6"/>
  <c r="P6"/>
  <c r="Q6"/>
  <c r="R6"/>
  <c r="S6"/>
  <c r="U6"/>
  <c r="W6"/>
  <c r="Z6"/>
  <c r="AB6"/>
  <c r="M6"/>
  <c r="O6"/>
  <c r="T6"/>
  <c r="V6"/>
  <c r="X6"/>
  <c r="AG6"/>
  <c r="AI6"/>
  <c r="N7"/>
  <c r="P7"/>
  <c r="Q7"/>
  <c r="R7"/>
  <c r="S7"/>
  <c r="U7"/>
  <c r="W7"/>
  <c r="Y7"/>
  <c r="Z7"/>
  <c r="AB7"/>
  <c r="M7"/>
  <c r="O7"/>
  <c r="T7"/>
  <c r="V7"/>
  <c r="X7"/>
  <c r="AG7"/>
  <c r="AI7"/>
  <c r="N8"/>
  <c r="P8"/>
  <c r="Q8"/>
  <c r="R8"/>
  <c r="S8"/>
  <c r="U8"/>
  <c r="W8"/>
  <c r="Y8"/>
  <c r="Z8"/>
  <c r="AB8"/>
  <c r="M8"/>
  <c r="O8"/>
  <c r="T8"/>
  <c r="V8"/>
  <c r="X8"/>
  <c r="AG8"/>
  <c r="AI8"/>
  <c r="N9"/>
  <c r="P9"/>
  <c r="Q9"/>
  <c r="R9"/>
  <c r="S9"/>
  <c r="U9"/>
  <c r="W9"/>
  <c r="Y9"/>
  <c r="Z9"/>
  <c r="AB9"/>
  <c r="M9"/>
  <c r="O9"/>
  <c r="T9"/>
  <c r="V9"/>
  <c r="X9"/>
  <c r="AG9"/>
  <c r="AI9"/>
  <c r="N10"/>
  <c r="P10"/>
  <c r="Q10"/>
  <c r="R10"/>
  <c r="S10"/>
  <c r="U10"/>
  <c r="W10"/>
  <c r="Y10"/>
  <c r="Z10"/>
  <c r="AB10"/>
  <c r="M10"/>
  <c r="O10"/>
  <c r="T10"/>
  <c r="V10"/>
  <c r="X10"/>
  <c r="AG10"/>
  <c r="AI10"/>
  <c r="N11"/>
  <c r="P11"/>
  <c r="Q11"/>
  <c r="R11"/>
  <c r="S11"/>
  <c r="U11"/>
  <c r="W11"/>
  <c r="Y11"/>
  <c r="Z11"/>
  <c r="AB11"/>
  <c r="M11"/>
  <c r="O11"/>
  <c r="T11"/>
  <c r="V11"/>
  <c r="X11"/>
  <c r="AG11"/>
  <c r="AI11"/>
  <c r="N12"/>
  <c r="P12"/>
  <c r="Q12"/>
  <c r="R12"/>
  <c r="S12"/>
  <c r="U12"/>
  <c r="W12"/>
  <c r="Y12"/>
  <c r="Z12"/>
  <c r="AB12"/>
  <c r="M12"/>
  <c r="O12"/>
  <c r="T12"/>
  <c r="V12"/>
  <c r="X12"/>
  <c r="AG12"/>
  <c r="AI12"/>
  <c r="N13"/>
  <c r="P13"/>
  <c r="Q13"/>
  <c r="R13"/>
  <c r="AF13"/>
  <c r="AL13"/>
  <c r="AO13"/>
  <c r="S13"/>
  <c r="U13"/>
  <c r="W13"/>
  <c r="Y13"/>
  <c r="Z13"/>
  <c r="AB13"/>
  <c r="M13"/>
  <c r="O13"/>
  <c r="T13"/>
  <c r="V13"/>
  <c r="X13"/>
  <c r="AG13"/>
  <c r="AI13"/>
  <c r="P35" i="2"/>
  <c r="Q35"/>
  <c r="I5" i="1"/>
  <c r="B6"/>
  <c r="I6"/>
  <c r="B7"/>
  <c r="I7"/>
  <c r="B8"/>
  <c r="I8"/>
  <c r="B9"/>
  <c r="I9"/>
  <c r="B10"/>
  <c r="I10"/>
  <c r="B11"/>
  <c r="I11"/>
  <c r="B12"/>
  <c r="I12"/>
  <c r="B13"/>
  <c r="I13"/>
  <c r="B14"/>
  <c r="I14"/>
  <c r="B15"/>
  <c r="I15"/>
  <c r="B16"/>
  <c r="I16"/>
  <c r="B17"/>
  <c r="I17"/>
  <c r="B18"/>
  <c r="I18"/>
  <c r="B19"/>
  <c r="I19"/>
  <c r="B20"/>
  <c r="I20"/>
  <c r="B21"/>
  <c r="I21"/>
  <c r="B22"/>
  <c r="I22"/>
  <c r="B23"/>
  <c r="I23"/>
  <c r="B24"/>
  <c r="I24"/>
  <c r="B25"/>
  <c r="I25"/>
  <c r="B26"/>
  <c r="I26"/>
  <c r="B27"/>
  <c r="I27"/>
  <c r="B28"/>
  <c r="I28"/>
  <c r="B29"/>
  <c r="I29"/>
  <c r="B30"/>
  <c r="I30"/>
  <c r="B31"/>
  <c r="I31"/>
  <c r="B32"/>
  <c r="I32"/>
  <c r="B33"/>
  <c r="I33"/>
  <c r="B34"/>
  <c r="I34"/>
  <c r="B35"/>
  <c r="I35"/>
  <c r="J5"/>
  <c r="C6"/>
  <c r="J6"/>
  <c r="C7"/>
  <c r="J7"/>
  <c r="C8"/>
  <c r="J8"/>
  <c r="C9"/>
  <c r="J9"/>
  <c r="C10"/>
  <c r="J10"/>
  <c r="C11"/>
  <c r="J11"/>
  <c r="C12"/>
  <c r="J12"/>
  <c r="C13"/>
  <c r="J13"/>
  <c r="C14"/>
  <c r="J14"/>
  <c r="C15"/>
  <c r="J15"/>
  <c r="C16"/>
  <c r="J16"/>
  <c r="C17"/>
  <c r="J17"/>
  <c r="C18"/>
  <c r="J18"/>
  <c r="C19"/>
  <c r="J19"/>
  <c r="C20"/>
  <c r="J20"/>
  <c r="C21"/>
  <c r="J21"/>
  <c r="C22"/>
  <c r="J22"/>
  <c r="C23"/>
  <c r="J23"/>
  <c r="C24"/>
  <c r="J24"/>
  <c r="C25"/>
  <c r="J25"/>
  <c r="C26"/>
  <c r="J26"/>
  <c r="C27"/>
  <c r="J27"/>
  <c r="C28"/>
  <c r="J28"/>
  <c r="C29"/>
  <c r="J29"/>
  <c r="C30"/>
  <c r="J30"/>
  <c r="C31"/>
  <c r="J31"/>
  <c r="C32"/>
  <c r="J32"/>
  <c r="C33"/>
  <c r="J33"/>
  <c r="C34"/>
  <c r="J34"/>
  <c r="C35"/>
  <c r="J35"/>
  <c r="K5"/>
  <c r="D6"/>
  <c r="K6"/>
  <c r="D7"/>
  <c r="K7"/>
  <c r="D8"/>
  <c r="K8"/>
  <c r="D9"/>
  <c r="K9"/>
  <c r="D10"/>
  <c r="K10"/>
  <c r="D11"/>
  <c r="K11"/>
  <c r="D12"/>
  <c r="K12"/>
  <c r="D13"/>
  <c r="K13"/>
  <c r="D14"/>
  <c r="K14"/>
  <c r="D15"/>
  <c r="K15"/>
  <c r="D16"/>
  <c r="K16"/>
  <c r="D17"/>
  <c r="K17"/>
  <c r="D18"/>
  <c r="K18"/>
  <c r="D19"/>
  <c r="K19"/>
  <c r="D20"/>
  <c r="K20"/>
  <c r="D21"/>
  <c r="K21"/>
  <c r="D22"/>
  <c r="K22"/>
  <c r="D23"/>
  <c r="K23"/>
  <c r="D24"/>
  <c r="K24"/>
  <c r="D25"/>
  <c r="K25"/>
  <c r="D26"/>
  <c r="K26"/>
  <c r="D27"/>
  <c r="K27"/>
  <c r="D28"/>
  <c r="K28"/>
  <c r="D29"/>
  <c r="K29"/>
  <c r="D30"/>
  <c r="K30"/>
  <c r="D31"/>
  <c r="K31"/>
  <c r="D32"/>
  <c r="K32"/>
  <c r="D33"/>
  <c r="K33"/>
  <c r="D34"/>
  <c r="K34"/>
  <c r="D35"/>
  <c r="K35"/>
  <c r="O35"/>
  <c r="T35"/>
  <c r="V35"/>
  <c r="X35"/>
  <c r="N35"/>
  <c r="P35"/>
  <c r="Q35"/>
  <c r="R35"/>
  <c r="S35"/>
  <c r="U35"/>
  <c r="W35"/>
  <c r="Y35"/>
  <c r="Z35"/>
  <c r="AB35"/>
  <c r="AC35"/>
  <c r="AI35"/>
  <c r="AB14"/>
  <c r="N14"/>
  <c r="P14"/>
  <c r="Q14"/>
  <c r="R14"/>
  <c r="S14"/>
  <c r="U14"/>
  <c r="W14"/>
  <c r="Y14"/>
  <c r="Z14"/>
  <c r="M14"/>
  <c r="O14"/>
  <c r="T14"/>
  <c r="V14"/>
  <c r="X14"/>
  <c r="AB15"/>
  <c r="N15"/>
  <c r="P15"/>
  <c r="Q15"/>
  <c r="R15"/>
  <c r="S15"/>
  <c r="U15"/>
  <c r="W15"/>
  <c r="Y15"/>
  <c r="Z15"/>
  <c r="O15"/>
  <c r="T15"/>
  <c r="V15"/>
  <c r="X15"/>
  <c r="AB16"/>
  <c r="N16"/>
  <c r="P16"/>
  <c r="Q16"/>
  <c r="R16"/>
  <c r="S16"/>
  <c r="U16"/>
  <c r="W16"/>
  <c r="Y16"/>
  <c r="Z16"/>
  <c r="O16"/>
  <c r="T16"/>
  <c r="V16"/>
  <c r="X16"/>
  <c r="R17"/>
  <c r="U17"/>
  <c r="AB17"/>
  <c r="N17"/>
  <c r="P17"/>
  <c r="Q17"/>
  <c r="S17"/>
  <c r="W17"/>
  <c r="Y17"/>
  <c r="Z17"/>
  <c r="O17"/>
  <c r="T17"/>
  <c r="V17"/>
  <c r="X17"/>
  <c r="AB18"/>
  <c r="N18"/>
  <c r="P18"/>
  <c r="Q18"/>
  <c r="R18"/>
  <c r="S18"/>
  <c r="U18"/>
  <c r="W18"/>
  <c r="Y18"/>
  <c r="Z18"/>
  <c r="O18"/>
  <c r="T18"/>
  <c r="V18"/>
  <c r="X18"/>
  <c r="AB19"/>
  <c r="N19"/>
  <c r="P19"/>
  <c r="Q19"/>
  <c r="R19"/>
  <c r="S19"/>
  <c r="U19"/>
  <c r="W19"/>
  <c r="Y19"/>
  <c r="Z19"/>
  <c r="O19"/>
  <c r="T19"/>
  <c r="V19"/>
  <c r="X19"/>
  <c r="U20"/>
  <c r="AB20"/>
  <c r="N20"/>
  <c r="P20"/>
  <c r="Q20"/>
  <c r="R20"/>
  <c r="S20"/>
  <c r="W20"/>
  <c r="Y20"/>
  <c r="Z20"/>
  <c r="O20"/>
  <c r="T20"/>
  <c r="V20"/>
  <c r="X20"/>
  <c r="AB21"/>
  <c r="N21"/>
  <c r="P21"/>
  <c r="Q21"/>
  <c r="R21"/>
  <c r="S21"/>
  <c r="U21"/>
  <c r="W21"/>
  <c r="Y21"/>
  <c r="Z21"/>
  <c r="O21"/>
  <c r="T21"/>
  <c r="V21"/>
  <c r="X21"/>
  <c r="AB22"/>
  <c r="N22"/>
  <c r="P22"/>
  <c r="Q22"/>
  <c r="R22"/>
  <c r="S22"/>
  <c r="U22"/>
  <c r="W22"/>
  <c r="Y22"/>
  <c r="Z22"/>
  <c r="O22"/>
  <c r="T22"/>
  <c r="V22"/>
  <c r="X22"/>
  <c r="U23"/>
  <c r="AB23"/>
  <c r="N23"/>
  <c r="P23"/>
  <c r="Q23"/>
  <c r="R23"/>
  <c r="S23"/>
  <c r="W23"/>
  <c r="Y23"/>
  <c r="Z23"/>
  <c r="O23"/>
  <c r="T23"/>
  <c r="V23"/>
  <c r="X23"/>
  <c r="AB24"/>
  <c r="N24"/>
  <c r="P24"/>
  <c r="Q24"/>
  <c r="R24"/>
  <c r="S24"/>
  <c r="U24"/>
  <c r="W24"/>
  <c r="Y24"/>
  <c r="Z24"/>
  <c r="O24"/>
  <c r="T24"/>
  <c r="V24"/>
  <c r="X24"/>
  <c r="AB25"/>
  <c r="N25"/>
  <c r="P25"/>
  <c r="Q25"/>
  <c r="R25"/>
  <c r="S25"/>
  <c r="U25"/>
  <c r="W25"/>
  <c r="Y25"/>
  <c r="Z25"/>
  <c r="O25"/>
  <c r="T25"/>
  <c r="V25"/>
  <c r="X25"/>
  <c r="AB26"/>
  <c r="N26"/>
  <c r="P26"/>
  <c r="Q26"/>
  <c r="R26"/>
  <c r="S26"/>
  <c r="U26"/>
  <c r="W26"/>
  <c r="Y26"/>
  <c r="Z26"/>
  <c r="O26"/>
  <c r="T26"/>
  <c r="V26"/>
  <c r="X26"/>
  <c r="AB27"/>
  <c r="N27"/>
  <c r="P27"/>
  <c r="Q27"/>
  <c r="R27"/>
  <c r="S27"/>
  <c r="U27"/>
  <c r="W27"/>
  <c r="Y27"/>
  <c r="Z27"/>
  <c r="O27"/>
  <c r="T27"/>
  <c r="V27"/>
  <c r="X27"/>
  <c r="AB28"/>
  <c r="N28"/>
  <c r="P28"/>
  <c r="Q28"/>
  <c r="R28"/>
  <c r="S28"/>
  <c r="U28"/>
  <c r="W28"/>
  <c r="Y28"/>
  <c r="Z28"/>
  <c r="O28"/>
  <c r="T28"/>
  <c r="V28"/>
  <c r="X28"/>
  <c r="AB29"/>
  <c r="N29"/>
  <c r="P29"/>
  <c r="Q29"/>
  <c r="R29"/>
  <c r="S29"/>
  <c r="U29"/>
  <c r="W29"/>
  <c r="Y29"/>
  <c r="Z29"/>
  <c r="O29"/>
  <c r="T29"/>
  <c r="V29"/>
  <c r="X29"/>
  <c r="AB30"/>
  <c r="N30"/>
  <c r="P30"/>
  <c r="Q30"/>
  <c r="R30"/>
  <c r="S30"/>
  <c r="U30"/>
  <c r="W30"/>
  <c r="Y30"/>
  <c r="Z30"/>
  <c r="O30"/>
  <c r="T30"/>
  <c r="V30"/>
  <c r="X30"/>
  <c r="AB31"/>
  <c r="N31"/>
  <c r="P31"/>
  <c r="Q31"/>
  <c r="R31"/>
  <c r="S31"/>
  <c r="U31"/>
  <c r="W31"/>
  <c r="Y31"/>
  <c r="Z31"/>
  <c r="AA31"/>
  <c r="O31"/>
  <c r="T31"/>
  <c r="V31"/>
  <c r="X31"/>
  <c r="AB32"/>
  <c r="N32"/>
  <c r="P32"/>
  <c r="Q32"/>
  <c r="R32"/>
  <c r="S32"/>
  <c r="U32"/>
  <c r="W32"/>
  <c r="Y32"/>
  <c r="Z32"/>
  <c r="O32"/>
  <c r="T32"/>
  <c r="V32"/>
  <c r="X32"/>
  <c r="AB33"/>
  <c r="N33"/>
  <c r="P33"/>
  <c r="Q33"/>
  <c r="R33"/>
  <c r="S33"/>
  <c r="U33"/>
  <c r="W33"/>
  <c r="Y33"/>
  <c r="Z33"/>
  <c r="O33"/>
  <c r="T33"/>
  <c r="V33"/>
  <c r="X33"/>
  <c r="AB34"/>
  <c r="N34"/>
  <c r="P34"/>
  <c r="Q34"/>
  <c r="R34"/>
  <c r="S34"/>
  <c r="U34"/>
  <c r="W34"/>
  <c r="Y34"/>
  <c r="Z34"/>
  <c r="O34"/>
  <c r="T34"/>
  <c r="V34"/>
  <c r="X34"/>
  <c r="P48" i="3"/>
  <c r="J48"/>
  <c r="K48"/>
  <c r="L48"/>
  <c r="M48"/>
  <c r="N48"/>
  <c r="H53"/>
  <c r="C48"/>
  <c r="D48"/>
  <c r="E48"/>
  <c r="B48"/>
  <c r="F48"/>
  <c r="H52"/>
  <c r="P23" i="2"/>
  <c r="P2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5"/>
  <c r="P26"/>
  <c r="P27"/>
  <c r="P28"/>
  <c r="P29"/>
  <c r="P30"/>
  <c r="P31"/>
  <c r="P32"/>
  <c r="P33"/>
  <c r="P34"/>
  <c r="Q23"/>
  <c r="Q2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5"/>
  <c r="Q26"/>
  <c r="Q27"/>
  <c r="Q28"/>
  <c r="Q29"/>
  <c r="Q30"/>
  <c r="Q31"/>
  <c r="Q32"/>
  <c r="Q33"/>
  <c r="Q34"/>
  <c r="AM6" i="1"/>
  <c r="AM7"/>
  <c r="AN7"/>
  <c r="AM8"/>
  <c r="AM9"/>
  <c r="AM10"/>
  <c r="AM11"/>
  <c r="AM12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M5"/>
  <c r="H54" i="3"/>
  <c r="AX5" i="1"/>
  <c r="AN5"/>
  <c r="AN9"/>
  <c r="AG14"/>
  <c r="AN8"/>
  <c r="Q38" i="2"/>
  <c r="AN10" i="1"/>
  <c r="AN6"/>
  <c r="AN11"/>
  <c r="AN12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M13"/>
  <c r="AN13"/>
  <c r="L14"/>
  <c r="AF14"/>
  <c r="AL14"/>
  <c r="AO14"/>
  <c r="P38" i="2"/>
  <c r="P39"/>
  <c r="AO35" i="1"/>
  <c r="AM35"/>
  <c r="L15"/>
  <c r="AF15"/>
  <c r="AL15"/>
  <c r="AO15"/>
  <c r="AM14"/>
  <c r="AN14"/>
  <c r="L16"/>
  <c r="AF16"/>
  <c r="AL16"/>
  <c r="AO16"/>
  <c r="AM15"/>
  <c r="AN15"/>
  <c r="L17"/>
  <c r="AF17"/>
  <c r="AL17"/>
  <c r="AO17"/>
  <c r="AM16"/>
  <c r="AN16"/>
  <c r="L18"/>
  <c r="AF18"/>
  <c r="AL18"/>
  <c r="AO18"/>
  <c r="AM17"/>
  <c r="AN17"/>
  <c r="L19"/>
  <c r="AF19"/>
  <c r="AL19"/>
  <c r="AO19"/>
  <c r="AM18"/>
  <c r="AN18"/>
  <c r="AM19"/>
  <c r="AN19"/>
  <c r="L20"/>
  <c r="AF20"/>
  <c r="AL20"/>
  <c r="AO20"/>
  <c r="AM20"/>
  <c r="AN20"/>
  <c r="L21"/>
  <c r="AF21"/>
  <c r="AL21"/>
  <c r="AO21"/>
  <c r="L22"/>
  <c r="AF22"/>
  <c r="AL22"/>
  <c r="AO22"/>
  <c r="AM21"/>
  <c r="AN21"/>
  <c r="AM22"/>
  <c r="AN22"/>
  <c r="L23"/>
  <c r="AF23"/>
  <c r="AL23"/>
  <c r="AO23"/>
  <c r="L24"/>
  <c r="AF24"/>
  <c r="AL24"/>
  <c r="AO24"/>
  <c r="AM23"/>
  <c r="AN23"/>
  <c r="AM24"/>
  <c r="AN24"/>
  <c r="L25"/>
  <c r="AF25"/>
  <c r="AL25"/>
  <c r="AO25"/>
  <c r="AM25"/>
  <c r="AN25"/>
  <c r="L26"/>
  <c r="AF26"/>
  <c r="AL26"/>
  <c r="AO26"/>
  <c r="AM26"/>
  <c r="AN26"/>
  <c r="L27"/>
  <c r="AF27"/>
  <c r="AL27"/>
  <c r="AO27"/>
  <c r="AM27"/>
  <c r="AN27"/>
  <c r="L28"/>
  <c r="AF28"/>
  <c r="AL28"/>
  <c r="AO28"/>
  <c r="AM28"/>
  <c r="AN28"/>
  <c r="L29"/>
  <c r="AF29"/>
  <c r="AL29"/>
  <c r="AO29"/>
  <c r="AM29"/>
  <c r="AN29"/>
  <c r="L30"/>
  <c r="AF30"/>
  <c r="AL30"/>
  <c r="AO30"/>
  <c r="AM30"/>
  <c r="AN30"/>
  <c r="L31"/>
  <c r="AF31"/>
  <c r="AL31"/>
  <c r="AO31"/>
  <c r="AM31"/>
  <c r="AN31"/>
  <c r="L32"/>
  <c r="AF32"/>
  <c r="AL32"/>
  <c r="AO32"/>
  <c r="L33"/>
  <c r="AF33"/>
  <c r="AL33"/>
  <c r="AO33"/>
  <c r="AM32"/>
  <c r="AN32"/>
  <c r="AM33"/>
  <c r="AN33"/>
  <c r="L34"/>
  <c r="AF34"/>
  <c r="AL34"/>
  <c r="AO34"/>
  <c r="AM34"/>
  <c r="AN34"/>
  <c r="L35"/>
  <c r="AF35"/>
  <c r="AL35"/>
  <c r="AN35"/>
</calcChain>
</file>

<file path=xl/sharedStrings.xml><?xml version="1.0" encoding="utf-8"?>
<sst xmlns="http://schemas.openxmlformats.org/spreadsheetml/2006/main" count="120" uniqueCount="67">
  <si>
    <t>RECYCLE PRODUCTION</t>
  </si>
  <si>
    <t>Remarks</t>
  </si>
  <si>
    <t>Date</t>
  </si>
  <si>
    <t>OPENING STOCK IN CONTAINER</t>
  </si>
  <si>
    <t>RECEIPT  FROM SHOP FLOOR</t>
  </si>
  <si>
    <t xml:space="preserve">ISSUE </t>
  </si>
  <si>
    <t>CLOSING STOCK IN CONTAINER</t>
  </si>
  <si>
    <t>Opening stock shop floor</t>
  </si>
  <si>
    <t>RECEIPT FROM CONTAINER</t>
  </si>
  <si>
    <t>TOTAL AVAILABLE</t>
  </si>
  <si>
    <t>PRODUCTION no. of bags</t>
  </si>
  <si>
    <t>ACTUAL PRODUCTION  IN KGS</t>
  </si>
  <si>
    <t>DIFFERENCE</t>
  </si>
  <si>
    <t>MACHINE WASTE    (From Filter)</t>
  </si>
  <si>
    <t>SWEEPING WASTE</t>
  </si>
  <si>
    <t>CLOSING STOCK AS PER CALCULATION</t>
  </si>
  <si>
    <t>ACTUAL CLOSING STOCK</t>
  </si>
  <si>
    <t>CLOSING STOCK</t>
  </si>
  <si>
    <t>openning no of bags</t>
  </si>
  <si>
    <t>Receive No of bags</t>
  </si>
  <si>
    <t xml:space="preserve">Total No. of bags Avaialable  </t>
  </si>
  <si>
    <t>Suply  No of bags</t>
  </si>
  <si>
    <t>Closing               No of Bags</t>
  </si>
  <si>
    <t>Closing stock in Kg</t>
  </si>
  <si>
    <t>FILM</t>
  </si>
  <si>
    <t>BLOCK</t>
  </si>
  <si>
    <t xml:space="preserve">FLIM </t>
  </si>
  <si>
    <t>FLIM</t>
  </si>
  <si>
    <t>RECEIPT FROM EXTRUDER</t>
  </si>
  <si>
    <t>RECEIPT FROM CUTTING</t>
  </si>
  <si>
    <t>RECEIPT FROM PACKING</t>
  </si>
  <si>
    <t>RECEIPT FROM MULTILAYER</t>
  </si>
  <si>
    <t>RECEIPT FROM  PACKING BAG EXTRUDER</t>
  </si>
  <si>
    <t>RECEIPT FROM SHOPPING BAG EXTRUDER</t>
  </si>
  <si>
    <t>RECEIPT FROM PACKING BAG CUTTING MACHINE</t>
  </si>
  <si>
    <t>RECEIPT FROM SHOPPING BAG CUTTING MACHINE</t>
  </si>
  <si>
    <t>RECEIPT FROM PRINTING SECTION</t>
  </si>
  <si>
    <t>SEND TO CONTAINER</t>
  </si>
  <si>
    <t>EXTRUDER - ACTUAL</t>
  </si>
  <si>
    <t>CUTTING - ACTUAL</t>
  </si>
  <si>
    <t>PACKING - ACTUAL</t>
  </si>
  <si>
    <t>MULTILAYER -ACTUAL</t>
  </si>
  <si>
    <t>PACKING BAG EXTRUDER - ACTUAL</t>
  </si>
  <si>
    <t>SHOPPING BAG EXTRUDER - ACTUAL</t>
  </si>
  <si>
    <t>PRINTING SECTION - ACTUAL</t>
  </si>
  <si>
    <t>PACKING BAG CUTTING MACHINE - ACTUAL</t>
  </si>
  <si>
    <t>SHOPPING BAG CUTTING MACHINE - ACTUAL</t>
  </si>
  <si>
    <t>DATE</t>
  </si>
  <si>
    <t>TOTAL WASTE - ACTUAL</t>
  </si>
  <si>
    <t>DAMAGE ROLL</t>
  </si>
  <si>
    <t>inhouse usage</t>
  </si>
  <si>
    <t>Powder waste</t>
  </si>
  <si>
    <t>Floor stock</t>
  </si>
  <si>
    <t>TOTAL WASTE</t>
  </si>
  <si>
    <t>SL NO</t>
  </si>
  <si>
    <t>Film Waste</t>
  </si>
  <si>
    <t>Block Waste</t>
  </si>
  <si>
    <t>Dust</t>
  </si>
  <si>
    <t>Total Stock</t>
  </si>
  <si>
    <t xml:space="preserve">Film </t>
  </si>
  <si>
    <t>Block</t>
  </si>
  <si>
    <t>Actual Stock</t>
  </si>
  <si>
    <t>Film waste</t>
  </si>
  <si>
    <t>Block waste</t>
  </si>
  <si>
    <t>Total</t>
  </si>
  <si>
    <t>Shop floor</t>
  </si>
  <si>
    <t>Warehouse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</si>
</sst>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[$-409]d/mmm;@"/>
  </numFmts>
  <fonts count="2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rgb="FFC00000"/>
      <name val="Arial"/>
      <family val="2"/>
    </font>
    <font>
      <b/>
      <sz val="8"/>
      <color rgb="FF0000FF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color rgb="FFC00000"/>
      <name val="Arial"/>
      <family val="2"/>
    </font>
    <font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2405E1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b/>
      <i/>
      <sz val="10"/>
      <name val="Arial"/>
      <family val="2"/>
    </font>
    <font>
      <b/>
      <sz val="10"/>
      <color rgb="FF3E11AF"/>
      <name val="Arial"/>
      <family val="2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3B0DE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0AFD4"/>
        <bgColor indexed="64"/>
      </patternFill>
    </fill>
    <fill>
      <patternFill patternType="mediumGray">
        <bgColor theme="2" tint="-0.24997711111789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2" xfId="0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164" fontId="5" fillId="6" borderId="5" xfId="0" applyNumberFormat="1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/>
    </xf>
    <xf numFmtId="2" fontId="5" fillId="7" borderId="3" xfId="0" applyNumberFormat="1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/>
    </xf>
    <xf numFmtId="2" fontId="16" fillId="7" borderId="3" xfId="0" applyNumberFormat="1" applyFont="1" applyFill="1" applyBorder="1" applyAlignment="1">
      <alignment horizontal="center" vertical="center"/>
    </xf>
    <xf numFmtId="2" fontId="7" fillId="8" borderId="6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2" fontId="0" fillId="7" borderId="6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/>
    </xf>
    <xf numFmtId="0" fontId="6" fillId="8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15" borderId="3" xfId="0" applyFill="1" applyBorder="1"/>
    <xf numFmtId="0" fontId="0" fillId="10" borderId="3" xfId="0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0" fillId="14" borderId="0" xfId="0" applyFill="1" applyBorder="1"/>
    <xf numFmtId="1" fontId="0" fillId="14" borderId="0" xfId="0" applyNumberFormat="1" applyFill="1" applyBorder="1"/>
    <xf numFmtId="0" fontId="6" fillId="8" borderId="6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1" fontId="19" fillId="10" borderId="13" xfId="0" applyNumberFormat="1" applyFont="1" applyFill="1" applyBorder="1" applyAlignment="1">
      <alignment horizontal="center"/>
    </xf>
    <xf numFmtId="0" fontId="19" fillId="10" borderId="1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19" fillId="10" borderId="0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B0DE3"/>
      <color rgb="FF90AFD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41"/>
  <sheetViews>
    <sheetView tabSelected="1" zoomScale="110" zoomScaleNormal="110" workbookViewId="0">
      <pane xSplit="1" ySplit="4" topLeftCell="B27" activePane="bottomRight" state="frozen"/>
      <selection pane="topRight" activeCell="B1" sqref="B1"/>
      <selection pane="bottomLeft" activeCell="A5" sqref="A5"/>
      <selection pane="bottomRight" activeCell="A5" sqref="A5:A35"/>
    </sheetView>
  </sheetViews>
  <sheetFormatPr defaultRowHeight="15"/>
  <cols>
    <col min="1" max="5" width="12.140625" style="30" customWidth="1"/>
    <col min="6" max="11" width="10.7109375" customWidth="1"/>
    <col min="12" max="24" width="10.140625" style="30" customWidth="1"/>
    <col min="25" max="26" width="13.85546875" style="30" customWidth="1"/>
    <col min="27" max="33" width="10.140625" style="30" customWidth="1"/>
    <col min="34" max="34" width="10.85546875" style="30" customWidth="1"/>
    <col min="35" max="35" width="11.140625" style="30" customWidth="1"/>
    <col min="36" max="37" width="11" style="30" customWidth="1"/>
    <col min="38" max="38" width="12.140625" style="30" customWidth="1"/>
    <col min="39" max="42" width="11" style="30" customWidth="1"/>
    <col min="43" max="43" width="1.7109375" customWidth="1"/>
    <col min="44" max="48" width="10.42578125" style="30" customWidth="1"/>
    <col min="49" max="49" width="11.28515625" style="30" customWidth="1"/>
    <col min="50" max="50" width="11.85546875" style="30" customWidth="1"/>
    <col min="51" max="51" width="3.140625" style="30" customWidth="1"/>
    <col min="52" max="56" width="11.85546875" style="30" customWidth="1"/>
    <col min="57" max="57" width="40.5703125" customWidth="1"/>
    <col min="272" max="272" width="12.140625" customWidth="1"/>
    <col min="273" max="273" width="0.85546875" customWidth="1"/>
    <col min="274" max="287" width="10.140625" customWidth="1"/>
    <col min="288" max="288" width="11.140625" customWidth="1"/>
    <col min="289" max="293" width="11" customWidth="1"/>
    <col min="294" max="294" width="12.140625" customWidth="1"/>
    <col min="295" max="298" width="11" customWidth="1"/>
    <col min="299" max="299" width="0.7109375" customWidth="1"/>
    <col min="300" max="307" width="10.42578125" customWidth="1"/>
    <col min="308" max="308" width="11.28515625" customWidth="1"/>
    <col min="309" max="312" width="11.85546875" customWidth="1"/>
    <col min="313" max="313" width="40.5703125" customWidth="1"/>
    <col min="528" max="528" width="12.140625" customWidth="1"/>
    <col min="529" max="529" width="0.85546875" customWidth="1"/>
    <col min="530" max="543" width="10.140625" customWidth="1"/>
    <col min="544" max="544" width="11.140625" customWidth="1"/>
    <col min="545" max="549" width="11" customWidth="1"/>
    <col min="550" max="550" width="12.140625" customWidth="1"/>
    <col min="551" max="554" width="11" customWidth="1"/>
    <col min="555" max="555" width="0.7109375" customWidth="1"/>
    <col min="556" max="563" width="10.42578125" customWidth="1"/>
    <col min="564" max="564" width="11.28515625" customWidth="1"/>
    <col min="565" max="568" width="11.85546875" customWidth="1"/>
    <col min="569" max="569" width="40.5703125" customWidth="1"/>
    <col min="784" max="784" width="12.140625" customWidth="1"/>
    <col min="785" max="785" width="0.85546875" customWidth="1"/>
    <col min="786" max="799" width="10.140625" customWidth="1"/>
    <col min="800" max="800" width="11.140625" customWidth="1"/>
    <col min="801" max="805" width="11" customWidth="1"/>
    <col min="806" max="806" width="12.140625" customWidth="1"/>
    <col min="807" max="810" width="11" customWidth="1"/>
    <col min="811" max="811" width="0.7109375" customWidth="1"/>
    <col min="812" max="819" width="10.42578125" customWidth="1"/>
    <col min="820" max="820" width="11.28515625" customWidth="1"/>
    <col min="821" max="824" width="11.85546875" customWidth="1"/>
    <col min="825" max="825" width="40.5703125" customWidth="1"/>
    <col min="1040" max="1040" width="12.140625" customWidth="1"/>
    <col min="1041" max="1041" width="0.85546875" customWidth="1"/>
    <col min="1042" max="1055" width="10.140625" customWidth="1"/>
    <col min="1056" max="1056" width="11.140625" customWidth="1"/>
    <col min="1057" max="1061" width="11" customWidth="1"/>
    <col min="1062" max="1062" width="12.140625" customWidth="1"/>
    <col min="1063" max="1066" width="11" customWidth="1"/>
    <col min="1067" max="1067" width="0.7109375" customWidth="1"/>
    <col min="1068" max="1075" width="10.42578125" customWidth="1"/>
    <col min="1076" max="1076" width="11.28515625" customWidth="1"/>
    <col min="1077" max="1080" width="11.85546875" customWidth="1"/>
    <col min="1081" max="1081" width="40.5703125" customWidth="1"/>
    <col min="1296" max="1296" width="12.140625" customWidth="1"/>
    <col min="1297" max="1297" width="0.85546875" customWidth="1"/>
    <col min="1298" max="1311" width="10.140625" customWidth="1"/>
    <col min="1312" max="1312" width="11.140625" customWidth="1"/>
    <col min="1313" max="1317" width="11" customWidth="1"/>
    <col min="1318" max="1318" width="12.140625" customWidth="1"/>
    <col min="1319" max="1322" width="11" customWidth="1"/>
    <col min="1323" max="1323" width="0.7109375" customWidth="1"/>
    <col min="1324" max="1331" width="10.42578125" customWidth="1"/>
    <col min="1332" max="1332" width="11.28515625" customWidth="1"/>
    <col min="1333" max="1336" width="11.85546875" customWidth="1"/>
    <col min="1337" max="1337" width="40.5703125" customWidth="1"/>
    <col min="1552" max="1552" width="12.140625" customWidth="1"/>
    <col min="1553" max="1553" width="0.85546875" customWidth="1"/>
    <col min="1554" max="1567" width="10.140625" customWidth="1"/>
    <col min="1568" max="1568" width="11.140625" customWidth="1"/>
    <col min="1569" max="1573" width="11" customWidth="1"/>
    <col min="1574" max="1574" width="12.140625" customWidth="1"/>
    <col min="1575" max="1578" width="11" customWidth="1"/>
    <col min="1579" max="1579" width="0.7109375" customWidth="1"/>
    <col min="1580" max="1587" width="10.42578125" customWidth="1"/>
    <col min="1588" max="1588" width="11.28515625" customWidth="1"/>
    <col min="1589" max="1592" width="11.85546875" customWidth="1"/>
    <col min="1593" max="1593" width="40.5703125" customWidth="1"/>
    <col min="1808" max="1808" width="12.140625" customWidth="1"/>
    <col min="1809" max="1809" width="0.85546875" customWidth="1"/>
    <col min="1810" max="1823" width="10.140625" customWidth="1"/>
    <col min="1824" max="1824" width="11.140625" customWidth="1"/>
    <col min="1825" max="1829" width="11" customWidth="1"/>
    <col min="1830" max="1830" width="12.140625" customWidth="1"/>
    <col min="1831" max="1834" width="11" customWidth="1"/>
    <col min="1835" max="1835" width="0.7109375" customWidth="1"/>
    <col min="1836" max="1843" width="10.42578125" customWidth="1"/>
    <col min="1844" max="1844" width="11.28515625" customWidth="1"/>
    <col min="1845" max="1848" width="11.85546875" customWidth="1"/>
    <col min="1849" max="1849" width="40.5703125" customWidth="1"/>
    <col min="2064" max="2064" width="12.140625" customWidth="1"/>
    <col min="2065" max="2065" width="0.85546875" customWidth="1"/>
    <col min="2066" max="2079" width="10.140625" customWidth="1"/>
    <col min="2080" max="2080" width="11.140625" customWidth="1"/>
    <col min="2081" max="2085" width="11" customWidth="1"/>
    <col min="2086" max="2086" width="12.140625" customWidth="1"/>
    <col min="2087" max="2090" width="11" customWidth="1"/>
    <col min="2091" max="2091" width="0.7109375" customWidth="1"/>
    <col min="2092" max="2099" width="10.42578125" customWidth="1"/>
    <col min="2100" max="2100" width="11.28515625" customWidth="1"/>
    <col min="2101" max="2104" width="11.85546875" customWidth="1"/>
    <col min="2105" max="2105" width="40.5703125" customWidth="1"/>
    <col min="2320" max="2320" width="12.140625" customWidth="1"/>
    <col min="2321" max="2321" width="0.85546875" customWidth="1"/>
    <col min="2322" max="2335" width="10.140625" customWidth="1"/>
    <col min="2336" max="2336" width="11.140625" customWidth="1"/>
    <col min="2337" max="2341" width="11" customWidth="1"/>
    <col min="2342" max="2342" width="12.140625" customWidth="1"/>
    <col min="2343" max="2346" width="11" customWidth="1"/>
    <col min="2347" max="2347" width="0.7109375" customWidth="1"/>
    <col min="2348" max="2355" width="10.42578125" customWidth="1"/>
    <col min="2356" max="2356" width="11.28515625" customWidth="1"/>
    <col min="2357" max="2360" width="11.85546875" customWidth="1"/>
    <col min="2361" max="2361" width="40.5703125" customWidth="1"/>
    <col min="2576" max="2576" width="12.140625" customWidth="1"/>
    <col min="2577" max="2577" width="0.85546875" customWidth="1"/>
    <col min="2578" max="2591" width="10.140625" customWidth="1"/>
    <col min="2592" max="2592" width="11.140625" customWidth="1"/>
    <col min="2593" max="2597" width="11" customWidth="1"/>
    <col min="2598" max="2598" width="12.140625" customWidth="1"/>
    <col min="2599" max="2602" width="11" customWidth="1"/>
    <col min="2603" max="2603" width="0.7109375" customWidth="1"/>
    <col min="2604" max="2611" width="10.42578125" customWidth="1"/>
    <col min="2612" max="2612" width="11.28515625" customWidth="1"/>
    <col min="2613" max="2616" width="11.85546875" customWidth="1"/>
    <col min="2617" max="2617" width="40.5703125" customWidth="1"/>
    <col min="2832" max="2832" width="12.140625" customWidth="1"/>
    <col min="2833" max="2833" width="0.85546875" customWidth="1"/>
    <col min="2834" max="2847" width="10.140625" customWidth="1"/>
    <col min="2848" max="2848" width="11.140625" customWidth="1"/>
    <col min="2849" max="2853" width="11" customWidth="1"/>
    <col min="2854" max="2854" width="12.140625" customWidth="1"/>
    <col min="2855" max="2858" width="11" customWidth="1"/>
    <col min="2859" max="2859" width="0.7109375" customWidth="1"/>
    <col min="2860" max="2867" width="10.42578125" customWidth="1"/>
    <col min="2868" max="2868" width="11.28515625" customWidth="1"/>
    <col min="2869" max="2872" width="11.85546875" customWidth="1"/>
    <col min="2873" max="2873" width="40.5703125" customWidth="1"/>
    <col min="3088" max="3088" width="12.140625" customWidth="1"/>
    <col min="3089" max="3089" width="0.85546875" customWidth="1"/>
    <col min="3090" max="3103" width="10.140625" customWidth="1"/>
    <col min="3104" max="3104" width="11.140625" customWidth="1"/>
    <col min="3105" max="3109" width="11" customWidth="1"/>
    <col min="3110" max="3110" width="12.140625" customWidth="1"/>
    <col min="3111" max="3114" width="11" customWidth="1"/>
    <col min="3115" max="3115" width="0.7109375" customWidth="1"/>
    <col min="3116" max="3123" width="10.42578125" customWidth="1"/>
    <col min="3124" max="3124" width="11.28515625" customWidth="1"/>
    <col min="3125" max="3128" width="11.85546875" customWidth="1"/>
    <col min="3129" max="3129" width="40.5703125" customWidth="1"/>
    <col min="3344" max="3344" width="12.140625" customWidth="1"/>
    <col min="3345" max="3345" width="0.85546875" customWidth="1"/>
    <col min="3346" max="3359" width="10.140625" customWidth="1"/>
    <col min="3360" max="3360" width="11.140625" customWidth="1"/>
    <col min="3361" max="3365" width="11" customWidth="1"/>
    <col min="3366" max="3366" width="12.140625" customWidth="1"/>
    <col min="3367" max="3370" width="11" customWidth="1"/>
    <col min="3371" max="3371" width="0.7109375" customWidth="1"/>
    <col min="3372" max="3379" width="10.42578125" customWidth="1"/>
    <col min="3380" max="3380" width="11.28515625" customWidth="1"/>
    <col min="3381" max="3384" width="11.85546875" customWidth="1"/>
    <col min="3385" max="3385" width="40.5703125" customWidth="1"/>
    <col min="3600" max="3600" width="12.140625" customWidth="1"/>
    <col min="3601" max="3601" width="0.85546875" customWidth="1"/>
    <col min="3602" max="3615" width="10.140625" customWidth="1"/>
    <col min="3616" max="3616" width="11.140625" customWidth="1"/>
    <col min="3617" max="3621" width="11" customWidth="1"/>
    <col min="3622" max="3622" width="12.140625" customWidth="1"/>
    <col min="3623" max="3626" width="11" customWidth="1"/>
    <col min="3627" max="3627" width="0.7109375" customWidth="1"/>
    <col min="3628" max="3635" width="10.42578125" customWidth="1"/>
    <col min="3636" max="3636" width="11.28515625" customWidth="1"/>
    <col min="3637" max="3640" width="11.85546875" customWidth="1"/>
    <col min="3641" max="3641" width="40.5703125" customWidth="1"/>
    <col min="3856" max="3856" width="12.140625" customWidth="1"/>
    <col min="3857" max="3857" width="0.85546875" customWidth="1"/>
    <col min="3858" max="3871" width="10.140625" customWidth="1"/>
    <col min="3872" max="3872" width="11.140625" customWidth="1"/>
    <col min="3873" max="3877" width="11" customWidth="1"/>
    <col min="3878" max="3878" width="12.140625" customWidth="1"/>
    <col min="3879" max="3882" width="11" customWidth="1"/>
    <col min="3883" max="3883" width="0.7109375" customWidth="1"/>
    <col min="3884" max="3891" width="10.42578125" customWidth="1"/>
    <col min="3892" max="3892" width="11.28515625" customWidth="1"/>
    <col min="3893" max="3896" width="11.85546875" customWidth="1"/>
    <col min="3897" max="3897" width="40.5703125" customWidth="1"/>
    <col min="4112" max="4112" width="12.140625" customWidth="1"/>
    <col min="4113" max="4113" width="0.85546875" customWidth="1"/>
    <col min="4114" max="4127" width="10.140625" customWidth="1"/>
    <col min="4128" max="4128" width="11.140625" customWidth="1"/>
    <col min="4129" max="4133" width="11" customWidth="1"/>
    <col min="4134" max="4134" width="12.140625" customWidth="1"/>
    <col min="4135" max="4138" width="11" customWidth="1"/>
    <col min="4139" max="4139" width="0.7109375" customWidth="1"/>
    <col min="4140" max="4147" width="10.42578125" customWidth="1"/>
    <col min="4148" max="4148" width="11.28515625" customWidth="1"/>
    <col min="4149" max="4152" width="11.85546875" customWidth="1"/>
    <col min="4153" max="4153" width="40.5703125" customWidth="1"/>
    <col min="4368" max="4368" width="12.140625" customWidth="1"/>
    <col min="4369" max="4369" width="0.85546875" customWidth="1"/>
    <col min="4370" max="4383" width="10.140625" customWidth="1"/>
    <col min="4384" max="4384" width="11.140625" customWidth="1"/>
    <col min="4385" max="4389" width="11" customWidth="1"/>
    <col min="4390" max="4390" width="12.140625" customWidth="1"/>
    <col min="4391" max="4394" width="11" customWidth="1"/>
    <col min="4395" max="4395" width="0.7109375" customWidth="1"/>
    <col min="4396" max="4403" width="10.42578125" customWidth="1"/>
    <col min="4404" max="4404" width="11.28515625" customWidth="1"/>
    <col min="4405" max="4408" width="11.85546875" customWidth="1"/>
    <col min="4409" max="4409" width="40.5703125" customWidth="1"/>
    <col min="4624" max="4624" width="12.140625" customWidth="1"/>
    <col min="4625" max="4625" width="0.85546875" customWidth="1"/>
    <col min="4626" max="4639" width="10.140625" customWidth="1"/>
    <col min="4640" max="4640" width="11.140625" customWidth="1"/>
    <col min="4641" max="4645" width="11" customWidth="1"/>
    <col min="4646" max="4646" width="12.140625" customWidth="1"/>
    <col min="4647" max="4650" width="11" customWidth="1"/>
    <col min="4651" max="4651" width="0.7109375" customWidth="1"/>
    <col min="4652" max="4659" width="10.42578125" customWidth="1"/>
    <col min="4660" max="4660" width="11.28515625" customWidth="1"/>
    <col min="4661" max="4664" width="11.85546875" customWidth="1"/>
    <col min="4665" max="4665" width="40.5703125" customWidth="1"/>
    <col min="4880" max="4880" width="12.140625" customWidth="1"/>
    <col min="4881" max="4881" width="0.85546875" customWidth="1"/>
    <col min="4882" max="4895" width="10.140625" customWidth="1"/>
    <col min="4896" max="4896" width="11.140625" customWidth="1"/>
    <col min="4897" max="4901" width="11" customWidth="1"/>
    <col min="4902" max="4902" width="12.140625" customWidth="1"/>
    <col min="4903" max="4906" width="11" customWidth="1"/>
    <col min="4907" max="4907" width="0.7109375" customWidth="1"/>
    <col min="4908" max="4915" width="10.42578125" customWidth="1"/>
    <col min="4916" max="4916" width="11.28515625" customWidth="1"/>
    <col min="4917" max="4920" width="11.85546875" customWidth="1"/>
    <col min="4921" max="4921" width="40.5703125" customWidth="1"/>
    <col min="5136" max="5136" width="12.140625" customWidth="1"/>
    <col min="5137" max="5137" width="0.85546875" customWidth="1"/>
    <col min="5138" max="5151" width="10.140625" customWidth="1"/>
    <col min="5152" max="5152" width="11.140625" customWidth="1"/>
    <col min="5153" max="5157" width="11" customWidth="1"/>
    <col min="5158" max="5158" width="12.140625" customWidth="1"/>
    <col min="5159" max="5162" width="11" customWidth="1"/>
    <col min="5163" max="5163" width="0.7109375" customWidth="1"/>
    <col min="5164" max="5171" width="10.42578125" customWidth="1"/>
    <col min="5172" max="5172" width="11.28515625" customWidth="1"/>
    <col min="5173" max="5176" width="11.85546875" customWidth="1"/>
    <col min="5177" max="5177" width="40.5703125" customWidth="1"/>
    <col min="5392" max="5392" width="12.140625" customWidth="1"/>
    <col min="5393" max="5393" width="0.85546875" customWidth="1"/>
    <col min="5394" max="5407" width="10.140625" customWidth="1"/>
    <col min="5408" max="5408" width="11.140625" customWidth="1"/>
    <col min="5409" max="5413" width="11" customWidth="1"/>
    <col min="5414" max="5414" width="12.140625" customWidth="1"/>
    <col min="5415" max="5418" width="11" customWidth="1"/>
    <col min="5419" max="5419" width="0.7109375" customWidth="1"/>
    <col min="5420" max="5427" width="10.42578125" customWidth="1"/>
    <col min="5428" max="5428" width="11.28515625" customWidth="1"/>
    <col min="5429" max="5432" width="11.85546875" customWidth="1"/>
    <col min="5433" max="5433" width="40.5703125" customWidth="1"/>
    <col min="5648" max="5648" width="12.140625" customWidth="1"/>
    <col min="5649" max="5649" width="0.85546875" customWidth="1"/>
    <col min="5650" max="5663" width="10.140625" customWidth="1"/>
    <col min="5664" max="5664" width="11.140625" customWidth="1"/>
    <col min="5665" max="5669" width="11" customWidth="1"/>
    <col min="5670" max="5670" width="12.140625" customWidth="1"/>
    <col min="5671" max="5674" width="11" customWidth="1"/>
    <col min="5675" max="5675" width="0.7109375" customWidth="1"/>
    <col min="5676" max="5683" width="10.42578125" customWidth="1"/>
    <col min="5684" max="5684" width="11.28515625" customWidth="1"/>
    <col min="5685" max="5688" width="11.85546875" customWidth="1"/>
    <col min="5689" max="5689" width="40.5703125" customWidth="1"/>
    <col min="5904" max="5904" width="12.140625" customWidth="1"/>
    <col min="5905" max="5905" width="0.85546875" customWidth="1"/>
    <col min="5906" max="5919" width="10.140625" customWidth="1"/>
    <col min="5920" max="5920" width="11.140625" customWidth="1"/>
    <col min="5921" max="5925" width="11" customWidth="1"/>
    <col min="5926" max="5926" width="12.140625" customWidth="1"/>
    <col min="5927" max="5930" width="11" customWidth="1"/>
    <col min="5931" max="5931" width="0.7109375" customWidth="1"/>
    <col min="5932" max="5939" width="10.42578125" customWidth="1"/>
    <col min="5940" max="5940" width="11.28515625" customWidth="1"/>
    <col min="5941" max="5944" width="11.85546875" customWidth="1"/>
    <col min="5945" max="5945" width="40.5703125" customWidth="1"/>
    <col min="6160" max="6160" width="12.140625" customWidth="1"/>
    <col min="6161" max="6161" width="0.85546875" customWidth="1"/>
    <col min="6162" max="6175" width="10.140625" customWidth="1"/>
    <col min="6176" max="6176" width="11.140625" customWidth="1"/>
    <col min="6177" max="6181" width="11" customWidth="1"/>
    <col min="6182" max="6182" width="12.140625" customWidth="1"/>
    <col min="6183" max="6186" width="11" customWidth="1"/>
    <col min="6187" max="6187" width="0.7109375" customWidth="1"/>
    <col min="6188" max="6195" width="10.42578125" customWidth="1"/>
    <col min="6196" max="6196" width="11.28515625" customWidth="1"/>
    <col min="6197" max="6200" width="11.85546875" customWidth="1"/>
    <col min="6201" max="6201" width="40.5703125" customWidth="1"/>
    <col min="6416" max="6416" width="12.140625" customWidth="1"/>
    <col min="6417" max="6417" width="0.85546875" customWidth="1"/>
    <col min="6418" max="6431" width="10.140625" customWidth="1"/>
    <col min="6432" max="6432" width="11.140625" customWidth="1"/>
    <col min="6433" max="6437" width="11" customWidth="1"/>
    <col min="6438" max="6438" width="12.140625" customWidth="1"/>
    <col min="6439" max="6442" width="11" customWidth="1"/>
    <col min="6443" max="6443" width="0.7109375" customWidth="1"/>
    <col min="6444" max="6451" width="10.42578125" customWidth="1"/>
    <col min="6452" max="6452" width="11.28515625" customWidth="1"/>
    <col min="6453" max="6456" width="11.85546875" customWidth="1"/>
    <col min="6457" max="6457" width="40.5703125" customWidth="1"/>
    <col min="6672" max="6672" width="12.140625" customWidth="1"/>
    <col min="6673" max="6673" width="0.85546875" customWidth="1"/>
    <col min="6674" max="6687" width="10.140625" customWidth="1"/>
    <col min="6688" max="6688" width="11.140625" customWidth="1"/>
    <col min="6689" max="6693" width="11" customWidth="1"/>
    <col min="6694" max="6694" width="12.140625" customWidth="1"/>
    <col min="6695" max="6698" width="11" customWidth="1"/>
    <col min="6699" max="6699" width="0.7109375" customWidth="1"/>
    <col min="6700" max="6707" width="10.42578125" customWidth="1"/>
    <col min="6708" max="6708" width="11.28515625" customWidth="1"/>
    <col min="6709" max="6712" width="11.85546875" customWidth="1"/>
    <col min="6713" max="6713" width="40.5703125" customWidth="1"/>
    <col min="6928" max="6928" width="12.140625" customWidth="1"/>
    <col min="6929" max="6929" width="0.85546875" customWidth="1"/>
    <col min="6930" max="6943" width="10.140625" customWidth="1"/>
    <col min="6944" max="6944" width="11.140625" customWidth="1"/>
    <col min="6945" max="6949" width="11" customWidth="1"/>
    <col min="6950" max="6950" width="12.140625" customWidth="1"/>
    <col min="6951" max="6954" width="11" customWidth="1"/>
    <col min="6955" max="6955" width="0.7109375" customWidth="1"/>
    <col min="6956" max="6963" width="10.42578125" customWidth="1"/>
    <col min="6964" max="6964" width="11.28515625" customWidth="1"/>
    <col min="6965" max="6968" width="11.85546875" customWidth="1"/>
    <col min="6969" max="6969" width="40.5703125" customWidth="1"/>
    <col min="7184" max="7184" width="12.140625" customWidth="1"/>
    <col min="7185" max="7185" width="0.85546875" customWidth="1"/>
    <col min="7186" max="7199" width="10.140625" customWidth="1"/>
    <col min="7200" max="7200" width="11.140625" customWidth="1"/>
    <col min="7201" max="7205" width="11" customWidth="1"/>
    <col min="7206" max="7206" width="12.140625" customWidth="1"/>
    <col min="7207" max="7210" width="11" customWidth="1"/>
    <col min="7211" max="7211" width="0.7109375" customWidth="1"/>
    <col min="7212" max="7219" width="10.42578125" customWidth="1"/>
    <col min="7220" max="7220" width="11.28515625" customWidth="1"/>
    <col min="7221" max="7224" width="11.85546875" customWidth="1"/>
    <col min="7225" max="7225" width="40.5703125" customWidth="1"/>
    <col min="7440" max="7440" width="12.140625" customWidth="1"/>
    <col min="7441" max="7441" width="0.85546875" customWidth="1"/>
    <col min="7442" max="7455" width="10.140625" customWidth="1"/>
    <col min="7456" max="7456" width="11.140625" customWidth="1"/>
    <col min="7457" max="7461" width="11" customWidth="1"/>
    <col min="7462" max="7462" width="12.140625" customWidth="1"/>
    <col min="7463" max="7466" width="11" customWidth="1"/>
    <col min="7467" max="7467" width="0.7109375" customWidth="1"/>
    <col min="7468" max="7475" width="10.42578125" customWidth="1"/>
    <col min="7476" max="7476" width="11.28515625" customWidth="1"/>
    <col min="7477" max="7480" width="11.85546875" customWidth="1"/>
    <col min="7481" max="7481" width="40.5703125" customWidth="1"/>
    <col min="7696" max="7696" width="12.140625" customWidth="1"/>
    <col min="7697" max="7697" width="0.85546875" customWidth="1"/>
    <col min="7698" max="7711" width="10.140625" customWidth="1"/>
    <col min="7712" max="7712" width="11.140625" customWidth="1"/>
    <col min="7713" max="7717" width="11" customWidth="1"/>
    <col min="7718" max="7718" width="12.140625" customWidth="1"/>
    <col min="7719" max="7722" width="11" customWidth="1"/>
    <col min="7723" max="7723" width="0.7109375" customWidth="1"/>
    <col min="7724" max="7731" width="10.42578125" customWidth="1"/>
    <col min="7732" max="7732" width="11.28515625" customWidth="1"/>
    <col min="7733" max="7736" width="11.85546875" customWidth="1"/>
    <col min="7737" max="7737" width="40.5703125" customWidth="1"/>
    <col min="7952" max="7952" width="12.140625" customWidth="1"/>
    <col min="7953" max="7953" width="0.85546875" customWidth="1"/>
    <col min="7954" max="7967" width="10.140625" customWidth="1"/>
    <col min="7968" max="7968" width="11.140625" customWidth="1"/>
    <col min="7969" max="7973" width="11" customWidth="1"/>
    <col min="7974" max="7974" width="12.140625" customWidth="1"/>
    <col min="7975" max="7978" width="11" customWidth="1"/>
    <col min="7979" max="7979" width="0.7109375" customWidth="1"/>
    <col min="7980" max="7987" width="10.42578125" customWidth="1"/>
    <col min="7988" max="7988" width="11.28515625" customWidth="1"/>
    <col min="7989" max="7992" width="11.85546875" customWidth="1"/>
    <col min="7993" max="7993" width="40.5703125" customWidth="1"/>
    <col min="8208" max="8208" width="12.140625" customWidth="1"/>
    <col min="8209" max="8209" width="0.85546875" customWidth="1"/>
    <col min="8210" max="8223" width="10.140625" customWidth="1"/>
    <col min="8224" max="8224" width="11.140625" customWidth="1"/>
    <col min="8225" max="8229" width="11" customWidth="1"/>
    <col min="8230" max="8230" width="12.140625" customWidth="1"/>
    <col min="8231" max="8234" width="11" customWidth="1"/>
    <col min="8235" max="8235" width="0.7109375" customWidth="1"/>
    <col min="8236" max="8243" width="10.42578125" customWidth="1"/>
    <col min="8244" max="8244" width="11.28515625" customWidth="1"/>
    <col min="8245" max="8248" width="11.85546875" customWidth="1"/>
    <col min="8249" max="8249" width="40.5703125" customWidth="1"/>
    <col min="8464" max="8464" width="12.140625" customWidth="1"/>
    <col min="8465" max="8465" width="0.85546875" customWidth="1"/>
    <col min="8466" max="8479" width="10.140625" customWidth="1"/>
    <col min="8480" max="8480" width="11.140625" customWidth="1"/>
    <col min="8481" max="8485" width="11" customWidth="1"/>
    <col min="8486" max="8486" width="12.140625" customWidth="1"/>
    <col min="8487" max="8490" width="11" customWidth="1"/>
    <col min="8491" max="8491" width="0.7109375" customWidth="1"/>
    <col min="8492" max="8499" width="10.42578125" customWidth="1"/>
    <col min="8500" max="8500" width="11.28515625" customWidth="1"/>
    <col min="8501" max="8504" width="11.85546875" customWidth="1"/>
    <col min="8505" max="8505" width="40.5703125" customWidth="1"/>
    <col min="8720" max="8720" width="12.140625" customWidth="1"/>
    <col min="8721" max="8721" width="0.85546875" customWidth="1"/>
    <col min="8722" max="8735" width="10.140625" customWidth="1"/>
    <col min="8736" max="8736" width="11.140625" customWidth="1"/>
    <col min="8737" max="8741" width="11" customWidth="1"/>
    <col min="8742" max="8742" width="12.140625" customWidth="1"/>
    <col min="8743" max="8746" width="11" customWidth="1"/>
    <col min="8747" max="8747" width="0.7109375" customWidth="1"/>
    <col min="8748" max="8755" width="10.42578125" customWidth="1"/>
    <col min="8756" max="8756" width="11.28515625" customWidth="1"/>
    <col min="8757" max="8760" width="11.85546875" customWidth="1"/>
    <col min="8761" max="8761" width="40.5703125" customWidth="1"/>
    <col min="8976" max="8976" width="12.140625" customWidth="1"/>
    <col min="8977" max="8977" width="0.85546875" customWidth="1"/>
    <col min="8978" max="8991" width="10.140625" customWidth="1"/>
    <col min="8992" max="8992" width="11.140625" customWidth="1"/>
    <col min="8993" max="8997" width="11" customWidth="1"/>
    <col min="8998" max="8998" width="12.140625" customWidth="1"/>
    <col min="8999" max="9002" width="11" customWidth="1"/>
    <col min="9003" max="9003" width="0.7109375" customWidth="1"/>
    <col min="9004" max="9011" width="10.42578125" customWidth="1"/>
    <col min="9012" max="9012" width="11.28515625" customWidth="1"/>
    <col min="9013" max="9016" width="11.85546875" customWidth="1"/>
    <col min="9017" max="9017" width="40.5703125" customWidth="1"/>
    <col min="9232" max="9232" width="12.140625" customWidth="1"/>
    <col min="9233" max="9233" width="0.85546875" customWidth="1"/>
    <col min="9234" max="9247" width="10.140625" customWidth="1"/>
    <col min="9248" max="9248" width="11.140625" customWidth="1"/>
    <col min="9249" max="9253" width="11" customWidth="1"/>
    <col min="9254" max="9254" width="12.140625" customWidth="1"/>
    <col min="9255" max="9258" width="11" customWidth="1"/>
    <col min="9259" max="9259" width="0.7109375" customWidth="1"/>
    <col min="9260" max="9267" width="10.42578125" customWidth="1"/>
    <col min="9268" max="9268" width="11.28515625" customWidth="1"/>
    <col min="9269" max="9272" width="11.85546875" customWidth="1"/>
    <col min="9273" max="9273" width="40.5703125" customWidth="1"/>
    <col min="9488" max="9488" width="12.140625" customWidth="1"/>
    <col min="9489" max="9489" width="0.85546875" customWidth="1"/>
    <col min="9490" max="9503" width="10.140625" customWidth="1"/>
    <col min="9504" max="9504" width="11.140625" customWidth="1"/>
    <col min="9505" max="9509" width="11" customWidth="1"/>
    <col min="9510" max="9510" width="12.140625" customWidth="1"/>
    <col min="9511" max="9514" width="11" customWidth="1"/>
    <col min="9515" max="9515" width="0.7109375" customWidth="1"/>
    <col min="9516" max="9523" width="10.42578125" customWidth="1"/>
    <col min="9524" max="9524" width="11.28515625" customWidth="1"/>
    <col min="9525" max="9528" width="11.85546875" customWidth="1"/>
    <col min="9529" max="9529" width="40.5703125" customWidth="1"/>
    <col min="9744" max="9744" width="12.140625" customWidth="1"/>
    <col min="9745" max="9745" width="0.85546875" customWidth="1"/>
    <col min="9746" max="9759" width="10.140625" customWidth="1"/>
    <col min="9760" max="9760" width="11.140625" customWidth="1"/>
    <col min="9761" max="9765" width="11" customWidth="1"/>
    <col min="9766" max="9766" width="12.140625" customWidth="1"/>
    <col min="9767" max="9770" width="11" customWidth="1"/>
    <col min="9771" max="9771" width="0.7109375" customWidth="1"/>
    <col min="9772" max="9779" width="10.42578125" customWidth="1"/>
    <col min="9780" max="9780" width="11.28515625" customWidth="1"/>
    <col min="9781" max="9784" width="11.85546875" customWidth="1"/>
    <col min="9785" max="9785" width="40.5703125" customWidth="1"/>
    <col min="10000" max="10000" width="12.140625" customWidth="1"/>
    <col min="10001" max="10001" width="0.85546875" customWidth="1"/>
    <col min="10002" max="10015" width="10.140625" customWidth="1"/>
    <col min="10016" max="10016" width="11.140625" customWidth="1"/>
    <col min="10017" max="10021" width="11" customWidth="1"/>
    <col min="10022" max="10022" width="12.140625" customWidth="1"/>
    <col min="10023" max="10026" width="11" customWidth="1"/>
    <col min="10027" max="10027" width="0.7109375" customWidth="1"/>
    <col min="10028" max="10035" width="10.42578125" customWidth="1"/>
    <col min="10036" max="10036" width="11.28515625" customWidth="1"/>
    <col min="10037" max="10040" width="11.85546875" customWidth="1"/>
    <col min="10041" max="10041" width="40.5703125" customWidth="1"/>
    <col min="10256" max="10256" width="12.140625" customWidth="1"/>
    <col min="10257" max="10257" width="0.85546875" customWidth="1"/>
    <col min="10258" max="10271" width="10.140625" customWidth="1"/>
    <col min="10272" max="10272" width="11.140625" customWidth="1"/>
    <col min="10273" max="10277" width="11" customWidth="1"/>
    <col min="10278" max="10278" width="12.140625" customWidth="1"/>
    <col min="10279" max="10282" width="11" customWidth="1"/>
    <col min="10283" max="10283" width="0.7109375" customWidth="1"/>
    <col min="10284" max="10291" width="10.42578125" customWidth="1"/>
    <col min="10292" max="10292" width="11.28515625" customWidth="1"/>
    <col min="10293" max="10296" width="11.85546875" customWidth="1"/>
    <col min="10297" max="10297" width="40.5703125" customWidth="1"/>
    <col min="10512" max="10512" width="12.140625" customWidth="1"/>
    <col min="10513" max="10513" width="0.85546875" customWidth="1"/>
    <col min="10514" max="10527" width="10.140625" customWidth="1"/>
    <col min="10528" max="10528" width="11.140625" customWidth="1"/>
    <col min="10529" max="10533" width="11" customWidth="1"/>
    <col min="10534" max="10534" width="12.140625" customWidth="1"/>
    <col min="10535" max="10538" width="11" customWidth="1"/>
    <col min="10539" max="10539" width="0.7109375" customWidth="1"/>
    <col min="10540" max="10547" width="10.42578125" customWidth="1"/>
    <col min="10548" max="10548" width="11.28515625" customWidth="1"/>
    <col min="10549" max="10552" width="11.85546875" customWidth="1"/>
    <col min="10553" max="10553" width="40.5703125" customWidth="1"/>
    <col min="10768" max="10768" width="12.140625" customWidth="1"/>
    <col min="10769" max="10769" width="0.85546875" customWidth="1"/>
    <col min="10770" max="10783" width="10.140625" customWidth="1"/>
    <col min="10784" max="10784" width="11.140625" customWidth="1"/>
    <col min="10785" max="10789" width="11" customWidth="1"/>
    <col min="10790" max="10790" width="12.140625" customWidth="1"/>
    <col min="10791" max="10794" width="11" customWidth="1"/>
    <col min="10795" max="10795" width="0.7109375" customWidth="1"/>
    <col min="10796" max="10803" width="10.42578125" customWidth="1"/>
    <col min="10804" max="10804" width="11.28515625" customWidth="1"/>
    <col min="10805" max="10808" width="11.85546875" customWidth="1"/>
    <col min="10809" max="10809" width="40.5703125" customWidth="1"/>
    <col min="11024" max="11024" width="12.140625" customWidth="1"/>
    <col min="11025" max="11025" width="0.85546875" customWidth="1"/>
    <col min="11026" max="11039" width="10.140625" customWidth="1"/>
    <col min="11040" max="11040" width="11.140625" customWidth="1"/>
    <col min="11041" max="11045" width="11" customWidth="1"/>
    <col min="11046" max="11046" width="12.140625" customWidth="1"/>
    <col min="11047" max="11050" width="11" customWidth="1"/>
    <col min="11051" max="11051" width="0.7109375" customWidth="1"/>
    <col min="11052" max="11059" width="10.42578125" customWidth="1"/>
    <col min="11060" max="11060" width="11.28515625" customWidth="1"/>
    <col min="11061" max="11064" width="11.85546875" customWidth="1"/>
    <col min="11065" max="11065" width="40.5703125" customWidth="1"/>
    <col min="11280" max="11280" width="12.140625" customWidth="1"/>
    <col min="11281" max="11281" width="0.85546875" customWidth="1"/>
    <col min="11282" max="11295" width="10.140625" customWidth="1"/>
    <col min="11296" max="11296" width="11.140625" customWidth="1"/>
    <col min="11297" max="11301" width="11" customWidth="1"/>
    <col min="11302" max="11302" width="12.140625" customWidth="1"/>
    <col min="11303" max="11306" width="11" customWidth="1"/>
    <col min="11307" max="11307" width="0.7109375" customWidth="1"/>
    <col min="11308" max="11315" width="10.42578125" customWidth="1"/>
    <col min="11316" max="11316" width="11.28515625" customWidth="1"/>
    <col min="11317" max="11320" width="11.85546875" customWidth="1"/>
    <col min="11321" max="11321" width="40.5703125" customWidth="1"/>
    <col min="11536" max="11536" width="12.140625" customWidth="1"/>
    <col min="11537" max="11537" width="0.85546875" customWidth="1"/>
    <col min="11538" max="11551" width="10.140625" customWidth="1"/>
    <col min="11552" max="11552" width="11.140625" customWidth="1"/>
    <col min="11553" max="11557" width="11" customWidth="1"/>
    <col min="11558" max="11558" width="12.140625" customWidth="1"/>
    <col min="11559" max="11562" width="11" customWidth="1"/>
    <col min="11563" max="11563" width="0.7109375" customWidth="1"/>
    <col min="11564" max="11571" width="10.42578125" customWidth="1"/>
    <col min="11572" max="11572" width="11.28515625" customWidth="1"/>
    <col min="11573" max="11576" width="11.85546875" customWidth="1"/>
    <col min="11577" max="11577" width="40.5703125" customWidth="1"/>
    <col min="11792" max="11792" width="12.140625" customWidth="1"/>
    <col min="11793" max="11793" width="0.85546875" customWidth="1"/>
    <col min="11794" max="11807" width="10.140625" customWidth="1"/>
    <col min="11808" max="11808" width="11.140625" customWidth="1"/>
    <col min="11809" max="11813" width="11" customWidth="1"/>
    <col min="11814" max="11814" width="12.140625" customWidth="1"/>
    <col min="11815" max="11818" width="11" customWidth="1"/>
    <col min="11819" max="11819" width="0.7109375" customWidth="1"/>
    <col min="11820" max="11827" width="10.42578125" customWidth="1"/>
    <col min="11828" max="11828" width="11.28515625" customWidth="1"/>
    <col min="11829" max="11832" width="11.85546875" customWidth="1"/>
    <col min="11833" max="11833" width="40.5703125" customWidth="1"/>
    <col min="12048" max="12048" width="12.140625" customWidth="1"/>
    <col min="12049" max="12049" width="0.85546875" customWidth="1"/>
    <col min="12050" max="12063" width="10.140625" customWidth="1"/>
    <col min="12064" max="12064" width="11.140625" customWidth="1"/>
    <col min="12065" max="12069" width="11" customWidth="1"/>
    <col min="12070" max="12070" width="12.140625" customWidth="1"/>
    <col min="12071" max="12074" width="11" customWidth="1"/>
    <col min="12075" max="12075" width="0.7109375" customWidth="1"/>
    <col min="12076" max="12083" width="10.42578125" customWidth="1"/>
    <col min="12084" max="12084" width="11.28515625" customWidth="1"/>
    <col min="12085" max="12088" width="11.85546875" customWidth="1"/>
    <col min="12089" max="12089" width="40.5703125" customWidth="1"/>
    <col min="12304" max="12304" width="12.140625" customWidth="1"/>
    <col min="12305" max="12305" width="0.85546875" customWidth="1"/>
    <col min="12306" max="12319" width="10.140625" customWidth="1"/>
    <col min="12320" max="12320" width="11.140625" customWidth="1"/>
    <col min="12321" max="12325" width="11" customWidth="1"/>
    <col min="12326" max="12326" width="12.140625" customWidth="1"/>
    <col min="12327" max="12330" width="11" customWidth="1"/>
    <col min="12331" max="12331" width="0.7109375" customWidth="1"/>
    <col min="12332" max="12339" width="10.42578125" customWidth="1"/>
    <col min="12340" max="12340" width="11.28515625" customWidth="1"/>
    <col min="12341" max="12344" width="11.85546875" customWidth="1"/>
    <col min="12345" max="12345" width="40.5703125" customWidth="1"/>
    <col min="12560" max="12560" width="12.140625" customWidth="1"/>
    <col min="12561" max="12561" width="0.85546875" customWidth="1"/>
    <col min="12562" max="12575" width="10.140625" customWidth="1"/>
    <col min="12576" max="12576" width="11.140625" customWidth="1"/>
    <col min="12577" max="12581" width="11" customWidth="1"/>
    <col min="12582" max="12582" width="12.140625" customWidth="1"/>
    <col min="12583" max="12586" width="11" customWidth="1"/>
    <col min="12587" max="12587" width="0.7109375" customWidth="1"/>
    <col min="12588" max="12595" width="10.42578125" customWidth="1"/>
    <col min="12596" max="12596" width="11.28515625" customWidth="1"/>
    <col min="12597" max="12600" width="11.85546875" customWidth="1"/>
    <col min="12601" max="12601" width="40.5703125" customWidth="1"/>
    <col min="12816" max="12816" width="12.140625" customWidth="1"/>
    <col min="12817" max="12817" width="0.85546875" customWidth="1"/>
    <col min="12818" max="12831" width="10.140625" customWidth="1"/>
    <col min="12832" max="12832" width="11.140625" customWidth="1"/>
    <col min="12833" max="12837" width="11" customWidth="1"/>
    <col min="12838" max="12838" width="12.140625" customWidth="1"/>
    <col min="12839" max="12842" width="11" customWidth="1"/>
    <col min="12843" max="12843" width="0.7109375" customWidth="1"/>
    <col min="12844" max="12851" width="10.42578125" customWidth="1"/>
    <col min="12852" max="12852" width="11.28515625" customWidth="1"/>
    <col min="12853" max="12856" width="11.85546875" customWidth="1"/>
    <col min="12857" max="12857" width="40.5703125" customWidth="1"/>
    <col min="13072" max="13072" width="12.140625" customWidth="1"/>
    <col min="13073" max="13073" width="0.85546875" customWidth="1"/>
    <col min="13074" max="13087" width="10.140625" customWidth="1"/>
    <col min="13088" max="13088" width="11.140625" customWidth="1"/>
    <col min="13089" max="13093" width="11" customWidth="1"/>
    <col min="13094" max="13094" width="12.140625" customWidth="1"/>
    <col min="13095" max="13098" width="11" customWidth="1"/>
    <col min="13099" max="13099" width="0.7109375" customWidth="1"/>
    <col min="13100" max="13107" width="10.42578125" customWidth="1"/>
    <col min="13108" max="13108" width="11.28515625" customWidth="1"/>
    <col min="13109" max="13112" width="11.85546875" customWidth="1"/>
    <col min="13113" max="13113" width="40.5703125" customWidth="1"/>
    <col min="13328" max="13328" width="12.140625" customWidth="1"/>
    <col min="13329" max="13329" width="0.85546875" customWidth="1"/>
    <col min="13330" max="13343" width="10.140625" customWidth="1"/>
    <col min="13344" max="13344" width="11.140625" customWidth="1"/>
    <col min="13345" max="13349" width="11" customWidth="1"/>
    <col min="13350" max="13350" width="12.140625" customWidth="1"/>
    <col min="13351" max="13354" width="11" customWidth="1"/>
    <col min="13355" max="13355" width="0.7109375" customWidth="1"/>
    <col min="13356" max="13363" width="10.42578125" customWidth="1"/>
    <col min="13364" max="13364" width="11.28515625" customWidth="1"/>
    <col min="13365" max="13368" width="11.85546875" customWidth="1"/>
    <col min="13369" max="13369" width="40.5703125" customWidth="1"/>
    <col min="13584" max="13584" width="12.140625" customWidth="1"/>
    <col min="13585" max="13585" width="0.85546875" customWidth="1"/>
    <col min="13586" max="13599" width="10.140625" customWidth="1"/>
    <col min="13600" max="13600" width="11.140625" customWidth="1"/>
    <col min="13601" max="13605" width="11" customWidth="1"/>
    <col min="13606" max="13606" width="12.140625" customWidth="1"/>
    <col min="13607" max="13610" width="11" customWidth="1"/>
    <col min="13611" max="13611" width="0.7109375" customWidth="1"/>
    <col min="13612" max="13619" width="10.42578125" customWidth="1"/>
    <col min="13620" max="13620" width="11.28515625" customWidth="1"/>
    <col min="13621" max="13624" width="11.85546875" customWidth="1"/>
    <col min="13625" max="13625" width="40.5703125" customWidth="1"/>
    <col min="13840" max="13840" width="12.140625" customWidth="1"/>
    <col min="13841" max="13841" width="0.85546875" customWidth="1"/>
    <col min="13842" max="13855" width="10.140625" customWidth="1"/>
    <col min="13856" max="13856" width="11.140625" customWidth="1"/>
    <col min="13857" max="13861" width="11" customWidth="1"/>
    <col min="13862" max="13862" width="12.140625" customWidth="1"/>
    <col min="13863" max="13866" width="11" customWidth="1"/>
    <col min="13867" max="13867" width="0.7109375" customWidth="1"/>
    <col min="13868" max="13875" width="10.42578125" customWidth="1"/>
    <col min="13876" max="13876" width="11.28515625" customWidth="1"/>
    <col min="13877" max="13880" width="11.85546875" customWidth="1"/>
    <col min="13881" max="13881" width="40.5703125" customWidth="1"/>
    <col min="14096" max="14096" width="12.140625" customWidth="1"/>
    <col min="14097" max="14097" width="0.85546875" customWidth="1"/>
    <col min="14098" max="14111" width="10.140625" customWidth="1"/>
    <col min="14112" max="14112" width="11.140625" customWidth="1"/>
    <col min="14113" max="14117" width="11" customWidth="1"/>
    <col min="14118" max="14118" width="12.140625" customWidth="1"/>
    <col min="14119" max="14122" width="11" customWidth="1"/>
    <col min="14123" max="14123" width="0.7109375" customWidth="1"/>
    <col min="14124" max="14131" width="10.42578125" customWidth="1"/>
    <col min="14132" max="14132" width="11.28515625" customWidth="1"/>
    <col min="14133" max="14136" width="11.85546875" customWidth="1"/>
    <col min="14137" max="14137" width="40.5703125" customWidth="1"/>
    <col min="14352" max="14352" width="12.140625" customWidth="1"/>
    <col min="14353" max="14353" width="0.85546875" customWidth="1"/>
    <col min="14354" max="14367" width="10.140625" customWidth="1"/>
    <col min="14368" max="14368" width="11.140625" customWidth="1"/>
    <col min="14369" max="14373" width="11" customWidth="1"/>
    <col min="14374" max="14374" width="12.140625" customWidth="1"/>
    <col min="14375" max="14378" width="11" customWidth="1"/>
    <col min="14379" max="14379" width="0.7109375" customWidth="1"/>
    <col min="14380" max="14387" width="10.42578125" customWidth="1"/>
    <col min="14388" max="14388" width="11.28515625" customWidth="1"/>
    <col min="14389" max="14392" width="11.85546875" customWidth="1"/>
    <col min="14393" max="14393" width="40.5703125" customWidth="1"/>
    <col min="14608" max="14608" width="12.140625" customWidth="1"/>
    <col min="14609" max="14609" width="0.85546875" customWidth="1"/>
    <col min="14610" max="14623" width="10.140625" customWidth="1"/>
    <col min="14624" max="14624" width="11.140625" customWidth="1"/>
    <col min="14625" max="14629" width="11" customWidth="1"/>
    <col min="14630" max="14630" width="12.140625" customWidth="1"/>
    <col min="14631" max="14634" width="11" customWidth="1"/>
    <col min="14635" max="14635" width="0.7109375" customWidth="1"/>
    <col min="14636" max="14643" width="10.42578125" customWidth="1"/>
    <col min="14644" max="14644" width="11.28515625" customWidth="1"/>
    <col min="14645" max="14648" width="11.85546875" customWidth="1"/>
    <col min="14649" max="14649" width="40.5703125" customWidth="1"/>
    <col min="14864" max="14864" width="12.140625" customWidth="1"/>
    <col min="14865" max="14865" width="0.85546875" customWidth="1"/>
    <col min="14866" max="14879" width="10.140625" customWidth="1"/>
    <col min="14880" max="14880" width="11.140625" customWidth="1"/>
    <col min="14881" max="14885" width="11" customWidth="1"/>
    <col min="14886" max="14886" width="12.140625" customWidth="1"/>
    <col min="14887" max="14890" width="11" customWidth="1"/>
    <col min="14891" max="14891" width="0.7109375" customWidth="1"/>
    <col min="14892" max="14899" width="10.42578125" customWidth="1"/>
    <col min="14900" max="14900" width="11.28515625" customWidth="1"/>
    <col min="14901" max="14904" width="11.85546875" customWidth="1"/>
    <col min="14905" max="14905" width="40.5703125" customWidth="1"/>
    <col min="15120" max="15120" width="12.140625" customWidth="1"/>
    <col min="15121" max="15121" width="0.85546875" customWidth="1"/>
    <col min="15122" max="15135" width="10.140625" customWidth="1"/>
    <col min="15136" max="15136" width="11.140625" customWidth="1"/>
    <col min="15137" max="15141" width="11" customWidth="1"/>
    <col min="15142" max="15142" width="12.140625" customWidth="1"/>
    <col min="15143" max="15146" width="11" customWidth="1"/>
    <col min="15147" max="15147" width="0.7109375" customWidth="1"/>
    <col min="15148" max="15155" width="10.42578125" customWidth="1"/>
    <col min="15156" max="15156" width="11.28515625" customWidth="1"/>
    <col min="15157" max="15160" width="11.85546875" customWidth="1"/>
    <col min="15161" max="15161" width="40.5703125" customWidth="1"/>
    <col min="15376" max="15376" width="12.140625" customWidth="1"/>
    <col min="15377" max="15377" width="0.85546875" customWidth="1"/>
    <col min="15378" max="15391" width="10.140625" customWidth="1"/>
    <col min="15392" max="15392" width="11.140625" customWidth="1"/>
    <col min="15393" max="15397" width="11" customWidth="1"/>
    <col min="15398" max="15398" width="12.140625" customWidth="1"/>
    <col min="15399" max="15402" width="11" customWidth="1"/>
    <col min="15403" max="15403" width="0.7109375" customWidth="1"/>
    <col min="15404" max="15411" width="10.42578125" customWidth="1"/>
    <col min="15412" max="15412" width="11.28515625" customWidth="1"/>
    <col min="15413" max="15416" width="11.85546875" customWidth="1"/>
    <col min="15417" max="15417" width="40.5703125" customWidth="1"/>
    <col min="15632" max="15632" width="12.140625" customWidth="1"/>
    <col min="15633" max="15633" width="0.85546875" customWidth="1"/>
    <col min="15634" max="15647" width="10.140625" customWidth="1"/>
    <col min="15648" max="15648" width="11.140625" customWidth="1"/>
    <col min="15649" max="15653" width="11" customWidth="1"/>
    <col min="15654" max="15654" width="12.140625" customWidth="1"/>
    <col min="15655" max="15658" width="11" customWidth="1"/>
    <col min="15659" max="15659" width="0.7109375" customWidth="1"/>
    <col min="15660" max="15667" width="10.42578125" customWidth="1"/>
    <col min="15668" max="15668" width="11.28515625" customWidth="1"/>
    <col min="15669" max="15672" width="11.85546875" customWidth="1"/>
    <col min="15673" max="15673" width="40.5703125" customWidth="1"/>
    <col min="15888" max="15888" width="12.140625" customWidth="1"/>
    <col min="15889" max="15889" width="0.85546875" customWidth="1"/>
    <col min="15890" max="15903" width="10.140625" customWidth="1"/>
    <col min="15904" max="15904" width="11.140625" customWidth="1"/>
    <col min="15905" max="15909" width="11" customWidth="1"/>
    <col min="15910" max="15910" width="12.140625" customWidth="1"/>
    <col min="15911" max="15914" width="11" customWidth="1"/>
    <col min="15915" max="15915" width="0.7109375" customWidth="1"/>
    <col min="15916" max="15923" width="10.42578125" customWidth="1"/>
    <col min="15924" max="15924" width="11.28515625" customWidth="1"/>
    <col min="15925" max="15928" width="11.85546875" customWidth="1"/>
    <col min="15929" max="15929" width="40.5703125" customWidth="1"/>
    <col min="16144" max="16144" width="12.140625" customWidth="1"/>
    <col min="16145" max="16145" width="0.85546875" customWidth="1"/>
    <col min="16146" max="16159" width="10.140625" customWidth="1"/>
    <col min="16160" max="16160" width="11.140625" customWidth="1"/>
    <col min="16161" max="16165" width="11" customWidth="1"/>
    <col min="16166" max="16166" width="12.140625" customWidth="1"/>
    <col min="16167" max="16170" width="11" customWidth="1"/>
    <col min="16171" max="16171" width="0.7109375" customWidth="1"/>
    <col min="16172" max="16179" width="10.42578125" customWidth="1"/>
    <col min="16180" max="16180" width="11.28515625" customWidth="1"/>
    <col min="16181" max="16184" width="11.85546875" customWidth="1"/>
    <col min="16185" max="16185" width="40.5703125" customWidth="1"/>
  </cols>
  <sheetData>
    <row r="1" spans="1:57" ht="5.25" customHeight="1" thickBot="1">
      <c r="A1" s="1"/>
      <c r="B1" s="1"/>
      <c r="C1" s="1"/>
      <c r="D1" s="1"/>
      <c r="E1" s="1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</row>
    <row r="2" spans="1:57" ht="24" customHeight="1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4"/>
      <c r="AR2" s="87" t="s">
        <v>52</v>
      </c>
      <c r="AS2" s="87"/>
      <c r="AT2" s="87"/>
      <c r="AU2" s="87"/>
      <c r="AV2" s="87"/>
      <c r="AW2" s="87"/>
      <c r="AX2" s="87"/>
      <c r="AY2" s="48"/>
      <c r="AZ2" s="87"/>
      <c r="BA2" s="87"/>
      <c r="BB2" s="87"/>
      <c r="BC2" s="87"/>
      <c r="BD2" s="87"/>
      <c r="BE2" s="69" t="s">
        <v>1</v>
      </c>
    </row>
    <row r="3" spans="1:57" ht="45" customHeight="1">
      <c r="A3" s="70" t="s">
        <v>2</v>
      </c>
      <c r="B3" s="72" t="s">
        <v>3</v>
      </c>
      <c r="C3" s="88"/>
      <c r="D3" s="73"/>
      <c r="E3" s="72" t="s">
        <v>4</v>
      </c>
      <c r="F3" s="73"/>
      <c r="G3" s="72" t="s">
        <v>5</v>
      </c>
      <c r="H3" s="73"/>
      <c r="I3" s="72" t="s">
        <v>6</v>
      </c>
      <c r="J3" s="88"/>
      <c r="K3" s="88"/>
      <c r="L3" s="74" t="s">
        <v>7</v>
      </c>
      <c r="M3" s="75"/>
      <c r="N3" s="76" t="s">
        <v>28</v>
      </c>
      <c r="O3" s="77"/>
      <c r="P3" s="5" t="s">
        <v>29</v>
      </c>
      <c r="Q3" s="5" t="s">
        <v>30</v>
      </c>
      <c r="R3" s="5" t="s">
        <v>49</v>
      </c>
      <c r="S3" s="76" t="s">
        <v>31</v>
      </c>
      <c r="T3" s="77"/>
      <c r="U3" s="76" t="s">
        <v>32</v>
      </c>
      <c r="V3" s="77"/>
      <c r="W3" s="76" t="s">
        <v>33</v>
      </c>
      <c r="X3" s="77"/>
      <c r="Y3" s="5" t="s">
        <v>34</v>
      </c>
      <c r="Z3" s="5" t="s">
        <v>35</v>
      </c>
      <c r="AA3" s="5" t="s">
        <v>36</v>
      </c>
      <c r="AB3" s="76" t="s">
        <v>8</v>
      </c>
      <c r="AC3" s="77"/>
      <c r="AD3" s="76" t="s">
        <v>37</v>
      </c>
      <c r="AE3" s="77"/>
      <c r="AF3" s="78" t="s">
        <v>9</v>
      </c>
      <c r="AG3" s="75"/>
      <c r="AH3" s="81" t="s">
        <v>10</v>
      </c>
      <c r="AI3" s="79" t="s">
        <v>11</v>
      </c>
      <c r="AJ3" s="81" t="s">
        <v>13</v>
      </c>
      <c r="AK3" s="81" t="s">
        <v>14</v>
      </c>
      <c r="AL3" s="79" t="s">
        <v>15</v>
      </c>
      <c r="AM3" s="79" t="s">
        <v>16</v>
      </c>
      <c r="AN3" s="79" t="s">
        <v>12</v>
      </c>
      <c r="AO3" s="91" t="s">
        <v>17</v>
      </c>
      <c r="AP3" s="91"/>
      <c r="AQ3" s="43"/>
      <c r="AR3" s="83" t="s">
        <v>18</v>
      </c>
      <c r="AS3" s="83" t="s">
        <v>19</v>
      </c>
      <c r="AT3" s="83" t="s">
        <v>20</v>
      </c>
      <c r="AU3" s="83" t="s">
        <v>50</v>
      </c>
      <c r="AV3" s="83" t="s">
        <v>21</v>
      </c>
      <c r="AW3" s="89" t="s">
        <v>22</v>
      </c>
      <c r="AX3" s="89" t="s">
        <v>23</v>
      </c>
      <c r="AY3" s="92"/>
      <c r="AZ3" s="83" t="s">
        <v>18</v>
      </c>
      <c r="BA3" s="83" t="s">
        <v>50</v>
      </c>
      <c r="BB3" s="83" t="s">
        <v>21</v>
      </c>
      <c r="BC3" s="89" t="s">
        <v>22</v>
      </c>
      <c r="BD3" s="89" t="s">
        <v>23</v>
      </c>
      <c r="BE3" s="69"/>
    </row>
    <row r="4" spans="1:57" ht="26.25" customHeight="1">
      <c r="A4" s="71"/>
      <c r="B4" s="6" t="s">
        <v>24</v>
      </c>
      <c r="C4" s="6" t="s">
        <v>25</v>
      </c>
      <c r="D4" s="41" t="s">
        <v>51</v>
      </c>
      <c r="E4" s="6" t="s">
        <v>24</v>
      </c>
      <c r="F4" s="7" t="s">
        <v>25</v>
      </c>
      <c r="G4" s="6" t="s">
        <v>24</v>
      </c>
      <c r="H4" s="7" t="s">
        <v>25</v>
      </c>
      <c r="I4" s="6" t="s">
        <v>24</v>
      </c>
      <c r="J4" s="7" t="s">
        <v>25</v>
      </c>
      <c r="K4" s="41" t="s">
        <v>51</v>
      </c>
      <c r="L4" s="8" t="s">
        <v>26</v>
      </c>
      <c r="M4" s="8" t="s">
        <v>25</v>
      </c>
      <c r="N4" s="9" t="s">
        <v>27</v>
      </c>
      <c r="O4" s="9" t="s">
        <v>25</v>
      </c>
      <c r="P4" s="9" t="s">
        <v>27</v>
      </c>
      <c r="Q4" s="9" t="s">
        <v>27</v>
      </c>
      <c r="R4" s="9" t="s">
        <v>27</v>
      </c>
      <c r="S4" s="9" t="s">
        <v>27</v>
      </c>
      <c r="T4" s="9" t="s">
        <v>25</v>
      </c>
      <c r="U4" s="9" t="s">
        <v>27</v>
      </c>
      <c r="V4" s="9" t="s">
        <v>25</v>
      </c>
      <c r="W4" s="9" t="s">
        <v>27</v>
      </c>
      <c r="X4" s="9" t="s">
        <v>25</v>
      </c>
      <c r="Y4" s="9" t="s">
        <v>27</v>
      </c>
      <c r="Z4" s="9" t="s">
        <v>27</v>
      </c>
      <c r="AA4" s="9" t="s">
        <v>27</v>
      </c>
      <c r="AB4" s="9" t="s">
        <v>27</v>
      </c>
      <c r="AC4" s="9" t="s">
        <v>25</v>
      </c>
      <c r="AD4" s="9" t="s">
        <v>27</v>
      </c>
      <c r="AE4" s="9" t="s">
        <v>25</v>
      </c>
      <c r="AF4" s="8" t="s">
        <v>27</v>
      </c>
      <c r="AG4" s="8" t="s">
        <v>25</v>
      </c>
      <c r="AH4" s="82"/>
      <c r="AI4" s="80"/>
      <c r="AJ4" s="82"/>
      <c r="AK4" s="82"/>
      <c r="AL4" s="80"/>
      <c r="AM4" s="80"/>
      <c r="AN4" s="80"/>
      <c r="AO4" s="10" t="s">
        <v>27</v>
      </c>
      <c r="AP4" s="10" t="s">
        <v>25</v>
      </c>
      <c r="AQ4" s="43"/>
      <c r="AR4" s="84"/>
      <c r="AS4" s="84"/>
      <c r="AT4" s="84"/>
      <c r="AU4" s="84"/>
      <c r="AV4" s="84"/>
      <c r="AW4" s="90"/>
      <c r="AX4" s="90"/>
      <c r="AY4" s="93"/>
      <c r="AZ4" s="84"/>
      <c r="BA4" s="84"/>
      <c r="BB4" s="84"/>
      <c r="BC4" s="90"/>
      <c r="BD4" s="90"/>
      <c r="BE4" s="69"/>
    </row>
    <row r="5" spans="1:57" ht="21.75" customHeight="1">
      <c r="A5" s="11"/>
      <c r="B5" s="37">
        <v>0</v>
      </c>
      <c r="C5" s="37">
        <v>854.21</v>
      </c>
      <c r="D5" s="37">
        <v>2093.4499999999998</v>
      </c>
      <c r="E5" s="37">
        <v>0</v>
      </c>
      <c r="F5" s="36">
        <v>0</v>
      </c>
      <c r="G5" s="36">
        <v>0</v>
      </c>
      <c r="H5" s="36">
        <v>0</v>
      </c>
      <c r="I5" s="12">
        <f>SUM(B5+E5)-G5</f>
        <v>0</v>
      </c>
      <c r="J5" s="12">
        <f>SUM(C5+F5)-H5</f>
        <v>854.21</v>
      </c>
      <c r="K5" s="42">
        <f>D5</f>
        <v>2093.4499999999998</v>
      </c>
      <c r="L5" s="47">
        <v>1307.22</v>
      </c>
      <c r="M5" s="47">
        <f>2343.83+180</f>
        <v>2523.83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f t="shared" ref="AB5:AB34" si="0">G5</f>
        <v>0</v>
      </c>
      <c r="AC5" s="14">
        <f t="shared" ref="AC5:AC34" si="1">H5</f>
        <v>0</v>
      </c>
      <c r="AD5" s="35">
        <v>0</v>
      </c>
      <c r="AE5" s="35">
        <v>0</v>
      </c>
      <c r="AF5" s="14">
        <f>SUM(L5+N5+P5+Q5+R5+S5+U5+W5+Y5+Z5+AA5+AB5)-AD5</f>
        <v>1307.22</v>
      </c>
      <c r="AG5" s="14">
        <f>SUM(M5+O5+T5+V5+X5+AC5)-AE5</f>
        <v>2523.83</v>
      </c>
      <c r="AH5" s="13">
        <v>39</v>
      </c>
      <c r="AI5" s="14">
        <f>+AH5*20</f>
        <v>780</v>
      </c>
      <c r="AJ5" s="13">
        <v>0</v>
      </c>
      <c r="AK5" s="13">
        <v>0</v>
      </c>
      <c r="AL5" s="14">
        <f>SUM((AF5+AG5)-(AI5+AJ5+AK5))</f>
        <v>3051.05</v>
      </c>
      <c r="AM5" s="14">
        <f>AO5+AP5</f>
        <v>3051.05</v>
      </c>
      <c r="AN5" s="38">
        <f>+AM5-AL5</f>
        <v>0</v>
      </c>
      <c r="AO5" s="67">
        <f>AL5</f>
        <v>3051.05</v>
      </c>
      <c r="AP5" s="68"/>
      <c r="AQ5" s="43"/>
      <c r="AR5" s="15">
        <v>377</v>
      </c>
      <c r="AS5" s="16">
        <f>+AH5</f>
        <v>39</v>
      </c>
      <c r="AT5" s="16">
        <f>+AS5+AR5</f>
        <v>416</v>
      </c>
      <c r="AU5" s="17">
        <v>0</v>
      </c>
      <c r="AV5" s="17">
        <v>0</v>
      </c>
      <c r="AW5" s="18">
        <f>+AT5-(AU5+AV5)</f>
        <v>416</v>
      </c>
      <c r="AX5" s="19">
        <f>+AW5*20</f>
        <v>8320</v>
      </c>
      <c r="AY5" s="93"/>
      <c r="AZ5" s="19">
        <v>807</v>
      </c>
      <c r="BA5" s="62">
        <v>0</v>
      </c>
      <c r="BB5" s="62">
        <v>0</v>
      </c>
      <c r="BC5" s="19">
        <f>AZ5-(BA5+BB5)</f>
        <v>807</v>
      </c>
      <c r="BD5" s="19">
        <f>+BC5*20</f>
        <v>16140</v>
      </c>
      <c r="BE5" s="20"/>
    </row>
    <row r="6" spans="1:57" ht="21.75" customHeight="1">
      <c r="A6" s="11"/>
      <c r="B6" s="21">
        <f>I5</f>
        <v>0</v>
      </c>
      <c r="C6" s="21">
        <f>J5</f>
        <v>854.21</v>
      </c>
      <c r="D6" s="21">
        <f>K5</f>
        <v>2093.4499999999998</v>
      </c>
      <c r="E6" s="37">
        <v>0</v>
      </c>
      <c r="F6" s="36">
        <v>0</v>
      </c>
      <c r="G6" s="36">
        <v>0</v>
      </c>
      <c r="H6" s="36">
        <v>0</v>
      </c>
      <c r="I6" s="12">
        <f t="shared" ref="I6:I34" si="2">SUM(B6+E6)-G6</f>
        <v>0</v>
      </c>
      <c r="J6" s="12">
        <f t="shared" ref="J6:J34" si="3">SUM(C6+F6)-H6</f>
        <v>854.21</v>
      </c>
      <c r="K6" s="42">
        <f t="shared" ref="K6:K34" si="4">D6</f>
        <v>2093.4499999999998</v>
      </c>
      <c r="L6" s="22">
        <f>AO5</f>
        <v>3051.05</v>
      </c>
      <c r="M6" s="22">
        <f>AP5</f>
        <v>0</v>
      </c>
      <c r="N6" s="14">
        <f>'Waste production'!B5</f>
        <v>41.66</v>
      </c>
      <c r="O6" s="14">
        <f>'Waste production'!C5</f>
        <v>42.99</v>
      </c>
      <c r="P6" s="14">
        <f>'Waste production'!D5</f>
        <v>25.15</v>
      </c>
      <c r="Q6" s="14">
        <f>'Waste production'!E5</f>
        <v>4.45</v>
      </c>
      <c r="R6" s="14">
        <f>'Waste production'!F5</f>
        <v>0</v>
      </c>
      <c r="S6" s="14">
        <f>'Waste production'!G5</f>
        <v>0</v>
      </c>
      <c r="T6" s="14">
        <f>'Waste production'!H5</f>
        <v>0</v>
      </c>
      <c r="U6" s="14">
        <f>'Waste production'!I5</f>
        <v>42.68</v>
      </c>
      <c r="V6" s="14">
        <f>'Waste production'!J5</f>
        <v>2.7</v>
      </c>
      <c r="W6" s="14">
        <f>'Waste production'!K5</f>
        <v>0</v>
      </c>
      <c r="X6" s="14">
        <f>'Waste production'!L5</f>
        <v>0</v>
      </c>
      <c r="Y6" s="14">
        <v>0</v>
      </c>
      <c r="Z6" s="14">
        <f>'Waste production'!N5</f>
        <v>0</v>
      </c>
      <c r="AA6" s="14">
        <f>'Waste production'!O5</f>
        <v>38.86</v>
      </c>
      <c r="AB6" s="14">
        <f t="shared" si="0"/>
        <v>0</v>
      </c>
      <c r="AC6" s="14">
        <f t="shared" si="1"/>
        <v>0</v>
      </c>
      <c r="AD6" s="35">
        <v>0</v>
      </c>
      <c r="AE6" s="35">
        <v>0</v>
      </c>
      <c r="AF6" s="14">
        <f>SUM(L6+N6+P6+Q6+R6+S6+U6+W6+Y6+Z6+AA6+AB6)-AD6</f>
        <v>3203.85</v>
      </c>
      <c r="AG6" s="14">
        <f t="shared" ref="AG6:AG34" si="5">SUM(M6+O6+T6+V6+X6)-AE6</f>
        <v>45.690000000000005</v>
      </c>
      <c r="AH6" s="23">
        <v>33</v>
      </c>
      <c r="AI6" s="14">
        <f>+AH6*20</f>
        <v>660</v>
      </c>
      <c r="AJ6" s="35">
        <v>0</v>
      </c>
      <c r="AK6" s="35">
        <v>0</v>
      </c>
      <c r="AL6" s="14">
        <f t="shared" ref="AL6:AL34" si="6">SUM((AF6+AG6)-(AI6+AJ6+AK6))</f>
        <v>2589.54</v>
      </c>
      <c r="AM6" s="14">
        <f t="shared" ref="AM6:AM34" si="7">AO6+AP6</f>
        <v>2589.54</v>
      </c>
      <c r="AN6" s="38">
        <f t="shared" ref="AN6:AN34" si="8">+AM6-AL6</f>
        <v>0</v>
      </c>
      <c r="AO6" s="67">
        <f t="shared" ref="AO6:AO13" si="9">AL6</f>
        <v>2589.54</v>
      </c>
      <c r="AP6" s="68"/>
      <c r="AQ6" s="43"/>
      <c r="AR6" s="24">
        <f>AW5</f>
        <v>416</v>
      </c>
      <c r="AS6" s="16">
        <f>+AH6</f>
        <v>33</v>
      </c>
      <c r="AT6" s="16">
        <f t="shared" ref="AT6:AT34" si="10">+AS6+AR6</f>
        <v>449</v>
      </c>
      <c r="AU6" s="17">
        <v>0</v>
      </c>
      <c r="AV6" s="17">
        <v>240</v>
      </c>
      <c r="AW6" s="18">
        <f t="shared" ref="AW6:AW34" si="11">+AT6-(AU6+AV6)</f>
        <v>209</v>
      </c>
      <c r="AX6" s="19">
        <f t="shared" ref="AX6:AX34" si="12">+AW6*20</f>
        <v>4180</v>
      </c>
      <c r="AY6" s="93"/>
      <c r="AZ6" s="19">
        <f>BC5</f>
        <v>807</v>
      </c>
      <c r="BA6" s="62">
        <v>0</v>
      </c>
      <c r="BB6" s="62">
        <v>10</v>
      </c>
      <c r="BC6" s="19">
        <f t="shared" ref="BC6:BC35" si="13">AZ6-(BA6+BB6)</f>
        <v>797</v>
      </c>
      <c r="BD6" s="19">
        <f t="shared" ref="BD6:BD35" si="14">+BC6*20</f>
        <v>15940</v>
      </c>
      <c r="BE6" s="25"/>
    </row>
    <row r="7" spans="1:57" ht="21.75" customHeight="1">
      <c r="A7" s="11"/>
      <c r="B7" s="21">
        <f t="shared" ref="B7:C34" si="15">I6</f>
        <v>0</v>
      </c>
      <c r="C7" s="21">
        <f t="shared" si="15"/>
        <v>854.21</v>
      </c>
      <c r="D7" s="21">
        <f t="shared" ref="D7:D34" si="16">K6</f>
        <v>2093.4499999999998</v>
      </c>
      <c r="E7" s="37">
        <v>0</v>
      </c>
      <c r="F7" s="36">
        <v>0</v>
      </c>
      <c r="G7" s="36">
        <v>0</v>
      </c>
      <c r="H7" s="36">
        <v>0</v>
      </c>
      <c r="I7" s="12">
        <f t="shared" si="2"/>
        <v>0</v>
      </c>
      <c r="J7" s="12">
        <f t="shared" si="3"/>
        <v>854.21</v>
      </c>
      <c r="K7" s="42">
        <f t="shared" si="4"/>
        <v>2093.4499999999998</v>
      </c>
      <c r="L7" s="22">
        <f t="shared" ref="L7:M34" si="17">AO6</f>
        <v>2589.54</v>
      </c>
      <c r="M7" s="22">
        <f t="shared" si="17"/>
        <v>0</v>
      </c>
      <c r="N7" s="14">
        <f>'Waste production'!B6</f>
        <v>51.35</v>
      </c>
      <c r="O7" s="14">
        <f>'Waste production'!C6</f>
        <v>56.14</v>
      </c>
      <c r="P7" s="14">
        <f>'Waste production'!D6</f>
        <v>29.34</v>
      </c>
      <c r="Q7" s="14">
        <f>'Waste production'!E6</f>
        <v>4.45</v>
      </c>
      <c r="R7" s="14">
        <f>'Waste production'!F6</f>
        <v>0</v>
      </c>
      <c r="S7" s="14">
        <f>'Waste production'!G6</f>
        <v>55</v>
      </c>
      <c r="T7" s="14">
        <f>'Waste production'!H6</f>
        <v>0</v>
      </c>
      <c r="U7" s="14">
        <f>'Waste production'!I6</f>
        <v>39.6</v>
      </c>
      <c r="V7" s="14">
        <f>'Waste production'!J6</f>
        <v>1</v>
      </c>
      <c r="W7" s="14">
        <f>'Waste production'!K6</f>
        <v>0</v>
      </c>
      <c r="X7" s="14">
        <f>'Waste production'!L6</f>
        <v>0</v>
      </c>
      <c r="Y7" s="14">
        <f>'Waste production'!M6</f>
        <v>3.78</v>
      </c>
      <c r="Z7" s="14">
        <f>'Waste production'!N6</f>
        <v>0</v>
      </c>
      <c r="AA7" s="14">
        <f>'Waste production'!O6</f>
        <v>200.25</v>
      </c>
      <c r="AB7" s="14">
        <f t="shared" si="0"/>
        <v>0</v>
      </c>
      <c r="AC7" s="14">
        <f t="shared" si="1"/>
        <v>0</v>
      </c>
      <c r="AD7" s="35">
        <v>0</v>
      </c>
      <c r="AE7" s="35">
        <v>0</v>
      </c>
      <c r="AF7" s="14">
        <f t="shared" ref="AF7:AF34" si="18">SUM(L7+N7+P7+Q7+R7+S7+U7+W7+Y7+Z7+AA7+AB7)-AD7</f>
        <v>2973.31</v>
      </c>
      <c r="AG7" s="14">
        <f t="shared" si="5"/>
        <v>57.14</v>
      </c>
      <c r="AH7" s="23">
        <v>35</v>
      </c>
      <c r="AI7" s="14">
        <f>+AH7*20</f>
        <v>700</v>
      </c>
      <c r="AJ7" s="35">
        <v>0</v>
      </c>
      <c r="AK7" s="35">
        <v>0</v>
      </c>
      <c r="AL7" s="14">
        <f t="shared" si="6"/>
        <v>2330.4499999999998</v>
      </c>
      <c r="AM7" s="14">
        <f t="shared" si="7"/>
        <v>2330.4499999999998</v>
      </c>
      <c r="AN7" s="38">
        <f t="shared" si="8"/>
        <v>0</v>
      </c>
      <c r="AO7" s="67">
        <f t="shared" si="9"/>
        <v>2330.4499999999998</v>
      </c>
      <c r="AP7" s="68"/>
      <c r="AQ7" s="43"/>
      <c r="AR7" s="24">
        <f t="shared" ref="AR7:AR34" si="19">AW6</f>
        <v>209</v>
      </c>
      <c r="AS7" s="16">
        <f t="shared" ref="AS7:AS34" si="20">+AH7</f>
        <v>35</v>
      </c>
      <c r="AT7" s="16">
        <f t="shared" si="10"/>
        <v>244</v>
      </c>
      <c r="AU7" s="17">
        <v>0</v>
      </c>
      <c r="AV7" s="17">
        <v>0</v>
      </c>
      <c r="AW7" s="18">
        <f t="shared" si="11"/>
        <v>244</v>
      </c>
      <c r="AX7" s="19">
        <f t="shared" si="12"/>
        <v>4880</v>
      </c>
      <c r="AY7" s="93"/>
      <c r="AZ7" s="19">
        <f t="shared" ref="AZ7:AZ32" si="21">BC6</f>
        <v>797</v>
      </c>
      <c r="BA7" s="62">
        <v>0</v>
      </c>
      <c r="BB7" s="62">
        <v>0</v>
      </c>
      <c r="BC7" s="19">
        <f t="shared" si="13"/>
        <v>797</v>
      </c>
      <c r="BD7" s="19">
        <f t="shared" si="14"/>
        <v>15940</v>
      </c>
      <c r="BE7" s="26"/>
    </row>
    <row r="8" spans="1:57" ht="21.75" customHeight="1">
      <c r="A8" s="11"/>
      <c r="B8" s="21">
        <f t="shared" si="15"/>
        <v>0</v>
      </c>
      <c r="C8" s="21">
        <f t="shared" si="15"/>
        <v>854.21</v>
      </c>
      <c r="D8" s="21">
        <f t="shared" si="16"/>
        <v>2093.4499999999998</v>
      </c>
      <c r="E8" s="37">
        <v>0</v>
      </c>
      <c r="F8" s="36">
        <v>0</v>
      </c>
      <c r="G8" s="36">
        <v>0</v>
      </c>
      <c r="H8" s="36">
        <v>0</v>
      </c>
      <c r="I8" s="12">
        <f t="shared" si="2"/>
        <v>0</v>
      </c>
      <c r="J8" s="12">
        <f t="shared" si="3"/>
        <v>854.21</v>
      </c>
      <c r="K8" s="42">
        <f t="shared" si="4"/>
        <v>2093.4499999999998</v>
      </c>
      <c r="L8" s="22">
        <f t="shared" si="17"/>
        <v>2330.4499999999998</v>
      </c>
      <c r="M8" s="22">
        <f t="shared" si="17"/>
        <v>0</v>
      </c>
      <c r="N8" s="14">
        <f>'Waste production'!B7</f>
        <v>58.51</v>
      </c>
      <c r="O8" s="14">
        <f>'Waste production'!C7</f>
        <v>41.5</v>
      </c>
      <c r="P8" s="14">
        <f>'Waste production'!D7</f>
        <v>27.35</v>
      </c>
      <c r="Q8" s="14">
        <f>'Waste production'!E7</f>
        <v>0.85</v>
      </c>
      <c r="R8" s="14">
        <f>'Waste production'!F7</f>
        <v>5.2</v>
      </c>
      <c r="S8" s="14">
        <f>'Waste production'!G7</f>
        <v>55</v>
      </c>
      <c r="T8" s="14">
        <f>'Waste production'!H7</f>
        <v>0</v>
      </c>
      <c r="U8" s="14">
        <f>'Waste production'!I7</f>
        <v>2.2999999999999998</v>
      </c>
      <c r="V8" s="14">
        <f>'Waste production'!J7</f>
        <v>0</v>
      </c>
      <c r="W8" s="14">
        <f>'Waste production'!K7</f>
        <v>0</v>
      </c>
      <c r="X8" s="14">
        <f>'Waste production'!L7</f>
        <v>0</v>
      </c>
      <c r="Y8" s="14">
        <f>'Waste production'!M7</f>
        <v>0</v>
      </c>
      <c r="Z8" s="14">
        <f>'Waste production'!N7</f>
        <v>0</v>
      </c>
      <c r="AA8" s="14">
        <f>'Waste production'!O7</f>
        <v>33</v>
      </c>
      <c r="AB8" s="14">
        <f t="shared" si="0"/>
        <v>0</v>
      </c>
      <c r="AC8" s="14">
        <f t="shared" si="1"/>
        <v>0</v>
      </c>
      <c r="AD8" s="35">
        <v>0</v>
      </c>
      <c r="AE8" s="35">
        <v>0</v>
      </c>
      <c r="AF8" s="14">
        <f t="shared" si="18"/>
        <v>2512.66</v>
      </c>
      <c r="AG8" s="14">
        <f t="shared" si="5"/>
        <v>41.5</v>
      </c>
      <c r="AH8" s="23">
        <v>30</v>
      </c>
      <c r="AI8" s="14">
        <f>+AH8*20</f>
        <v>600</v>
      </c>
      <c r="AJ8" s="35">
        <v>0</v>
      </c>
      <c r="AK8" s="35">
        <v>0</v>
      </c>
      <c r="AL8" s="14">
        <f t="shared" si="6"/>
        <v>1954.1599999999999</v>
      </c>
      <c r="AM8" s="14">
        <f t="shared" si="7"/>
        <v>1954.1599999999999</v>
      </c>
      <c r="AN8" s="38">
        <f t="shared" si="8"/>
        <v>0</v>
      </c>
      <c r="AO8" s="67">
        <f t="shared" si="9"/>
        <v>1954.1599999999999</v>
      </c>
      <c r="AP8" s="68"/>
      <c r="AQ8" s="43"/>
      <c r="AR8" s="24">
        <f t="shared" si="19"/>
        <v>244</v>
      </c>
      <c r="AS8" s="16">
        <f>+AH8</f>
        <v>30</v>
      </c>
      <c r="AT8" s="16">
        <f t="shared" si="10"/>
        <v>274</v>
      </c>
      <c r="AU8" s="17">
        <v>0</v>
      </c>
      <c r="AV8" s="17">
        <v>0</v>
      </c>
      <c r="AW8" s="18">
        <f t="shared" si="11"/>
        <v>274</v>
      </c>
      <c r="AX8" s="19">
        <f t="shared" si="12"/>
        <v>5480</v>
      </c>
      <c r="AY8" s="93"/>
      <c r="AZ8" s="19">
        <f t="shared" si="21"/>
        <v>797</v>
      </c>
      <c r="BA8" s="62">
        <v>0</v>
      </c>
      <c r="BB8" s="62">
        <v>0</v>
      </c>
      <c r="BC8" s="19">
        <f t="shared" si="13"/>
        <v>797</v>
      </c>
      <c r="BD8" s="19">
        <f t="shared" si="14"/>
        <v>15940</v>
      </c>
      <c r="BE8" s="20"/>
    </row>
    <row r="9" spans="1:57" ht="21.75" customHeight="1">
      <c r="A9" s="11"/>
      <c r="B9" s="21">
        <f t="shared" si="15"/>
        <v>0</v>
      </c>
      <c r="C9" s="21">
        <f t="shared" si="15"/>
        <v>854.21</v>
      </c>
      <c r="D9" s="21">
        <f t="shared" si="16"/>
        <v>2093.4499999999998</v>
      </c>
      <c r="E9" s="37">
        <v>0</v>
      </c>
      <c r="F9" s="36">
        <v>0</v>
      </c>
      <c r="G9" s="36">
        <v>0</v>
      </c>
      <c r="H9" s="36">
        <v>0</v>
      </c>
      <c r="I9" s="12">
        <f t="shared" si="2"/>
        <v>0</v>
      </c>
      <c r="J9" s="12">
        <f t="shared" si="3"/>
        <v>854.21</v>
      </c>
      <c r="K9" s="42">
        <f t="shared" si="4"/>
        <v>2093.4499999999998</v>
      </c>
      <c r="L9" s="22">
        <f t="shared" si="17"/>
        <v>1954.1599999999999</v>
      </c>
      <c r="M9" s="22">
        <f t="shared" si="17"/>
        <v>0</v>
      </c>
      <c r="N9" s="14">
        <f>'Waste production'!B8</f>
        <v>36.9</v>
      </c>
      <c r="O9" s="14">
        <f>'Waste production'!C8</f>
        <v>40.700000000000003</v>
      </c>
      <c r="P9" s="14">
        <f>'Waste production'!D8</f>
        <v>24.31</v>
      </c>
      <c r="Q9" s="14">
        <f>'Waste production'!E8</f>
        <v>0</v>
      </c>
      <c r="R9" s="14">
        <f>'Waste production'!F8</f>
        <v>0</v>
      </c>
      <c r="S9" s="14">
        <f>'Waste production'!G8</f>
        <v>0</v>
      </c>
      <c r="T9" s="14">
        <f>'Waste production'!H8</f>
        <v>0</v>
      </c>
      <c r="U9" s="14">
        <f>'Waste production'!I8</f>
        <v>21.6</v>
      </c>
      <c r="V9" s="14">
        <f>'Waste production'!J8</f>
        <v>0</v>
      </c>
      <c r="W9" s="14">
        <f>'Waste production'!K8</f>
        <v>0</v>
      </c>
      <c r="X9" s="14">
        <f>'Waste production'!L8</f>
        <v>0</v>
      </c>
      <c r="Y9" s="14">
        <f>'Waste production'!M8</f>
        <v>17.12</v>
      </c>
      <c r="Z9" s="14">
        <f>'Waste production'!N8</f>
        <v>0</v>
      </c>
      <c r="AA9" s="14">
        <f>'Waste production'!O8</f>
        <v>0</v>
      </c>
      <c r="AB9" s="14">
        <f t="shared" si="0"/>
        <v>0</v>
      </c>
      <c r="AC9" s="14">
        <f t="shared" si="1"/>
        <v>0</v>
      </c>
      <c r="AD9" s="35">
        <v>0</v>
      </c>
      <c r="AE9" s="35">
        <v>0</v>
      </c>
      <c r="AF9" s="14">
        <f t="shared" si="18"/>
        <v>2054.0899999999997</v>
      </c>
      <c r="AG9" s="14">
        <f t="shared" si="5"/>
        <v>40.700000000000003</v>
      </c>
      <c r="AH9" s="23">
        <v>0</v>
      </c>
      <c r="AI9" s="14">
        <f>+AH9*20</f>
        <v>0</v>
      </c>
      <c r="AJ9" s="35">
        <v>0</v>
      </c>
      <c r="AK9" s="35">
        <v>0</v>
      </c>
      <c r="AL9" s="14">
        <f t="shared" si="6"/>
        <v>2094.7899999999995</v>
      </c>
      <c r="AM9" s="14">
        <f t="shared" si="7"/>
        <v>2094.7899999999995</v>
      </c>
      <c r="AN9" s="38">
        <f t="shared" si="8"/>
        <v>0</v>
      </c>
      <c r="AO9" s="67">
        <f t="shared" si="9"/>
        <v>2094.7899999999995</v>
      </c>
      <c r="AP9" s="68"/>
      <c r="AQ9" s="43"/>
      <c r="AR9" s="24">
        <f t="shared" si="19"/>
        <v>274</v>
      </c>
      <c r="AS9" s="16">
        <f>+AH9</f>
        <v>0</v>
      </c>
      <c r="AT9" s="16">
        <f t="shared" si="10"/>
        <v>274</v>
      </c>
      <c r="AU9" s="17">
        <v>0</v>
      </c>
      <c r="AV9" s="17">
        <v>0</v>
      </c>
      <c r="AW9" s="18">
        <f t="shared" si="11"/>
        <v>274</v>
      </c>
      <c r="AX9" s="19">
        <f t="shared" si="12"/>
        <v>5480</v>
      </c>
      <c r="AY9" s="93"/>
      <c r="AZ9" s="19">
        <f t="shared" si="21"/>
        <v>797</v>
      </c>
      <c r="BA9" s="62">
        <v>0</v>
      </c>
      <c r="BB9" s="62">
        <v>0</v>
      </c>
      <c r="BC9" s="19">
        <f t="shared" si="13"/>
        <v>797</v>
      </c>
      <c r="BD9" s="19">
        <f t="shared" si="14"/>
        <v>15940</v>
      </c>
      <c r="BE9" s="20"/>
    </row>
    <row r="10" spans="1:57" ht="21.75" customHeight="1">
      <c r="A10" s="11"/>
      <c r="B10" s="21">
        <f t="shared" si="15"/>
        <v>0</v>
      </c>
      <c r="C10" s="21">
        <f t="shared" si="15"/>
        <v>854.21</v>
      </c>
      <c r="D10" s="21">
        <f t="shared" si="16"/>
        <v>2093.4499999999998</v>
      </c>
      <c r="E10" s="37">
        <v>0</v>
      </c>
      <c r="F10" s="36">
        <v>0</v>
      </c>
      <c r="G10" s="36">
        <v>0</v>
      </c>
      <c r="H10" s="36">
        <v>0</v>
      </c>
      <c r="I10" s="12">
        <f t="shared" si="2"/>
        <v>0</v>
      </c>
      <c r="J10" s="12">
        <f t="shared" si="3"/>
        <v>854.21</v>
      </c>
      <c r="K10" s="42">
        <f t="shared" si="4"/>
        <v>2093.4499999999998</v>
      </c>
      <c r="L10" s="22">
        <f t="shared" si="17"/>
        <v>2094.7899999999995</v>
      </c>
      <c r="M10" s="22">
        <f t="shared" si="17"/>
        <v>0</v>
      </c>
      <c r="N10" s="14">
        <f>'Waste production'!B9</f>
        <v>44.04</v>
      </c>
      <c r="O10" s="14">
        <f>'Waste production'!C9</f>
        <v>50.53</v>
      </c>
      <c r="P10" s="14">
        <f>'Waste production'!D9</f>
        <v>22.369999999999997</v>
      </c>
      <c r="Q10" s="14">
        <f>'Waste production'!E9</f>
        <v>4.41</v>
      </c>
      <c r="R10" s="14">
        <f>'Waste production'!F9</f>
        <v>0</v>
      </c>
      <c r="S10" s="14">
        <f>'Waste production'!G9</f>
        <v>0</v>
      </c>
      <c r="T10" s="14">
        <f>'Waste production'!H9</f>
        <v>0</v>
      </c>
      <c r="U10" s="14">
        <f>'Waste production'!I9</f>
        <v>0</v>
      </c>
      <c r="V10" s="14">
        <f>'Waste production'!J9</f>
        <v>0</v>
      </c>
      <c r="W10" s="14">
        <f>'Waste production'!K9</f>
        <v>0</v>
      </c>
      <c r="X10" s="14">
        <f>'Waste production'!L9</f>
        <v>0</v>
      </c>
      <c r="Y10" s="14">
        <f>'Waste production'!M9</f>
        <v>16.12</v>
      </c>
      <c r="Z10" s="14">
        <f>'Waste production'!N9</f>
        <v>0</v>
      </c>
      <c r="AA10" s="14">
        <f>'Waste production'!O9</f>
        <v>5.5</v>
      </c>
      <c r="AB10" s="14">
        <f t="shared" si="0"/>
        <v>0</v>
      </c>
      <c r="AC10" s="14">
        <f t="shared" si="1"/>
        <v>0</v>
      </c>
      <c r="AD10" s="35">
        <v>0</v>
      </c>
      <c r="AE10" s="35">
        <v>0</v>
      </c>
      <c r="AF10" s="14">
        <f t="shared" si="18"/>
        <v>2187.2299999999991</v>
      </c>
      <c r="AG10" s="14">
        <f t="shared" si="5"/>
        <v>50.53</v>
      </c>
      <c r="AH10" s="23">
        <v>30</v>
      </c>
      <c r="AI10" s="14">
        <f t="shared" ref="AI10:AI34" si="22">+AH10*20</f>
        <v>600</v>
      </c>
      <c r="AJ10" s="35">
        <v>0</v>
      </c>
      <c r="AK10" s="35">
        <v>0</v>
      </c>
      <c r="AL10" s="14">
        <f t="shared" si="6"/>
        <v>1637.7599999999993</v>
      </c>
      <c r="AM10" s="14">
        <f t="shared" si="7"/>
        <v>1637.7599999999993</v>
      </c>
      <c r="AN10" s="38">
        <f t="shared" si="8"/>
        <v>0</v>
      </c>
      <c r="AO10" s="67">
        <f t="shared" si="9"/>
        <v>1637.7599999999993</v>
      </c>
      <c r="AP10" s="68"/>
      <c r="AQ10" s="43"/>
      <c r="AR10" s="24">
        <f t="shared" si="19"/>
        <v>274</v>
      </c>
      <c r="AS10" s="16">
        <f t="shared" si="20"/>
        <v>30</v>
      </c>
      <c r="AT10" s="16">
        <f t="shared" si="10"/>
        <v>304</v>
      </c>
      <c r="AU10" s="17">
        <v>0</v>
      </c>
      <c r="AV10" s="17">
        <v>0</v>
      </c>
      <c r="AW10" s="18">
        <f t="shared" si="11"/>
        <v>304</v>
      </c>
      <c r="AX10" s="19">
        <f t="shared" si="12"/>
        <v>6080</v>
      </c>
      <c r="AY10" s="93"/>
      <c r="AZ10" s="19">
        <f t="shared" si="21"/>
        <v>797</v>
      </c>
      <c r="BA10" s="62">
        <v>0</v>
      </c>
      <c r="BB10" s="62">
        <v>0</v>
      </c>
      <c r="BC10" s="19">
        <f t="shared" si="13"/>
        <v>797</v>
      </c>
      <c r="BD10" s="19">
        <f t="shared" si="14"/>
        <v>15940</v>
      </c>
      <c r="BE10" s="20"/>
    </row>
    <row r="11" spans="1:57" ht="21.75" customHeight="1">
      <c r="A11" s="11"/>
      <c r="B11" s="21">
        <f t="shared" si="15"/>
        <v>0</v>
      </c>
      <c r="C11" s="21">
        <f t="shared" si="15"/>
        <v>854.21</v>
      </c>
      <c r="D11" s="21">
        <f t="shared" si="16"/>
        <v>2093.4499999999998</v>
      </c>
      <c r="E11" s="37">
        <v>0</v>
      </c>
      <c r="F11" s="36">
        <v>0</v>
      </c>
      <c r="G11" s="36">
        <v>0</v>
      </c>
      <c r="H11" s="36">
        <v>0</v>
      </c>
      <c r="I11" s="12">
        <f t="shared" si="2"/>
        <v>0</v>
      </c>
      <c r="J11" s="12">
        <f t="shared" si="3"/>
        <v>854.21</v>
      </c>
      <c r="K11" s="42">
        <f t="shared" si="4"/>
        <v>2093.4499999999998</v>
      </c>
      <c r="L11" s="22">
        <f t="shared" si="17"/>
        <v>1637.7599999999993</v>
      </c>
      <c r="M11" s="22">
        <f t="shared" si="17"/>
        <v>0</v>
      </c>
      <c r="N11" s="14">
        <f>'Waste production'!B10</f>
        <v>49.089999999999996</v>
      </c>
      <c r="O11" s="14">
        <f>'Waste production'!C10</f>
        <v>46.040000000000006</v>
      </c>
      <c r="P11" s="14">
        <f>'Waste production'!D10</f>
        <v>24.91</v>
      </c>
      <c r="Q11" s="14">
        <f>'Waste production'!E10</f>
        <v>0</v>
      </c>
      <c r="R11" s="14">
        <f>'Waste production'!F10</f>
        <v>0</v>
      </c>
      <c r="S11" s="14">
        <f>'Waste production'!G10</f>
        <v>0</v>
      </c>
      <c r="T11" s="14">
        <f>'Waste production'!H10</f>
        <v>0</v>
      </c>
      <c r="U11" s="14">
        <f>'Waste production'!I10</f>
        <v>43.25</v>
      </c>
      <c r="V11" s="14">
        <f>'Waste production'!J10</f>
        <v>2.68</v>
      </c>
      <c r="W11" s="14">
        <f>'Waste production'!K10</f>
        <v>0</v>
      </c>
      <c r="X11" s="14">
        <f>'Waste production'!L10</f>
        <v>0</v>
      </c>
      <c r="Y11" s="14">
        <f>'Waste production'!M10</f>
        <v>0</v>
      </c>
      <c r="Z11" s="14">
        <f>'Waste production'!N10</f>
        <v>0</v>
      </c>
      <c r="AA11" s="14">
        <f>'Waste production'!O10</f>
        <v>5.42</v>
      </c>
      <c r="AB11" s="14">
        <f t="shared" si="0"/>
        <v>0</v>
      </c>
      <c r="AC11" s="14">
        <f t="shared" si="1"/>
        <v>0</v>
      </c>
      <c r="AD11" s="35">
        <v>0</v>
      </c>
      <c r="AE11" s="35">
        <v>0</v>
      </c>
      <c r="AF11" s="14">
        <f t="shared" si="18"/>
        <v>1760.4299999999994</v>
      </c>
      <c r="AG11" s="14">
        <f>SUM(M11+O11+T11+V11+X11)-AE11</f>
        <v>48.720000000000006</v>
      </c>
      <c r="AH11" s="23">
        <v>23</v>
      </c>
      <c r="AI11" s="14">
        <f t="shared" si="22"/>
        <v>460</v>
      </c>
      <c r="AJ11" s="35">
        <v>0</v>
      </c>
      <c r="AK11" s="35">
        <v>0</v>
      </c>
      <c r="AL11" s="14">
        <f t="shared" si="6"/>
        <v>1349.1499999999994</v>
      </c>
      <c r="AM11" s="14">
        <f t="shared" si="7"/>
        <v>1349.1499999999994</v>
      </c>
      <c r="AN11" s="38">
        <f t="shared" si="8"/>
        <v>0</v>
      </c>
      <c r="AO11" s="67">
        <f t="shared" si="9"/>
        <v>1349.1499999999994</v>
      </c>
      <c r="AP11" s="68"/>
      <c r="AQ11" s="43"/>
      <c r="AR11" s="24">
        <f t="shared" si="19"/>
        <v>304</v>
      </c>
      <c r="AS11" s="16">
        <f t="shared" si="20"/>
        <v>23</v>
      </c>
      <c r="AT11" s="16">
        <f t="shared" si="10"/>
        <v>327</v>
      </c>
      <c r="AU11" s="17">
        <v>0</v>
      </c>
      <c r="AV11" s="17">
        <v>0</v>
      </c>
      <c r="AW11" s="18">
        <f t="shared" si="11"/>
        <v>327</v>
      </c>
      <c r="AX11" s="19">
        <f t="shared" si="12"/>
        <v>6540</v>
      </c>
      <c r="AY11" s="93"/>
      <c r="AZ11" s="19">
        <f t="shared" si="21"/>
        <v>797</v>
      </c>
      <c r="BA11" s="62">
        <v>0</v>
      </c>
      <c r="BB11" s="62">
        <v>0</v>
      </c>
      <c r="BC11" s="19">
        <f t="shared" si="13"/>
        <v>797</v>
      </c>
      <c r="BD11" s="19">
        <f t="shared" si="14"/>
        <v>15940</v>
      </c>
      <c r="BE11" s="28"/>
    </row>
    <row r="12" spans="1:57" ht="21.75" customHeight="1">
      <c r="A12" s="11"/>
      <c r="B12" s="21">
        <f t="shared" si="15"/>
        <v>0</v>
      </c>
      <c r="C12" s="21">
        <f t="shared" si="15"/>
        <v>854.21</v>
      </c>
      <c r="D12" s="21">
        <f t="shared" si="16"/>
        <v>2093.4499999999998</v>
      </c>
      <c r="E12" s="37">
        <v>0</v>
      </c>
      <c r="F12" s="36">
        <v>0</v>
      </c>
      <c r="G12" s="36">
        <v>0</v>
      </c>
      <c r="H12" s="36">
        <v>0</v>
      </c>
      <c r="I12" s="12">
        <f t="shared" si="2"/>
        <v>0</v>
      </c>
      <c r="J12" s="12">
        <f t="shared" si="3"/>
        <v>854.21</v>
      </c>
      <c r="K12" s="42">
        <f t="shared" si="4"/>
        <v>2093.4499999999998</v>
      </c>
      <c r="L12" s="22">
        <f t="shared" si="17"/>
        <v>1349.1499999999994</v>
      </c>
      <c r="M12" s="22">
        <f t="shared" si="17"/>
        <v>0</v>
      </c>
      <c r="N12" s="14">
        <f>'Waste production'!B11</f>
        <v>66.33</v>
      </c>
      <c r="O12" s="14">
        <f>'Waste production'!C11</f>
        <v>64.12</v>
      </c>
      <c r="P12" s="14">
        <f>'Waste production'!D11</f>
        <v>27.96</v>
      </c>
      <c r="Q12" s="14">
        <f>'Waste production'!E11</f>
        <v>2.68</v>
      </c>
      <c r="R12" s="14">
        <f>'Waste production'!F11</f>
        <v>0</v>
      </c>
      <c r="S12" s="14">
        <f>'Waste production'!G11</f>
        <v>0</v>
      </c>
      <c r="T12" s="14">
        <f>'Waste production'!H11</f>
        <v>0</v>
      </c>
      <c r="U12" s="14">
        <f>'Waste production'!I11</f>
        <v>17.329999999999998</v>
      </c>
      <c r="V12" s="14">
        <f>'Waste production'!J11</f>
        <v>2.2999999999999998</v>
      </c>
      <c r="W12" s="14">
        <f>'Waste production'!K11</f>
        <v>0</v>
      </c>
      <c r="X12" s="14">
        <f>'Waste production'!L11</f>
        <v>0</v>
      </c>
      <c r="Y12" s="14">
        <f>'Waste production'!M11</f>
        <v>20.67</v>
      </c>
      <c r="Z12" s="14">
        <f>'Waste production'!N11</f>
        <v>0</v>
      </c>
      <c r="AA12" s="14">
        <f>'Waste production'!O11</f>
        <v>68.3</v>
      </c>
      <c r="AB12" s="14">
        <f t="shared" si="0"/>
        <v>0</v>
      </c>
      <c r="AC12" s="14">
        <f t="shared" si="1"/>
        <v>0</v>
      </c>
      <c r="AD12" s="35">
        <v>0</v>
      </c>
      <c r="AE12" s="35">
        <v>0</v>
      </c>
      <c r="AF12" s="14">
        <f t="shared" si="18"/>
        <v>1552.4199999999994</v>
      </c>
      <c r="AG12" s="14">
        <f t="shared" si="5"/>
        <v>66.42</v>
      </c>
      <c r="AH12" s="23">
        <v>0</v>
      </c>
      <c r="AI12" s="14">
        <f t="shared" si="22"/>
        <v>0</v>
      </c>
      <c r="AJ12" s="35">
        <v>0</v>
      </c>
      <c r="AK12" s="35">
        <v>0</v>
      </c>
      <c r="AL12" s="14">
        <f>SUM((AF12+AG12)-(AI12+AJ12+AK12))</f>
        <v>1618.8399999999995</v>
      </c>
      <c r="AM12" s="14">
        <f t="shared" si="7"/>
        <v>1618.8399999999995</v>
      </c>
      <c r="AN12" s="38">
        <f t="shared" si="8"/>
        <v>0</v>
      </c>
      <c r="AO12" s="67">
        <f t="shared" si="9"/>
        <v>1618.8399999999995</v>
      </c>
      <c r="AP12" s="68"/>
      <c r="AQ12" s="43"/>
      <c r="AR12" s="24">
        <f t="shared" si="19"/>
        <v>327</v>
      </c>
      <c r="AS12" s="16">
        <f t="shared" si="20"/>
        <v>0</v>
      </c>
      <c r="AT12" s="16">
        <f t="shared" si="10"/>
        <v>327</v>
      </c>
      <c r="AU12" s="17">
        <v>0</v>
      </c>
      <c r="AV12" s="17">
        <v>0</v>
      </c>
      <c r="AW12" s="18">
        <f t="shared" si="11"/>
        <v>327</v>
      </c>
      <c r="AX12" s="19">
        <f t="shared" si="12"/>
        <v>6540</v>
      </c>
      <c r="AY12" s="93"/>
      <c r="AZ12" s="19">
        <f t="shared" si="21"/>
        <v>797</v>
      </c>
      <c r="BA12" s="62">
        <v>0</v>
      </c>
      <c r="BB12" s="62">
        <v>0</v>
      </c>
      <c r="BC12" s="19">
        <f t="shared" si="13"/>
        <v>797</v>
      </c>
      <c r="BD12" s="19">
        <f t="shared" si="14"/>
        <v>15940</v>
      </c>
      <c r="BE12" s="28"/>
    </row>
    <row r="13" spans="1:57" ht="21.75" customHeight="1">
      <c r="A13" s="11"/>
      <c r="B13" s="21">
        <f t="shared" si="15"/>
        <v>0</v>
      </c>
      <c r="C13" s="21">
        <f t="shared" si="15"/>
        <v>854.21</v>
      </c>
      <c r="D13" s="21">
        <f t="shared" si="16"/>
        <v>2093.4499999999998</v>
      </c>
      <c r="E13" s="37">
        <v>0</v>
      </c>
      <c r="F13" s="36">
        <v>0</v>
      </c>
      <c r="G13" s="36">
        <v>0</v>
      </c>
      <c r="H13" s="36">
        <v>0</v>
      </c>
      <c r="I13" s="12">
        <f t="shared" si="2"/>
        <v>0</v>
      </c>
      <c r="J13" s="12">
        <f t="shared" si="3"/>
        <v>854.21</v>
      </c>
      <c r="K13" s="42">
        <f t="shared" si="4"/>
        <v>2093.4499999999998</v>
      </c>
      <c r="L13" s="22">
        <f t="shared" si="17"/>
        <v>1618.8399999999995</v>
      </c>
      <c r="M13" s="22">
        <f t="shared" si="17"/>
        <v>0</v>
      </c>
      <c r="N13" s="14">
        <f>'Waste production'!B12</f>
        <v>69.45</v>
      </c>
      <c r="O13" s="14">
        <f>'Waste production'!C12</f>
        <v>62.02</v>
      </c>
      <c r="P13" s="14">
        <f>'Waste production'!D12</f>
        <v>21.66</v>
      </c>
      <c r="Q13" s="14">
        <f>'Waste production'!E12</f>
        <v>5.43</v>
      </c>
      <c r="R13" s="14">
        <f>'Waste production'!F12</f>
        <v>0</v>
      </c>
      <c r="S13" s="14">
        <f>'Waste production'!G12</f>
        <v>81</v>
      </c>
      <c r="T13" s="14">
        <f>'Waste production'!H12</f>
        <v>0</v>
      </c>
      <c r="U13" s="14">
        <f>'Waste production'!I12</f>
        <v>7.45</v>
      </c>
      <c r="V13" s="14">
        <f>'Waste production'!J12</f>
        <v>1.75</v>
      </c>
      <c r="W13" s="14">
        <f>'Waste production'!K12</f>
        <v>0</v>
      </c>
      <c r="X13" s="14">
        <f>'Waste production'!L12</f>
        <v>0</v>
      </c>
      <c r="Y13" s="14">
        <f>'Waste production'!M12</f>
        <v>25.77</v>
      </c>
      <c r="Z13" s="14">
        <f>'Waste production'!N12</f>
        <v>0</v>
      </c>
      <c r="AA13" s="14">
        <f>'Waste production'!O12</f>
        <v>70.12</v>
      </c>
      <c r="AB13" s="14">
        <f t="shared" si="0"/>
        <v>0</v>
      </c>
      <c r="AC13" s="14">
        <f t="shared" si="1"/>
        <v>0</v>
      </c>
      <c r="AD13" s="35">
        <v>0</v>
      </c>
      <c r="AE13" s="35">
        <v>0</v>
      </c>
      <c r="AF13" s="14">
        <f t="shared" si="18"/>
        <v>1899.7199999999998</v>
      </c>
      <c r="AG13" s="14">
        <f t="shared" si="5"/>
        <v>63.77</v>
      </c>
      <c r="AH13" s="23">
        <v>37</v>
      </c>
      <c r="AI13" s="14">
        <f t="shared" si="22"/>
        <v>740</v>
      </c>
      <c r="AJ13" s="35">
        <v>0</v>
      </c>
      <c r="AK13" s="35">
        <v>0</v>
      </c>
      <c r="AL13" s="14">
        <f t="shared" si="6"/>
        <v>1223.4899999999998</v>
      </c>
      <c r="AM13" s="14">
        <f t="shared" si="7"/>
        <v>1223.4899999999998</v>
      </c>
      <c r="AN13" s="38">
        <f t="shared" si="8"/>
        <v>0</v>
      </c>
      <c r="AO13" s="67">
        <f t="shared" si="9"/>
        <v>1223.4899999999998</v>
      </c>
      <c r="AP13" s="68"/>
      <c r="AQ13" s="43"/>
      <c r="AR13" s="24">
        <f t="shared" si="19"/>
        <v>327</v>
      </c>
      <c r="AS13" s="16">
        <f t="shared" si="20"/>
        <v>37</v>
      </c>
      <c r="AT13" s="16">
        <f t="shared" si="10"/>
        <v>364</v>
      </c>
      <c r="AU13" s="17">
        <v>0</v>
      </c>
      <c r="AV13" s="17">
        <v>0</v>
      </c>
      <c r="AW13" s="18">
        <f t="shared" si="11"/>
        <v>364</v>
      </c>
      <c r="AX13" s="19">
        <f t="shared" si="12"/>
        <v>7280</v>
      </c>
      <c r="AY13" s="93"/>
      <c r="AZ13" s="19">
        <f t="shared" si="21"/>
        <v>797</v>
      </c>
      <c r="BA13" s="62">
        <v>0</v>
      </c>
      <c r="BB13" s="62">
        <v>0</v>
      </c>
      <c r="BC13" s="19">
        <f t="shared" si="13"/>
        <v>797</v>
      </c>
      <c r="BD13" s="19">
        <f t="shared" si="14"/>
        <v>15940</v>
      </c>
      <c r="BE13" s="20"/>
    </row>
    <row r="14" spans="1:57" ht="21.75" customHeight="1">
      <c r="A14" s="11"/>
      <c r="B14" s="21">
        <f t="shared" si="15"/>
        <v>0</v>
      </c>
      <c r="C14" s="21">
        <f t="shared" si="15"/>
        <v>854.21</v>
      </c>
      <c r="D14" s="21">
        <f t="shared" si="16"/>
        <v>2093.4499999999998</v>
      </c>
      <c r="E14" s="37">
        <v>0</v>
      </c>
      <c r="F14" s="36">
        <v>0</v>
      </c>
      <c r="G14" s="36">
        <v>0</v>
      </c>
      <c r="H14" s="36">
        <v>0</v>
      </c>
      <c r="I14" s="12">
        <f t="shared" si="2"/>
        <v>0</v>
      </c>
      <c r="J14" s="12">
        <f t="shared" si="3"/>
        <v>854.21</v>
      </c>
      <c r="K14" s="42">
        <f t="shared" si="4"/>
        <v>2093.4499999999998</v>
      </c>
      <c r="L14" s="22">
        <f t="shared" si="17"/>
        <v>1223.4899999999998</v>
      </c>
      <c r="M14" s="22">
        <f t="shared" si="17"/>
        <v>0</v>
      </c>
      <c r="N14" s="14">
        <f>'Waste production'!B13</f>
        <v>93.960000000000008</v>
      </c>
      <c r="O14" s="14">
        <f>'Waste production'!C13</f>
        <v>82.64</v>
      </c>
      <c r="P14" s="14">
        <f>'Waste production'!D13</f>
        <v>24.32</v>
      </c>
      <c r="Q14" s="14">
        <f>'Waste production'!E13</f>
        <v>2.0699999999999998</v>
      </c>
      <c r="R14" s="14">
        <f>'Waste production'!F13</f>
        <v>13.59</v>
      </c>
      <c r="S14" s="14">
        <f>'Waste production'!G13</f>
        <v>0</v>
      </c>
      <c r="T14" s="14">
        <f>'Waste production'!H13</f>
        <v>0</v>
      </c>
      <c r="U14" s="14">
        <f>'Waste production'!I13</f>
        <v>5.25</v>
      </c>
      <c r="V14" s="14">
        <f>'Waste production'!J13</f>
        <v>1.3</v>
      </c>
      <c r="W14" s="14">
        <f>'Waste production'!K13</f>
        <v>0</v>
      </c>
      <c r="X14" s="14">
        <f>'Waste production'!L13</f>
        <v>0</v>
      </c>
      <c r="Y14" s="14">
        <f>'Waste production'!M13</f>
        <v>27.119999999999997</v>
      </c>
      <c r="Z14" s="14">
        <f>'Waste production'!N13</f>
        <v>0</v>
      </c>
      <c r="AA14" s="14">
        <f>'Waste production'!O13</f>
        <v>26.78</v>
      </c>
      <c r="AB14" s="14">
        <f t="shared" si="0"/>
        <v>0</v>
      </c>
      <c r="AC14" s="14">
        <f t="shared" si="1"/>
        <v>0</v>
      </c>
      <c r="AD14" s="35">
        <v>0</v>
      </c>
      <c r="AE14" s="35">
        <v>0</v>
      </c>
      <c r="AF14" s="14">
        <f t="shared" si="18"/>
        <v>1416.5799999999995</v>
      </c>
      <c r="AG14" s="14">
        <f t="shared" si="5"/>
        <v>83.94</v>
      </c>
      <c r="AH14" s="23">
        <v>0</v>
      </c>
      <c r="AI14" s="14">
        <f t="shared" si="22"/>
        <v>0</v>
      </c>
      <c r="AJ14" s="50">
        <v>0</v>
      </c>
      <c r="AK14" s="50">
        <v>0</v>
      </c>
      <c r="AL14" s="14">
        <f t="shared" si="6"/>
        <v>1500.5199999999995</v>
      </c>
      <c r="AM14" s="14">
        <f t="shared" si="7"/>
        <v>1500.5199999999995</v>
      </c>
      <c r="AN14" s="38">
        <f t="shared" si="8"/>
        <v>0</v>
      </c>
      <c r="AO14" s="67">
        <f t="shared" ref="AO14:AO34" si="23">AL14</f>
        <v>1500.5199999999995</v>
      </c>
      <c r="AP14" s="68"/>
      <c r="AQ14" s="43"/>
      <c r="AR14" s="24">
        <f t="shared" si="19"/>
        <v>364</v>
      </c>
      <c r="AS14" s="16">
        <f t="shared" si="20"/>
        <v>0</v>
      </c>
      <c r="AT14" s="16">
        <f t="shared" si="10"/>
        <v>364</v>
      </c>
      <c r="AU14" s="17">
        <v>0</v>
      </c>
      <c r="AV14" s="17">
        <v>0</v>
      </c>
      <c r="AW14" s="18">
        <f t="shared" si="11"/>
        <v>364</v>
      </c>
      <c r="AX14" s="19">
        <f t="shared" si="12"/>
        <v>7280</v>
      </c>
      <c r="AY14" s="93"/>
      <c r="AZ14" s="19">
        <f t="shared" si="21"/>
        <v>797</v>
      </c>
      <c r="BA14" s="62">
        <v>0</v>
      </c>
      <c r="BB14" s="62">
        <v>0</v>
      </c>
      <c r="BC14" s="19">
        <f t="shared" si="13"/>
        <v>797</v>
      </c>
      <c r="BD14" s="19">
        <f t="shared" si="14"/>
        <v>15940</v>
      </c>
      <c r="BE14" s="20"/>
    </row>
    <row r="15" spans="1:57" ht="21.75" customHeight="1">
      <c r="A15" s="11"/>
      <c r="B15" s="21">
        <f t="shared" si="15"/>
        <v>0</v>
      </c>
      <c r="C15" s="21">
        <f t="shared" si="15"/>
        <v>854.21</v>
      </c>
      <c r="D15" s="21">
        <f t="shared" si="16"/>
        <v>2093.4499999999998</v>
      </c>
      <c r="E15" s="37">
        <v>0</v>
      </c>
      <c r="F15" s="36">
        <v>0</v>
      </c>
      <c r="G15" s="36">
        <v>0</v>
      </c>
      <c r="H15" s="36">
        <v>0</v>
      </c>
      <c r="I15" s="12">
        <f t="shared" si="2"/>
        <v>0</v>
      </c>
      <c r="J15" s="12">
        <f t="shared" si="3"/>
        <v>854.21</v>
      </c>
      <c r="K15" s="42">
        <f t="shared" si="4"/>
        <v>2093.4499999999998</v>
      </c>
      <c r="L15" s="22">
        <f t="shared" si="17"/>
        <v>1500.5199999999995</v>
      </c>
      <c r="M15" s="22">
        <f t="shared" si="17"/>
        <v>0</v>
      </c>
      <c r="N15" s="14">
        <f>'Waste production'!B14</f>
        <v>33.159999999999997</v>
      </c>
      <c r="O15" s="14">
        <f>'Waste production'!C14</f>
        <v>27.02</v>
      </c>
      <c r="P15" s="14">
        <f>'Waste production'!D14</f>
        <v>20.990000000000002</v>
      </c>
      <c r="Q15" s="14">
        <f>'Waste production'!E14</f>
        <v>6.05</v>
      </c>
      <c r="R15" s="14">
        <f>'Waste production'!F14</f>
        <v>0</v>
      </c>
      <c r="S15" s="14">
        <f>'Waste production'!G14</f>
        <v>78</v>
      </c>
      <c r="T15" s="14">
        <f>'Waste production'!H14</f>
        <v>0</v>
      </c>
      <c r="U15" s="14">
        <f>'Waste production'!I14</f>
        <v>31.62</v>
      </c>
      <c r="V15" s="14">
        <f>'Waste production'!J14</f>
        <v>2.48</v>
      </c>
      <c r="W15" s="14">
        <f>'Waste production'!K14</f>
        <v>0</v>
      </c>
      <c r="X15" s="14">
        <f>'Waste production'!L14</f>
        <v>0</v>
      </c>
      <c r="Y15" s="14">
        <f>'Waste production'!M14</f>
        <v>30.8</v>
      </c>
      <c r="Z15" s="14">
        <f>'Waste production'!N14</f>
        <v>0</v>
      </c>
      <c r="AA15" s="14">
        <f>'Waste production'!O14</f>
        <v>205</v>
      </c>
      <c r="AB15" s="14">
        <f t="shared" si="0"/>
        <v>0</v>
      </c>
      <c r="AC15" s="14">
        <f t="shared" si="1"/>
        <v>0</v>
      </c>
      <c r="AD15" s="35">
        <v>0</v>
      </c>
      <c r="AE15" s="35">
        <v>0</v>
      </c>
      <c r="AF15" s="14">
        <f t="shared" si="18"/>
        <v>1906.1399999999994</v>
      </c>
      <c r="AG15" s="14">
        <f t="shared" si="5"/>
        <v>29.5</v>
      </c>
      <c r="AH15" s="23">
        <v>0</v>
      </c>
      <c r="AI15" s="14">
        <f t="shared" si="22"/>
        <v>0</v>
      </c>
      <c r="AJ15" s="61">
        <v>0</v>
      </c>
      <c r="AK15" s="61">
        <v>0</v>
      </c>
      <c r="AL15" s="14">
        <f t="shared" si="6"/>
        <v>1935.6399999999994</v>
      </c>
      <c r="AM15" s="14">
        <f t="shared" si="7"/>
        <v>1935.6399999999994</v>
      </c>
      <c r="AN15" s="38">
        <f t="shared" si="8"/>
        <v>0</v>
      </c>
      <c r="AO15" s="67">
        <f t="shared" si="23"/>
        <v>1935.6399999999994</v>
      </c>
      <c r="AP15" s="68"/>
      <c r="AQ15" s="43"/>
      <c r="AR15" s="24">
        <f t="shared" si="19"/>
        <v>364</v>
      </c>
      <c r="AS15" s="16">
        <f t="shared" si="20"/>
        <v>0</v>
      </c>
      <c r="AT15" s="16">
        <f t="shared" si="10"/>
        <v>364</v>
      </c>
      <c r="AU15" s="17">
        <v>0</v>
      </c>
      <c r="AV15" s="17">
        <v>0</v>
      </c>
      <c r="AW15" s="18">
        <f t="shared" si="11"/>
        <v>364</v>
      </c>
      <c r="AX15" s="19">
        <f t="shared" si="12"/>
        <v>7280</v>
      </c>
      <c r="AY15" s="93"/>
      <c r="AZ15" s="19">
        <f t="shared" si="21"/>
        <v>797</v>
      </c>
      <c r="BA15" s="62">
        <v>0</v>
      </c>
      <c r="BB15" s="62">
        <v>0</v>
      </c>
      <c r="BC15" s="19">
        <f t="shared" si="13"/>
        <v>797</v>
      </c>
      <c r="BD15" s="19">
        <f t="shared" si="14"/>
        <v>15940</v>
      </c>
      <c r="BE15" s="20"/>
    </row>
    <row r="16" spans="1:57" ht="21.75" customHeight="1">
      <c r="A16" s="11"/>
      <c r="B16" s="21">
        <f t="shared" si="15"/>
        <v>0</v>
      </c>
      <c r="C16" s="21">
        <f t="shared" si="15"/>
        <v>854.21</v>
      </c>
      <c r="D16" s="21">
        <f t="shared" si="16"/>
        <v>2093.4499999999998</v>
      </c>
      <c r="E16" s="37">
        <v>0</v>
      </c>
      <c r="F16" s="36">
        <v>0</v>
      </c>
      <c r="G16" s="36">
        <v>0</v>
      </c>
      <c r="H16" s="36">
        <v>0</v>
      </c>
      <c r="I16" s="12">
        <f t="shared" si="2"/>
        <v>0</v>
      </c>
      <c r="J16" s="12">
        <f t="shared" si="3"/>
        <v>854.21</v>
      </c>
      <c r="K16" s="42">
        <f t="shared" si="4"/>
        <v>2093.4499999999998</v>
      </c>
      <c r="L16" s="22">
        <f t="shared" si="17"/>
        <v>1935.6399999999994</v>
      </c>
      <c r="M16" s="22">
        <f t="shared" si="17"/>
        <v>0</v>
      </c>
      <c r="N16" s="14">
        <f>'Waste production'!B15</f>
        <v>34.17</v>
      </c>
      <c r="O16" s="14">
        <f>'Waste production'!C15</f>
        <v>37.93</v>
      </c>
      <c r="P16" s="14">
        <f>'Waste production'!D15</f>
        <v>15.12</v>
      </c>
      <c r="Q16" s="14">
        <f>'Waste production'!E15</f>
        <v>3.16</v>
      </c>
      <c r="R16" s="14">
        <f>'Waste production'!F15</f>
        <v>119.6</v>
      </c>
      <c r="S16" s="14">
        <f>'Waste production'!G15</f>
        <v>0</v>
      </c>
      <c r="T16" s="14">
        <f>'Waste production'!H15</f>
        <v>0</v>
      </c>
      <c r="U16" s="14">
        <f>'Waste production'!I15</f>
        <v>4.1500000000000004</v>
      </c>
      <c r="V16" s="14">
        <f>'Waste production'!J15</f>
        <v>0</v>
      </c>
      <c r="W16" s="14">
        <f>'Waste production'!K15</f>
        <v>0</v>
      </c>
      <c r="X16" s="14">
        <f>'Waste production'!L15</f>
        <v>0</v>
      </c>
      <c r="Y16" s="14">
        <f>'Waste production'!M15</f>
        <v>15.71</v>
      </c>
      <c r="Z16" s="14">
        <f>'Waste production'!N15</f>
        <v>0</v>
      </c>
      <c r="AA16" s="14">
        <f>'Waste production'!O15</f>
        <v>5.46</v>
      </c>
      <c r="AB16" s="14">
        <f t="shared" si="0"/>
        <v>0</v>
      </c>
      <c r="AC16" s="14">
        <f t="shared" si="1"/>
        <v>0</v>
      </c>
      <c r="AD16" s="35">
        <v>0</v>
      </c>
      <c r="AE16" s="35">
        <v>0</v>
      </c>
      <c r="AF16" s="14">
        <f t="shared" si="18"/>
        <v>2133.0099999999998</v>
      </c>
      <c r="AG16" s="14">
        <f t="shared" si="5"/>
        <v>37.93</v>
      </c>
      <c r="AH16" s="23">
        <v>0</v>
      </c>
      <c r="AI16" s="14">
        <f t="shared" si="22"/>
        <v>0</v>
      </c>
      <c r="AJ16" s="61">
        <v>0</v>
      </c>
      <c r="AK16" s="61">
        <v>0</v>
      </c>
      <c r="AL16" s="14">
        <f t="shared" si="6"/>
        <v>2170.9399999999996</v>
      </c>
      <c r="AM16" s="14">
        <f t="shared" si="7"/>
        <v>2170.9399999999996</v>
      </c>
      <c r="AN16" s="38">
        <f t="shared" si="8"/>
        <v>0</v>
      </c>
      <c r="AO16" s="67">
        <f t="shared" si="23"/>
        <v>2170.9399999999996</v>
      </c>
      <c r="AP16" s="68"/>
      <c r="AQ16" s="43"/>
      <c r="AR16" s="24">
        <f t="shared" si="19"/>
        <v>364</v>
      </c>
      <c r="AS16" s="16">
        <f t="shared" si="20"/>
        <v>0</v>
      </c>
      <c r="AT16" s="16">
        <f t="shared" si="10"/>
        <v>364</v>
      </c>
      <c r="AU16" s="17">
        <v>0</v>
      </c>
      <c r="AV16" s="17">
        <v>0</v>
      </c>
      <c r="AW16" s="18">
        <f t="shared" si="11"/>
        <v>364</v>
      </c>
      <c r="AX16" s="19">
        <f t="shared" si="12"/>
        <v>7280</v>
      </c>
      <c r="AY16" s="93"/>
      <c r="AZ16" s="19">
        <f t="shared" si="21"/>
        <v>797</v>
      </c>
      <c r="BA16" s="62">
        <v>0</v>
      </c>
      <c r="BB16" s="62">
        <v>0</v>
      </c>
      <c r="BC16" s="19">
        <f t="shared" si="13"/>
        <v>797</v>
      </c>
      <c r="BD16" s="19">
        <f t="shared" si="14"/>
        <v>15940</v>
      </c>
      <c r="BE16" s="20"/>
    </row>
    <row r="17" spans="1:57" ht="21.75" customHeight="1">
      <c r="A17" s="11"/>
      <c r="B17" s="21">
        <f t="shared" si="15"/>
        <v>0</v>
      </c>
      <c r="C17" s="21">
        <f t="shared" si="15"/>
        <v>854.21</v>
      </c>
      <c r="D17" s="21">
        <f t="shared" si="16"/>
        <v>2093.4499999999998</v>
      </c>
      <c r="E17" s="37">
        <v>0</v>
      </c>
      <c r="F17" s="36">
        <v>0</v>
      </c>
      <c r="G17" s="36">
        <v>0</v>
      </c>
      <c r="H17" s="36">
        <v>0</v>
      </c>
      <c r="I17" s="12">
        <f t="shared" si="2"/>
        <v>0</v>
      </c>
      <c r="J17" s="12">
        <f t="shared" si="3"/>
        <v>854.21</v>
      </c>
      <c r="K17" s="42">
        <f t="shared" si="4"/>
        <v>2093.4499999999998</v>
      </c>
      <c r="L17" s="22">
        <f t="shared" si="17"/>
        <v>2170.9399999999996</v>
      </c>
      <c r="M17" s="22">
        <f t="shared" si="17"/>
        <v>0</v>
      </c>
      <c r="N17" s="14">
        <f>'Waste production'!B16</f>
        <v>0</v>
      </c>
      <c r="O17" s="14">
        <f>'Waste production'!C16</f>
        <v>0</v>
      </c>
      <c r="P17" s="14">
        <f>'Waste production'!D16</f>
        <v>0</v>
      </c>
      <c r="Q17" s="14">
        <f>'Waste production'!E16</f>
        <v>0</v>
      </c>
      <c r="R17" s="14">
        <f>'Waste production'!F16</f>
        <v>0</v>
      </c>
      <c r="S17" s="14">
        <f>'Waste production'!G16</f>
        <v>0</v>
      </c>
      <c r="T17" s="14">
        <f>'Waste production'!H16</f>
        <v>0</v>
      </c>
      <c r="U17" s="14">
        <f>'Waste production'!I16</f>
        <v>0</v>
      </c>
      <c r="V17" s="14">
        <f>'Waste production'!J16</f>
        <v>0</v>
      </c>
      <c r="W17" s="14">
        <f>'Waste production'!K16</f>
        <v>0</v>
      </c>
      <c r="X17" s="14">
        <f>'Waste production'!L16</f>
        <v>0</v>
      </c>
      <c r="Y17" s="14">
        <f>'Waste production'!M16</f>
        <v>0</v>
      </c>
      <c r="Z17" s="14">
        <f>'Waste production'!N16</f>
        <v>0</v>
      </c>
      <c r="AA17" s="14">
        <f>'Waste production'!O16</f>
        <v>137.68</v>
      </c>
      <c r="AB17" s="14">
        <f t="shared" si="0"/>
        <v>0</v>
      </c>
      <c r="AC17" s="14">
        <f t="shared" si="1"/>
        <v>0</v>
      </c>
      <c r="AD17" s="35">
        <v>0</v>
      </c>
      <c r="AE17" s="35">
        <v>0</v>
      </c>
      <c r="AF17" s="14">
        <f t="shared" si="18"/>
        <v>2308.6199999999994</v>
      </c>
      <c r="AG17" s="14">
        <f t="shared" si="5"/>
        <v>0</v>
      </c>
      <c r="AH17" s="23">
        <v>37</v>
      </c>
      <c r="AI17" s="14">
        <f t="shared" si="22"/>
        <v>740</v>
      </c>
      <c r="AJ17" s="61">
        <v>0</v>
      </c>
      <c r="AK17" s="61">
        <v>0</v>
      </c>
      <c r="AL17" s="14">
        <f t="shared" si="6"/>
        <v>1568.6199999999994</v>
      </c>
      <c r="AM17" s="14">
        <f t="shared" si="7"/>
        <v>1568.6199999999994</v>
      </c>
      <c r="AN17" s="38">
        <f t="shared" si="8"/>
        <v>0</v>
      </c>
      <c r="AO17" s="67">
        <f t="shared" si="23"/>
        <v>1568.6199999999994</v>
      </c>
      <c r="AP17" s="68"/>
      <c r="AQ17" s="43"/>
      <c r="AR17" s="24">
        <f t="shared" si="19"/>
        <v>364</v>
      </c>
      <c r="AS17" s="16">
        <f t="shared" si="20"/>
        <v>37</v>
      </c>
      <c r="AT17" s="16">
        <f t="shared" si="10"/>
        <v>401</v>
      </c>
      <c r="AU17" s="17">
        <v>0</v>
      </c>
      <c r="AV17" s="17">
        <v>0</v>
      </c>
      <c r="AW17" s="18">
        <f t="shared" si="11"/>
        <v>401</v>
      </c>
      <c r="AX17" s="19">
        <f t="shared" si="12"/>
        <v>8020</v>
      </c>
      <c r="AY17" s="93"/>
      <c r="AZ17" s="19">
        <f t="shared" si="21"/>
        <v>797</v>
      </c>
      <c r="BA17" s="62">
        <v>0</v>
      </c>
      <c r="BB17" s="62">
        <v>0</v>
      </c>
      <c r="BC17" s="19">
        <f t="shared" si="13"/>
        <v>797</v>
      </c>
      <c r="BD17" s="19">
        <f t="shared" si="14"/>
        <v>15940</v>
      </c>
      <c r="BE17" s="20"/>
    </row>
    <row r="18" spans="1:57" ht="21.75" customHeight="1">
      <c r="A18" s="11"/>
      <c r="B18" s="21">
        <f t="shared" si="15"/>
        <v>0</v>
      </c>
      <c r="C18" s="21">
        <f t="shared" si="15"/>
        <v>854.21</v>
      </c>
      <c r="D18" s="21">
        <f t="shared" si="16"/>
        <v>2093.4499999999998</v>
      </c>
      <c r="E18" s="37">
        <v>0</v>
      </c>
      <c r="F18" s="36">
        <v>0</v>
      </c>
      <c r="G18" s="36">
        <v>0</v>
      </c>
      <c r="H18" s="36">
        <v>0</v>
      </c>
      <c r="I18" s="12">
        <f t="shared" si="2"/>
        <v>0</v>
      </c>
      <c r="J18" s="12">
        <f t="shared" si="3"/>
        <v>854.21</v>
      </c>
      <c r="K18" s="42">
        <f t="shared" si="4"/>
        <v>2093.4499999999998</v>
      </c>
      <c r="L18" s="22">
        <f t="shared" si="17"/>
        <v>1568.6199999999994</v>
      </c>
      <c r="M18" s="22">
        <f t="shared" si="17"/>
        <v>0</v>
      </c>
      <c r="N18" s="14">
        <f>'Waste production'!B17</f>
        <v>133.88</v>
      </c>
      <c r="O18" s="14">
        <f>'Waste production'!C17</f>
        <v>83.85</v>
      </c>
      <c r="P18" s="14">
        <f>'Waste production'!D17</f>
        <v>25.59</v>
      </c>
      <c r="Q18" s="14">
        <f>'Waste production'!E17</f>
        <v>3.89</v>
      </c>
      <c r="R18" s="14">
        <f>'Waste production'!F17</f>
        <v>0</v>
      </c>
      <c r="S18" s="14">
        <f>'Waste production'!G17</f>
        <v>0</v>
      </c>
      <c r="T18" s="14">
        <f>'Waste production'!H17</f>
        <v>0</v>
      </c>
      <c r="U18" s="14">
        <f>'Waste production'!I17</f>
        <v>32.83</v>
      </c>
      <c r="V18" s="14">
        <f>'Waste production'!J17</f>
        <v>2.36</v>
      </c>
      <c r="W18" s="14">
        <f>'Waste production'!K17</f>
        <v>0</v>
      </c>
      <c r="X18" s="14">
        <f>'Waste production'!L17</f>
        <v>0</v>
      </c>
      <c r="Y18" s="14">
        <f>'Waste production'!M17</f>
        <v>15.03</v>
      </c>
      <c r="Z18" s="14">
        <f>'Waste production'!N17</f>
        <v>0</v>
      </c>
      <c r="AA18" s="14">
        <f>'Waste production'!O17</f>
        <v>0</v>
      </c>
      <c r="AB18" s="14">
        <f t="shared" si="0"/>
        <v>0</v>
      </c>
      <c r="AC18" s="14">
        <f t="shared" si="1"/>
        <v>0</v>
      </c>
      <c r="AD18" s="35">
        <v>0</v>
      </c>
      <c r="AE18" s="35">
        <v>0</v>
      </c>
      <c r="AF18" s="14">
        <f t="shared" si="18"/>
        <v>1779.8399999999995</v>
      </c>
      <c r="AG18" s="14">
        <f t="shared" si="5"/>
        <v>86.21</v>
      </c>
      <c r="AH18" s="23">
        <v>17</v>
      </c>
      <c r="AI18" s="14">
        <f t="shared" si="22"/>
        <v>340</v>
      </c>
      <c r="AJ18" s="61">
        <v>0</v>
      </c>
      <c r="AK18" s="61">
        <v>0</v>
      </c>
      <c r="AL18" s="14">
        <f t="shared" si="6"/>
        <v>1526.0499999999995</v>
      </c>
      <c r="AM18" s="14">
        <f t="shared" si="7"/>
        <v>1526.0499999999995</v>
      </c>
      <c r="AN18" s="38">
        <f t="shared" si="8"/>
        <v>0</v>
      </c>
      <c r="AO18" s="67">
        <f t="shared" si="23"/>
        <v>1526.0499999999995</v>
      </c>
      <c r="AP18" s="68"/>
      <c r="AQ18" s="43"/>
      <c r="AR18" s="24">
        <f t="shared" si="19"/>
        <v>401</v>
      </c>
      <c r="AS18" s="16">
        <f t="shared" si="20"/>
        <v>17</v>
      </c>
      <c r="AT18" s="16">
        <f t="shared" si="10"/>
        <v>418</v>
      </c>
      <c r="AU18" s="17">
        <v>0</v>
      </c>
      <c r="AV18" s="17">
        <v>0</v>
      </c>
      <c r="AW18" s="18">
        <f t="shared" si="11"/>
        <v>418</v>
      </c>
      <c r="AX18" s="19">
        <f t="shared" si="12"/>
        <v>8360</v>
      </c>
      <c r="AY18" s="93"/>
      <c r="AZ18" s="19">
        <f t="shared" si="21"/>
        <v>797</v>
      </c>
      <c r="BA18" s="62">
        <v>0</v>
      </c>
      <c r="BB18" s="62">
        <v>0</v>
      </c>
      <c r="BC18" s="19">
        <f t="shared" si="13"/>
        <v>797</v>
      </c>
      <c r="BD18" s="19">
        <f t="shared" si="14"/>
        <v>15940</v>
      </c>
      <c r="BE18" s="20"/>
    </row>
    <row r="19" spans="1:57" ht="21.75" customHeight="1">
      <c r="A19" s="11"/>
      <c r="B19" s="21">
        <f t="shared" si="15"/>
        <v>0</v>
      </c>
      <c r="C19" s="21">
        <f t="shared" si="15"/>
        <v>854.21</v>
      </c>
      <c r="D19" s="21">
        <f t="shared" si="16"/>
        <v>2093.4499999999998</v>
      </c>
      <c r="E19" s="37">
        <v>0</v>
      </c>
      <c r="F19" s="36">
        <v>0</v>
      </c>
      <c r="G19" s="36">
        <v>0</v>
      </c>
      <c r="H19" s="36">
        <v>0</v>
      </c>
      <c r="I19" s="12">
        <f t="shared" si="2"/>
        <v>0</v>
      </c>
      <c r="J19" s="12">
        <f t="shared" si="3"/>
        <v>854.21</v>
      </c>
      <c r="K19" s="42">
        <f t="shared" si="4"/>
        <v>2093.4499999999998</v>
      </c>
      <c r="L19" s="22">
        <f t="shared" si="17"/>
        <v>1526.0499999999995</v>
      </c>
      <c r="M19" s="22">
        <f t="shared" si="17"/>
        <v>0</v>
      </c>
      <c r="N19" s="14">
        <f>'Waste production'!B18</f>
        <v>38.83</v>
      </c>
      <c r="O19" s="14">
        <f>'Waste production'!C18</f>
        <v>32.74</v>
      </c>
      <c r="P19" s="14">
        <f>'Waste production'!D18</f>
        <v>29.13</v>
      </c>
      <c r="Q19" s="14">
        <f>'Waste production'!E18</f>
        <v>3.59</v>
      </c>
      <c r="R19" s="14">
        <f>'Waste production'!F18</f>
        <v>0</v>
      </c>
      <c r="S19" s="14">
        <f>'Waste production'!G18</f>
        <v>0</v>
      </c>
      <c r="T19" s="14">
        <f>'Waste production'!H18</f>
        <v>0</v>
      </c>
      <c r="U19" s="14">
        <f>'Waste production'!I18</f>
        <v>2.73</v>
      </c>
      <c r="V19" s="14">
        <f>'Waste production'!J18</f>
        <v>0</v>
      </c>
      <c r="W19" s="14">
        <f>'Waste production'!K18</f>
        <v>0</v>
      </c>
      <c r="X19" s="14">
        <f>'Waste production'!L18</f>
        <v>0</v>
      </c>
      <c r="Y19" s="14">
        <f>'Waste production'!M18</f>
        <v>0</v>
      </c>
      <c r="Z19" s="14">
        <f>'Waste production'!N18</f>
        <v>0</v>
      </c>
      <c r="AA19" s="14">
        <f>'Waste production'!O18</f>
        <v>260.66000000000003</v>
      </c>
      <c r="AB19" s="14">
        <f t="shared" si="0"/>
        <v>0</v>
      </c>
      <c r="AC19" s="14">
        <f t="shared" si="1"/>
        <v>0</v>
      </c>
      <c r="AD19" s="35">
        <v>0</v>
      </c>
      <c r="AE19" s="35">
        <v>0</v>
      </c>
      <c r="AF19" s="14">
        <f t="shared" si="18"/>
        <v>1860.9899999999996</v>
      </c>
      <c r="AG19" s="14">
        <f t="shared" si="5"/>
        <v>32.74</v>
      </c>
      <c r="AH19" s="23">
        <v>0</v>
      </c>
      <c r="AI19" s="14">
        <f t="shared" si="22"/>
        <v>0</v>
      </c>
      <c r="AJ19" s="61">
        <v>0</v>
      </c>
      <c r="AK19" s="61">
        <v>0</v>
      </c>
      <c r="AL19" s="14">
        <f t="shared" si="6"/>
        <v>1893.7299999999996</v>
      </c>
      <c r="AM19" s="14">
        <f t="shared" si="7"/>
        <v>1893.7299999999996</v>
      </c>
      <c r="AN19" s="38">
        <f t="shared" si="8"/>
        <v>0</v>
      </c>
      <c r="AO19" s="67">
        <f t="shared" si="23"/>
        <v>1893.7299999999996</v>
      </c>
      <c r="AP19" s="68"/>
      <c r="AQ19" s="43"/>
      <c r="AR19" s="24">
        <f t="shared" si="19"/>
        <v>418</v>
      </c>
      <c r="AS19" s="16">
        <f t="shared" si="20"/>
        <v>0</v>
      </c>
      <c r="AT19" s="16">
        <f t="shared" si="10"/>
        <v>418</v>
      </c>
      <c r="AU19" s="17">
        <v>0</v>
      </c>
      <c r="AV19" s="17">
        <v>0</v>
      </c>
      <c r="AW19" s="18">
        <f t="shared" si="11"/>
        <v>418</v>
      </c>
      <c r="AX19" s="19">
        <f t="shared" si="12"/>
        <v>8360</v>
      </c>
      <c r="AY19" s="93"/>
      <c r="AZ19" s="19">
        <f t="shared" si="21"/>
        <v>797</v>
      </c>
      <c r="BA19" s="62">
        <v>0</v>
      </c>
      <c r="BB19" s="62">
        <v>0</v>
      </c>
      <c r="BC19" s="19">
        <f t="shared" si="13"/>
        <v>797</v>
      </c>
      <c r="BD19" s="19">
        <f t="shared" si="14"/>
        <v>15940</v>
      </c>
      <c r="BE19" s="20"/>
    </row>
    <row r="20" spans="1:57" ht="21.75" customHeight="1">
      <c r="A20" s="11"/>
      <c r="B20" s="21">
        <f t="shared" si="15"/>
        <v>0</v>
      </c>
      <c r="C20" s="21">
        <f t="shared" si="15"/>
        <v>854.21</v>
      </c>
      <c r="D20" s="21">
        <f t="shared" si="16"/>
        <v>2093.4499999999998</v>
      </c>
      <c r="E20" s="37">
        <v>0</v>
      </c>
      <c r="F20" s="36">
        <v>0</v>
      </c>
      <c r="G20" s="36">
        <v>0</v>
      </c>
      <c r="H20" s="36">
        <v>0</v>
      </c>
      <c r="I20" s="12">
        <f t="shared" si="2"/>
        <v>0</v>
      </c>
      <c r="J20" s="12">
        <f t="shared" si="3"/>
        <v>854.21</v>
      </c>
      <c r="K20" s="42">
        <f t="shared" si="4"/>
        <v>2093.4499999999998</v>
      </c>
      <c r="L20" s="22">
        <f t="shared" si="17"/>
        <v>1893.7299999999996</v>
      </c>
      <c r="M20" s="22">
        <f t="shared" si="17"/>
        <v>0</v>
      </c>
      <c r="N20" s="14">
        <f>'Waste production'!B19</f>
        <v>48.180000000000007</v>
      </c>
      <c r="O20" s="14">
        <f>'Waste production'!C19</f>
        <v>51.54</v>
      </c>
      <c r="P20" s="14">
        <f>'Waste production'!D19</f>
        <v>27.1</v>
      </c>
      <c r="Q20" s="14">
        <f>'Waste production'!E19</f>
        <v>4.82</v>
      </c>
      <c r="R20" s="14">
        <f>'Waste production'!F19</f>
        <v>2.58</v>
      </c>
      <c r="S20" s="14">
        <f>'Waste production'!G19</f>
        <v>55</v>
      </c>
      <c r="T20" s="14">
        <f>'Waste production'!H19</f>
        <v>0</v>
      </c>
      <c r="U20" s="14">
        <f>'Waste production'!I19</f>
        <v>3.7</v>
      </c>
      <c r="V20" s="14">
        <f>'Waste production'!J19</f>
        <v>0</v>
      </c>
      <c r="W20" s="14">
        <f>'Waste production'!K19</f>
        <v>0</v>
      </c>
      <c r="X20" s="14">
        <f>'Waste production'!L19</f>
        <v>0</v>
      </c>
      <c r="Y20" s="14">
        <f>'Waste production'!M19</f>
        <v>5.36</v>
      </c>
      <c r="Z20" s="14">
        <f>'Waste production'!N19</f>
        <v>0</v>
      </c>
      <c r="AA20" s="14">
        <f>'Waste production'!O19</f>
        <v>197.31</v>
      </c>
      <c r="AB20" s="14">
        <f t="shared" si="0"/>
        <v>0</v>
      </c>
      <c r="AC20" s="14">
        <f t="shared" si="1"/>
        <v>0</v>
      </c>
      <c r="AD20" s="35">
        <v>0</v>
      </c>
      <c r="AE20" s="35">
        <v>0</v>
      </c>
      <c r="AF20" s="14">
        <f t="shared" si="18"/>
        <v>2237.7799999999993</v>
      </c>
      <c r="AG20" s="14">
        <f t="shared" si="5"/>
        <v>51.54</v>
      </c>
      <c r="AH20" s="23">
        <v>0</v>
      </c>
      <c r="AI20" s="14">
        <f>+AH20*20</f>
        <v>0</v>
      </c>
      <c r="AJ20" s="61">
        <v>0</v>
      </c>
      <c r="AK20" s="61">
        <v>0</v>
      </c>
      <c r="AL20" s="14">
        <f t="shared" si="6"/>
        <v>2289.3199999999993</v>
      </c>
      <c r="AM20" s="14">
        <f t="shared" si="7"/>
        <v>2289.3199999999993</v>
      </c>
      <c r="AN20" s="38">
        <f t="shared" si="8"/>
        <v>0</v>
      </c>
      <c r="AO20" s="67">
        <f t="shared" si="23"/>
        <v>2289.3199999999993</v>
      </c>
      <c r="AP20" s="68"/>
      <c r="AQ20" s="43"/>
      <c r="AR20" s="24">
        <f t="shared" si="19"/>
        <v>418</v>
      </c>
      <c r="AS20" s="16">
        <f t="shared" si="20"/>
        <v>0</v>
      </c>
      <c r="AT20" s="16">
        <f t="shared" si="10"/>
        <v>418</v>
      </c>
      <c r="AU20" s="27">
        <v>0</v>
      </c>
      <c r="AV20" s="27">
        <v>0</v>
      </c>
      <c r="AW20" s="18">
        <f t="shared" si="11"/>
        <v>418</v>
      </c>
      <c r="AX20" s="19">
        <f t="shared" si="12"/>
        <v>8360</v>
      </c>
      <c r="AY20" s="93"/>
      <c r="AZ20" s="19">
        <f t="shared" si="21"/>
        <v>797</v>
      </c>
      <c r="BA20" s="62">
        <v>0</v>
      </c>
      <c r="BB20" s="62">
        <v>0</v>
      </c>
      <c r="BC20" s="19">
        <f t="shared" si="13"/>
        <v>797</v>
      </c>
      <c r="BD20" s="19">
        <f t="shared" si="14"/>
        <v>15940</v>
      </c>
      <c r="BE20" s="25"/>
    </row>
    <row r="21" spans="1:57" ht="21.75" customHeight="1">
      <c r="A21" s="11"/>
      <c r="B21" s="21">
        <f t="shared" si="15"/>
        <v>0</v>
      </c>
      <c r="C21" s="21">
        <f t="shared" si="15"/>
        <v>854.21</v>
      </c>
      <c r="D21" s="21">
        <f t="shared" si="16"/>
        <v>2093.4499999999998</v>
      </c>
      <c r="E21" s="37">
        <v>0</v>
      </c>
      <c r="F21" s="36">
        <v>0</v>
      </c>
      <c r="G21" s="36">
        <v>0</v>
      </c>
      <c r="H21" s="36">
        <v>0</v>
      </c>
      <c r="I21" s="12">
        <f t="shared" si="2"/>
        <v>0</v>
      </c>
      <c r="J21" s="12">
        <f t="shared" si="3"/>
        <v>854.21</v>
      </c>
      <c r="K21" s="42">
        <f t="shared" si="4"/>
        <v>2093.4499999999998</v>
      </c>
      <c r="L21" s="22">
        <f t="shared" si="17"/>
        <v>2289.3199999999993</v>
      </c>
      <c r="M21" s="22">
        <f t="shared" si="17"/>
        <v>0</v>
      </c>
      <c r="N21" s="14">
        <f>'Waste production'!B20</f>
        <v>87.570000000000007</v>
      </c>
      <c r="O21" s="14">
        <f>'Waste production'!C20</f>
        <v>97.3</v>
      </c>
      <c r="P21" s="14">
        <f>'Waste production'!D20</f>
        <v>22.95</v>
      </c>
      <c r="Q21" s="14">
        <f>'Waste production'!E20</f>
        <v>2.56</v>
      </c>
      <c r="R21" s="14">
        <f>'Waste production'!F20</f>
        <v>20.309999999999999</v>
      </c>
      <c r="S21" s="14">
        <f>'Waste production'!G20</f>
        <v>0</v>
      </c>
      <c r="T21" s="14">
        <f>'Waste production'!H20</f>
        <v>0</v>
      </c>
      <c r="U21" s="14">
        <f>'Waste production'!I20</f>
        <v>4.75</v>
      </c>
      <c r="V21" s="14">
        <f>'Waste production'!J20</f>
        <v>1.8</v>
      </c>
      <c r="W21" s="14">
        <f>'Waste production'!K20</f>
        <v>0</v>
      </c>
      <c r="X21" s="14">
        <f>'Waste production'!L20</f>
        <v>0</v>
      </c>
      <c r="Y21" s="14">
        <f>'Waste production'!M20</f>
        <v>20.48</v>
      </c>
      <c r="Z21" s="14">
        <f>'Waste production'!N20</f>
        <v>0</v>
      </c>
      <c r="AA21" s="14">
        <f>'Waste production'!O20</f>
        <v>171.01</v>
      </c>
      <c r="AB21" s="14">
        <f t="shared" si="0"/>
        <v>0</v>
      </c>
      <c r="AC21" s="14">
        <f t="shared" si="1"/>
        <v>0</v>
      </c>
      <c r="AD21" s="35">
        <v>0</v>
      </c>
      <c r="AE21" s="35">
        <v>0</v>
      </c>
      <c r="AF21" s="14">
        <f t="shared" si="18"/>
        <v>2618.9499999999989</v>
      </c>
      <c r="AG21" s="14">
        <f t="shared" si="5"/>
        <v>99.1</v>
      </c>
      <c r="AH21" s="23">
        <v>36</v>
      </c>
      <c r="AI21" s="14">
        <f t="shared" si="22"/>
        <v>720</v>
      </c>
      <c r="AJ21" s="61">
        <v>0</v>
      </c>
      <c r="AK21" s="61">
        <v>0</v>
      </c>
      <c r="AL21" s="14">
        <f t="shared" si="6"/>
        <v>1998.0499999999988</v>
      </c>
      <c r="AM21" s="14">
        <f t="shared" si="7"/>
        <v>1998.0499999999988</v>
      </c>
      <c r="AN21" s="38">
        <f t="shared" si="8"/>
        <v>0</v>
      </c>
      <c r="AO21" s="67">
        <f t="shared" si="23"/>
        <v>1998.0499999999988</v>
      </c>
      <c r="AP21" s="68"/>
      <c r="AQ21" s="43"/>
      <c r="AR21" s="24">
        <f t="shared" si="19"/>
        <v>418</v>
      </c>
      <c r="AS21" s="16">
        <f t="shared" si="20"/>
        <v>36</v>
      </c>
      <c r="AT21" s="16">
        <f t="shared" si="10"/>
        <v>454</v>
      </c>
      <c r="AU21" s="27">
        <v>0</v>
      </c>
      <c r="AV21" s="27">
        <v>0</v>
      </c>
      <c r="AW21" s="18">
        <f t="shared" si="11"/>
        <v>454</v>
      </c>
      <c r="AX21" s="19">
        <f t="shared" si="12"/>
        <v>9080</v>
      </c>
      <c r="AY21" s="93"/>
      <c r="AZ21" s="19">
        <f t="shared" si="21"/>
        <v>797</v>
      </c>
      <c r="BA21" s="62">
        <v>0</v>
      </c>
      <c r="BB21" s="62">
        <v>0</v>
      </c>
      <c r="BC21" s="19">
        <f t="shared" si="13"/>
        <v>797</v>
      </c>
      <c r="BD21" s="19">
        <f t="shared" si="14"/>
        <v>15940</v>
      </c>
      <c r="BE21" s="25"/>
    </row>
    <row r="22" spans="1:57" ht="21.75" customHeight="1">
      <c r="A22" s="11"/>
      <c r="B22" s="21">
        <f t="shared" si="15"/>
        <v>0</v>
      </c>
      <c r="C22" s="21">
        <f t="shared" si="15"/>
        <v>854.21</v>
      </c>
      <c r="D22" s="21">
        <f t="shared" si="16"/>
        <v>2093.4499999999998</v>
      </c>
      <c r="E22" s="37">
        <v>0</v>
      </c>
      <c r="F22" s="36">
        <v>0</v>
      </c>
      <c r="G22" s="36">
        <v>0</v>
      </c>
      <c r="H22" s="36">
        <v>0</v>
      </c>
      <c r="I22" s="12">
        <f t="shared" si="2"/>
        <v>0</v>
      </c>
      <c r="J22" s="12">
        <f t="shared" si="3"/>
        <v>854.21</v>
      </c>
      <c r="K22" s="42">
        <f t="shared" si="4"/>
        <v>2093.4499999999998</v>
      </c>
      <c r="L22" s="22">
        <f t="shared" si="17"/>
        <v>1998.0499999999988</v>
      </c>
      <c r="M22" s="22">
        <f t="shared" si="17"/>
        <v>0</v>
      </c>
      <c r="N22" s="14">
        <f>'Waste production'!B21</f>
        <v>72.039999999999992</v>
      </c>
      <c r="O22" s="14">
        <f>'Waste production'!C21</f>
        <v>79.7</v>
      </c>
      <c r="P22" s="14">
        <f>'Waste production'!D21</f>
        <v>26.65</v>
      </c>
      <c r="Q22" s="14">
        <f>'Waste production'!E21</f>
        <v>0</v>
      </c>
      <c r="R22" s="14">
        <f>'Waste production'!F21</f>
        <v>60.84</v>
      </c>
      <c r="S22" s="14">
        <f>'Waste production'!G21</f>
        <v>0</v>
      </c>
      <c r="T22" s="14">
        <f>'Waste production'!H21</f>
        <v>0</v>
      </c>
      <c r="U22" s="14">
        <f>'Waste production'!I21</f>
        <v>2.48</v>
      </c>
      <c r="V22" s="14">
        <f>'Waste production'!J21</f>
        <v>0</v>
      </c>
      <c r="W22" s="14">
        <f>'Waste production'!K21</f>
        <v>0</v>
      </c>
      <c r="X22" s="14">
        <f>'Waste production'!L21</f>
        <v>0</v>
      </c>
      <c r="Y22" s="14">
        <f>'Waste production'!M21</f>
        <v>22.85</v>
      </c>
      <c r="Z22" s="14">
        <f>'Waste production'!N21</f>
        <v>0</v>
      </c>
      <c r="AA22" s="14">
        <f>'Waste production'!O21</f>
        <v>110.09</v>
      </c>
      <c r="AB22" s="14">
        <f t="shared" si="0"/>
        <v>0</v>
      </c>
      <c r="AC22" s="14">
        <f t="shared" si="1"/>
        <v>0</v>
      </c>
      <c r="AD22" s="35">
        <v>0</v>
      </c>
      <c r="AE22" s="35">
        <v>0</v>
      </c>
      <c r="AF22" s="14">
        <f t="shared" si="18"/>
        <v>2292.9999999999991</v>
      </c>
      <c r="AG22" s="14">
        <f t="shared" si="5"/>
        <v>79.7</v>
      </c>
      <c r="AH22" s="23">
        <v>38</v>
      </c>
      <c r="AI22" s="14">
        <f t="shared" si="22"/>
        <v>760</v>
      </c>
      <c r="AJ22" s="61">
        <v>0</v>
      </c>
      <c r="AK22" s="61">
        <v>0</v>
      </c>
      <c r="AL22" s="14">
        <f t="shared" si="6"/>
        <v>1612.6999999999989</v>
      </c>
      <c r="AM22" s="14">
        <f t="shared" si="7"/>
        <v>1612.6999999999989</v>
      </c>
      <c r="AN22" s="38">
        <f t="shared" si="8"/>
        <v>0</v>
      </c>
      <c r="AO22" s="67">
        <f t="shared" si="23"/>
        <v>1612.6999999999989</v>
      </c>
      <c r="AP22" s="68"/>
      <c r="AQ22" s="43"/>
      <c r="AR22" s="24">
        <f t="shared" si="19"/>
        <v>454</v>
      </c>
      <c r="AS22" s="16">
        <f t="shared" si="20"/>
        <v>38</v>
      </c>
      <c r="AT22" s="16">
        <f t="shared" si="10"/>
        <v>492</v>
      </c>
      <c r="AU22" s="27">
        <v>0</v>
      </c>
      <c r="AV22" s="27">
        <v>0</v>
      </c>
      <c r="AW22" s="18">
        <f t="shared" si="11"/>
        <v>492</v>
      </c>
      <c r="AX22" s="19">
        <f t="shared" si="12"/>
        <v>9840</v>
      </c>
      <c r="AY22" s="93"/>
      <c r="AZ22" s="19">
        <f t="shared" si="21"/>
        <v>797</v>
      </c>
      <c r="BA22" s="62">
        <v>0</v>
      </c>
      <c r="BB22" s="62">
        <v>0</v>
      </c>
      <c r="BC22" s="19">
        <f t="shared" si="13"/>
        <v>797</v>
      </c>
      <c r="BD22" s="19">
        <f t="shared" si="14"/>
        <v>15940</v>
      </c>
      <c r="BE22" s="20"/>
    </row>
    <row r="23" spans="1:57" ht="21.75" customHeight="1">
      <c r="A23" s="11"/>
      <c r="B23" s="21">
        <f t="shared" si="15"/>
        <v>0</v>
      </c>
      <c r="C23" s="21">
        <f t="shared" si="15"/>
        <v>854.21</v>
      </c>
      <c r="D23" s="21">
        <f t="shared" si="16"/>
        <v>2093.4499999999998</v>
      </c>
      <c r="E23" s="37">
        <v>0</v>
      </c>
      <c r="F23" s="36">
        <v>0</v>
      </c>
      <c r="G23" s="36">
        <v>0</v>
      </c>
      <c r="H23" s="36">
        <v>0</v>
      </c>
      <c r="I23" s="12">
        <f t="shared" si="2"/>
        <v>0</v>
      </c>
      <c r="J23" s="12">
        <f t="shared" si="3"/>
        <v>854.21</v>
      </c>
      <c r="K23" s="42">
        <f t="shared" si="4"/>
        <v>2093.4499999999998</v>
      </c>
      <c r="L23" s="22">
        <f t="shared" si="17"/>
        <v>1612.6999999999989</v>
      </c>
      <c r="M23" s="22">
        <f t="shared" si="17"/>
        <v>0</v>
      </c>
      <c r="N23" s="14">
        <f>'Waste production'!B22</f>
        <v>76.42</v>
      </c>
      <c r="O23" s="14">
        <f>'Waste production'!C22</f>
        <v>67.899999999999991</v>
      </c>
      <c r="P23" s="14">
        <f>'Waste production'!D22</f>
        <v>20.310000000000002</v>
      </c>
      <c r="Q23" s="14">
        <f>'Waste production'!E22</f>
        <v>0</v>
      </c>
      <c r="R23" s="14">
        <f>'Waste production'!F22</f>
        <v>0</v>
      </c>
      <c r="S23" s="14">
        <f>'Waste production'!G22</f>
        <v>0</v>
      </c>
      <c r="T23" s="14">
        <f>'Waste production'!H22</f>
        <v>0</v>
      </c>
      <c r="U23" s="14">
        <f>'Waste production'!I22</f>
        <v>2.2999999999999998</v>
      </c>
      <c r="V23" s="14">
        <f>'Waste production'!J22</f>
        <v>0</v>
      </c>
      <c r="W23" s="14">
        <f>'Waste production'!K22</f>
        <v>0</v>
      </c>
      <c r="X23" s="14">
        <f>'Waste production'!L22</f>
        <v>0</v>
      </c>
      <c r="Y23" s="14">
        <f>'Waste production'!M22</f>
        <v>26.53</v>
      </c>
      <c r="Z23" s="14">
        <f>'Waste production'!N22</f>
        <v>0</v>
      </c>
      <c r="AA23" s="14">
        <f>'Waste production'!O22</f>
        <v>4.13</v>
      </c>
      <c r="AB23" s="14">
        <f t="shared" si="0"/>
        <v>0</v>
      </c>
      <c r="AC23" s="14">
        <f t="shared" si="1"/>
        <v>0</v>
      </c>
      <c r="AD23" s="35">
        <v>0</v>
      </c>
      <c r="AE23" s="35">
        <v>0</v>
      </c>
      <c r="AF23" s="14">
        <f t="shared" si="18"/>
        <v>1742.389999999999</v>
      </c>
      <c r="AG23" s="14">
        <f t="shared" si="5"/>
        <v>67.899999999999991</v>
      </c>
      <c r="AH23" s="23">
        <v>0</v>
      </c>
      <c r="AI23" s="14">
        <f t="shared" si="22"/>
        <v>0</v>
      </c>
      <c r="AJ23" s="61">
        <v>0</v>
      </c>
      <c r="AK23" s="61">
        <v>0</v>
      </c>
      <c r="AL23" s="14">
        <f t="shared" si="6"/>
        <v>1810.2899999999991</v>
      </c>
      <c r="AM23" s="14">
        <f t="shared" si="7"/>
        <v>1810.2899999999991</v>
      </c>
      <c r="AN23" s="38">
        <f t="shared" si="8"/>
        <v>0</v>
      </c>
      <c r="AO23" s="67">
        <f t="shared" si="23"/>
        <v>1810.2899999999991</v>
      </c>
      <c r="AP23" s="68"/>
      <c r="AQ23" s="43"/>
      <c r="AR23" s="24">
        <f t="shared" si="19"/>
        <v>492</v>
      </c>
      <c r="AS23" s="16">
        <f t="shared" si="20"/>
        <v>0</v>
      </c>
      <c r="AT23" s="16">
        <f t="shared" si="10"/>
        <v>492</v>
      </c>
      <c r="AU23" s="27">
        <v>0</v>
      </c>
      <c r="AV23" s="27">
        <v>0</v>
      </c>
      <c r="AW23" s="18">
        <f t="shared" si="11"/>
        <v>492</v>
      </c>
      <c r="AX23" s="19">
        <f t="shared" si="12"/>
        <v>9840</v>
      </c>
      <c r="AY23" s="93"/>
      <c r="AZ23" s="19">
        <f t="shared" si="21"/>
        <v>797</v>
      </c>
      <c r="BA23" s="62">
        <v>0</v>
      </c>
      <c r="BB23" s="62">
        <v>0</v>
      </c>
      <c r="BC23" s="19">
        <f t="shared" si="13"/>
        <v>797</v>
      </c>
      <c r="BD23" s="19">
        <f t="shared" si="14"/>
        <v>15940</v>
      </c>
      <c r="BE23" s="20"/>
    </row>
    <row r="24" spans="1:57" ht="21.75" customHeight="1">
      <c r="A24" s="11"/>
      <c r="B24" s="21">
        <f t="shared" si="15"/>
        <v>0</v>
      </c>
      <c r="C24" s="21">
        <f t="shared" si="15"/>
        <v>854.21</v>
      </c>
      <c r="D24" s="21">
        <f t="shared" si="16"/>
        <v>2093.4499999999998</v>
      </c>
      <c r="E24" s="37">
        <v>0</v>
      </c>
      <c r="F24" s="36">
        <v>0</v>
      </c>
      <c r="G24" s="36">
        <v>0</v>
      </c>
      <c r="H24" s="36">
        <v>0</v>
      </c>
      <c r="I24" s="12">
        <f t="shared" si="2"/>
        <v>0</v>
      </c>
      <c r="J24" s="12">
        <f t="shared" si="3"/>
        <v>854.21</v>
      </c>
      <c r="K24" s="42">
        <f t="shared" si="4"/>
        <v>2093.4499999999998</v>
      </c>
      <c r="L24" s="22">
        <f t="shared" si="17"/>
        <v>1810.2899999999991</v>
      </c>
      <c r="M24" s="22">
        <f t="shared" si="17"/>
        <v>0</v>
      </c>
      <c r="N24" s="14">
        <f>'Waste production'!B23</f>
        <v>79.73</v>
      </c>
      <c r="O24" s="14">
        <f>'Waste production'!C23</f>
        <v>82.75</v>
      </c>
      <c r="P24" s="14">
        <f>'Waste production'!D23</f>
        <v>18.91</v>
      </c>
      <c r="Q24" s="14">
        <f>'Waste production'!E23</f>
        <v>8.0500000000000007</v>
      </c>
      <c r="R24" s="14">
        <f>'Waste production'!F23</f>
        <v>6.3</v>
      </c>
      <c r="S24" s="14">
        <f>'Waste production'!G23</f>
        <v>0</v>
      </c>
      <c r="T24" s="14">
        <f>'Waste production'!H23</f>
        <v>0</v>
      </c>
      <c r="U24" s="14">
        <f>'Waste production'!I23</f>
        <v>0</v>
      </c>
      <c r="V24" s="14">
        <f>'Waste production'!J23</f>
        <v>0</v>
      </c>
      <c r="W24" s="14">
        <f>'Waste production'!K23</f>
        <v>0</v>
      </c>
      <c r="X24" s="14">
        <f>'Waste production'!L23</f>
        <v>0</v>
      </c>
      <c r="Y24" s="14">
        <f>'Waste production'!M23</f>
        <v>18.55</v>
      </c>
      <c r="Z24" s="14">
        <f>'Waste production'!N23</f>
        <v>0</v>
      </c>
      <c r="AA24" s="14">
        <f>'Waste production'!O23</f>
        <v>127.64</v>
      </c>
      <c r="AB24" s="14">
        <f t="shared" si="0"/>
        <v>0</v>
      </c>
      <c r="AC24" s="14">
        <f t="shared" si="1"/>
        <v>0</v>
      </c>
      <c r="AD24" s="35">
        <v>0</v>
      </c>
      <c r="AE24" s="35">
        <v>0</v>
      </c>
      <c r="AF24" s="14">
        <f t="shared" si="18"/>
        <v>2069.4699999999989</v>
      </c>
      <c r="AG24" s="14">
        <f t="shared" si="5"/>
        <v>82.75</v>
      </c>
      <c r="AH24" s="23">
        <v>40</v>
      </c>
      <c r="AI24" s="14">
        <f t="shared" si="22"/>
        <v>800</v>
      </c>
      <c r="AJ24" s="61">
        <v>0</v>
      </c>
      <c r="AK24" s="61">
        <v>0</v>
      </c>
      <c r="AL24" s="14">
        <f t="shared" si="6"/>
        <v>1352.2199999999989</v>
      </c>
      <c r="AM24" s="14">
        <f t="shared" si="7"/>
        <v>1352.2199999999989</v>
      </c>
      <c r="AN24" s="38">
        <f t="shared" si="8"/>
        <v>0</v>
      </c>
      <c r="AO24" s="67">
        <f t="shared" si="23"/>
        <v>1352.2199999999989</v>
      </c>
      <c r="AP24" s="68"/>
      <c r="AQ24" s="43"/>
      <c r="AR24" s="24">
        <f t="shared" si="19"/>
        <v>492</v>
      </c>
      <c r="AS24" s="16">
        <f t="shared" si="20"/>
        <v>40</v>
      </c>
      <c r="AT24" s="16">
        <f t="shared" si="10"/>
        <v>532</v>
      </c>
      <c r="AU24" s="17">
        <v>0</v>
      </c>
      <c r="AV24" s="17">
        <v>0</v>
      </c>
      <c r="AW24" s="18">
        <f t="shared" si="11"/>
        <v>532</v>
      </c>
      <c r="AX24" s="19">
        <f t="shared" si="12"/>
        <v>10640</v>
      </c>
      <c r="AY24" s="93"/>
      <c r="AZ24" s="19">
        <f t="shared" si="21"/>
        <v>797</v>
      </c>
      <c r="BA24" s="62">
        <v>0</v>
      </c>
      <c r="BB24" s="62">
        <v>0</v>
      </c>
      <c r="BC24" s="19">
        <f t="shared" si="13"/>
        <v>797</v>
      </c>
      <c r="BD24" s="19">
        <f t="shared" si="14"/>
        <v>15940</v>
      </c>
      <c r="BE24" s="20"/>
    </row>
    <row r="25" spans="1:57" ht="21.75" customHeight="1">
      <c r="A25" s="11"/>
      <c r="B25" s="21">
        <f t="shared" si="15"/>
        <v>0</v>
      </c>
      <c r="C25" s="21">
        <f t="shared" si="15"/>
        <v>854.21</v>
      </c>
      <c r="D25" s="21">
        <f t="shared" si="16"/>
        <v>2093.4499999999998</v>
      </c>
      <c r="E25" s="37">
        <v>0</v>
      </c>
      <c r="F25" s="36">
        <v>0</v>
      </c>
      <c r="G25" s="36">
        <v>0</v>
      </c>
      <c r="H25" s="36">
        <v>0</v>
      </c>
      <c r="I25" s="12">
        <f t="shared" si="2"/>
        <v>0</v>
      </c>
      <c r="J25" s="12">
        <f t="shared" si="3"/>
        <v>854.21</v>
      </c>
      <c r="K25" s="42">
        <f t="shared" si="4"/>
        <v>2093.4499999999998</v>
      </c>
      <c r="L25" s="22">
        <f t="shared" si="17"/>
        <v>1352.2199999999989</v>
      </c>
      <c r="M25" s="22">
        <f t="shared" si="17"/>
        <v>0</v>
      </c>
      <c r="N25" s="14">
        <f>'Waste production'!B24</f>
        <v>31.89</v>
      </c>
      <c r="O25" s="14">
        <f>'Waste production'!C24</f>
        <v>39.340000000000003</v>
      </c>
      <c r="P25" s="14">
        <f>'Waste production'!D24</f>
        <v>22.939999999999998</v>
      </c>
      <c r="Q25" s="14">
        <f>'Waste production'!E24</f>
        <v>4.8899999999999997</v>
      </c>
      <c r="R25" s="14">
        <f>'Waste production'!F24</f>
        <v>0</v>
      </c>
      <c r="S25" s="14">
        <f>'Waste production'!G24</f>
        <v>0</v>
      </c>
      <c r="T25" s="14">
        <f>'Waste production'!H24</f>
        <v>0</v>
      </c>
      <c r="U25" s="14">
        <f>'Waste production'!I24</f>
        <v>32.75</v>
      </c>
      <c r="V25" s="14">
        <f>'Waste production'!J24</f>
        <v>0.85</v>
      </c>
      <c r="W25" s="14">
        <f>'Waste production'!K24</f>
        <v>0</v>
      </c>
      <c r="X25" s="14">
        <f>'Waste production'!L24</f>
        <v>0</v>
      </c>
      <c r="Y25" s="14">
        <f>'Waste production'!M24</f>
        <v>21.14</v>
      </c>
      <c r="Z25" s="14">
        <f>'Waste production'!N24</f>
        <v>0</v>
      </c>
      <c r="AA25" s="14">
        <f>'Waste production'!O24</f>
        <v>77.2</v>
      </c>
      <c r="AB25" s="14">
        <f t="shared" si="0"/>
        <v>0</v>
      </c>
      <c r="AC25" s="14">
        <f t="shared" si="1"/>
        <v>0</v>
      </c>
      <c r="AD25" s="35">
        <v>0</v>
      </c>
      <c r="AE25" s="35">
        <v>0</v>
      </c>
      <c r="AF25" s="14">
        <f t="shared" si="18"/>
        <v>1543.0299999999993</v>
      </c>
      <c r="AG25" s="14">
        <f t="shared" si="5"/>
        <v>40.190000000000005</v>
      </c>
      <c r="AH25" s="23">
        <v>36</v>
      </c>
      <c r="AI25" s="14">
        <f t="shared" si="22"/>
        <v>720</v>
      </c>
      <c r="AJ25" s="61">
        <v>0</v>
      </c>
      <c r="AK25" s="61">
        <v>0</v>
      </c>
      <c r="AL25" s="14">
        <f t="shared" si="6"/>
        <v>863.21999999999935</v>
      </c>
      <c r="AM25" s="14">
        <f t="shared" si="7"/>
        <v>863.21999999999935</v>
      </c>
      <c r="AN25" s="38">
        <f t="shared" si="8"/>
        <v>0</v>
      </c>
      <c r="AO25" s="67">
        <f t="shared" si="23"/>
        <v>863.21999999999935</v>
      </c>
      <c r="AP25" s="68"/>
      <c r="AQ25" s="43"/>
      <c r="AR25" s="24">
        <f t="shared" si="19"/>
        <v>532</v>
      </c>
      <c r="AS25" s="16">
        <f t="shared" si="20"/>
        <v>36</v>
      </c>
      <c r="AT25" s="16">
        <f t="shared" si="10"/>
        <v>568</v>
      </c>
      <c r="AU25" s="17">
        <v>0</v>
      </c>
      <c r="AV25" s="17">
        <v>0</v>
      </c>
      <c r="AW25" s="18">
        <f t="shared" si="11"/>
        <v>568</v>
      </c>
      <c r="AX25" s="19">
        <f t="shared" si="12"/>
        <v>11360</v>
      </c>
      <c r="AY25" s="93"/>
      <c r="AZ25" s="19">
        <f t="shared" si="21"/>
        <v>797</v>
      </c>
      <c r="BA25" s="62">
        <v>0</v>
      </c>
      <c r="BB25" s="62">
        <v>0</v>
      </c>
      <c r="BC25" s="19">
        <f t="shared" si="13"/>
        <v>797</v>
      </c>
      <c r="BD25" s="19">
        <f t="shared" si="14"/>
        <v>15940</v>
      </c>
      <c r="BE25" s="20"/>
    </row>
    <row r="26" spans="1:57" ht="21.75" customHeight="1">
      <c r="A26" s="11"/>
      <c r="B26" s="21">
        <f t="shared" si="15"/>
        <v>0</v>
      </c>
      <c r="C26" s="21">
        <f t="shared" si="15"/>
        <v>854.21</v>
      </c>
      <c r="D26" s="21">
        <f t="shared" si="16"/>
        <v>2093.4499999999998</v>
      </c>
      <c r="E26" s="37">
        <v>0</v>
      </c>
      <c r="F26" s="36">
        <v>0</v>
      </c>
      <c r="G26" s="36">
        <v>0</v>
      </c>
      <c r="H26" s="36">
        <v>0</v>
      </c>
      <c r="I26" s="12">
        <f t="shared" si="2"/>
        <v>0</v>
      </c>
      <c r="J26" s="12">
        <f t="shared" si="3"/>
        <v>854.21</v>
      </c>
      <c r="K26" s="42">
        <f t="shared" si="4"/>
        <v>2093.4499999999998</v>
      </c>
      <c r="L26" s="22">
        <f t="shared" si="17"/>
        <v>863.21999999999935</v>
      </c>
      <c r="M26" s="22">
        <f t="shared" si="17"/>
        <v>0</v>
      </c>
      <c r="N26" s="14">
        <f>'Waste production'!B25</f>
        <v>23.84</v>
      </c>
      <c r="O26" s="14">
        <f>'Waste production'!C25</f>
        <v>15.4</v>
      </c>
      <c r="P26" s="14">
        <f>'Waste production'!D25</f>
        <v>25.979999999999997</v>
      </c>
      <c r="Q26" s="14">
        <f>'Waste production'!E25</f>
        <v>4.0199999999999996</v>
      </c>
      <c r="R26" s="14">
        <f>'Waste production'!F25</f>
        <v>0</v>
      </c>
      <c r="S26" s="14">
        <f>'Waste production'!G25</f>
        <v>0</v>
      </c>
      <c r="T26" s="14">
        <f>'Waste production'!H25</f>
        <v>0</v>
      </c>
      <c r="U26" s="14">
        <f>'Waste production'!I25</f>
        <v>3.35</v>
      </c>
      <c r="V26" s="14">
        <f>'Waste production'!J25</f>
        <v>0</v>
      </c>
      <c r="W26" s="14">
        <f>'Waste production'!K25</f>
        <v>0</v>
      </c>
      <c r="X26" s="14">
        <f>'Waste production'!L25</f>
        <v>0</v>
      </c>
      <c r="Y26" s="14">
        <f>'Waste production'!M25</f>
        <v>23.78</v>
      </c>
      <c r="Z26" s="14">
        <f>'Waste production'!N25</f>
        <v>0</v>
      </c>
      <c r="AA26" s="14">
        <f>'Waste production'!O25</f>
        <v>20.12</v>
      </c>
      <c r="AB26" s="14">
        <f t="shared" si="0"/>
        <v>0</v>
      </c>
      <c r="AC26" s="14">
        <f t="shared" si="1"/>
        <v>0</v>
      </c>
      <c r="AD26" s="35">
        <v>0</v>
      </c>
      <c r="AE26" s="35">
        <v>0</v>
      </c>
      <c r="AF26" s="14">
        <f t="shared" si="18"/>
        <v>964.30999999999938</v>
      </c>
      <c r="AG26" s="14">
        <f t="shared" si="5"/>
        <v>15.4</v>
      </c>
      <c r="AH26" s="23">
        <v>0</v>
      </c>
      <c r="AI26" s="14">
        <f t="shared" si="22"/>
        <v>0</v>
      </c>
      <c r="AJ26" s="61">
        <v>0</v>
      </c>
      <c r="AK26" s="61">
        <v>0</v>
      </c>
      <c r="AL26" s="14">
        <f t="shared" si="6"/>
        <v>979.70999999999935</v>
      </c>
      <c r="AM26" s="14">
        <f t="shared" si="7"/>
        <v>979.70999999999935</v>
      </c>
      <c r="AN26" s="38">
        <f t="shared" si="8"/>
        <v>0</v>
      </c>
      <c r="AO26" s="67">
        <f t="shared" si="23"/>
        <v>979.70999999999935</v>
      </c>
      <c r="AP26" s="68"/>
      <c r="AQ26" s="43"/>
      <c r="AR26" s="24">
        <f t="shared" si="19"/>
        <v>568</v>
      </c>
      <c r="AS26" s="16">
        <f t="shared" si="20"/>
        <v>0</v>
      </c>
      <c r="AT26" s="16">
        <f t="shared" si="10"/>
        <v>568</v>
      </c>
      <c r="AU26" s="17">
        <v>0</v>
      </c>
      <c r="AV26" s="17">
        <v>0</v>
      </c>
      <c r="AW26" s="18">
        <f t="shared" si="11"/>
        <v>568</v>
      </c>
      <c r="AX26" s="19">
        <f t="shared" si="12"/>
        <v>11360</v>
      </c>
      <c r="AY26" s="93"/>
      <c r="AZ26" s="19">
        <f t="shared" si="21"/>
        <v>797</v>
      </c>
      <c r="BA26" s="62">
        <v>0</v>
      </c>
      <c r="BB26" s="62">
        <v>0</v>
      </c>
      <c r="BC26" s="19">
        <f t="shared" si="13"/>
        <v>797</v>
      </c>
      <c r="BD26" s="19">
        <f t="shared" si="14"/>
        <v>15940</v>
      </c>
      <c r="BE26" s="20"/>
    </row>
    <row r="27" spans="1:57" ht="21.75" customHeight="1">
      <c r="A27" s="11"/>
      <c r="B27" s="21">
        <f t="shared" si="15"/>
        <v>0</v>
      </c>
      <c r="C27" s="21">
        <f t="shared" si="15"/>
        <v>854.21</v>
      </c>
      <c r="D27" s="21">
        <f t="shared" si="16"/>
        <v>2093.4499999999998</v>
      </c>
      <c r="E27" s="37">
        <v>0</v>
      </c>
      <c r="F27" s="36">
        <v>0</v>
      </c>
      <c r="G27" s="36">
        <v>0</v>
      </c>
      <c r="H27" s="36">
        <v>0</v>
      </c>
      <c r="I27" s="12">
        <f t="shared" si="2"/>
        <v>0</v>
      </c>
      <c r="J27" s="12">
        <f t="shared" si="3"/>
        <v>854.21</v>
      </c>
      <c r="K27" s="42">
        <f t="shared" si="4"/>
        <v>2093.4499999999998</v>
      </c>
      <c r="L27" s="22">
        <f t="shared" si="17"/>
        <v>979.70999999999935</v>
      </c>
      <c r="M27" s="22">
        <f t="shared" si="17"/>
        <v>0</v>
      </c>
      <c r="N27" s="14">
        <f>'Waste production'!B26</f>
        <v>42.24</v>
      </c>
      <c r="O27" s="14">
        <f>'Waste production'!C26</f>
        <v>37.410000000000004</v>
      </c>
      <c r="P27" s="14">
        <f>'Waste production'!D26</f>
        <v>25.479999999999997</v>
      </c>
      <c r="Q27" s="14">
        <f>'Waste production'!E26</f>
        <v>3.37</v>
      </c>
      <c r="R27" s="14">
        <f>'Waste production'!F26</f>
        <v>0</v>
      </c>
      <c r="S27" s="14">
        <f>'Waste production'!G26</f>
        <v>0</v>
      </c>
      <c r="T27" s="14">
        <f>'Waste production'!H26</f>
        <v>0</v>
      </c>
      <c r="U27" s="14">
        <f>'Waste production'!I26</f>
        <v>3.3000000000000003</v>
      </c>
      <c r="V27" s="14">
        <f>'Waste production'!J26</f>
        <v>0</v>
      </c>
      <c r="W27" s="14">
        <f>'Waste production'!K26</f>
        <v>0</v>
      </c>
      <c r="X27" s="14">
        <f>'Waste production'!L26</f>
        <v>0</v>
      </c>
      <c r="Y27" s="14">
        <f>'Waste production'!M26</f>
        <v>13.07</v>
      </c>
      <c r="Z27" s="14">
        <f>'Waste production'!N26</f>
        <v>0</v>
      </c>
      <c r="AA27" s="14">
        <f>'Waste production'!O26</f>
        <v>33.979999999999997</v>
      </c>
      <c r="AB27" s="14">
        <f t="shared" si="0"/>
        <v>0</v>
      </c>
      <c r="AC27" s="14">
        <f t="shared" si="1"/>
        <v>0</v>
      </c>
      <c r="AD27" s="35">
        <v>0</v>
      </c>
      <c r="AE27" s="35">
        <v>0</v>
      </c>
      <c r="AF27" s="14">
        <f t="shared" si="18"/>
        <v>1101.1499999999992</v>
      </c>
      <c r="AG27" s="14">
        <f t="shared" si="5"/>
        <v>37.410000000000004</v>
      </c>
      <c r="AH27" s="23">
        <v>19</v>
      </c>
      <c r="AI27" s="14">
        <f t="shared" si="22"/>
        <v>380</v>
      </c>
      <c r="AJ27" s="61">
        <v>0</v>
      </c>
      <c r="AK27" s="61">
        <v>0</v>
      </c>
      <c r="AL27" s="14">
        <f t="shared" si="6"/>
        <v>758.55999999999926</v>
      </c>
      <c r="AM27" s="14">
        <f t="shared" si="7"/>
        <v>758.55999999999926</v>
      </c>
      <c r="AN27" s="38">
        <f t="shared" si="8"/>
        <v>0</v>
      </c>
      <c r="AO27" s="67">
        <f t="shared" si="23"/>
        <v>758.55999999999926</v>
      </c>
      <c r="AP27" s="68"/>
      <c r="AQ27" s="43"/>
      <c r="AR27" s="24">
        <f t="shared" si="19"/>
        <v>568</v>
      </c>
      <c r="AS27" s="16">
        <f t="shared" si="20"/>
        <v>19</v>
      </c>
      <c r="AT27" s="16">
        <f t="shared" si="10"/>
        <v>587</v>
      </c>
      <c r="AU27" s="17">
        <v>0</v>
      </c>
      <c r="AV27" s="17">
        <v>0</v>
      </c>
      <c r="AW27" s="18">
        <f t="shared" si="11"/>
        <v>587</v>
      </c>
      <c r="AX27" s="19">
        <f t="shared" si="12"/>
        <v>11740</v>
      </c>
      <c r="AY27" s="93"/>
      <c r="AZ27" s="19">
        <f t="shared" si="21"/>
        <v>797</v>
      </c>
      <c r="BA27" s="62">
        <v>0</v>
      </c>
      <c r="BB27" s="62">
        <v>0</v>
      </c>
      <c r="BC27" s="19">
        <f t="shared" si="13"/>
        <v>797</v>
      </c>
      <c r="BD27" s="19">
        <f t="shared" si="14"/>
        <v>15940</v>
      </c>
      <c r="BE27" s="20"/>
    </row>
    <row r="28" spans="1:57" ht="21.75" customHeight="1">
      <c r="A28" s="11"/>
      <c r="B28" s="21">
        <f t="shared" si="15"/>
        <v>0</v>
      </c>
      <c r="C28" s="21">
        <f t="shared" si="15"/>
        <v>854.21</v>
      </c>
      <c r="D28" s="21">
        <f t="shared" si="16"/>
        <v>2093.4499999999998</v>
      </c>
      <c r="E28" s="37">
        <v>0</v>
      </c>
      <c r="F28" s="36">
        <v>0</v>
      </c>
      <c r="G28" s="36">
        <v>0</v>
      </c>
      <c r="H28" s="36">
        <v>0</v>
      </c>
      <c r="I28" s="12">
        <f t="shared" si="2"/>
        <v>0</v>
      </c>
      <c r="J28" s="12">
        <f t="shared" si="3"/>
        <v>854.21</v>
      </c>
      <c r="K28" s="42">
        <f t="shared" si="4"/>
        <v>2093.4499999999998</v>
      </c>
      <c r="L28" s="22">
        <f t="shared" si="17"/>
        <v>758.55999999999926</v>
      </c>
      <c r="M28" s="22">
        <f t="shared" si="17"/>
        <v>0</v>
      </c>
      <c r="N28" s="14">
        <f>'Waste production'!B27</f>
        <v>49.879999999999995</v>
      </c>
      <c r="O28" s="14">
        <f>'Waste production'!C27</f>
        <v>40.49</v>
      </c>
      <c r="P28" s="14">
        <f>'Waste production'!D27</f>
        <v>17.920000000000002</v>
      </c>
      <c r="Q28" s="14">
        <f>'Waste production'!E27</f>
        <v>4.09</v>
      </c>
      <c r="R28" s="14">
        <f>'Waste production'!F27</f>
        <v>0</v>
      </c>
      <c r="S28" s="14">
        <f>'Waste production'!G27</f>
        <v>0</v>
      </c>
      <c r="T28" s="14">
        <f>'Waste production'!H27</f>
        <v>0</v>
      </c>
      <c r="U28" s="14">
        <f>'Waste production'!I27</f>
        <v>10.4</v>
      </c>
      <c r="V28" s="14">
        <f>'Waste production'!J27</f>
        <v>3.5</v>
      </c>
      <c r="W28" s="14">
        <f>'Waste production'!K27</f>
        <v>0</v>
      </c>
      <c r="X28" s="14">
        <f>'Waste production'!L27</f>
        <v>0</v>
      </c>
      <c r="Y28" s="14">
        <f>'Waste production'!M27</f>
        <v>26.880000000000003</v>
      </c>
      <c r="Z28" s="14">
        <f>'Waste production'!N27</f>
        <v>0</v>
      </c>
      <c r="AA28" s="14">
        <f>'Waste production'!O27</f>
        <v>80.12</v>
      </c>
      <c r="AB28" s="14">
        <f t="shared" si="0"/>
        <v>0</v>
      </c>
      <c r="AC28" s="14">
        <f t="shared" si="1"/>
        <v>0</v>
      </c>
      <c r="AD28" s="35">
        <v>0</v>
      </c>
      <c r="AE28" s="35">
        <v>0</v>
      </c>
      <c r="AF28" s="14">
        <f t="shared" si="18"/>
        <v>947.84999999999923</v>
      </c>
      <c r="AG28" s="14">
        <f>SUM(M28+O28+T28+V28+X28)-AE28</f>
        <v>43.99</v>
      </c>
      <c r="AH28" s="23">
        <v>23</v>
      </c>
      <c r="AI28" s="14">
        <f t="shared" si="22"/>
        <v>460</v>
      </c>
      <c r="AJ28" s="61">
        <v>0</v>
      </c>
      <c r="AK28" s="61">
        <v>0</v>
      </c>
      <c r="AL28" s="14">
        <f t="shared" si="6"/>
        <v>531.83999999999924</v>
      </c>
      <c r="AM28" s="14">
        <f t="shared" si="7"/>
        <v>531.83999999999924</v>
      </c>
      <c r="AN28" s="38">
        <f t="shared" si="8"/>
        <v>0</v>
      </c>
      <c r="AO28" s="67">
        <f t="shared" si="23"/>
        <v>531.83999999999924</v>
      </c>
      <c r="AP28" s="68"/>
      <c r="AQ28" s="43"/>
      <c r="AR28" s="24">
        <f t="shared" si="19"/>
        <v>587</v>
      </c>
      <c r="AS28" s="16">
        <f t="shared" si="20"/>
        <v>23</v>
      </c>
      <c r="AT28" s="16">
        <f t="shared" si="10"/>
        <v>610</v>
      </c>
      <c r="AU28" s="17">
        <v>0</v>
      </c>
      <c r="AV28" s="17">
        <v>0</v>
      </c>
      <c r="AW28" s="18">
        <f t="shared" si="11"/>
        <v>610</v>
      </c>
      <c r="AX28" s="19">
        <f t="shared" si="12"/>
        <v>12200</v>
      </c>
      <c r="AY28" s="93"/>
      <c r="AZ28" s="19">
        <f t="shared" si="21"/>
        <v>797</v>
      </c>
      <c r="BA28" s="62">
        <v>0</v>
      </c>
      <c r="BB28" s="62">
        <v>0</v>
      </c>
      <c r="BC28" s="19">
        <f t="shared" si="13"/>
        <v>797</v>
      </c>
      <c r="BD28" s="19">
        <f t="shared" si="14"/>
        <v>15940</v>
      </c>
      <c r="BE28" s="20"/>
    </row>
    <row r="29" spans="1:57" ht="21.75" customHeight="1">
      <c r="A29" s="11"/>
      <c r="B29" s="21">
        <f t="shared" si="15"/>
        <v>0</v>
      </c>
      <c r="C29" s="21">
        <f t="shared" si="15"/>
        <v>854.21</v>
      </c>
      <c r="D29" s="21">
        <f t="shared" si="16"/>
        <v>2093.4499999999998</v>
      </c>
      <c r="E29" s="37">
        <v>0</v>
      </c>
      <c r="F29" s="36">
        <v>0</v>
      </c>
      <c r="G29" s="36">
        <v>0</v>
      </c>
      <c r="H29" s="36">
        <v>0</v>
      </c>
      <c r="I29" s="12">
        <f t="shared" si="2"/>
        <v>0</v>
      </c>
      <c r="J29" s="12">
        <f t="shared" si="3"/>
        <v>854.21</v>
      </c>
      <c r="K29" s="42">
        <f t="shared" si="4"/>
        <v>2093.4499999999998</v>
      </c>
      <c r="L29" s="22">
        <f t="shared" si="17"/>
        <v>531.83999999999924</v>
      </c>
      <c r="M29" s="22">
        <f t="shared" si="17"/>
        <v>0</v>
      </c>
      <c r="N29" s="14">
        <f>'Waste production'!B28</f>
        <v>30.09</v>
      </c>
      <c r="O29" s="14">
        <f>'Waste production'!C28</f>
        <v>34.159999999999997</v>
      </c>
      <c r="P29" s="14">
        <f>'Waste production'!D28</f>
        <v>29.79</v>
      </c>
      <c r="Q29" s="14">
        <f>'Waste production'!E28</f>
        <v>9.1999999999999993</v>
      </c>
      <c r="R29" s="14">
        <f>'Waste production'!F28</f>
        <v>2.35</v>
      </c>
      <c r="S29" s="14">
        <f>'Waste production'!G28</f>
        <v>0</v>
      </c>
      <c r="T29" s="14">
        <f>'Waste production'!H28</f>
        <v>0</v>
      </c>
      <c r="U29" s="14">
        <f>'Waste production'!I28</f>
        <v>17.350000000000001</v>
      </c>
      <c r="V29" s="14">
        <f>'Waste production'!J28</f>
        <v>2.85</v>
      </c>
      <c r="W29" s="14">
        <f>'Waste production'!K28</f>
        <v>0</v>
      </c>
      <c r="X29" s="14">
        <f>'Waste production'!L28</f>
        <v>0</v>
      </c>
      <c r="Y29" s="14">
        <f>'Waste production'!M28</f>
        <v>13.65</v>
      </c>
      <c r="Z29" s="14">
        <f>'Waste production'!N28</f>
        <v>0</v>
      </c>
      <c r="AA29" s="14">
        <f>'Waste production'!O28</f>
        <v>89.16</v>
      </c>
      <c r="AB29" s="14">
        <f t="shared" si="0"/>
        <v>0</v>
      </c>
      <c r="AC29" s="14">
        <f t="shared" si="1"/>
        <v>0</v>
      </c>
      <c r="AD29" s="35">
        <v>0</v>
      </c>
      <c r="AE29" s="35">
        <v>0</v>
      </c>
      <c r="AF29" s="14">
        <f t="shared" si="18"/>
        <v>723.42999999999927</v>
      </c>
      <c r="AG29" s="14">
        <f t="shared" si="5"/>
        <v>37.01</v>
      </c>
      <c r="AH29" s="23">
        <v>0</v>
      </c>
      <c r="AI29" s="14">
        <f t="shared" si="22"/>
        <v>0</v>
      </c>
      <c r="AJ29" s="61">
        <v>0</v>
      </c>
      <c r="AK29" s="61">
        <v>0</v>
      </c>
      <c r="AL29" s="14">
        <f t="shared" si="6"/>
        <v>760.43999999999926</v>
      </c>
      <c r="AM29" s="14">
        <f t="shared" si="7"/>
        <v>760.43999999999926</v>
      </c>
      <c r="AN29" s="38">
        <f t="shared" si="8"/>
        <v>0</v>
      </c>
      <c r="AO29" s="67">
        <f t="shared" si="23"/>
        <v>760.43999999999926</v>
      </c>
      <c r="AP29" s="68"/>
      <c r="AQ29" s="43"/>
      <c r="AR29" s="24">
        <f t="shared" si="19"/>
        <v>610</v>
      </c>
      <c r="AS29" s="16">
        <f t="shared" si="20"/>
        <v>0</v>
      </c>
      <c r="AT29" s="16">
        <f t="shared" si="10"/>
        <v>610</v>
      </c>
      <c r="AU29" s="17">
        <v>0</v>
      </c>
      <c r="AV29" s="17">
        <v>0</v>
      </c>
      <c r="AW29" s="18">
        <f t="shared" si="11"/>
        <v>610</v>
      </c>
      <c r="AX29" s="19">
        <f t="shared" si="12"/>
        <v>12200</v>
      </c>
      <c r="AY29" s="93"/>
      <c r="AZ29" s="19">
        <f t="shared" si="21"/>
        <v>797</v>
      </c>
      <c r="BA29" s="62">
        <v>0</v>
      </c>
      <c r="BB29" s="62">
        <v>0</v>
      </c>
      <c r="BC29" s="19">
        <f t="shared" si="13"/>
        <v>797</v>
      </c>
      <c r="BD29" s="19">
        <f t="shared" si="14"/>
        <v>15940</v>
      </c>
      <c r="BE29" s="20"/>
    </row>
    <row r="30" spans="1:57" ht="21.75" customHeight="1">
      <c r="A30" s="11"/>
      <c r="B30" s="21">
        <f t="shared" si="15"/>
        <v>0</v>
      </c>
      <c r="C30" s="21">
        <f t="shared" si="15"/>
        <v>854.21</v>
      </c>
      <c r="D30" s="21">
        <f t="shared" si="16"/>
        <v>2093.4499999999998</v>
      </c>
      <c r="E30" s="37">
        <v>0</v>
      </c>
      <c r="F30" s="36">
        <v>0</v>
      </c>
      <c r="G30" s="36">
        <v>0</v>
      </c>
      <c r="H30" s="36">
        <v>0</v>
      </c>
      <c r="I30" s="12">
        <f t="shared" si="2"/>
        <v>0</v>
      </c>
      <c r="J30" s="12">
        <f t="shared" si="3"/>
        <v>854.21</v>
      </c>
      <c r="K30" s="42">
        <f t="shared" si="4"/>
        <v>2093.4499999999998</v>
      </c>
      <c r="L30" s="22">
        <f t="shared" si="17"/>
        <v>760.43999999999926</v>
      </c>
      <c r="M30" s="22">
        <f t="shared" si="17"/>
        <v>0</v>
      </c>
      <c r="N30" s="14">
        <f>'Waste production'!B29</f>
        <v>42.809999999999995</v>
      </c>
      <c r="O30" s="14">
        <f>'Waste production'!C29</f>
        <v>45.8</v>
      </c>
      <c r="P30" s="14">
        <f>'Waste production'!D29</f>
        <v>23.879999999999995</v>
      </c>
      <c r="Q30" s="14">
        <f>'Waste production'!E29</f>
        <v>1.5</v>
      </c>
      <c r="R30" s="14">
        <f>'Waste production'!F29</f>
        <v>23.880000000000003</v>
      </c>
      <c r="S30" s="14">
        <f>'Waste production'!G29</f>
        <v>0</v>
      </c>
      <c r="T30" s="14">
        <f>'Waste production'!H29</f>
        <v>0</v>
      </c>
      <c r="U30" s="14">
        <f>'Waste production'!I29</f>
        <v>3.85</v>
      </c>
      <c r="V30" s="14">
        <f>'Waste production'!J29</f>
        <v>2.5</v>
      </c>
      <c r="W30" s="14">
        <f>'Waste production'!K29</f>
        <v>0</v>
      </c>
      <c r="X30" s="14">
        <f>'Waste production'!L29</f>
        <v>0</v>
      </c>
      <c r="Y30" s="14">
        <f>'Waste production'!M29</f>
        <v>0</v>
      </c>
      <c r="Z30" s="14">
        <f>'Waste production'!N29</f>
        <v>0</v>
      </c>
      <c r="AA30" s="14">
        <f>'Waste production'!O29</f>
        <v>0</v>
      </c>
      <c r="AB30" s="14">
        <f t="shared" si="0"/>
        <v>0</v>
      </c>
      <c r="AC30" s="14">
        <f t="shared" si="1"/>
        <v>0</v>
      </c>
      <c r="AD30" s="35">
        <v>0</v>
      </c>
      <c r="AE30" s="35">
        <v>0</v>
      </c>
      <c r="AF30" s="14">
        <f t="shared" si="18"/>
        <v>856.35999999999922</v>
      </c>
      <c r="AG30" s="14">
        <f t="shared" si="5"/>
        <v>48.3</v>
      </c>
      <c r="AH30" s="23">
        <v>0</v>
      </c>
      <c r="AI30" s="14">
        <f t="shared" si="22"/>
        <v>0</v>
      </c>
      <c r="AJ30" s="61">
        <v>0</v>
      </c>
      <c r="AK30" s="61">
        <v>0</v>
      </c>
      <c r="AL30" s="14">
        <f t="shared" si="6"/>
        <v>904.65999999999917</v>
      </c>
      <c r="AM30" s="14">
        <f t="shared" si="7"/>
        <v>904.65999999999917</v>
      </c>
      <c r="AN30" s="38">
        <f t="shared" si="8"/>
        <v>0</v>
      </c>
      <c r="AO30" s="67">
        <f t="shared" si="23"/>
        <v>904.65999999999917</v>
      </c>
      <c r="AP30" s="68"/>
      <c r="AQ30" s="43"/>
      <c r="AR30" s="24">
        <f t="shared" si="19"/>
        <v>610</v>
      </c>
      <c r="AS30" s="16">
        <f t="shared" si="20"/>
        <v>0</v>
      </c>
      <c r="AT30" s="16">
        <f t="shared" si="10"/>
        <v>610</v>
      </c>
      <c r="AU30" s="17">
        <v>0</v>
      </c>
      <c r="AV30" s="17">
        <v>0</v>
      </c>
      <c r="AW30" s="18">
        <f t="shared" si="11"/>
        <v>610</v>
      </c>
      <c r="AX30" s="19">
        <f t="shared" si="12"/>
        <v>12200</v>
      </c>
      <c r="AY30" s="93"/>
      <c r="AZ30" s="19">
        <f t="shared" si="21"/>
        <v>797</v>
      </c>
      <c r="BA30" s="62">
        <v>0</v>
      </c>
      <c r="BB30" s="62">
        <v>0</v>
      </c>
      <c r="BC30" s="19">
        <f t="shared" si="13"/>
        <v>797</v>
      </c>
      <c r="BD30" s="19">
        <f t="shared" si="14"/>
        <v>15940</v>
      </c>
      <c r="BE30" s="20"/>
    </row>
    <row r="31" spans="1:57" ht="21.75" customHeight="1">
      <c r="A31" s="11"/>
      <c r="B31" s="21">
        <f t="shared" si="15"/>
        <v>0</v>
      </c>
      <c r="C31" s="21">
        <f t="shared" si="15"/>
        <v>854.21</v>
      </c>
      <c r="D31" s="21">
        <f t="shared" si="16"/>
        <v>2093.4499999999998</v>
      </c>
      <c r="E31" s="37">
        <v>0</v>
      </c>
      <c r="F31" s="36">
        <v>0</v>
      </c>
      <c r="G31" s="36">
        <v>0</v>
      </c>
      <c r="H31" s="36">
        <v>0</v>
      </c>
      <c r="I31" s="12">
        <f t="shared" si="2"/>
        <v>0</v>
      </c>
      <c r="J31" s="12">
        <f t="shared" si="3"/>
        <v>854.21</v>
      </c>
      <c r="K31" s="42">
        <f t="shared" si="4"/>
        <v>2093.4499999999998</v>
      </c>
      <c r="L31" s="22">
        <f t="shared" si="17"/>
        <v>904.65999999999917</v>
      </c>
      <c r="M31" s="22">
        <f t="shared" si="17"/>
        <v>0</v>
      </c>
      <c r="N31" s="14">
        <f>'Waste production'!B30</f>
        <v>90.38</v>
      </c>
      <c r="O31" s="14">
        <f>'Waste production'!C30</f>
        <v>78.680000000000007</v>
      </c>
      <c r="P31" s="14">
        <f>'Waste production'!D30</f>
        <v>7.7</v>
      </c>
      <c r="Q31" s="14">
        <f>'Waste production'!E30</f>
        <v>0</v>
      </c>
      <c r="R31" s="14">
        <f>'Waste production'!F30</f>
        <v>0</v>
      </c>
      <c r="S31" s="14">
        <f>'Waste production'!G30</f>
        <v>0</v>
      </c>
      <c r="T31" s="14">
        <f>'Waste production'!H30</f>
        <v>0</v>
      </c>
      <c r="U31" s="14">
        <f>'Waste production'!I30</f>
        <v>0</v>
      </c>
      <c r="V31" s="14">
        <f>'Waste production'!J30</f>
        <v>0</v>
      </c>
      <c r="W31" s="14">
        <f>'Waste production'!K30</f>
        <v>0</v>
      </c>
      <c r="X31" s="14">
        <f>'Waste production'!L30</f>
        <v>0</v>
      </c>
      <c r="Y31" s="14">
        <f>'Waste production'!M30</f>
        <v>0</v>
      </c>
      <c r="Z31" s="14">
        <f>'Waste production'!N30</f>
        <v>0</v>
      </c>
      <c r="AA31" s="14">
        <f>'Waste production'!O30</f>
        <v>0</v>
      </c>
      <c r="AB31" s="14">
        <f t="shared" si="0"/>
        <v>0</v>
      </c>
      <c r="AC31" s="14">
        <f t="shared" si="1"/>
        <v>0</v>
      </c>
      <c r="AD31" s="35">
        <v>0</v>
      </c>
      <c r="AE31" s="35">
        <v>0</v>
      </c>
      <c r="AF31" s="14">
        <f t="shared" si="18"/>
        <v>1002.7399999999992</v>
      </c>
      <c r="AG31" s="14">
        <f t="shared" si="5"/>
        <v>78.680000000000007</v>
      </c>
      <c r="AH31" s="23">
        <v>20</v>
      </c>
      <c r="AI31" s="14">
        <f t="shared" si="22"/>
        <v>400</v>
      </c>
      <c r="AJ31" s="61">
        <v>0</v>
      </c>
      <c r="AK31" s="61">
        <v>0</v>
      </c>
      <c r="AL31" s="14">
        <f t="shared" si="6"/>
        <v>681.41999999999916</v>
      </c>
      <c r="AM31" s="14">
        <f t="shared" si="7"/>
        <v>681.41999999999916</v>
      </c>
      <c r="AN31" s="38">
        <f t="shared" si="8"/>
        <v>0</v>
      </c>
      <c r="AO31" s="67">
        <f t="shared" si="23"/>
        <v>681.41999999999916</v>
      </c>
      <c r="AP31" s="68"/>
      <c r="AQ31" s="43"/>
      <c r="AR31" s="24">
        <f t="shared" si="19"/>
        <v>610</v>
      </c>
      <c r="AS31" s="16">
        <f t="shared" si="20"/>
        <v>20</v>
      </c>
      <c r="AT31" s="16">
        <f t="shared" si="10"/>
        <v>630</v>
      </c>
      <c r="AU31" s="17">
        <v>0</v>
      </c>
      <c r="AV31" s="17">
        <v>0</v>
      </c>
      <c r="AW31" s="18">
        <f t="shared" si="11"/>
        <v>630</v>
      </c>
      <c r="AX31" s="19">
        <f t="shared" si="12"/>
        <v>12600</v>
      </c>
      <c r="AY31" s="93"/>
      <c r="AZ31" s="19">
        <f t="shared" si="21"/>
        <v>797</v>
      </c>
      <c r="BA31" s="62">
        <v>0</v>
      </c>
      <c r="BB31" s="62">
        <v>0</v>
      </c>
      <c r="BC31" s="19">
        <f t="shared" si="13"/>
        <v>797</v>
      </c>
      <c r="BD31" s="19">
        <f t="shared" si="14"/>
        <v>15940</v>
      </c>
      <c r="BE31" s="20"/>
    </row>
    <row r="32" spans="1:57" ht="21.75" customHeight="1">
      <c r="A32" s="11"/>
      <c r="B32" s="21">
        <f t="shared" si="15"/>
        <v>0</v>
      </c>
      <c r="C32" s="21">
        <f t="shared" si="15"/>
        <v>854.21</v>
      </c>
      <c r="D32" s="21">
        <f t="shared" si="16"/>
        <v>2093.4499999999998</v>
      </c>
      <c r="E32" s="37">
        <v>0</v>
      </c>
      <c r="F32" s="36">
        <v>0</v>
      </c>
      <c r="G32" s="36">
        <v>0</v>
      </c>
      <c r="H32" s="36">
        <v>0</v>
      </c>
      <c r="I32" s="12">
        <f t="shared" si="2"/>
        <v>0</v>
      </c>
      <c r="J32" s="12">
        <f t="shared" si="3"/>
        <v>854.21</v>
      </c>
      <c r="K32" s="42">
        <f t="shared" si="4"/>
        <v>2093.4499999999998</v>
      </c>
      <c r="L32" s="22">
        <f t="shared" si="17"/>
        <v>681.41999999999916</v>
      </c>
      <c r="M32" s="22">
        <f t="shared" si="17"/>
        <v>0</v>
      </c>
      <c r="N32" s="14">
        <f>'Waste production'!B31</f>
        <v>94.53</v>
      </c>
      <c r="O32" s="14">
        <f>'Waste production'!C31</f>
        <v>106.64</v>
      </c>
      <c r="P32" s="14">
        <f>'Waste production'!D31</f>
        <v>36.44</v>
      </c>
      <c r="Q32" s="14">
        <f>'Waste production'!E31</f>
        <v>5.79</v>
      </c>
      <c r="R32" s="14">
        <f>'Waste production'!F31</f>
        <v>0</v>
      </c>
      <c r="S32" s="14">
        <f>'Waste production'!G31</f>
        <v>0</v>
      </c>
      <c r="T32" s="14">
        <f>'Waste production'!H31</f>
        <v>0</v>
      </c>
      <c r="U32" s="14">
        <f>'Waste production'!I31</f>
        <v>0</v>
      </c>
      <c r="V32" s="14">
        <f>'Waste production'!J31</f>
        <v>0</v>
      </c>
      <c r="W32" s="14">
        <f>'Waste production'!K31</f>
        <v>0</v>
      </c>
      <c r="X32" s="14">
        <f>'Waste production'!L31</f>
        <v>0</v>
      </c>
      <c r="Y32" s="14">
        <f>'Waste production'!M31</f>
        <v>33.090000000000003</v>
      </c>
      <c r="Z32" s="14">
        <f>'Waste production'!N31</f>
        <v>0</v>
      </c>
      <c r="AA32" s="14">
        <f>'Waste production'!O31</f>
        <v>26.08</v>
      </c>
      <c r="AB32" s="14">
        <f t="shared" si="0"/>
        <v>0</v>
      </c>
      <c r="AC32" s="14">
        <f t="shared" si="1"/>
        <v>0</v>
      </c>
      <c r="AD32" s="35">
        <v>0</v>
      </c>
      <c r="AE32" s="35">
        <v>0</v>
      </c>
      <c r="AF32" s="14">
        <f t="shared" si="18"/>
        <v>877.34999999999923</v>
      </c>
      <c r="AG32" s="14">
        <f t="shared" si="5"/>
        <v>106.64</v>
      </c>
      <c r="AH32" s="23">
        <v>0</v>
      </c>
      <c r="AI32" s="14">
        <f t="shared" si="22"/>
        <v>0</v>
      </c>
      <c r="AJ32" s="50">
        <v>0</v>
      </c>
      <c r="AK32" s="50">
        <v>0</v>
      </c>
      <c r="AL32" s="14">
        <f t="shared" si="6"/>
        <v>983.98999999999921</v>
      </c>
      <c r="AM32" s="14">
        <f t="shared" si="7"/>
        <v>983.98999999999921</v>
      </c>
      <c r="AN32" s="38">
        <f t="shared" si="8"/>
        <v>0</v>
      </c>
      <c r="AO32" s="67">
        <f t="shared" si="23"/>
        <v>983.98999999999921</v>
      </c>
      <c r="AP32" s="68"/>
      <c r="AQ32" s="43"/>
      <c r="AR32" s="24">
        <f t="shared" si="19"/>
        <v>630</v>
      </c>
      <c r="AS32" s="16">
        <f t="shared" si="20"/>
        <v>0</v>
      </c>
      <c r="AT32" s="16">
        <f t="shared" si="10"/>
        <v>630</v>
      </c>
      <c r="AU32" s="17">
        <v>0</v>
      </c>
      <c r="AV32" s="17">
        <v>0</v>
      </c>
      <c r="AW32" s="18">
        <f t="shared" si="11"/>
        <v>630</v>
      </c>
      <c r="AX32" s="19">
        <f t="shared" si="12"/>
        <v>12600</v>
      </c>
      <c r="AY32" s="93"/>
      <c r="AZ32" s="19">
        <f t="shared" si="21"/>
        <v>797</v>
      </c>
      <c r="BA32" s="62">
        <v>0</v>
      </c>
      <c r="BB32" s="62">
        <v>0</v>
      </c>
      <c r="BC32" s="19">
        <f t="shared" si="13"/>
        <v>797</v>
      </c>
      <c r="BD32" s="19">
        <f t="shared" si="14"/>
        <v>15940</v>
      </c>
      <c r="BE32" s="20"/>
    </row>
    <row r="33" spans="1:57" ht="21.75" customHeight="1">
      <c r="A33" s="11"/>
      <c r="B33" s="21">
        <f t="shared" si="15"/>
        <v>0</v>
      </c>
      <c r="C33" s="21">
        <f t="shared" si="15"/>
        <v>854.21</v>
      </c>
      <c r="D33" s="21">
        <f t="shared" si="16"/>
        <v>2093.4499999999998</v>
      </c>
      <c r="E33" s="37">
        <v>0</v>
      </c>
      <c r="F33" s="36">
        <v>0</v>
      </c>
      <c r="G33" s="36">
        <v>0</v>
      </c>
      <c r="H33" s="36">
        <v>0</v>
      </c>
      <c r="I33" s="12">
        <f t="shared" si="2"/>
        <v>0</v>
      </c>
      <c r="J33" s="12">
        <f t="shared" si="3"/>
        <v>854.21</v>
      </c>
      <c r="K33" s="42">
        <f t="shared" si="4"/>
        <v>2093.4499999999998</v>
      </c>
      <c r="L33" s="22">
        <f t="shared" si="17"/>
        <v>983.98999999999921</v>
      </c>
      <c r="M33" s="22">
        <f t="shared" si="17"/>
        <v>0</v>
      </c>
      <c r="N33" s="14">
        <f>'Waste production'!B32</f>
        <v>32.06</v>
      </c>
      <c r="O33" s="14">
        <f>'Waste production'!C32</f>
        <v>23.78</v>
      </c>
      <c r="P33" s="14">
        <f>'Waste production'!D32</f>
        <v>28.37</v>
      </c>
      <c r="Q33" s="14">
        <f>'Waste production'!E32</f>
        <v>3.32</v>
      </c>
      <c r="R33" s="14">
        <f>'Waste production'!F32</f>
        <v>0</v>
      </c>
      <c r="S33" s="14">
        <f>'Waste production'!G32</f>
        <v>0</v>
      </c>
      <c r="T33" s="14">
        <f>'Waste production'!H32</f>
        <v>0</v>
      </c>
      <c r="U33" s="14">
        <f>'Waste production'!I32</f>
        <v>0</v>
      </c>
      <c r="V33" s="14">
        <f>'Waste production'!J32</f>
        <v>0</v>
      </c>
      <c r="W33" s="14">
        <f>'Waste production'!K32</f>
        <v>0</v>
      </c>
      <c r="X33" s="14">
        <f>'Waste production'!L32</f>
        <v>0</v>
      </c>
      <c r="Y33" s="14">
        <f>'Waste production'!M32</f>
        <v>22.55</v>
      </c>
      <c r="Z33" s="14">
        <f>'Waste production'!N32</f>
        <v>0</v>
      </c>
      <c r="AA33" s="14">
        <f>'Waste production'!O32</f>
        <v>119.24</v>
      </c>
      <c r="AB33" s="14">
        <f t="shared" si="0"/>
        <v>0</v>
      </c>
      <c r="AC33" s="14">
        <f t="shared" si="1"/>
        <v>0</v>
      </c>
      <c r="AD33" s="35">
        <v>0</v>
      </c>
      <c r="AE33" s="35">
        <v>0</v>
      </c>
      <c r="AF33" s="14">
        <f t="shared" si="18"/>
        <v>1189.5299999999991</v>
      </c>
      <c r="AG33" s="14">
        <f t="shared" si="5"/>
        <v>23.78</v>
      </c>
      <c r="AH33" s="23">
        <v>0</v>
      </c>
      <c r="AI33" s="14">
        <f t="shared" si="22"/>
        <v>0</v>
      </c>
      <c r="AJ33" s="50">
        <v>0</v>
      </c>
      <c r="AK33" s="50">
        <v>0</v>
      </c>
      <c r="AL33" s="14">
        <f t="shared" si="6"/>
        <v>1213.309999999999</v>
      </c>
      <c r="AM33" s="14">
        <f t="shared" si="7"/>
        <v>1213.309999999999</v>
      </c>
      <c r="AN33" s="38">
        <f t="shared" si="8"/>
        <v>0</v>
      </c>
      <c r="AO33" s="67">
        <f t="shared" si="23"/>
        <v>1213.309999999999</v>
      </c>
      <c r="AP33" s="68"/>
      <c r="AQ33" s="43"/>
      <c r="AR33" s="24">
        <f t="shared" si="19"/>
        <v>630</v>
      </c>
      <c r="AS33" s="16">
        <f t="shared" si="20"/>
        <v>0</v>
      </c>
      <c r="AT33" s="16">
        <f t="shared" si="10"/>
        <v>630</v>
      </c>
      <c r="AU33" s="17">
        <v>0</v>
      </c>
      <c r="AV33" s="17">
        <v>0</v>
      </c>
      <c r="AW33" s="18">
        <f t="shared" si="11"/>
        <v>630</v>
      </c>
      <c r="AX33" s="19">
        <f t="shared" si="12"/>
        <v>12600</v>
      </c>
      <c r="AY33" s="93"/>
      <c r="AZ33" s="19">
        <f>BC32</f>
        <v>797</v>
      </c>
      <c r="BA33" s="62">
        <v>0</v>
      </c>
      <c r="BB33" s="62">
        <v>0</v>
      </c>
      <c r="BC33" s="19">
        <f t="shared" si="13"/>
        <v>797</v>
      </c>
      <c r="BD33" s="19">
        <f t="shared" si="14"/>
        <v>15940</v>
      </c>
      <c r="BE33" s="20"/>
    </row>
    <row r="34" spans="1:57" ht="21.75" customHeight="1">
      <c r="A34" s="11"/>
      <c r="B34" s="21">
        <f t="shared" si="15"/>
        <v>0</v>
      </c>
      <c r="C34" s="21">
        <f t="shared" si="15"/>
        <v>854.21</v>
      </c>
      <c r="D34" s="21">
        <f t="shared" si="16"/>
        <v>2093.4499999999998</v>
      </c>
      <c r="E34" s="37">
        <v>0</v>
      </c>
      <c r="F34" s="36">
        <v>0</v>
      </c>
      <c r="G34" s="36">
        <v>0</v>
      </c>
      <c r="H34" s="36">
        <v>0</v>
      </c>
      <c r="I34" s="12">
        <f t="shared" si="2"/>
        <v>0</v>
      </c>
      <c r="J34" s="12">
        <f t="shared" si="3"/>
        <v>854.21</v>
      </c>
      <c r="K34" s="42">
        <f t="shared" si="4"/>
        <v>2093.4499999999998</v>
      </c>
      <c r="L34" s="22">
        <f t="shared" si="17"/>
        <v>1213.309999999999</v>
      </c>
      <c r="M34" s="22">
        <f t="shared" si="17"/>
        <v>0</v>
      </c>
      <c r="N34" s="14">
        <f>'Waste production'!B33</f>
        <v>104.81</v>
      </c>
      <c r="O34" s="14">
        <f>'Waste production'!C33</f>
        <v>82.32</v>
      </c>
      <c r="P34" s="14">
        <f>'Waste production'!D33</f>
        <v>30</v>
      </c>
      <c r="Q34" s="14">
        <f>'Waste production'!E33</f>
        <v>3.85</v>
      </c>
      <c r="R34" s="14">
        <f>'Waste production'!F33</f>
        <v>137.88</v>
      </c>
      <c r="S34" s="14">
        <f>'Waste production'!G33</f>
        <v>0</v>
      </c>
      <c r="T34" s="14">
        <f>'Waste production'!H33</f>
        <v>0</v>
      </c>
      <c r="U34" s="14">
        <f>'Waste production'!I33</f>
        <v>0</v>
      </c>
      <c r="V34" s="14">
        <f>'Waste production'!J33</f>
        <v>0</v>
      </c>
      <c r="W34" s="14">
        <f>'Waste production'!K33</f>
        <v>0</v>
      </c>
      <c r="X34" s="14">
        <f>'Waste production'!L33</f>
        <v>0</v>
      </c>
      <c r="Y34" s="14">
        <f>'Waste production'!M33</f>
        <v>14.25</v>
      </c>
      <c r="Z34" s="14">
        <f>'Waste production'!N33</f>
        <v>0</v>
      </c>
      <c r="AA34" s="14">
        <f>'Waste production'!O33</f>
        <v>150.80000000000001</v>
      </c>
      <c r="AB34" s="14">
        <f t="shared" si="0"/>
        <v>0</v>
      </c>
      <c r="AC34" s="14">
        <f t="shared" si="1"/>
        <v>0</v>
      </c>
      <c r="AD34" s="35">
        <v>0</v>
      </c>
      <c r="AE34" s="35">
        <v>0</v>
      </c>
      <c r="AF34" s="14">
        <f t="shared" si="18"/>
        <v>1654.899999999999</v>
      </c>
      <c r="AG34" s="14">
        <f t="shared" si="5"/>
        <v>82.32</v>
      </c>
      <c r="AH34" s="23">
        <v>34</v>
      </c>
      <c r="AI34" s="14">
        <f t="shared" si="22"/>
        <v>680</v>
      </c>
      <c r="AJ34" s="13">
        <v>0</v>
      </c>
      <c r="AK34" s="23">
        <v>0</v>
      </c>
      <c r="AL34" s="14">
        <f t="shared" si="6"/>
        <v>1057.2199999999989</v>
      </c>
      <c r="AM34" s="14">
        <f t="shared" si="7"/>
        <v>1057.2199999999989</v>
      </c>
      <c r="AN34" s="38">
        <f t="shared" si="8"/>
        <v>0</v>
      </c>
      <c r="AO34" s="67">
        <f t="shared" si="23"/>
        <v>1057.2199999999989</v>
      </c>
      <c r="AP34" s="68"/>
      <c r="AQ34" s="43"/>
      <c r="AR34" s="24">
        <f t="shared" si="19"/>
        <v>630</v>
      </c>
      <c r="AS34" s="16">
        <f t="shared" si="20"/>
        <v>34</v>
      </c>
      <c r="AT34" s="16">
        <f t="shared" si="10"/>
        <v>664</v>
      </c>
      <c r="AU34" s="17">
        <v>0</v>
      </c>
      <c r="AV34" s="17">
        <v>0</v>
      </c>
      <c r="AW34" s="18">
        <f t="shared" si="11"/>
        <v>664</v>
      </c>
      <c r="AX34" s="19">
        <f t="shared" si="12"/>
        <v>13280</v>
      </c>
      <c r="AY34" s="93"/>
      <c r="AZ34" s="19">
        <f t="shared" ref="AZ34:AZ35" si="24">BC33</f>
        <v>797</v>
      </c>
      <c r="BA34" s="62">
        <v>0</v>
      </c>
      <c r="BB34" s="62">
        <v>0</v>
      </c>
      <c r="BC34" s="19">
        <f t="shared" si="13"/>
        <v>797</v>
      </c>
      <c r="BD34" s="19">
        <f t="shared" si="14"/>
        <v>15940</v>
      </c>
      <c r="BE34" s="20"/>
    </row>
    <row r="35" spans="1:57" ht="26.25" customHeight="1">
      <c r="A35" s="11"/>
      <c r="B35" s="21">
        <f t="shared" ref="B35" si="25">I34</f>
        <v>0</v>
      </c>
      <c r="C35" s="21">
        <f t="shared" ref="C35" si="26">J34</f>
        <v>854.21</v>
      </c>
      <c r="D35" s="21">
        <f t="shared" ref="D35" si="27">K34</f>
        <v>2093.4499999999998</v>
      </c>
      <c r="E35" s="37">
        <v>0</v>
      </c>
      <c r="F35" s="36">
        <v>0</v>
      </c>
      <c r="G35" s="36">
        <v>0</v>
      </c>
      <c r="H35" s="36">
        <v>0</v>
      </c>
      <c r="I35" s="12">
        <f t="shared" ref="I35" si="28">SUM(B35+E35)-G35</f>
        <v>0</v>
      </c>
      <c r="J35" s="12">
        <f t="shared" ref="J35" si="29">SUM(C35+F35)-H35</f>
        <v>854.21</v>
      </c>
      <c r="K35" s="42">
        <f t="shared" ref="K35" si="30">D35</f>
        <v>2093.4499999999998</v>
      </c>
      <c r="L35" s="22">
        <f t="shared" ref="L35" si="31">AO34</f>
        <v>1057.2199999999989</v>
      </c>
      <c r="M35" s="22">
        <f t="shared" ref="M35" si="32">AP34</f>
        <v>0</v>
      </c>
      <c r="N35" s="14">
        <f>'Waste production'!B34</f>
        <v>62.18</v>
      </c>
      <c r="O35" s="14">
        <f>'Waste production'!C34</f>
        <v>50.19</v>
      </c>
      <c r="P35" s="14">
        <f>'Waste production'!D34</f>
        <v>28.28</v>
      </c>
      <c r="Q35" s="14">
        <f>'Waste production'!E34</f>
        <v>5.54</v>
      </c>
      <c r="R35" s="14">
        <f>'Waste production'!F34</f>
        <v>0</v>
      </c>
      <c r="S35" s="14">
        <f>'Waste production'!G34</f>
        <v>0</v>
      </c>
      <c r="T35" s="14">
        <f>'Waste production'!H34</f>
        <v>0</v>
      </c>
      <c r="U35" s="14">
        <f>'Waste production'!I34</f>
        <v>0</v>
      </c>
      <c r="V35" s="14">
        <f>'Waste production'!J34</f>
        <v>0</v>
      </c>
      <c r="W35" s="14">
        <f>'Waste production'!K34</f>
        <v>0</v>
      </c>
      <c r="X35" s="14">
        <f>'Waste production'!L34</f>
        <v>0</v>
      </c>
      <c r="Y35" s="14">
        <f>'Waste production'!M34</f>
        <v>0</v>
      </c>
      <c r="Z35" s="14">
        <f>'Waste production'!N34</f>
        <v>0</v>
      </c>
      <c r="AA35" s="14">
        <f>'Waste production'!O34</f>
        <v>28.4</v>
      </c>
      <c r="AB35" s="14">
        <f t="shared" ref="AB35" si="33">G35</f>
        <v>0</v>
      </c>
      <c r="AC35" s="14">
        <f t="shared" ref="AC35" si="34">H35</f>
        <v>0</v>
      </c>
      <c r="AD35" s="35">
        <v>0</v>
      </c>
      <c r="AE35" s="35">
        <v>0</v>
      </c>
      <c r="AF35" s="14">
        <f t="shared" ref="AF35" si="35">SUM(L35+N35+P35+Q35+R35+S35+U35+W35+Y35+Z35+AA35+AB35)-AD35</f>
        <v>1181.619999999999</v>
      </c>
      <c r="AG35" s="14">
        <f t="shared" ref="AG35" si="36">SUM(M35+O35+T35+V35+X35)-AE35</f>
        <v>50.19</v>
      </c>
      <c r="AH35" s="23"/>
      <c r="AI35" s="14">
        <f t="shared" ref="AI35" si="37">+AH35*20</f>
        <v>0</v>
      </c>
      <c r="AJ35" s="51"/>
      <c r="AK35" s="23"/>
      <c r="AL35" s="14">
        <f t="shared" ref="AL35" si="38">SUM((AF35+AG35)-(AI35+AJ35+AK35))</f>
        <v>1231.809999999999</v>
      </c>
      <c r="AM35" s="14">
        <f t="shared" ref="AM35" si="39">AO35+AP35</f>
        <v>1215.23</v>
      </c>
      <c r="AN35" s="38">
        <f t="shared" ref="AN35" si="40">+AM35-AL35</f>
        <v>-16.579999999999018</v>
      </c>
      <c r="AO35" s="67">
        <f>AO36+AP36</f>
        <v>1215.23</v>
      </c>
      <c r="AP35" s="68"/>
      <c r="AQ35" s="43"/>
      <c r="AR35" s="24">
        <f t="shared" ref="AR35" si="41">AW34</f>
        <v>664</v>
      </c>
      <c r="AS35" s="16">
        <f t="shared" ref="AS35" si="42">+AH35</f>
        <v>0</v>
      </c>
      <c r="AT35" s="16">
        <f t="shared" ref="AT35" si="43">+AS35+AR35</f>
        <v>664</v>
      </c>
      <c r="AU35" s="17">
        <v>0</v>
      </c>
      <c r="AV35" s="17">
        <v>0</v>
      </c>
      <c r="AW35" s="18">
        <f t="shared" ref="AW35" si="44">+AT35-(AU35+AV35)</f>
        <v>664</v>
      </c>
      <c r="AX35" s="19">
        <f t="shared" ref="AX35" si="45">+AW35*20</f>
        <v>13280</v>
      </c>
      <c r="AY35" s="58"/>
      <c r="AZ35" s="19">
        <f t="shared" si="24"/>
        <v>797</v>
      </c>
      <c r="BA35" s="62">
        <v>0</v>
      </c>
      <c r="BB35" s="62">
        <v>0</v>
      </c>
      <c r="BC35" s="19">
        <f t="shared" si="13"/>
        <v>797</v>
      </c>
      <c r="BD35" s="19">
        <f t="shared" si="14"/>
        <v>15940</v>
      </c>
      <c r="BE35" s="20"/>
    </row>
    <row r="36" spans="1:57" ht="20.25" customHeight="1">
      <c r="A36" s="29"/>
      <c r="B36" s="29"/>
      <c r="C36" s="29"/>
      <c r="D36" s="29"/>
      <c r="E36" s="29"/>
      <c r="F36" s="3"/>
      <c r="G36" s="3"/>
      <c r="H36" s="3"/>
      <c r="I36" s="3"/>
      <c r="J36" s="3"/>
      <c r="K36" s="3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>
        <f>SUM(AI5:AI35)</f>
        <v>10540</v>
      </c>
      <c r="AJ36" s="29"/>
      <c r="AK36" s="29"/>
      <c r="AL36" s="29"/>
      <c r="AM36" s="65" t="s">
        <v>61</v>
      </c>
      <c r="AN36" s="66"/>
      <c r="AO36" s="57">
        <f>AO39</f>
        <v>154.88</v>
      </c>
      <c r="AP36" s="57">
        <f>+AO40+AO41</f>
        <v>1060.3499999999999</v>
      </c>
      <c r="AQ36" s="3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3"/>
    </row>
    <row r="37" spans="1:57">
      <c r="N37" s="39"/>
      <c r="O37" s="39"/>
      <c r="AU37" s="64" t="s">
        <v>65</v>
      </c>
      <c r="AV37" s="64"/>
      <c r="AW37" s="63">
        <v>489</v>
      </c>
    </row>
    <row r="38" spans="1:57">
      <c r="N38" s="40"/>
      <c r="O38" s="40"/>
      <c r="AR38" s="31"/>
      <c r="AU38" s="64" t="s">
        <v>66</v>
      </c>
      <c r="AV38" s="64"/>
      <c r="AW38" s="63">
        <v>175</v>
      </c>
    </row>
    <row r="39" spans="1:57">
      <c r="N39" s="40"/>
      <c r="O39" s="40"/>
      <c r="AN39" s="63" t="s">
        <v>62</v>
      </c>
      <c r="AO39" s="63">
        <v>154.88</v>
      </c>
      <c r="AU39" s="64" t="s">
        <v>64</v>
      </c>
      <c r="AV39" s="64"/>
      <c r="AW39" s="63">
        <f>+AW38+AW37</f>
        <v>664</v>
      </c>
    </row>
    <row r="40" spans="1:57">
      <c r="AN40" s="63" t="s">
        <v>63</v>
      </c>
      <c r="AO40" s="63">
        <v>742.37</v>
      </c>
    </row>
    <row r="41" spans="1:57">
      <c r="AN41" s="63" t="s">
        <v>57</v>
      </c>
      <c r="AO41" s="63">
        <f>307.78+10.2</f>
        <v>317.97999999999996</v>
      </c>
    </row>
  </sheetData>
  <mergeCells count="74">
    <mergeCell ref="AY3:AY34"/>
    <mergeCell ref="AZ2:BD2"/>
    <mergeCell ref="AZ3:AZ4"/>
    <mergeCell ref="BA3:BA4"/>
    <mergeCell ref="BB3:BB4"/>
    <mergeCell ref="BC3:BC4"/>
    <mergeCell ref="BD3:BD4"/>
    <mergeCell ref="AO31:AP31"/>
    <mergeCell ref="AO35:AP35"/>
    <mergeCell ref="AO23:AP23"/>
    <mergeCell ref="AO25:AP25"/>
    <mergeCell ref="AO26:AP26"/>
    <mergeCell ref="AO27:AP27"/>
    <mergeCell ref="AO34:AP34"/>
    <mergeCell ref="AO28:AP28"/>
    <mergeCell ref="AO33:AP33"/>
    <mergeCell ref="AO8:AP8"/>
    <mergeCell ref="AO9:AP9"/>
    <mergeCell ref="AO10:AP10"/>
    <mergeCell ref="AO17:AP17"/>
    <mergeCell ref="AO24:AP24"/>
    <mergeCell ref="AK3:AK4"/>
    <mergeCell ref="AL3:AL4"/>
    <mergeCell ref="AO5:AP5"/>
    <mergeCell ref="AO6:AP6"/>
    <mergeCell ref="AO7:AP7"/>
    <mergeCell ref="F1:AQ1"/>
    <mergeCell ref="A2:AP2"/>
    <mergeCell ref="AO30:AP30"/>
    <mergeCell ref="AO32:AP32"/>
    <mergeCell ref="AR2:AX2"/>
    <mergeCell ref="B3:D3"/>
    <mergeCell ref="I3:K3"/>
    <mergeCell ref="AX3:AX4"/>
    <mergeCell ref="S3:T3"/>
    <mergeCell ref="U3:V3"/>
    <mergeCell ref="W3:X3"/>
    <mergeCell ref="AO3:AP3"/>
    <mergeCell ref="AR3:AR4"/>
    <mergeCell ref="AS3:AS4"/>
    <mergeCell ref="AT3:AT4"/>
    <mergeCell ref="AU3:AU4"/>
    <mergeCell ref="BE2:BE4"/>
    <mergeCell ref="A3:A4"/>
    <mergeCell ref="E3:F3"/>
    <mergeCell ref="G3:H3"/>
    <mergeCell ref="L3:M3"/>
    <mergeCell ref="N3:O3"/>
    <mergeCell ref="AB3:AC3"/>
    <mergeCell ref="AF3:AG3"/>
    <mergeCell ref="AI3:AI4"/>
    <mergeCell ref="AH3:AH4"/>
    <mergeCell ref="AD3:AE3"/>
    <mergeCell ref="AN3:AN4"/>
    <mergeCell ref="AV3:AV4"/>
    <mergeCell ref="AM3:AM4"/>
    <mergeCell ref="AW3:AW4"/>
    <mergeCell ref="AJ3:AJ4"/>
    <mergeCell ref="AU38:AV38"/>
    <mergeCell ref="AU37:AV37"/>
    <mergeCell ref="AU39:AV39"/>
    <mergeCell ref="AM36:AN36"/>
    <mergeCell ref="AO11:AP11"/>
    <mergeCell ref="AO12:AP12"/>
    <mergeCell ref="AO13:AP13"/>
    <mergeCell ref="AO14:AP14"/>
    <mergeCell ref="AO15:AP15"/>
    <mergeCell ref="AO16:AP16"/>
    <mergeCell ref="AO18:AP18"/>
    <mergeCell ref="AO19:AP19"/>
    <mergeCell ref="AO20:AP20"/>
    <mergeCell ref="AO21:AP21"/>
    <mergeCell ref="AO22:AP22"/>
    <mergeCell ref="AO29:AP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Q40"/>
  <sheetViews>
    <sheetView zoomScale="115" zoomScaleNormal="115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F22" sqref="F22"/>
    </sheetView>
  </sheetViews>
  <sheetFormatPr defaultRowHeight="15"/>
  <cols>
    <col min="1" max="1" width="10.85546875" customWidth="1"/>
  </cols>
  <sheetData>
    <row r="3" spans="1:17" ht="56.25" customHeight="1">
      <c r="A3" s="96" t="s">
        <v>47</v>
      </c>
      <c r="B3" s="98" t="s">
        <v>38</v>
      </c>
      <c r="C3" s="98"/>
      <c r="D3" s="34" t="s">
        <v>39</v>
      </c>
      <c r="E3" s="34" t="s">
        <v>40</v>
      </c>
      <c r="F3" s="34" t="s">
        <v>49</v>
      </c>
      <c r="G3" s="98" t="s">
        <v>41</v>
      </c>
      <c r="H3" s="98"/>
      <c r="I3" s="98" t="s">
        <v>42</v>
      </c>
      <c r="J3" s="98"/>
      <c r="K3" s="98" t="s">
        <v>43</v>
      </c>
      <c r="L3" s="98"/>
      <c r="M3" s="34" t="s">
        <v>45</v>
      </c>
      <c r="N3" s="34" t="s">
        <v>46</v>
      </c>
      <c r="O3" s="34" t="s">
        <v>44</v>
      </c>
      <c r="P3" s="97" t="s">
        <v>48</v>
      </c>
      <c r="Q3" s="97"/>
    </row>
    <row r="4" spans="1:17" ht="25.5" customHeight="1">
      <c r="A4" s="96"/>
      <c r="B4" s="33" t="s">
        <v>24</v>
      </c>
      <c r="C4" s="33" t="s">
        <v>25</v>
      </c>
      <c r="D4" s="33" t="s">
        <v>24</v>
      </c>
      <c r="E4" s="33" t="s">
        <v>24</v>
      </c>
      <c r="F4" s="33" t="s">
        <v>24</v>
      </c>
      <c r="G4" s="33" t="s">
        <v>24</v>
      </c>
      <c r="H4" s="33" t="s">
        <v>25</v>
      </c>
      <c r="I4" s="33" t="s">
        <v>24</v>
      </c>
      <c r="J4" s="33" t="s">
        <v>25</v>
      </c>
      <c r="K4" s="33" t="s">
        <v>24</v>
      </c>
      <c r="L4" s="33" t="s">
        <v>25</v>
      </c>
      <c r="M4" s="33" t="s">
        <v>24</v>
      </c>
      <c r="N4" s="33" t="s">
        <v>24</v>
      </c>
      <c r="O4" s="33" t="s">
        <v>24</v>
      </c>
      <c r="P4" s="44" t="s">
        <v>24</v>
      </c>
      <c r="Q4" s="46" t="s">
        <v>25</v>
      </c>
    </row>
    <row r="5" spans="1:17">
      <c r="A5" s="32">
        <v>42522</v>
      </c>
      <c r="B5" s="33">
        <v>41.66</v>
      </c>
      <c r="C5" s="33">
        <v>42.99</v>
      </c>
      <c r="D5" s="33">
        <v>25.15</v>
      </c>
      <c r="E5" s="33">
        <v>4.45</v>
      </c>
      <c r="F5" s="33">
        <v>0</v>
      </c>
      <c r="G5" s="33">
        <v>0</v>
      </c>
      <c r="H5" s="33">
        <v>0</v>
      </c>
      <c r="I5" s="33">
        <v>42.68</v>
      </c>
      <c r="J5" s="33">
        <v>2.7</v>
      </c>
      <c r="K5" s="33">
        <v>0</v>
      </c>
      <c r="L5" s="33">
        <v>0</v>
      </c>
      <c r="M5" s="33">
        <v>10.6</v>
      </c>
      <c r="N5" s="33">
        <v>0</v>
      </c>
      <c r="O5" s="33">
        <v>38.86</v>
      </c>
      <c r="P5" s="44">
        <f>B5+D5+E5+G5+I5+K5+M5+N5+O5+F5</f>
        <v>163.39999999999998</v>
      </c>
      <c r="Q5" s="49">
        <f>C5+H5+J5+L5</f>
        <v>45.690000000000005</v>
      </c>
    </row>
    <row r="6" spans="1:17">
      <c r="A6" s="32">
        <v>42523</v>
      </c>
      <c r="B6" s="33">
        <v>51.35</v>
      </c>
      <c r="C6" s="33">
        <v>56.14</v>
      </c>
      <c r="D6" s="33">
        <v>29.34</v>
      </c>
      <c r="E6" s="33">
        <v>4.45</v>
      </c>
      <c r="F6" s="33">
        <v>0</v>
      </c>
      <c r="G6" s="33">
        <v>55</v>
      </c>
      <c r="H6" s="33">
        <v>0</v>
      </c>
      <c r="I6" s="33">
        <v>39.6</v>
      </c>
      <c r="J6" s="33">
        <v>1</v>
      </c>
      <c r="K6" s="33">
        <v>0</v>
      </c>
      <c r="L6" s="33">
        <v>0</v>
      </c>
      <c r="M6" s="33">
        <v>3.78</v>
      </c>
      <c r="N6" s="33">
        <v>0</v>
      </c>
      <c r="O6" s="33">
        <v>200.25</v>
      </c>
      <c r="P6" s="44">
        <f t="shared" ref="P6:P13" si="0">B6+D6+E6+G6+I6+K6+M6+N6+O6+F6</f>
        <v>383.77</v>
      </c>
      <c r="Q6" s="45">
        <f t="shared" ref="Q6:Q34" si="1">C6+H6+J6+L6</f>
        <v>57.14</v>
      </c>
    </row>
    <row r="7" spans="1:17">
      <c r="A7" s="32">
        <v>42524</v>
      </c>
      <c r="B7" s="33">
        <v>58.51</v>
      </c>
      <c r="C7" s="33">
        <v>41.5</v>
      </c>
      <c r="D7" s="33">
        <v>27.35</v>
      </c>
      <c r="E7" s="33">
        <v>0.85</v>
      </c>
      <c r="F7" s="33">
        <v>5.2</v>
      </c>
      <c r="G7" s="33">
        <v>55</v>
      </c>
      <c r="H7" s="33">
        <v>0</v>
      </c>
      <c r="I7" s="33">
        <v>2.2999999999999998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33</v>
      </c>
      <c r="P7" s="44">
        <f t="shared" si="0"/>
        <v>182.20999999999998</v>
      </c>
      <c r="Q7" s="45">
        <f t="shared" si="1"/>
        <v>41.5</v>
      </c>
    </row>
    <row r="8" spans="1:17">
      <c r="A8" s="32">
        <v>42525</v>
      </c>
      <c r="B8" s="33">
        <v>36.9</v>
      </c>
      <c r="C8" s="33">
        <v>40.700000000000003</v>
      </c>
      <c r="D8" s="33">
        <v>24.31</v>
      </c>
      <c r="E8" s="33">
        <v>0</v>
      </c>
      <c r="F8" s="33">
        <v>0</v>
      </c>
      <c r="G8" s="33">
        <v>0</v>
      </c>
      <c r="H8" s="33">
        <v>0</v>
      </c>
      <c r="I8" s="33">
        <v>21.6</v>
      </c>
      <c r="J8" s="33">
        <v>0</v>
      </c>
      <c r="K8" s="33">
        <v>0</v>
      </c>
      <c r="L8" s="33">
        <v>0</v>
      </c>
      <c r="M8" s="33">
        <v>17.12</v>
      </c>
      <c r="N8" s="33">
        <v>0</v>
      </c>
      <c r="O8" s="33">
        <v>0</v>
      </c>
      <c r="P8" s="44">
        <f t="shared" si="0"/>
        <v>99.93</v>
      </c>
      <c r="Q8" s="45">
        <f t="shared" si="1"/>
        <v>40.700000000000003</v>
      </c>
    </row>
    <row r="9" spans="1:17">
      <c r="A9" s="32">
        <v>42526</v>
      </c>
      <c r="B9" s="33">
        <v>44.04</v>
      </c>
      <c r="C9" s="33">
        <v>50.53</v>
      </c>
      <c r="D9" s="33">
        <v>22.369999999999997</v>
      </c>
      <c r="E9" s="33">
        <v>4.41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16.12</v>
      </c>
      <c r="N9" s="33">
        <v>0</v>
      </c>
      <c r="O9" s="33">
        <v>5.5</v>
      </c>
      <c r="P9" s="44">
        <f t="shared" si="0"/>
        <v>92.44</v>
      </c>
      <c r="Q9" s="45">
        <f t="shared" si="1"/>
        <v>50.53</v>
      </c>
    </row>
    <row r="10" spans="1:17">
      <c r="A10" s="32">
        <v>42527</v>
      </c>
      <c r="B10" s="33">
        <v>49.089999999999996</v>
      </c>
      <c r="C10" s="33">
        <v>46.040000000000006</v>
      </c>
      <c r="D10" s="33">
        <v>24.91</v>
      </c>
      <c r="E10" s="33">
        <v>0</v>
      </c>
      <c r="F10" s="33">
        <v>0</v>
      </c>
      <c r="G10" s="33">
        <v>0</v>
      </c>
      <c r="H10" s="33">
        <v>0</v>
      </c>
      <c r="I10" s="33">
        <v>43.25</v>
      </c>
      <c r="J10" s="33">
        <v>2.68</v>
      </c>
      <c r="K10" s="33">
        <v>0</v>
      </c>
      <c r="L10" s="33">
        <v>0</v>
      </c>
      <c r="M10" s="33">
        <v>0</v>
      </c>
      <c r="N10" s="33">
        <v>0</v>
      </c>
      <c r="O10" s="33">
        <v>5.42</v>
      </c>
      <c r="P10" s="44">
        <f t="shared" si="0"/>
        <v>122.67</v>
      </c>
      <c r="Q10" s="45">
        <f t="shared" si="1"/>
        <v>48.720000000000006</v>
      </c>
    </row>
    <row r="11" spans="1:17">
      <c r="A11" s="32">
        <v>42528</v>
      </c>
      <c r="B11" s="33">
        <v>66.33</v>
      </c>
      <c r="C11" s="33">
        <v>64.12</v>
      </c>
      <c r="D11" s="33">
        <v>27.96</v>
      </c>
      <c r="E11" s="33">
        <v>2.68</v>
      </c>
      <c r="F11" s="33">
        <v>0</v>
      </c>
      <c r="G11" s="33">
        <v>0</v>
      </c>
      <c r="H11" s="33">
        <v>0</v>
      </c>
      <c r="I11" s="33">
        <v>17.329999999999998</v>
      </c>
      <c r="J11" s="33">
        <v>2.2999999999999998</v>
      </c>
      <c r="K11" s="33">
        <v>0</v>
      </c>
      <c r="L11" s="33">
        <v>0</v>
      </c>
      <c r="M11" s="33">
        <v>20.67</v>
      </c>
      <c r="N11" s="33">
        <v>0</v>
      </c>
      <c r="O11" s="33">
        <v>68.3</v>
      </c>
      <c r="P11" s="44">
        <f t="shared" si="0"/>
        <v>203.26999999999998</v>
      </c>
      <c r="Q11" s="45">
        <f t="shared" si="1"/>
        <v>66.42</v>
      </c>
    </row>
    <row r="12" spans="1:17">
      <c r="A12" s="32">
        <v>42529</v>
      </c>
      <c r="B12" s="33">
        <v>69.45</v>
      </c>
      <c r="C12" s="33">
        <v>62.02</v>
      </c>
      <c r="D12" s="33">
        <v>21.66</v>
      </c>
      <c r="E12" s="33">
        <v>5.43</v>
      </c>
      <c r="F12" s="33">
        <v>0</v>
      </c>
      <c r="G12" s="33">
        <v>81</v>
      </c>
      <c r="H12" s="33">
        <v>0</v>
      </c>
      <c r="I12" s="33">
        <v>7.45</v>
      </c>
      <c r="J12" s="33">
        <v>1.75</v>
      </c>
      <c r="K12" s="33">
        <v>0</v>
      </c>
      <c r="L12" s="33">
        <v>0</v>
      </c>
      <c r="M12" s="33">
        <v>25.77</v>
      </c>
      <c r="N12" s="33">
        <v>0</v>
      </c>
      <c r="O12" s="33">
        <v>70.12</v>
      </c>
      <c r="P12" s="44">
        <f t="shared" si="0"/>
        <v>280.88</v>
      </c>
      <c r="Q12" s="45">
        <f t="shared" si="1"/>
        <v>63.77</v>
      </c>
    </row>
    <row r="13" spans="1:17">
      <c r="A13" s="32">
        <v>42530</v>
      </c>
      <c r="B13" s="33">
        <v>93.960000000000008</v>
      </c>
      <c r="C13" s="33">
        <v>82.64</v>
      </c>
      <c r="D13" s="33">
        <v>24.32</v>
      </c>
      <c r="E13" s="33">
        <v>2.0699999999999998</v>
      </c>
      <c r="F13" s="33">
        <v>13.59</v>
      </c>
      <c r="G13" s="33">
        <v>0</v>
      </c>
      <c r="H13" s="33">
        <v>0</v>
      </c>
      <c r="I13" s="33">
        <v>5.25</v>
      </c>
      <c r="J13" s="33">
        <v>1.3</v>
      </c>
      <c r="K13" s="33">
        <v>0</v>
      </c>
      <c r="L13" s="33">
        <v>0</v>
      </c>
      <c r="M13" s="33">
        <v>27.119999999999997</v>
      </c>
      <c r="N13" s="33">
        <v>0</v>
      </c>
      <c r="O13" s="33">
        <v>26.78</v>
      </c>
      <c r="P13" s="44">
        <f t="shared" si="0"/>
        <v>193.09</v>
      </c>
      <c r="Q13" s="45">
        <f t="shared" si="1"/>
        <v>83.94</v>
      </c>
    </row>
    <row r="14" spans="1:17">
      <c r="A14" s="32">
        <v>42531</v>
      </c>
      <c r="B14" s="33">
        <v>33.159999999999997</v>
      </c>
      <c r="C14" s="33">
        <v>27.02</v>
      </c>
      <c r="D14" s="33">
        <v>20.990000000000002</v>
      </c>
      <c r="E14" s="33">
        <v>6.05</v>
      </c>
      <c r="F14" s="33">
        <v>0</v>
      </c>
      <c r="G14" s="33">
        <v>78</v>
      </c>
      <c r="H14" s="33">
        <v>0</v>
      </c>
      <c r="I14" s="33">
        <v>31.62</v>
      </c>
      <c r="J14" s="33">
        <v>2.48</v>
      </c>
      <c r="K14" s="33">
        <v>0</v>
      </c>
      <c r="L14" s="33">
        <v>0</v>
      </c>
      <c r="M14" s="33">
        <v>30.8</v>
      </c>
      <c r="N14" s="33">
        <v>0</v>
      </c>
      <c r="O14" s="33">
        <v>205</v>
      </c>
      <c r="P14" s="44">
        <f t="shared" ref="P14:P34" si="2">B14+D14+E14+G14+I14+K14+M14+N14+O14+F14</f>
        <v>405.62</v>
      </c>
      <c r="Q14" s="45">
        <f t="shared" si="1"/>
        <v>29.5</v>
      </c>
    </row>
    <row r="15" spans="1:17">
      <c r="A15" s="32">
        <v>42532</v>
      </c>
      <c r="B15" s="33">
        <v>34.17</v>
      </c>
      <c r="C15" s="33">
        <v>37.93</v>
      </c>
      <c r="D15" s="33">
        <v>15.12</v>
      </c>
      <c r="E15" s="33">
        <v>3.16</v>
      </c>
      <c r="F15" s="33">
        <v>119.6</v>
      </c>
      <c r="G15" s="33">
        <v>0</v>
      </c>
      <c r="H15" s="33">
        <v>0</v>
      </c>
      <c r="I15" s="33">
        <v>4.1500000000000004</v>
      </c>
      <c r="J15" s="33">
        <v>0</v>
      </c>
      <c r="K15" s="33">
        <v>0</v>
      </c>
      <c r="L15" s="33">
        <v>0</v>
      </c>
      <c r="M15" s="33">
        <v>15.71</v>
      </c>
      <c r="N15" s="33">
        <v>0</v>
      </c>
      <c r="O15" s="33">
        <v>5.46</v>
      </c>
      <c r="P15" s="44">
        <f t="shared" si="2"/>
        <v>197.37</v>
      </c>
      <c r="Q15" s="45">
        <f t="shared" si="1"/>
        <v>37.93</v>
      </c>
    </row>
    <row r="16" spans="1:17">
      <c r="A16" s="32">
        <v>42533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137.68</v>
      </c>
      <c r="P16" s="44">
        <f t="shared" si="2"/>
        <v>137.68</v>
      </c>
      <c r="Q16" s="45">
        <f t="shared" si="1"/>
        <v>0</v>
      </c>
    </row>
    <row r="17" spans="1:17">
      <c r="A17" s="32">
        <v>42534</v>
      </c>
      <c r="B17" s="33">
        <v>133.88</v>
      </c>
      <c r="C17" s="33">
        <v>83.85</v>
      </c>
      <c r="D17" s="33">
        <v>25.59</v>
      </c>
      <c r="E17" s="33">
        <v>3.89</v>
      </c>
      <c r="F17" s="33">
        <v>0</v>
      </c>
      <c r="G17" s="33">
        <v>0</v>
      </c>
      <c r="H17" s="33">
        <v>0</v>
      </c>
      <c r="I17" s="33">
        <v>32.83</v>
      </c>
      <c r="J17" s="33">
        <v>2.36</v>
      </c>
      <c r="K17" s="33">
        <v>0</v>
      </c>
      <c r="L17" s="33">
        <v>0</v>
      </c>
      <c r="M17" s="33">
        <v>15.03</v>
      </c>
      <c r="N17" s="33">
        <v>0</v>
      </c>
      <c r="O17" s="33">
        <v>0</v>
      </c>
      <c r="P17" s="44">
        <f t="shared" si="2"/>
        <v>211.22</v>
      </c>
      <c r="Q17" s="45">
        <f t="shared" si="1"/>
        <v>86.21</v>
      </c>
    </row>
    <row r="18" spans="1:17">
      <c r="A18" s="32">
        <v>42535</v>
      </c>
      <c r="B18" s="33">
        <v>38.83</v>
      </c>
      <c r="C18" s="33">
        <v>32.74</v>
      </c>
      <c r="D18" s="33">
        <v>29.13</v>
      </c>
      <c r="E18" s="33">
        <v>3.59</v>
      </c>
      <c r="F18" s="33">
        <v>0</v>
      </c>
      <c r="G18" s="33">
        <v>0</v>
      </c>
      <c r="H18" s="33">
        <v>0</v>
      </c>
      <c r="I18" s="33">
        <v>2.73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260.66000000000003</v>
      </c>
      <c r="P18" s="44">
        <f t="shared" si="2"/>
        <v>334.94000000000005</v>
      </c>
      <c r="Q18" s="45">
        <f t="shared" si="1"/>
        <v>32.74</v>
      </c>
    </row>
    <row r="19" spans="1:17">
      <c r="A19" s="32">
        <v>42536</v>
      </c>
      <c r="B19" s="33">
        <v>48.180000000000007</v>
      </c>
      <c r="C19" s="33">
        <v>51.54</v>
      </c>
      <c r="D19" s="33">
        <v>27.1</v>
      </c>
      <c r="E19" s="33">
        <v>4.82</v>
      </c>
      <c r="F19" s="33">
        <v>2.58</v>
      </c>
      <c r="G19" s="33">
        <v>55</v>
      </c>
      <c r="H19" s="33">
        <v>0</v>
      </c>
      <c r="I19" s="33">
        <v>3.7</v>
      </c>
      <c r="J19" s="33">
        <v>0</v>
      </c>
      <c r="K19" s="33">
        <v>0</v>
      </c>
      <c r="L19" s="33">
        <v>0</v>
      </c>
      <c r="M19" s="33">
        <v>5.36</v>
      </c>
      <c r="N19" s="33">
        <v>0</v>
      </c>
      <c r="O19" s="33">
        <v>197.31</v>
      </c>
      <c r="P19" s="44">
        <f t="shared" si="2"/>
        <v>344.05</v>
      </c>
      <c r="Q19" s="45">
        <f t="shared" si="1"/>
        <v>51.54</v>
      </c>
    </row>
    <row r="20" spans="1:17">
      <c r="A20" s="32">
        <v>42537</v>
      </c>
      <c r="B20" s="33">
        <v>87.570000000000007</v>
      </c>
      <c r="C20" s="33">
        <v>97.3</v>
      </c>
      <c r="D20" s="33">
        <v>22.95</v>
      </c>
      <c r="E20" s="33">
        <v>2.56</v>
      </c>
      <c r="F20" s="33">
        <v>20.309999999999999</v>
      </c>
      <c r="G20" s="33">
        <v>0</v>
      </c>
      <c r="H20" s="33">
        <v>0</v>
      </c>
      <c r="I20" s="33">
        <v>4.75</v>
      </c>
      <c r="J20" s="33">
        <v>1.8</v>
      </c>
      <c r="K20" s="33">
        <v>0</v>
      </c>
      <c r="L20" s="33">
        <v>0</v>
      </c>
      <c r="M20" s="33">
        <v>20.48</v>
      </c>
      <c r="N20" s="33">
        <v>0</v>
      </c>
      <c r="O20" s="33">
        <v>171.01</v>
      </c>
      <c r="P20" s="44">
        <f t="shared" si="2"/>
        <v>329.63</v>
      </c>
      <c r="Q20" s="45">
        <f t="shared" si="1"/>
        <v>99.1</v>
      </c>
    </row>
    <row r="21" spans="1:17">
      <c r="A21" s="32">
        <v>42538</v>
      </c>
      <c r="B21" s="33">
        <v>72.039999999999992</v>
      </c>
      <c r="C21" s="33">
        <v>79.7</v>
      </c>
      <c r="D21" s="33">
        <v>26.65</v>
      </c>
      <c r="E21" s="33">
        <v>0</v>
      </c>
      <c r="F21" s="33">
        <f>103.4-42.56</f>
        <v>60.84</v>
      </c>
      <c r="G21" s="33">
        <v>0</v>
      </c>
      <c r="H21" s="33">
        <v>0</v>
      </c>
      <c r="I21" s="33">
        <v>2.48</v>
      </c>
      <c r="J21" s="33">
        <v>0</v>
      </c>
      <c r="K21" s="33">
        <v>0</v>
      </c>
      <c r="L21" s="33">
        <v>0</v>
      </c>
      <c r="M21" s="33">
        <v>22.85</v>
      </c>
      <c r="N21" s="33">
        <v>0</v>
      </c>
      <c r="O21" s="33">
        <v>110.09</v>
      </c>
      <c r="P21" s="44">
        <f t="shared" si="2"/>
        <v>294.95000000000005</v>
      </c>
      <c r="Q21" s="45">
        <f t="shared" si="1"/>
        <v>79.7</v>
      </c>
    </row>
    <row r="22" spans="1:17">
      <c r="A22" s="32">
        <v>42539</v>
      </c>
      <c r="B22" s="33">
        <v>76.42</v>
      </c>
      <c r="C22" s="33">
        <v>67.899999999999991</v>
      </c>
      <c r="D22" s="33">
        <v>20.310000000000002</v>
      </c>
      <c r="E22" s="33">
        <v>0</v>
      </c>
      <c r="F22" s="33">
        <v>0</v>
      </c>
      <c r="G22" s="33">
        <v>0</v>
      </c>
      <c r="H22" s="33">
        <v>0</v>
      </c>
      <c r="I22" s="33">
        <v>2.2999999999999998</v>
      </c>
      <c r="J22" s="33">
        <v>0</v>
      </c>
      <c r="K22" s="33">
        <v>0</v>
      </c>
      <c r="L22" s="33">
        <v>0</v>
      </c>
      <c r="M22" s="33">
        <v>26.53</v>
      </c>
      <c r="N22" s="33">
        <v>0</v>
      </c>
      <c r="O22" s="33">
        <v>4.13</v>
      </c>
      <c r="P22" s="44">
        <f t="shared" si="2"/>
        <v>129.69</v>
      </c>
      <c r="Q22" s="45">
        <f t="shared" si="1"/>
        <v>67.899999999999991</v>
      </c>
    </row>
    <row r="23" spans="1:17">
      <c r="A23" s="32">
        <v>42540</v>
      </c>
      <c r="B23" s="33">
        <v>79.73</v>
      </c>
      <c r="C23" s="33">
        <v>82.75</v>
      </c>
      <c r="D23" s="33">
        <v>18.91</v>
      </c>
      <c r="E23" s="33">
        <v>8.0500000000000007</v>
      </c>
      <c r="F23" s="33">
        <v>6.3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18.55</v>
      </c>
      <c r="N23" s="33">
        <v>0</v>
      </c>
      <c r="O23" s="33">
        <v>127.64</v>
      </c>
      <c r="P23" s="44">
        <f t="shared" si="2"/>
        <v>259.18</v>
      </c>
      <c r="Q23" s="45">
        <f t="shared" si="1"/>
        <v>82.75</v>
      </c>
    </row>
    <row r="24" spans="1:17">
      <c r="A24" s="32">
        <v>42541</v>
      </c>
      <c r="B24" s="33">
        <v>31.89</v>
      </c>
      <c r="C24" s="33">
        <v>39.340000000000003</v>
      </c>
      <c r="D24" s="33">
        <v>22.939999999999998</v>
      </c>
      <c r="E24" s="33">
        <v>4.8899999999999997</v>
      </c>
      <c r="F24" s="33">
        <v>0</v>
      </c>
      <c r="G24" s="33">
        <v>0</v>
      </c>
      <c r="H24" s="33">
        <v>0</v>
      </c>
      <c r="I24" s="33">
        <v>32.75</v>
      </c>
      <c r="J24" s="33">
        <v>0.85</v>
      </c>
      <c r="K24" s="33">
        <v>0</v>
      </c>
      <c r="L24" s="33">
        <v>0</v>
      </c>
      <c r="M24" s="33">
        <v>21.14</v>
      </c>
      <c r="N24" s="33">
        <v>0</v>
      </c>
      <c r="O24" s="33">
        <v>77.2</v>
      </c>
      <c r="P24" s="44">
        <f t="shared" si="2"/>
        <v>190.81</v>
      </c>
      <c r="Q24" s="45">
        <f t="shared" si="1"/>
        <v>40.190000000000005</v>
      </c>
    </row>
    <row r="25" spans="1:17">
      <c r="A25" s="32">
        <v>42542</v>
      </c>
      <c r="B25" s="33">
        <v>23.84</v>
      </c>
      <c r="C25" s="33">
        <v>15.4</v>
      </c>
      <c r="D25" s="33">
        <v>25.979999999999997</v>
      </c>
      <c r="E25" s="33">
        <v>4.0199999999999996</v>
      </c>
      <c r="F25" s="33">
        <v>0</v>
      </c>
      <c r="G25" s="33">
        <v>0</v>
      </c>
      <c r="H25" s="33">
        <v>0</v>
      </c>
      <c r="I25" s="33">
        <v>3.35</v>
      </c>
      <c r="J25" s="33">
        <v>0</v>
      </c>
      <c r="K25" s="33">
        <v>0</v>
      </c>
      <c r="L25" s="33">
        <v>0</v>
      </c>
      <c r="M25" s="33">
        <v>23.78</v>
      </c>
      <c r="N25" s="33">
        <v>0</v>
      </c>
      <c r="O25" s="33">
        <v>20.12</v>
      </c>
      <c r="P25" s="44">
        <f t="shared" si="2"/>
        <v>101.09</v>
      </c>
      <c r="Q25" s="45">
        <f t="shared" si="1"/>
        <v>15.4</v>
      </c>
    </row>
    <row r="26" spans="1:17">
      <c r="A26" s="32">
        <v>42543</v>
      </c>
      <c r="B26" s="33">
        <v>42.24</v>
      </c>
      <c r="C26" s="33">
        <v>37.410000000000004</v>
      </c>
      <c r="D26" s="33">
        <v>25.479999999999997</v>
      </c>
      <c r="E26" s="33">
        <v>3.37</v>
      </c>
      <c r="F26" s="33">
        <v>0</v>
      </c>
      <c r="G26" s="33">
        <v>0</v>
      </c>
      <c r="H26" s="33">
        <v>0</v>
      </c>
      <c r="I26" s="33">
        <v>3.3000000000000003</v>
      </c>
      <c r="J26" s="33">
        <v>0</v>
      </c>
      <c r="K26" s="33">
        <v>0</v>
      </c>
      <c r="L26" s="33">
        <v>0</v>
      </c>
      <c r="M26" s="33">
        <v>13.07</v>
      </c>
      <c r="N26" s="33">
        <v>0</v>
      </c>
      <c r="O26" s="33">
        <v>33.979999999999997</v>
      </c>
      <c r="P26" s="44">
        <f t="shared" si="2"/>
        <v>121.44</v>
      </c>
      <c r="Q26" s="45">
        <f t="shared" si="1"/>
        <v>37.410000000000004</v>
      </c>
    </row>
    <row r="27" spans="1:17">
      <c r="A27" s="32">
        <v>42544</v>
      </c>
      <c r="B27" s="33">
        <v>49.879999999999995</v>
      </c>
      <c r="C27" s="33">
        <v>40.49</v>
      </c>
      <c r="D27" s="33">
        <v>17.920000000000002</v>
      </c>
      <c r="E27" s="33">
        <v>4.09</v>
      </c>
      <c r="F27" s="33">
        <v>0</v>
      </c>
      <c r="G27" s="33">
        <v>0</v>
      </c>
      <c r="H27" s="33">
        <v>0</v>
      </c>
      <c r="I27" s="33">
        <v>10.4</v>
      </c>
      <c r="J27" s="33">
        <v>3.5</v>
      </c>
      <c r="K27" s="33">
        <v>0</v>
      </c>
      <c r="L27" s="33">
        <v>0</v>
      </c>
      <c r="M27" s="33">
        <v>26.880000000000003</v>
      </c>
      <c r="N27" s="33">
        <v>0</v>
      </c>
      <c r="O27" s="33">
        <v>80.12</v>
      </c>
      <c r="P27" s="44">
        <f t="shared" si="2"/>
        <v>189.29000000000002</v>
      </c>
      <c r="Q27" s="45">
        <f t="shared" si="1"/>
        <v>43.99</v>
      </c>
    </row>
    <row r="28" spans="1:17">
      <c r="A28" s="32">
        <v>42545</v>
      </c>
      <c r="B28" s="33">
        <v>30.09</v>
      </c>
      <c r="C28" s="33">
        <v>34.159999999999997</v>
      </c>
      <c r="D28" s="33">
        <v>29.79</v>
      </c>
      <c r="E28" s="33">
        <v>9.1999999999999993</v>
      </c>
      <c r="F28" s="33">
        <v>2.35</v>
      </c>
      <c r="G28" s="33">
        <v>0</v>
      </c>
      <c r="H28" s="33">
        <v>0</v>
      </c>
      <c r="I28" s="33">
        <v>17.350000000000001</v>
      </c>
      <c r="J28" s="33">
        <v>2.85</v>
      </c>
      <c r="K28" s="33">
        <v>0</v>
      </c>
      <c r="L28" s="33">
        <v>0</v>
      </c>
      <c r="M28" s="33">
        <v>13.65</v>
      </c>
      <c r="N28" s="33">
        <v>0</v>
      </c>
      <c r="O28" s="33">
        <v>89.16</v>
      </c>
      <c r="P28" s="44">
        <f t="shared" si="2"/>
        <v>191.59</v>
      </c>
      <c r="Q28" s="45">
        <f t="shared" si="1"/>
        <v>37.01</v>
      </c>
    </row>
    <row r="29" spans="1:17">
      <c r="A29" s="32">
        <v>42546</v>
      </c>
      <c r="B29" s="33">
        <v>42.809999999999995</v>
      </c>
      <c r="C29" s="33">
        <v>45.8</v>
      </c>
      <c r="D29" s="33">
        <v>23.879999999999995</v>
      </c>
      <c r="E29" s="33">
        <v>1.5</v>
      </c>
      <c r="F29" s="33">
        <v>23.880000000000003</v>
      </c>
      <c r="G29" s="33">
        <v>0</v>
      </c>
      <c r="H29" s="33">
        <v>0</v>
      </c>
      <c r="I29" s="33">
        <v>3.85</v>
      </c>
      <c r="J29" s="33">
        <v>2.5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44">
        <f t="shared" si="2"/>
        <v>95.919999999999987</v>
      </c>
      <c r="Q29" s="45">
        <f t="shared" si="1"/>
        <v>48.3</v>
      </c>
    </row>
    <row r="30" spans="1:17">
      <c r="A30" s="32">
        <v>42547</v>
      </c>
      <c r="B30" s="33">
        <v>90.38</v>
      </c>
      <c r="C30" s="33">
        <v>78.680000000000007</v>
      </c>
      <c r="D30" s="33">
        <v>7.7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/>
      <c r="P30" s="44">
        <f t="shared" si="2"/>
        <v>98.08</v>
      </c>
      <c r="Q30" s="45">
        <f t="shared" si="1"/>
        <v>78.680000000000007</v>
      </c>
    </row>
    <row r="31" spans="1:17">
      <c r="A31" s="32">
        <v>42548</v>
      </c>
      <c r="B31" s="33">
        <v>94.53</v>
      </c>
      <c r="C31" s="33">
        <v>106.64</v>
      </c>
      <c r="D31" s="33">
        <v>36.44</v>
      </c>
      <c r="E31" s="33">
        <v>5.79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33.090000000000003</v>
      </c>
      <c r="N31" s="33">
        <v>0</v>
      </c>
      <c r="O31" s="33">
        <v>26.08</v>
      </c>
      <c r="P31" s="44">
        <f t="shared" si="2"/>
        <v>195.93</v>
      </c>
      <c r="Q31" s="45">
        <f t="shared" si="1"/>
        <v>106.64</v>
      </c>
    </row>
    <row r="32" spans="1:17">
      <c r="A32" s="32">
        <v>42549</v>
      </c>
      <c r="B32" s="33">
        <v>32.06</v>
      </c>
      <c r="C32" s="33">
        <v>23.78</v>
      </c>
      <c r="D32" s="33">
        <v>28.37</v>
      </c>
      <c r="E32" s="33">
        <v>3.32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22.55</v>
      </c>
      <c r="N32" s="33">
        <v>0</v>
      </c>
      <c r="O32" s="33">
        <v>119.24</v>
      </c>
      <c r="P32" s="44">
        <f t="shared" si="2"/>
        <v>205.54000000000002</v>
      </c>
      <c r="Q32" s="45">
        <f t="shared" si="1"/>
        <v>23.78</v>
      </c>
    </row>
    <row r="33" spans="1:17">
      <c r="A33" s="32">
        <v>42550</v>
      </c>
      <c r="B33" s="33">
        <v>104.81</v>
      </c>
      <c r="C33" s="33">
        <v>82.32</v>
      </c>
      <c r="D33" s="33">
        <v>30</v>
      </c>
      <c r="E33" s="33">
        <v>3.85</v>
      </c>
      <c r="F33" s="33">
        <v>137.88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14.25</v>
      </c>
      <c r="N33" s="33">
        <v>0</v>
      </c>
      <c r="O33" s="33">
        <v>150.80000000000001</v>
      </c>
      <c r="P33" s="44">
        <f t="shared" si="2"/>
        <v>441.59000000000003</v>
      </c>
      <c r="Q33" s="45">
        <f t="shared" si="1"/>
        <v>82.32</v>
      </c>
    </row>
    <row r="34" spans="1:17">
      <c r="A34" s="32">
        <v>42551</v>
      </c>
      <c r="B34" s="33">
        <v>62.18</v>
      </c>
      <c r="C34" s="33">
        <v>50.19</v>
      </c>
      <c r="D34" s="33">
        <v>28.28</v>
      </c>
      <c r="E34" s="33">
        <v>5.54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28.4</v>
      </c>
      <c r="P34" s="44">
        <f t="shared" si="2"/>
        <v>124.4</v>
      </c>
      <c r="Q34" s="45">
        <f t="shared" si="1"/>
        <v>50.19</v>
      </c>
    </row>
    <row r="35" spans="1:17">
      <c r="A35" s="32">
        <v>42552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4">
        <f t="shared" ref="P35" si="3">B35+D35+E35+G35+I35+K35+M35+N35+O35+F35</f>
        <v>0</v>
      </c>
      <c r="Q35" s="45">
        <f t="shared" ref="Q35" si="4">C35+H35+J35+L35</f>
        <v>0</v>
      </c>
    </row>
    <row r="36" spans="1:17">
      <c r="O36">
        <f>SUM(O5:O35)</f>
        <v>2292.3100000000004</v>
      </c>
    </row>
    <row r="38" spans="1:17">
      <c r="N38" s="99" t="s">
        <v>53</v>
      </c>
      <c r="O38" s="100"/>
      <c r="P38" s="59">
        <f>SUM(P5:P35)</f>
        <v>6321.67</v>
      </c>
      <c r="Q38" s="60">
        <f>SUM(Q5:Q35)</f>
        <v>1629.6900000000005</v>
      </c>
    </row>
    <row r="39" spans="1:17" ht="15.75" thickBot="1">
      <c r="N39" s="101"/>
      <c r="O39" s="102"/>
      <c r="P39" s="94">
        <f>+P38+Q38</f>
        <v>7951.3600000000006</v>
      </c>
      <c r="Q39" s="95"/>
    </row>
    <row r="40" spans="1:17" ht="15.75" thickTop="1"/>
  </sheetData>
  <mergeCells count="8">
    <mergeCell ref="P39:Q39"/>
    <mergeCell ref="A3:A4"/>
    <mergeCell ref="P3:Q3"/>
    <mergeCell ref="K3:L3"/>
    <mergeCell ref="B3:C3"/>
    <mergeCell ref="G3:H3"/>
    <mergeCell ref="I3:J3"/>
    <mergeCell ref="N38:O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P54"/>
  <sheetViews>
    <sheetView zoomScale="98" zoomScaleNormal="98" workbookViewId="0">
      <selection activeCell="I50" sqref="I50"/>
    </sheetView>
  </sheetViews>
  <sheetFormatPr defaultRowHeight="15"/>
  <cols>
    <col min="1" max="1" width="7.7109375" customWidth="1"/>
    <col min="2" max="15" width="9.7109375" customWidth="1"/>
  </cols>
  <sheetData>
    <row r="3" spans="1:16">
      <c r="E3" s="30"/>
    </row>
    <row r="4" spans="1:16">
      <c r="A4" s="53" t="s">
        <v>54</v>
      </c>
      <c r="B4" s="64" t="s">
        <v>55</v>
      </c>
      <c r="C4" s="64"/>
      <c r="D4" s="64"/>
      <c r="E4" s="64"/>
      <c r="I4" s="53" t="s">
        <v>54</v>
      </c>
      <c r="J4" s="64" t="s">
        <v>56</v>
      </c>
      <c r="K4" s="64"/>
      <c r="L4" s="64"/>
      <c r="M4" s="64"/>
      <c r="P4" s="53" t="s">
        <v>57</v>
      </c>
    </row>
    <row r="5" spans="1:16">
      <c r="A5" s="53">
        <v>1</v>
      </c>
      <c r="B5" s="53">
        <v>2.1</v>
      </c>
      <c r="C5" s="53">
        <v>0.95</v>
      </c>
      <c r="D5" s="53">
        <v>0.46</v>
      </c>
      <c r="E5" s="53">
        <v>1.47</v>
      </c>
      <c r="I5" s="53">
        <v>1</v>
      </c>
      <c r="J5" s="53">
        <v>9.94</v>
      </c>
      <c r="K5" s="53">
        <v>2.41</v>
      </c>
      <c r="L5" s="53">
        <v>3.74</v>
      </c>
      <c r="M5" s="53">
        <v>2.84</v>
      </c>
      <c r="P5" s="55">
        <v>8.1999999999999993</v>
      </c>
    </row>
    <row r="6" spans="1:16">
      <c r="A6" s="53">
        <v>2</v>
      </c>
      <c r="B6" s="53">
        <v>0.84</v>
      </c>
      <c r="C6" s="53">
        <v>0.67</v>
      </c>
      <c r="D6" s="53">
        <v>1.21</v>
      </c>
      <c r="E6" s="53">
        <v>1.22</v>
      </c>
      <c r="I6" s="53">
        <v>2</v>
      </c>
      <c r="J6" s="53">
        <v>14.39</v>
      </c>
      <c r="K6" s="53">
        <v>5.68</v>
      </c>
      <c r="L6" s="53">
        <v>11.55</v>
      </c>
      <c r="M6" s="53">
        <v>2.72</v>
      </c>
      <c r="P6" s="55">
        <v>4.3499999999999996</v>
      </c>
    </row>
    <row r="7" spans="1:16">
      <c r="A7" s="53">
        <v>3</v>
      </c>
      <c r="B7" s="53">
        <v>0.75</v>
      </c>
      <c r="C7" s="53">
        <v>0.75</v>
      </c>
      <c r="D7" s="53">
        <v>1.47</v>
      </c>
      <c r="E7" s="53">
        <v>1.34</v>
      </c>
      <c r="I7" s="53">
        <v>3</v>
      </c>
      <c r="J7" s="53">
        <v>15.53</v>
      </c>
      <c r="K7" s="53">
        <v>5.4</v>
      </c>
      <c r="L7" s="53">
        <v>9.2799999999999994</v>
      </c>
      <c r="M7" s="53">
        <v>3.88</v>
      </c>
      <c r="P7" s="55">
        <v>13.25</v>
      </c>
    </row>
    <row r="8" spans="1:16">
      <c r="A8" s="53">
        <v>4</v>
      </c>
      <c r="B8" s="53">
        <v>0.59</v>
      </c>
      <c r="C8" s="53">
        <v>2.13</v>
      </c>
      <c r="D8" s="53">
        <v>0.69</v>
      </c>
      <c r="E8" s="53">
        <v>0.65</v>
      </c>
      <c r="I8" s="53">
        <v>4</v>
      </c>
      <c r="J8" s="53">
        <v>15.06</v>
      </c>
      <c r="K8" s="53">
        <v>7.51</v>
      </c>
      <c r="L8" s="53">
        <v>4.9000000000000004</v>
      </c>
      <c r="M8" s="53">
        <v>3.35</v>
      </c>
      <c r="P8" s="55">
        <v>6</v>
      </c>
    </row>
    <row r="9" spans="1:16">
      <c r="A9" s="53">
        <v>5</v>
      </c>
      <c r="B9" s="53">
        <v>1.02</v>
      </c>
      <c r="C9" s="53">
        <v>2.0099999999999998</v>
      </c>
      <c r="D9" s="53">
        <v>1.1100000000000001</v>
      </c>
      <c r="E9" s="53">
        <v>0.46</v>
      </c>
      <c r="I9" s="53">
        <v>5</v>
      </c>
      <c r="J9" s="53">
        <v>15.54</v>
      </c>
      <c r="K9" s="53">
        <v>3.43</v>
      </c>
      <c r="L9" s="53">
        <v>11.93</v>
      </c>
      <c r="M9" s="53">
        <v>2.74</v>
      </c>
      <c r="P9" s="55">
        <v>3.2</v>
      </c>
    </row>
    <row r="10" spans="1:16">
      <c r="A10" s="53">
        <v>6</v>
      </c>
      <c r="B10" s="53">
        <v>1.29</v>
      </c>
      <c r="C10" s="53">
        <v>0.61</v>
      </c>
      <c r="D10" s="53">
        <v>0.74</v>
      </c>
      <c r="E10" s="53">
        <v>1.41</v>
      </c>
      <c r="I10" s="53">
        <v>6</v>
      </c>
      <c r="J10" s="53">
        <v>14.62</v>
      </c>
      <c r="K10" s="53">
        <v>3.54</v>
      </c>
      <c r="L10" s="53">
        <v>3.31</v>
      </c>
      <c r="M10" s="53">
        <v>1.52</v>
      </c>
      <c r="P10" s="55">
        <v>6.95</v>
      </c>
    </row>
    <row r="11" spans="1:16">
      <c r="A11" s="53">
        <v>7</v>
      </c>
      <c r="B11" s="53">
        <v>1.36</v>
      </c>
      <c r="C11" s="53">
        <v>1.48</v>
      </c>
      <c r="D11" s="53">
        <v>7.48</v>
      </c>
      <c r="E11" s="53">
        <v>0.78</v>
      </c>
      <c r="I11" s="53">
        <v>7</v>
      </c>
      <c r="J11" s="53">
        <v>16.22</v>
      </c>
      <c r="K11" s="53">
        <v>8.41</v>
      </c>
      <c r="L11" s="53">
        <v>5.14</v>
      </c>
      <c r="M11" s="53">
        <v>4</v>
      </c>
      <c r="P11" s="55">
        <v>9.5500000000000007</v>
      </c>
    </row>
    <row r="12" spans="1:16">
      <c r="A12" s="53">
        <v>8</v>
      </c>
      <c r="B12" s="53">
        <v>0.94</v>
      </c>
      <c r="C12" s="53">
        <v>1.38</v>
      </c>
      <c r="D12" s="53">
        <v>2.0299999999999998</v>
      </c>
      <c r="E12" s="53">
        <v>0.83</v>
      </c>
      <c r="I12" s="53">
        <v>8</v>
      </c>
      <c r="J12" s="53">
        <v>15.32</v>
      </c>
      <c r="K12" s="53">
        <v>3.18</v>
      </c>
      <c r="L12" s="53">
        <v>8.8000000000000007</v>
      </c>
      <c r="M12" s="53">
        <v>2.89</v>
      </c>
      <c r="P12" s="55">
        <v>10.9</v>
      </c>
    </row>
    <row r="13" spans="1:16">
      <c r="A13" s="53">
        <v>9</v>
      </c>
      <c r="B13" s="53">
        <v>1.28</v>
      </c>
      <c r="C13" s="53">
        <v>1.1000000000000001</v>
      </c>
      <c r="D13" s="53">
        <v>2.14</v>
      </c>
      <c r="E13" s="53">
        <v>0.91</v>
      </c>
      <c r="I13" s="53">
        <v>9</v>
      </c>
      <c r="J13" s="53">
        <v>13.32</v>
      </c>
      <c r="K13" s="53">
        <v>7.49</v>
      </c>
      <c r="L13" s="53">
        <v>10.76</v>
      </c>
      <c r="M13" s="53">
        <v>2.65</v>
      </c>
      <c r="P13" s="55">
        <v>8.85</v>
      </c>
    </row>
    <row r="14" spans="1:16">
      <c r="A14" s="53">
        <v>10</v>
      </c>
      <c r="B14" s="53">
        <v>0.82</v>
      </c>
      <c r="C14" s="53">
        <v>1.32</v>
      </c>
      <c r="D14" s="53">
        <v>1.07</v>
      </c>
      <c r="E14" s="53">
        <v>1.9</v>
      </c>
      <c r="I14" s="53">
        <v>10</v>
      </c>
      <c r="J14" s="53">
        <v>13.62</v>
      </c>
      <c r="K14" s="53">
        <v>9</v>
      </c>
      <c r="L14" s="53">
        <v>10.14</v>
      </c>
      <c r="M14" s="53">
        <v>1.96</v>
      </c>
      <c r="P14" s="55">
        <v>6.35</v>
      </c>
    </row>
    <row r="15" spans="1:16">
      <c r="A15" s="53">
        <v>11</v>
      </c>
      <c r="B15" s="53">
        <v>0.95</v>
      </c>
      <c r="C15" s="53">
        <v>0.62</v>
      </c>
      <c r="D15" s="53">
        <v>1.01</v>
      </c>
      <c r="E15" s="53">
        <v>1.62</v>
      </c>
      <c r="I15" s="53">
        <v>11</v>
      </c>
      <c r="J15" s="53">
        <v>5.61</v>
      </c>
      <c r="K15" s="53">
        <v>4.57</v>
      </c>
      <c r="L15" s="53">
        <v>10.86</v>
      </c>
      <c r="M15" s="53">
        <v>5.76</v>
      </c>
      <c r="P15" s="55">
        <v>9.6999999999999993</v>
      </c>
    </row>
    <row r="16" spans="1:16">
      <c r="A16" s="53">
        <v>12</v>
      </c>
      <c r="B16" s="53">
        <v>0.56000000000000005</v>
      </c>
      <c r="C16" s="53">
        <v>0.85</v>
      </c>
      <c r="D16" s="53">
        <v>0.89</v>
      </c>
      <c r="E16" s="53">
        <v>1.01</v>
      </c>
      <c r="I16" s="53">
        <v>12</v>
      </c>
      <c r="J16" s="53">
        <v>5.59</v>
      </c>
      <c r="K16" s="53">
        <v>4.01</v>
      </c>
      <c r="L16" s="53">
        <v>9.36</v>
      </c>
      <c r="M16" s="53">
        <v>3.39</v>
      </c>
      <c r="P16" s="55">
        <v>4.8</v>
      </c>
    </row>
    <row r="17" spans="1:16">
      <c r="A17" s="53">
        <v>13</v>
      </c>
      <c r="B17" s="53">
        <v>0.9</v>
      </c>
      <c r="C17" s="53">
        <v>0.5</v>
      </c>
      <c r="D17" s="53">
        <v>0.96</v>
      </c>
      <c r="E17" s="53">
        <v>0.86</v>
      </c>
      <c r="I17" s="53">
        <v>13</v>
      </c>
      <c r="J17" s="53">
        <v>11.69</v>
      </c>
      <c r="K17" s="53">
        <v>4.21</v>
      </c>
      <c r="L17" s="53">
        <v>7</v>
      </c>
      <c r="M17" s="53">
        <v>4.42</v>
      </c>
      <c r="P17" s="55">
        <v>5.0999999999999996</v>
      </c>
    </row>
    <row r="18" spans="1:16">
      <c r="A18" s="53">
        <v>14</v>
      </c>
      <c r="B18" s="53">
        <v>0.81</v>
      </c>
      <c r="C18" s="53">
        <v>0.79</v>
      </c>
      <c r="D18" s="53">
        <v>0.73</v>
      </c>
      <c r="E18" s="53">
        <v>0.6</v>
      </c>
      <c r="I18" s="53">
        <v>14</v>
      </c>
      <c r="J18" s="53">
        <v>16.079999999999998</v>
      </c>
      <c r="K18" s="53">
        <v>9.93</v>
      </c>
      <c r="L18" s="53">
        <v>3.45</v>
      </c>
      <c r="M18" s="53">
        <v>3.39</v>
      </c>
      <c r="P18" s="55">
        <v>10.3</v>
      </c>
    </row>
    <row r="19" spans="1:16">
      <c r="A19" s="53">
        <v>15</v>
      </c>
      <c r="B19" s="53">
        <v>0.6</v>
      </c>
      <c r="C19" s="53">
        <v>0.3</v>
      </c>
      <c r="D19" s="53">
        <v>2.2400000000000002</v>
      </c>
      <c r="E19" s="53">
        <v>2.1800000000000002</v>
      </c>
      <c r="I19" s="53">
        <v>15</v>
      </c>
      <c r="J19" s="53">
        <v>2.73</v>
      </c>
      <c r="K19" s="53">
        <v>6.16</v>
      </c>
      <c r="L19" s="53">
        <v>4.03</v>
      </c>
      <c r="M19" s="53">
        <v>4.42</v>
      </c>
      <c r="P19" s="55">
        <v>10.35</v>
      </c>
    </row>
    <row r="20" spans="1:16">
      <c r="A20" s="53">
        <v>16</v>
      </c>
      <c r="B20" s="53">
        <v>0.72</v>
      </c>
      <c r="C20" s="53">
        <v>1.25</v>
      </c>
      <c r="D20" s="53">
        <v>0.84</v>
      </c>
      <c r="E20" s="53">
        <v>2.04</v>
      </c>
      <c r="I20" s="53">
        <v>16</v>
      </c>
      <c r="J20" s="53">
        <v>4.33</v>
      </c>
      <c r="K20" s="53">
        <v>5.23</v>
      </c>
      <c r="L20" s="53">
        <v>3.66</v>
      </c>
      <c r="M20" s="53">
        <v>3.73</v>
      </c>
      <c r="P20" s="55">
        <v>15.2</v>
      </c>
    </row>
    <row r="21" spans="1:16">
      <c r="A21" s="53">
        <v>17</v>
      </c>
      <c r="B21" s="53">
        <v>1.31</v>
      </c>
      <c r="C21" s="53">
        <v>0.49</v>
      </c>
      <c r="D21" s="53">
        <v>0.86</v>
      </c>
      <c r="E21" s="53">
        <v>0.77</v>
      </c>
      <c r="I21" s="53">
        <v>17</v>
      </c>
      <c r="J21" s="53">
        <v>9.59</v>
      </c>
      <c r="K21" s="53">
        <v>6.56</v>
      </c>
      <c r="L21" s="53">
        <v>5.22</v>
      </c>
      <c r="M21" s="53">
        <v>12.77</v>
      </c>
      <c r="P21" s="55">
        <v>6.5</v>
      </c>
    </row>
    <row r="22" spans="1:16">
      <c r="A22" s="53">
        <v>18</v>
      </c>
      <c r="B22" s="53">
        <v>0.73</v>
      </c>
      <c r="C22" s="53">
        <v>0.97</v>
      </c>
      <c r="D22" s="53">
        <v>0.63</v>
      </c>
      <c r="E22" s="53">
        <v>0.57999999999999996</v>
      </c>
      <c r="I22" s="53">
        <v>18</v>
      </c>
      <c r="J22" s="53">
        <v>0.85</v>
      </c>
      <c r="K22" s="53">
        <v>4.78</v>
      </c>
      <c r="L22" s="53">
        <v>13.09</v>
      </c>
      <c r="M22" s="53">
        <v>5.2</v>
      </c>
      <c r="P22" s="55">
        <v>6</v>
      </c>
    </row>
    <row r="23" spans="1:16">
      <c r="A23" s="53">
        <v>19</v>
      </c>
      <c r="B23" s="53">
        <v>1.57</v>
      </c>
      <c r="C23" s="53">
        <v>0.91</v>
      </c>
      <c r="D23" s="53">
        <v>0.98</v>
      </c>
      <c r="E23" s="53">
        <v>0.72</v>
      </c>
      <c r="I23" s="53">
        <v>19</v>
      </c>
      <c r="J23" s="53">
        <v>2.64</v>
      </c>
      <c r="K23" s="53">
        <v>3.93</v>
      </c>
      <c r="L23" s="53">
        <v>6.05</v>
      </c>
      <c r="M23" s="53">
        <v>2.39</v>
      </c>
      <c r="P23" s="55">
        <v>11.3</v>
      </c>
    </row>
    <row r="24" spans="1:16">
      <c r="A24" s="53">
        <v>20</v>
      </c>
      <c r="B24" s="53">
        <v>0.51</v>
      </c>
      <c r="C24" s="53">
        <v>0.28999999999999998</v>
      </c>
      <c r="D24" s="53">
        <v>1.52</v>
      </c>
      <c r="E24" s="53">
        <v>0.64</v>
      </c>
      <c r="I24" s="53">
        <v>20</v>
      </c>
      <c r="J24" s="53">
        <v>10.14</v>
      </c>
      <c r="K24" s="53">
        <v>5.36</v>
      </c>
      <c r="L24" s="53">
        <v>2.5099999999999998</v>
      </c>
      <c r="M24" s="53">
        <v>4.95</v>
      </c>
      <c r="P24" s="55">
        <v>10.35</v>
      </c>
    </row>
    <row r="25" spans="1:16">
      <c r="A25" s="53">
        <v>21</v>
      </c>
      <c r="B25" s="53">
        <v>0.85</v>
      </c>
      <c r="C25" s="53">
        <v>0.79</v>
      </c>
      <c r="D25" s="53">
        <v>1.33</v>
      </c>
      <c r="E25" s="53">
        <v>0.64</v>
      </c>
      <c r="I25" s="53">
        <v>21</v>
      </c>
      <c r="J25" s="53">
        <v>8.7899999999999991</v>
      </c>
      <c r="K25" s="53">
        <v>6.9</v>
      </c>
      <c r="L25" s="53">
        <v>4.05</v>
      </c>
      <c r="M25" s="53">
        <v>5.34</v>
      </c>
      <c r="P25" s="55">
        <v>10.1</v>
      </c>
    </row>
    <row r="26" spans="1:16">
      <c r="A26" s="53">
        <v>22</v>
      </c>
      <c r="B26" s="53">
        <v>1.1000000000000001</v>
      </c>
      <c r="C26" s="53">
        <v>0.66</v>
      </c>
      <c r="D26" s="53">
        <v>0.6</v>
      </c>
      <c r="E26" s="53">
        <v>1.65</v>
      </c>
      <c r="I26" s="53">
        <v>22</v>
      </c>
      <c r="J26" s="53">
        <v>8.18</v>
      </c>
      <c r="K26" s="53">
        <v>2.52</v>
      </c>
      <c r="L26" s="53">
        <v>2.7</v>
      </c>
      <c r="M26" s="53">
        <v>0.68</v>
      </c>
      <c r="P26" s="55">
        <v>10.5</v>
      </c>
    </row>
    <row r="27" spans="1:16">
      <c r="A27" s="53">
        <v>23</v>
      </c>
      <c r="B27" s="53">
        <v>1.1399999999999999</v>
      </c>
      <c r="C27" s="53">
        <v>0.54</v>
      </c>
      <c r="D27" s="53">
        <v>1.41</v>
      </c>
      <c r="E27" s="53">
        <v>0.57999999999999996</v>
      </c>
      <c r="I27" s="53">
        <v>23</v>
      </c>
      <c r="J27" s="53">
        <v>17.239999999999998</v>
      </c>
      <c r="K27" s="53">
        <v>3.65</v>
      </c>
      <c r="L27" s="53">
        <v>2.52</v>
      </c>
      <c r="M27" s="53">
        <v>3.64</v>
      </c>
      <c r="P27" s="55">
        <v>8.5</v>
      </c>
    </row>
    <row r="28" spans="1:16">
      <c r="A28" s="53">
        <v>24</v>
      </c>
      <c r="B28" s="53">
        <v>1.55</v>
      </c>
      <c r="C28" s="53">
        <v>1.22</v>
      </c>
      <c r="D28" s="53">
        <v>0.81</v>
      </c>
      <c r="E28" s="53">
        <v>1.25</v>
      </c>
      <c r="I28" s="53">
        <v>24</v>
      </c>
      <c r="J28" s="53">
        <v>15.01</v>
      </c>
      <c r="K28" s="53">
        <v>4.05</v>
      </c>
      <c r="L28" s="53">
        <v>12.43</v>
      </c>
      <c r="M28" s="53">
        <v>3.08</v>
      </c>
      <c r="P28" s="55">
        <v>9.3000000000000007</v>
      </c>
    </row>
    <row r="29" spans="1:16">
      <c r="A29" s="53">
        <v>25</v>
      </c>
      <c r="B29" s="53">
        <v>1.36</v>
      </c>
      <c r="C29" s="53">
        <v>0.67</v>
      </c>
      <c r="D29" s="53">
        <v>0.91</v>
      </c>
      <c r="E29" s="53">
        <v>1.6</v>
      </c>
      <c r="I29" s="53">
        <v>25</v>
      </c>
      <c r="J29" s="53">
        <v>10.42</v>
      </c>
      <c r="K29" s="53">
        <v>3.53</v>
      </c>
      <c r="L29" s="53">
        <v>2.88</v>
      </c>
      <c r="M29" s="53">
        <v>2.54</v>
      </c>
      <c r="P29" s="55">
        <v>14.2</v>
      </c>
    </row>
    <row r="30" spans="1:16">
      <c r="A30" s="53">
        <v>26</v>
      </c>
      <c r="B30" s="53">
        <v>0.61</v>
      </c>
      <c r="C30" s="53">
        <v>2.2999999999999998</v>
      </c>
      <c r="D30" s="53">
        <v>0.8</v>
      </c>
      <c r="E30" s="53">
        <v>1.49</v>
      </c>
      <c r="I30" s="53">
        <v>26</v>
      </c>
      <c r="J30" s="53">
        <v>13.94</v>
      </c>
      <c r="K30" s="53">
        <v>3.65</v>
      </c>
      <c r="L30" s="53">
        <v>5.45</v>
      </c>
      <c r="M30" s="53">
        <v>3.03</v>
      </c>
      <c r="P30" s="55">
        <v>9.6999999999999993</v>
      </c>
    </row>
    <row r="31" spans="1:16">
      <c r="A31" s="53">
        <v>27</v>
      </c>
      <c r="B31" s="53">
        <v>1.18</v>
      </c>
      <c r="C31" s="53">
        <v>0.8</v>
      </c>
      <c r="D31" s="53">
        <v>1.1100000000000001</v>
      </c>
      <c r="E31" s="53">
        <v>2.39</v>
      </c>
      <c r="I31" s="53">
        <v>27</v>
      </c>
      <c r="J31" s="53">
        <v>8.64</v>
      </c>
      <c r="K31" s="53">
        <v>4.17</v>
      </c>
      <c r="L31" s="53">
        <v>2.56</v>
      </c>
      <c r="M31" s="53">
        <v>3.62</v>
      </c>
      <c r="P31" s="52"/>
    </row>
    <row r="32" spans="1:16">
      <c r="A32" s="53">
        <v>28</v>
      </c>
      <c r="B32" s="53">
        <v>0.44</v>
      </c>
      <c r="C32" s="53">
        <v>0.63</v>
      </c>
      <c r="D32" s="53">
        <v>2.4500000000000002</v>
      </c>
      <c r="E32" s="53">
        <v>2.17</v>
      </c>
      <c r="I32" s="53">
        <v>28</v>
      </c>
      <c r="J32" s="53">
        <v>7.3</v>
      </c>
      <c r="K32" s="53">
        <v>11.28</v>
      </c>
      <c r="L32" s="53">
        <v>1.32</v>
      </c>
      <c r="M32" s="53">
        <v>3.52</v>
      </c>
      <c r="P32" s="52"/>
    </row>
    <row r="33" spans="1:16">
      <c r="A33" s="53">
        <v>29</v>
      </c>
      <c r="B33" s="53">
        <v>1</v>
      </c>
      <c r="C33" s="53">
        <v>0.65</v>
      </c>
      <c r="D33" s="53">
        <v>1.18</v>
      </c>
      <c r="E33" s="53">
        <v>0.89</v>
      </c>
      <c r="I33" s="53">
        <v>29</v>
      </c>
      <c r="J33" s="53">
        <v>5.42</v>
      </c>
      <c r="K33" s="53">
        <v>6.12</v>
      </c>
      <c r="L33" s="53">
        <v>5.0999999999999996</v>
      </c>
      <c r="M33" s="53">
        <v>4.3</v>
      </c>
      <c r="P33" s="52"/>
    </row>
    <row r="34" spans="1:16">
      <c r="A34" s="53">
        <v>30</v>
      </c>
      <c r="B34" s="53">
        <v>0.5</v>
      </c>
      <c r="C34" s="53">
        <v>1</v>
      </c>
      <c r="D34" s="53">
        <v>1.75</v>
      </c>
      <c r="E34" s="53">
        <v>0.78</v>
      </c>
      <c r="I34" s="53">
        <v>30</v>
      </c>
      <c r="J34" s="53">
        <v>14.13</v>
      </c>
      <c r="K34" s="53">
        <v>7.22</v>
      </c>
      <c r="L34" s="53">
        <v>5.0999999999999996</v>
      </c>
      <c r="M34" s="53">
        <v>3.31</v>
      </c>
      <c r="P34" s="52"/>
    </row>
    <row r="35" spans="1:16">
      <c r="A35" s="53">
        <v>31</v>
      </c>
      <c r="B35" s="53">
        <v>0.71</v>
      </c>
      <c r="C35" s="53">
        <v>2.29</v>
      </c>
      <c r="D35" s="53">
        <v>1.1299999999999999</v>
      </c>
      <c r="E35" s="53">
        <v>1.1200000000000001</v>
      </c>
      <c r="I35" s="53">
        <v>31</v>
      </c>
      <c r="J35" s="53">
        <v>8.7799999999999994</v>
      </c>
      <c r="K35" s="53">
        <v>2.54</v>
      </c>
      <c r="L35" s="53">
        <v>1.42</v>
      </c>
      <c r="M35" s="53">
        <v>2.2200000000000002</v>
      </c>
      <c r="P35" s="52"/>
    </row>
    <row r="36" spans="1:16">
      <c r="A36" s="53">
        <v>32</v>
      </c>
      <c r="B36" s="53">
        <v>0.61</v>
      </c>
      <c r="C36" s="53">
        <v>0.91</v>
      </c>
      <c r="D36" s="53">
        <v>0.52</v>
      </c>
      <c r="E36" s="53">
        <v>0.83</v>
      </c>
      <c r="I36" s="53">
        <v>32</v>
      </c>
      <c r="J36" s="53">
        <v>9.89</v>
      </c>
      <c r="K36" s="53">
        <v>3.02</v>
      </c>
      <c r="L36" s="53">
        <v>9.6999999999999993</v>
      </c>
      <c r="M36" s="53">
        <v>2.54</v>
      </c>
      <c r="P36" s="52"/>
    </row>
    <row r="37" spans="1:16">
      <c r="A37" s="53">
        <v>33</v>
      </c>
      <c r="B37" s="53">
        <v>0.81</v>
      </c>
      <c r="C37" s="53">
        <v>0.3</v>
      </c>
      <c r="D37" s="53">
        <v>1.57</v>
      </c>
      <c r="E37" s="53">
        <v>0.63</v>
      </c>
      <c r="I37" s="53">
        <v>33</v>
      </c>
      <c r="J37" s="53">
        <v>6.53</v>
      </c>
      <c r="K37" s="53">
        <v>2.69</v>
      </c>
      <c r="L37" s="53">
        <v>3.42</v>
      </c>
      <c r="M37" s="53">
        <v>2.63</v>
      </c>
      <c r="P37" s="52"/>
    </row>
    <row r="38" spans="1:16">
      <c r="A38" s="53">
        <v>34</v>
      </c>
      <c r="B38" s="53">
        <v>0.38</v>
      </c>
      <c r="C38" s="53">
        <v>0.54</v>
      </c>
      <c r="D38" s="53">
        <v>1</v>
      </c>
      <c r="E38" s="53"/>
      <c r="I38" s="53">
        <v>34</v>
      </c>
      <c r="J38" s="53">
        <v>4.9800000000000004</v>
      </c>
      <c r="K38" s="53">
        <v>4.84</v>
      </c>
      <c r="L38" s="53">
        <v>4.6100000000000003</v>
      </c>
      <c r="M38" s="53">
        <v>5.25</v>
      </c>
      <c r="P38" s="52"/>
    </row>
    <row r="39" spans="1:16">
      <c r="A39" s="53">
        <v>35</v>
      </c>
      <c r="B39" s="53">
        <v>0.85</v>
      </c>
      <c r="C39" s="53">
        <v>0.36</v>
      </c>
      <c r="D39" s="53">
        <v>0.41</v>
      </c>
      <c r="E39" s="53"/>
      <c r="I39" s="53">
        <v>35</v>
      </c>
      <c r="J39" s="53">
        <v>9.89</v>
      </c>
      <c r="K39" s="53">
        <v>5.87</v>
      </c>
      <c r="L39" s="53">
        <v>3.08</v>
      </c>
      <c r="M39" s="53">
        <v>1.28</v>
      </c>
      <c r="P39" s="52"/>
    </row>
    <row r="40" spans="1:16">
      <c r="A40" s="53">
        <v>36</v>
      </c>
      <c r="B40" s="53">
        <v>1.38</v>
      </c>
      <c r="C40" s="53">
        <v>0.56999999999999995</v>
      </c>
      <c r="D40" s="53">
        <v>0.88</v>
      </c>
      <c r="E40" s="53"/>
      <c r="I40" s="53">
        <v>36</v>
      </c>
      <c r="J40" s="53">
        <v>11.48</v>
      </c>
      <c r="K40" s="53">
        <v>6.2</v>
      </c>
      <c r="L40" s="53">
        <v>4.38</v>
      </c>
      <c r="M40" s="53">
        <v>1.93</v>
      </c>
      <c r="P40" s="52"/>
    </row>
    <row r="41" spans="1:16">
      <c r="A41" s="53">
        <v>37</v>
      </c>
      <c r="B41" s="53">
        <v>0.77</v>
      </c>
      <c r="C41" s="53">
        <v>2.0299999999999998</v>
      </c>
      <c r="D41" s="53">
        <v>1.9</v>
      </c>
      <c r="E41" s="53"/>
      <c r="I41" s="53">
        <v>37</v>
      </c>
      <c r="J41" s="53">
        <v>13.48</v>
      </c>
      <c r="K41" s="53">
        <v>2.94</v>
      </c>
      <c r="L41" s="53">
        <v>4.38</v>
      </c>
      <c r="M41" s="53">
        <v>1.31</v>
      </c>
      <c r="P41" s="52"/>
    </row>
    <row r="42" spans="1:16">
      <c r="A42" s="53">
        <v>38</v>
      </c>
      <c r="B42" s="53">
        <v>1.25</v>
      </c>
      <c r="C42" s="53">
        <v>0.82</v>
      </c>
      <c r="D42" s="53">
        <v>1.1499999999999999</v>
      </c>
      <c r="E42" s="53"/>
      <c r="I42" s="53">
        <v>38</v>
      </c>
      <c r="J42" s="53">
        <v>3.87</v>
      </c>
      <c r="K42" s="53">
        <v>5.29</v>
      </c>
      <c r="L42" s="53">
        <v>4.57</v>
      </c>
      <c r="M42" s="53">
        <v>5.41</v>
      </c>
      <c r="P42" s="52"/>
    </row>
    <row r="43" spans="1:16">
      <c r="A43" s="53">
        <v>39</v>
      </c>
      <c r="B43" s="53">
        <v>1.42</v>
      </c>
      <c r="C43" s="53">
        <v>0.85</v>
      </c>
      <c r="D43" s="53">
        <v>1.1399999999999999</v>
      </c>
      <c r="E43" s="53"/>
      <c r="I43" s="53">
        <v>39</v>
      </c>
      <c r="J43" s="53">
        <v>5.94</v>
      </c>
      <c r="K43" s="53">
        <v>3.62</v>
      </c>
      <c r="L43" s="53">
        <v>2.57</v>
      </c>
      <c r="M43" s="53">
        <v>2.93</v>
      </c>
      <c r="P43" s="52"/>
    </row>
    <row r="44" spans="1:16">
      <c r="A44" s="53">
        <v>40</v>
      </c>
      <c r="B44" s="53">
        <v>1.22</v>
      </c>
      <c r="C44" s="53">
        <v>0.56999999999999995</v>
      </c>
      <c r="D44" s="53">
        <v>0.72</v>
      </c>
      <c r="E44" s="53"/>
      <c r="I44" s="53">
        <v>40</v>
      </c>
      <c r="J44" s="53">
        <v>4.84</v>
      </c>
      <c r="K44" s="53">
        <v>10.47</v>
      </c>
      <c r="L44" s="53">
        <v>6.6</v>
      </c>
      <c r="M44" s="53"/>
      <c r="P44" s="52"/>
    </row>
    <row r="45" spans="1:16">
      <c r="A45" s="53">
        <v>41</v>
      </c>
      <c r="B45" s="53">
        <v>1.1100000000000001</v>
      </c>
      <c r="C45" s="53">
        <v>1.19</v>
      </c>
      <c r="D45" s="53">
        <v>1.1399999999999999</v>
      </c>
      <c r="E45" s="53"/>
      <c r="I45" s="53">
        <v>41</v>
      </c>
      <c r="J45" s="53">
        <v>5.94</v>
      </c>
      <c r="K45" s="53">
        <v>14.75</v>
      </c>
      <c r="L45" s="53">
        <v>9.17</v>
      </c>
      <c r="M45" s="53"/>
      <c r="P45" s="52"/>
    </row>
    <row r="46" spans="1:16">
      <c r="A46" s="53">
        <v>42</v>
      </c>
      <c r="B46" s="53">
        <v>1.1399999999999999</v>
      </c>
      <c r="C46" s="53">
        <v>1.0900000000000001</v>
      </c>
      <c r="D46" s="53">
        <v>0.52</v>
      </c>
      <c r="E46" s="53"/>
      <c r="I46" s="53">
        <v>42</v>
      </c>
      <c r="J46" s="53">
        <v>8.81</v>
      </c>
      <c r="K46" s="53">
        <v>12.59</v>
      </c>
      <c r="L46" s="53">
        <v>5.41</v>
      </c>
      <c r="M46" s="53"/>
      <c r="P46" s="52"/>
    </row>
    <row r="47" spans="1:16">
      <c r="A47" s="53">
        <v>43</v>
      </c>
      <c r="B47" s="53">
        <v>0.78</v>
      </c>
      <c r="C47" s="53">
        <v>0.28000000000000003</v>
      </c>
      <c r="D47" s="53">
        <v>0.81</v>
      </c>
      <c r="E47" s="53"/>
      <c r="I47" s="53">
        <v>43</v>
      </c>
      <c r="J47" s="53">
        <v>5.13</v>
      </c>
      <c r="K47" s="53">
        <v>3.71</v>
      </c>
      <c r="L47" s="53">
        <v>1.63</v>
      </c>
      <c r="M47" s="53"/>
      <c r="P47" s="52"/>
    </row>
    <row r="48" spans="1:16">
      <c r="A48" s="52"/>
      <c r="B48" s="53">
        <f>SUM(B5:B47)</f>
        <v>41.810000000000009</v>
      </c>
      <c r="C48" s="53">
        <f t="shared" ref="C48:E48" si="0">SUM(C5:C47)</f>
        <v>40.43</v>
      </c>
      <c r="D48" s="53">
        <f t="shared" si="0"/>
        <v>54.300000000000004</v>
      </c>
      <c r="E48" s="53">
        <f t="shared" si="0"/>
        <v>38.009999999999991</v>
      </c>
      <c r="F48" s="54">
        <f>SUM(B48:E48)</f>
        <v>174.55</v>
      </c>
      <c r="I48" s="52"/>
      <c r="J48" s="53">
        <f>SUM(J5:J47)</f>
        <v>421.44</v>
      </c>
      <c r="K48" s="53">
        <f t="shared" ref="K48" si="1">SUM(K5:K47)</f>
        <v>242.41</v>
      </c>
      <c r="L48" s="53">
        <f t="shared" ref="L48" si="2">SUM(L5:L47)</f>
        <v>249.82999999999993</v>
      </c>
      <c r="M48" s="53">
        <f t="shared" ref="M48" si="3">SUM(M5:M47)</f>
        <v>137.53000000000003</v>
      </c>
      <c r="N48" s="54">
        <f>SUM(J48:M48)</f>
        <v>1051.21</v>
      </c>
      <c r="P48" s="56">
        <f>SUM(P5:P47)</f>
        <v>229.49999999999997</v>
      </c>
    </row>
    <row r="52" spans="7:8">
      <c r="G52" t="s">
        <v>59</v>
      </c>
      <c r="H52">
        <f>+F48</f>
        <v>174.55</v>
      </c>
    </row>
    <row r="53" spans="7:8">
      <c r="G53" t="s">
        <v>60</v>
      </c>
      <c r="H53">
        <f>+N48+P48</f>
        <v>1280.71</v>
      </c>
    </row>
    <row r="54" spans="7:8">
      <c r="G54" t="s">
        <v>58</v>
      </c>
      <c r="H54">
        <f>+H53+H52</f>
        <v>1455.26</v>
      </c>
    </row>
  </sheetData>
  <mergeCells count="2">
    <mergeCell ref="B4:E4"/>
    <mergeCell ref="J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Recycle Prodution</vt:lpstr>
      <vt:lpstr>Waste production</vt:lpstr>
      <vt:lpstr>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2018-02-20T12:54:17Z</dcterms:modified>
</cp:coreProperties>
</file>