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7"/>
  </bookViews>
  <sheets>
    <sheet name="1748" sheetId="2" r:id="rId1"/>
    <sheet name="1749" sheetId="4" r:id="rId2"/>
    <sheet name="1750" sheetId="5" r:id="rId3"/>
    <sheet name="1751" sheetId="6" r:id="rId4"/>
    <sheet name="1752" sheetId="7" r:id="rId5"/>
    <sheet name="1753" sheetId="8" r:id="rId6"/>
    <sheet name="1754" sheetId="9" r:id="rId7"/>
    <sheet name="1755" sheetId="10" r:id="rId8"/>
    <sheet name="1756" sheetId="11" r:id="rId9"/>
    <sheet name="1757" sheetId="3" r:id="rId10"/>
  </sheets>
  <definedNames>
    <definedName name="_xlnm.Print_Area" localSheetId="0">'1748'!$A$1:$AJ$43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6" i="6"/>
  <c r="G46"/>
  <c r="F46"/>
  <c r="N46" s="1"/>
  <c r="O46" s="1"/>
  <c r="AP45"/>
  <c r="G45"/>
  <c r="F45"/>
  <c r="N45" s="1"/>
  <c r="O45" s="1"/>
  <c r="A45"/>
  <c r="A46" s="1"/>
  <c r="AP46" i="5"/>
  <c r="G46"/>
  <c r="F46"/>
  <c r="N46" s="1"/>
  <c r="O46" s="1"/>
  <c r="AP45"/>
  <c r="G45"/>
  <c r="F45"/>
  <c r="N45" s="1"/>
  <c r="O45" s="1"/>
  <c r="A45"/>
  <c r="A46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T44" i="2"/>
  <c r="S44"/>
  <c r="W44" s="1"/>
  <c r="X44" s="1"/>
  <c r="Y44" s="1"/>
  <c r="T42"/>
  <c r="S42"/>
  <c r="W42" s="1"/>
  <c r="X42" s="1"/>
  <c r="Y42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5" i="11"/>
  <c r="AA45"/>
  <c r="AB46" i="10"/>
  <c r="AA46"/>
  <c r="AB45"/>
  <c r="AA45"/>
  <c r="AB46" i="9"/>
  <c r="AA46"/>
  <c r="AB45"/>
  <c r="AA45"/>
  <c r="AB45" i="8"/>
  <c r="AA45"/>
  <c r="AB45" i="7"/>
  <c r="AA45"/>
  <c r="AB46" i="6"/>
  <c r="AA46"/>
  <c r="AB45"/>
  <c r="AA45"/>
  <c r="AB46" i="5"/>
  <c r="AA46"/>
  <c r="AB45"/>
  <c r="AA45"/>
  <c r="AB45" i="4"/>
  <c r="AA45"/>
  <c r="AB44" i="2"/>
  <c r="AA44"/>
  <c r="AB42"/>
  <c r="AA42"/>
  <c r="AB43"/>
  <c r="AA43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0"/>
  <c r="AK45"/>
  <c r="AK40"/>
  <c r="AJ45" i="7"/>
  <c r="AJ40"/>
  <c r="AK45"/>
  <c r="AK40"/>
  <c r="AJ45" i="6"/>
  <c r="AJ46" s="1"/>
  <c r="AJ40"/>
  <c r="AK45"/>
  <c r="AK46" s="1"/>
  <c r="AK40"/>
  <c r="AJ45" i="5"/>
  <c r="AJ46" s="1"/>
  <c r="AJ40"/>
  <c r="AK45"/>
  <c r="AK46" s="1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<sst xmlns="http://schemas.openxmlformats.org/spreadsheetml/2006/main" count="930" uniqueCount="98">
  <si>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</si>
  <si>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</si>
  <si>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</si>
  <si>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</si>
  <si>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</si>
  <si>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</si>
  <si>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</si>
  <si>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</si>
  <si>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</si>
  <si>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</si>
  <si>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</si>
  <si>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</si>
  <si>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</si>
  <si>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</si>
  <si>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</si>
  <si>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</si>
  <si>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</si>
  <si>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</si>
  <si>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</si>
  <si>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</si>
  <si>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</si>
  <si>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</si>
  <si>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</si>
  <si>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</si>
  <si>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</si>
  <si>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</si>
  <si>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</si>
  <si>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</si>
  <si>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</si>
  <si>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</si>
  <si>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</si>
  <si>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</si>
  <si>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</si>
  <si>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</si>
  <si>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</si>
  <si>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</si>
  <si>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</si>
  <si>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</si>
  <si>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</si>
  <si>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</si>
  <si>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</si>
  <si>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</si>
  <si>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</si>
  <si>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</si>
  <si>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</si>
  <si>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</si>
  <si>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</si>
  <si>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</si>
  <si>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</si>
  <si>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</si>
  <si>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</si>
  <si>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</si>
  <si>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</si>
  <si>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</si>
  <si>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</si>
  <si>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</si>
  <si>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</si>
  <si>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1748</t>
  </si>
  <si>
    <t>Anonat, Enrique</t>
  </si>
  <si>
    <t>409 C-2</t>
  </si>
  <si>
    <t>6 29 N. 124 37 E.</t>
  </si>
  <si>
    <t>Panay (Bo. 9)</t>
  </si>
  <si>
    <t>Norala</t>
  </si>
  <si>
    <t>South Cotabato</t>
  </si>
  <si>
    <t>Mindanao</t>
  </si>
  <si>
    <t>M.R. Malate</t>
  </si>
  <si>
    <t>May 11, 1970</t>
  </si>
  <si>
    <t>797.15</t>
  </si>
  <si>
    <t>BLLM 1</t>
  </si>
  <si>
    <t>1749</t>
  </si>
  <si>
    <t>Panadero, Teborcio</t>
  </si>
  <si>
    <t>798.31</t>
  </si>
  <si>
    <t>1750</t>
  </si>
  <si>
    <t>Panadero, Isidro</t>
  </si>
  <si>
    <t>804.62</t>
  </si>
  <si>
    <t>1751</t>
  </si>
  <si>
    <t>Barbarono, Veronica</t>
  </si>
  <si>
    <t>796.99</t>
  </si>
  <si>
    <t>1752</t>
  </si>
  <si>
    <t>Piedra, Andres dela</t>
  </si>
  <si>
    <t>May 11,1970</t>
  </si>
  <si>
    <t>804.93</t>
  </si>
  <si>
    <t>1753</t>
  </si>
  <si>
    <t>Panadero, Loreto</t>
  </si>
  <si>
    <t>801.72</t>
  </si>
  <si>
    <t>Panadero, Eulalio</t>
  </si>
  <si>
    <t>799.51</t>
  </si>
  <si>
    <t>1755</t>
  </si>
  <si>
    <t>Anonat, Enrique Sr.</t>
  </si>
  <si>
    <t>1754</t>
  </si>
  <si>
    <t>797.18</t>
  </si>
  <si>
    <t>1756</t>
  </si>
  <si>
    <t>Vertoso, Guillermo</t>
  </si>
  <si>
    <t>409 C-3</t>
  </si>
  <si>
    <t>802.60</t>
  </si>
  <si>
    <t>1757</t>
  </si>
  <si>
    <t>Florida,Arsenio Jr</t>
  </si>
  <si>
    <t>798.96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</si>
</sst>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1594.3004000051126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797.15020000255629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5.410068087123669E-3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22173.483140523553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119.96005351892119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-1.5947323646194889E-3</v>
      </c>
      <c r="AB40" s="91">
        <f>SUM(AB42:AB65536)</f>
        <v>-5.1696871658301613E-3</v>
      </c>
      <c r="AC40" s="91"/>
      <c r="AD40" s="91">
        <f>SUM(AD42:AD65536)</f>
        <v>-1.5947323646194889E-3</v>
      </c>
      <c r="AE40" s="91">
        <f>SUM(AE42:AE65536)</f>
        <v>-5.1696871658301604E-3</v>
      </c>
      <c r="AF40" s="91">
        <f>SUM(AF42:AF65536)</f>
        <v>0</v>
      </c>
      <c r="AG40" s="91">
        <f>SUM(AG42:AG65536)</f>
        <v>7.3274719625260332E-15</v>
      </c>
      <c r="AH40" s="92"/>
      <c r="AI40" s="93">
        <v>1</v>
      </c>
      <c r="AJ40" s="92">
        <f>AJ44+AF44</f>
        <v>718299.9100034117</v>
      </c>
      <c r="AK40" s="92">
        <f>AK44+AG44</f>
        <v>458903.27149504342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2948.6300000000047</v>
      </c>
      <c r="G41" s="72">
        <f>IF(D42=0,D41-$D$41,D41-D42)</f>
        <v>3547.4399999999441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4612.889488216646</v>
      </c>
      <c r="N41" s="36">
        <f>IF(F41=0,,ATAN(G41/F41))</f>
        <v>0.87731874341162963</v>
      </c>
      <c r="O41" s="36">
        <f>ABS(DEGREES(N41))</f>
        <v>50.266661285207178</v>
      </c>
      <c r="P41" s="37" t="str">
        <f>TEXT(INT(O41),"00")</f>
        <v>50</v>
      </c>
      <c r="Q41" s="38" t="str">
        <f>TEXT((O41-P41)*60,"00")</f>
        <v>16</v>
      </c>
      <c r="R41" s="39" t="str">
        <f>IF(L41="",IF(F41&gt;0,"S","N"),"")</f>
        <v>S</v>
      </c>
      <c r="S41" s="25" t="str">
        <f>IF(L41="",IF(INT(Q41)=60,INT(P41+1),P41),"due")</f>
        <v>50</v>
      </c>
      <c r="T41" s="38" t="str">
        <f>IF(L41="",IF(INT(Q41)=60,"00",Q41),L41)</f>
        <v>16</v>
      </c>
      <c r="U41" s="40" t="str">
        <f>IF(L41="",IF(G41&gt;0,"W","E"),"")</f>
        <v>W</v>
      </c>
      <c r="V41" s="41"/>
      <c r="W41" s="22">
        <f>IF(S41="due",90*(I41+K41),S41+T41/60)</f>
        <v>50.266666666666666</v>
      </c>
      <c r="X41" s="22">
        <f>IF(R41="",W41,IF(R41="N",IF(U41="E",180+W41,180-W41),IF(U41="E",360-W41,W41)))</f>
        <v>50.266666666666666</v>
      </c>
      <c r="Y41" s="22">
        <f>RADIANS(X41)</f>
        <v>0.87731883733581628</v>
      </c>
      <c r="Z41" s="64"/>
      <c r="AA41" s="58">
        <f>-M41*COS(Y41)</f>
        <v>-2948.6296668095747</v>
      </c>
      <c r="AB41" s="58">
        <f>-M41*SIN(Y41)</f>
        <v>-3547.4402769476033</v>
      </c>
      <c r="AC41" s="64"/>
      <c r="AD41" s="22">
        <v>0</v>
      </c>
      <c r="AE41" s="22">
        <v>0</v>
      </c>
      <c r="AF41" s="22">
        <f t="shared" ref="AF41:AG43" si="0">AA41-AD41</f>
        <v>-2948.6296668095747</v>
      </c>
      <c r="AG41" s="22">
        <f t="shared" si="0"/>
        <v>-3547.4402769476033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718279.99</v>
      </c>
      <c r="D42" s="60">
        <v>458902.78</v>
      </c>
      <c r="E42" s="79"/>
      <c r="F42" s="72">
        <f>IF(C43=0,C42-$C$42,C42-C43)</f>
        <v>-1.1999999999534339</v>
      </c>
      <c r="G42" s="72">
        <f>IF(D43=0,D42-$D$42,D42-D43)</f>
        <v>40.17000000004191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40.187919826774504</v>
      </c>
      <c r="N42" s="36">
        <f>IF(F42=0,,ATAN(G42/F42))</f>
        <v>-1.5409321686778203</v>
      </c>
      <c r="O42" s="36">
        <f>ABS(DEGREES(N42))</f>
        <v>88.288909781180166</v>
      </c>
      <c r="P42" s="37" t="str">
        <f>TEXT(INT(O42),"00")</f>
        <v>88</v>
      </c>
      <c r="Q42" s="38" t="str">
        <f>TEXT((O42-P42)*60,"00")</f>
        <v>17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17</v>
      </c>
      <c r="U42" s="40" t="str">
        <f>IF(L42="",IF(G42&gt;0,"W","E"),"")</f>
        <v>W</v>
      </c>
      <c r="V42" s="44"/>
      <c r="W42" s="22">
        <f>IF(S42="due",90*(I42+K42),S42+T42/60)</f>
        <v>88.283333333333331</v>
      </c>
      <c r="X42" s="22">
        <f>IF(R42="",W42,IF(R42="N",IF(U42="E",180+W42,180-W42),IF(U42="E",360-W42,W42)))</f>
        <v>91.716666666666669</v>
      </c>
      <c r="Y42" s="22">
        <f>RADIANS(X42)</f>
        <v>1.6007578122874659</v>
      </c>
      <c r="Z42" s="64"/>
      <c r="AA42" s="58">
        <f>-M42*COS(Y42)</f>
        <v>1.2039096349372513</v>
      </c>
      <c r="AB42" s="58">
        <f>-M42*SIN(Y42)</f>
        <v>-40.169883016933973</v>
      </c>
      <c r="AC42" s="64"/>
      <c r="AD42" s="82">
        <f>$AA$40/$M$40*M42</f>
        <v>-5.3425264939867549E-4</v>
      </c>
      <c r="AE42" s="82">
        <f>$AB$40/$M$40*M42</f>
        <v>-1.7319013059386306E-3</v>
      </c>
      <c r="AF42" s="22">
        <f t="shared" si="0"/>
        <v>1.2044438875866501</v>
      </c>
      <c r="AG42" s="22">
        <f t="shared" si="0"/>
        <v>-40.168151115628035</v>
      </c>
      <c r="AH42" s="63"/>
      <c r="AI42" s="38">
        <f>A42</f>
        <v>1</v>
      </c>
      <c r="AJ42" s="82">
        <f t="shared" ref="AJ42:AK44" si="1">AJ41+AF41</f>
        <v>718279.99033319042</v>
      </c>
      <c r="AK42" s="82">
        <f t="shared" si="1"/>
        <v>458902.77972305234</v>
      </c>
      <c r="AL42" s="66"/>
      <c r="AM42" s="9" t="str">
        <f>IF(A43=0,A42&amp;" - 1",A42&amp;" - "&amp;A43)</f>
        <v>1 - 2</v>
      </c>
      <c r="AN42" s="18">
        <f>F42</f>
        <v>-1.1999999999534339</v>
      </c>
      <c r="AO42" s="18">
        <f>AN42*G42</f>
        <v>-48.203999998179732</v>
      </c>
      <c r="AP42" s="9" t="str">
        <f>D42&amp;","&amp;C42</f>
        <v>458902.78,718279.99</v>
      </c>
    </row>
    <row r="43" spans="1:44">
      <c r="A43" s="20">
        <f>A42+1</f>
        <v>2</v>
      </c>
      <c r="B43" s="44"/>
      <c r="C43" s="60">
        <v>718281.19</v>
      </c>
      <c r="D43" s="60">
        <v>458862.61</v>
      </c>
      <c r="E43" s="79"/>
      <c r="F43" s="72">
        <f>IF(C44=0,C43-$C$42,C43-C44)</f>
        <v>-19.820000000065193</v>
      </c>
      <c r="G43" s="72">
        <f>IF(D44=0,D43-$D$42,D43-D44)</f>
        <v>-0.66000000003259629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19.830985855539993</v>
      </c>
      <c r="N43" s="36">
        <f>IF(F43=0,,ATAN(G43/F43))</f>
        <v>3.3287397116227725E-2</v>
      </c>
      <c r="O43" s="36">
        <f>ABS(DEGREES(N43))</f>
        <v>1.9072273657357961</v>
      </c>
      <c r="P43" s="37" t="str">
        <f>TEXT(INT(O43),"00")</f>
        <v>01</v>
      </c>
      <c r="Q43" s="38" t="str">
        <f>TEXT((O43-P43)*60,"00")</f>
        <v>54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54</v>
      </c>
      <c r="U43" s="40" t="str">
        <f>IF(L43="",IF(G43&gt;0,"W","E"),"")</f>
        <v>E</v>
      </c>
      <c r="V43" s="44"/>
      <c r="W43" s="22">
        <f>IF(S43="due",90*(I43+K43),S43+T43/60)</f>
        <v>1.9</v>
      </c>
      <c r="X43" s="22">
        <f>IF(R43="",W43,IF(R43="N",IF(U43="E",180+W43,180-W43),IF(U43="E",360-W43,W43)))</f>
        <v>181.9</v>
      </c>
      <c r="Y43" s="22">
        <f>RADIANS(X43)</f>
        <v>3.1747539093776855</v>
      </c>
      <c r="Z43" s="64"/>
      <c r="AA43" s="58">
        <f>-M43*COS(Y43)</f>
        <v>19.820083095657377</v>
      </c>
      <c r="AB43" s="58">
        <f>-M43*SIN(Y43)</f>
        <v>0.65749987366077056</v>
      </c>
      <c r="AC43" s="64"/>
      <c r="AD43" s="82">
        <f>$AA$40/$M$40*M43</f>
        <v>-2.6363038393570516E-4</v>
      </c>
      <c r="AE43" s="82">
        <f>$AB$40/$M$40*M43</f>
        <v>-8.5461776696335145E-4</v>
      </c>
      <c r="AF43" s="22">
        <f t="shared" si="0"/>
        <v>19.820346726041315</v>
      </c>
      <c r="AG43" s="22">
        <f t="shared" si="0"/>
        <v>0.65835449142773395</v>
      </c>
      <c r="AH43" s="64"/>
      <c r="AI43" s="25">
        <f>A43</f>
        <v>2</v>
      </c>
      <c r="AJ43" s="82">
        <f t="shared" si="1"/>
        <v>718281.194777078</v>
      </c>
      <c r="AK43" s="82">
        <f t="shared" si="1"/>
        <v>458862.61157193669</v>
      </c>
      <c r="AL43" s="66"/>
      <c r="AM43" s="9" t="str">
        <f>IF(A44=0,A43&amp;" - 1",A43&amp;" - "&amp;A44)</f>
        <v>2 - 3</v>
      </c>
      <c r="AN43" s="18">
        <f>AN42+F42+F43</f>
        <v>-22.21999999997206</v>
      </c>
      <c r="AO43" s="18">
        <f>AN43*G43</f>
        <v>14.66520000070585</v>
      </c>
      <c r="AP43" s="9" t="str">
        <f>D43&amp;","&amp;C43</f>
        <v>458862.61,718281.19</v>
      </c>
    </row>
    <row r="44" spans="1:44" s="46" customFormat="1">
      <c r="A44" s="20">
        <f>A43+1</f>
        <v>3</v>
      </c>
      <c r="B44" s="44"/>
      <c r="C44" s="60">
        <v>718301.01</v>
      </c>
      <c r="D44" s="60">
        <v>458863.27</v>
      </c>
      <c r="E44" s="79"/>
      <c r="F44" s="72">
        <f>IF(C45=0,C44-$C$42,C44-C45)</f>
        <v>1.0999999999767169</v>
      </c>
      <c r="G44" s="72">
        <f>IF(D45=0,D44-$D$42,D44-D45)</f>
        <v>-40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40.015122141509814</v>
      </c>
      <c r="N44" s="22">
        <f>IF(F44=0,,ATAN(G44/F44))</f>
        <v>-1.5433032559433157</v>
      </c>
      <c r="O44" s="22">
        <f>ABS(DEGREES(N44))</f>
        <v>88.424763074350281</v>
      </c>
      <c r="P44" s="24" t="str">
        <f>TEXT(INT(O44),"00")</f>
        <v>88</v>
      </c>
      <c r="Q44" s="25" t="str">
        <f>TEXT((O44-P44)*60,"00")</f>
        <v>25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25</v>
      </c>
      <c r="U44" s="24" t="str">
        <f>IF(L44="",IF(G44&gt;0,"W","E"),"")</f>
        <v>E</v>
      </c>
      <c r="V44" s="44"/>
      <c r="W44" s="22">
        <f>IF(S44="due",90*(I44+K44),S44+T44/60)</f>
        <v>88.416666666666671</v>
      </c>
      <c r="X44" s="22">
        <f>IF(R44="",W44,IF(R44="N",IF(U44="E",180+W44,180-W44),IF(U44="E",360-W44,W44)))</f>
        <v>271.58333333333331</v>
      </c>
      <c r="Y44" s="22">
        <f>RADIANS(X44)</f>
        <v>4.7400233602079327</v>
      </c>
      <c r="Z44" s="64"/>
      <c r="AA44" s="58">
        <f>-M44*COS(Y44)</f>
        <v>-1.1056523478418592</v>
      </c>
      <c r="AB44" s="58">
        <f>-M44*SIN(Y44)</f>
        <v>39.999844160767189</v>
      </c>
      <c r="AC44" s="64"/>
      <c r="AD44" s="82">
        <f>$AA$40/$M$40*M44</f>
        <v>-5.3195550086348022E-4</v>
      </c>
      <c r="AE44" s="82">
        <f>$AB$40/$M$40*M44</f>
        <v>-1.7244545772185811E-3</v>
      </c>
      <c r="AF44" s="22">
        <f>AA44-AD44</f>
        <v>-1.1051203923409958</v>
      </c>
      <c r="AG44" s="22">
        <f>AB44-AE44</f>
        <v>40.001568615344411</v>
      </c>
      <c r="AH44" s="64"/>
      <c r="AI44" s="25">
        <f>A44</f>
        <v>3</v>
      </c>
      <c r="AJ44" s="82">
        <f t="shared" si="1"/>
        <v>718301.01512380398</v>
      </c>
      <c r="AK44" s="82">
        <f t="shared" si="1"/>
        <v>458863.2699264281</v>
      </c>
      <c r="AL44" s="66"/>
      <c r="AM44" s="9" t="str">
        <f>IF(A45=0,A44&amp;" - 1",A44&amp;" - "&amp;A45)</f>
        <v>3 - 4</v>
      </c>
      <c r="AN44" s="18">
        <f>AN43+F43+F44</f>
        <v>-40.940000000060536</v>
      </c>
      <c r="AO44" s="18">
        <f>AN44*G44</f>
        <v>1637.6000000024214</v>
      </c>
      <c r="AP44" s="9" t="str">
        <f>D44&amp;","&amp;C44</f>
        <v>458863.27,718301.01</v>
      </c>
    </row>
    <row r="45" spans="1:44" s="46" customFormat="1">
      <c r="A45" s="20">
        <f>A44+1</f>
        <v>4</v>
      </c>
      <c r="B45" s="44"/>
      <c r="C45" s="60">
        <v>718299.91</v>
      </c>
      <c r="D45" s="60">
        <v>458903.27</v>
      </c>
      <c r="E45" s="79"/>
      <c r="F45" s="72">
        <f>IF(C46=0,C45-$C$42,C45-C46)</f>
        <v>19.92000000004191</v>
      </c>
      <c r="G45" s="72">
        <f>IF(D46=0,D45-$D$42,D45-D46)</f>
        <v>0.48999999999068677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19.926025695096865</v>
      </c>
      <c r="N45" s="22">
        <f>IF(F45=0,,ATAN(G45/F45))</f>
        <v>2.4593434034288607E-2</v>
      </c>
      <c r="O45" s="22">
        <f>ABS(DEGREES(N45))</f>
        <v>1.4090999738981347</v>
      </c>
      <c r="P45" s="24" t="str">
        <f>TEXT(INT(O45),"00")</f>
        <v>01</v>
      </c>
      <c r="Q45" s="25" t="str">
        <f>TEXT((O45-P45)*60,"00")</f>
        <v>25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25</v>
      </c>
      <c r="U45" s="24" t="str">
        <f>IF(L45="",IF(G45&gt;0,"W","E"),"")</f>
        <v>W</v>
      </c>
      <c r="V45" s="44"/>
      <c r="W45" s="22">
        <f>IF(S45="due",90*(I45+K45),S45+T45/60)</f>
        <v>1.4166666666666667</v>
      </c>
      <c r="X45" s="22">
        <f>IF(R45="",W45,IF(R45="N",IF(U45="E",180+W45,180-W45),IF(U45="E",360-W45,W45)))</f>
        <v>1.4166666666666667</v>
      </c>
      <c r="Y45" s="22">
        <f>RADIANS(X45)</f>
        <v>2.4725497736586336E-2</v>
      </c>
      <c r="Z45" s="64"/>
      <c r="AA45" s="58">
        <f>-M45*COS(Y45)</f>
        <v>-19.91993511511739</v>
      </c>
      <c r="AB45" s="58">
        <f>-M45*SIN(Y45)</f>
        <v>-0.49263070465981479</v>
      </c>
      <c r="AC45" s="64"/>
      <c r="AD45" s="82">
        <f>$AA$40/$M$40*M45</f>
        <v>-2.6489383042162793E-4</v>
      </c>
      <c r="AE45" s="82">
        <f>$AB$40/$M$40*M45</f>
        <v>-8.5871351570959741E-4</v>
      </c>
      <c r="AF45" s="22">
        <f>AA45-AD45</f>
        <v>-19.919670221286967</v>
      </c>
      <c r="AG45" s="22">
        <f>AB45-AE45</f>
        <v>-0.49177199114410519</v>
      </c>
      <c r="AH45" s="64"/>
      <c r="AI45" s="25">
        <f>A45</f>
        <v>4</v>
      </c>
      <c r="AJ45" s="82">
        <f t="shared" ref="AJ45" si="2">AJ44+AF44</f>
        <v>718299.9100034117</v>
      </c>
      <c r="AK45" s="82">
        <f t="shared" ref="AK45" si="3">AK44+AG44</f>
        <v>458903.27149504342</v>
      </c>
      <c r="AL45" s="66"/>
      <c r="AM45" s="9" t="str">
        <f>IF(A46=0,A45&amp;" - 1",A45&amp;" - "&amp;A46)</f>
        <v>4 - 1</v>
      </c>
      <c r="AN45" s="18">
        <f>AN44+F44+F45</f>
        <v>-19.92000000004191</v>
      </c>
      <c r="AO45" s="18">
        <f>AN45*G45</f>
        <v>-9.760799999835017</v>
      </c>
      <c r="AP45" s="9" t="str">
        <f>D45&amp;","&amp;C45</f>
        <v>458903.27,718299.91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opLeftCell="A30" workbookViewId="0">
      <selection activeCell="M49" sqref="M4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96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93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97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22747.921300025992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11373.960650012996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0.14042802661443399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14958.756625005928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15000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15000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2100.6286734551732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-0.14042755224855696</v>
      </c>
      <c r="AB40" s="91">
        <f>SUM(AB42:AB65536)</f>
        <v>3.6500452461041277E-4</v>
      </c>
      <c r="AC40" s="91"/>
      <c r="AD40" s="91">
        <f>SUM(AD42:AD65536)</f>
        <v>-0.14042755224855696</v>
      </c>
      <c r="AE40" s="91">
        <f>SUM(AE42:AE65536)</f>
        <v>3.6500452461041277E-4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718095.39729324763</v>
      </c>
      <c r="AK40" s="92">
        <f>AK44+AG44</f>
        <v>459897.02778749831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3153.5100000000093</v>
      </c>
      <c r="G41" s="72">
        <f>IF(D42=0,D41-$D$41,D41-D42)</f>
        <v>3553.4199999999837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4750.9387510785637</v>
      </c>
      <c r="N41" s="36">
        <f>IF(F41=0,,ATAN(G41/F41))</f>
        <v>0.84495403684367465</v>
      </c>
      <c r="O41" s="36">
        <f>ABS(DEGREES(N41))</f>
        <v>48.412300193684018</v>
      </c>
      <c r="P41" s="37" t="str">
        <f>TEXT(INT(O41),"00")</f>
        <v>48</v>
      </c>
      <c r="Q41" s="38" t="str">
        <f>TEXT((O41-P41)*60,"00")</f>
        <v>25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25</v>
      </c>
      <c r="U41" s="40" t="str">
        <f>IF(L41="",IF(G41&gt;0,"W","E"),"")</f>
        <v>W</v>
      </c>
      <c r="V41" s="41"/>
      <c r="W41" s="22">
        <f>IF(S41="due",90*(I41+K41),S41+T41/60)</f>
        <v>48.416666666666664</v>
      </c>
      <c r="X41" s="22">
        <f>IF(R41="",W41,IF(R41="N",IF(U41="E",180+W41,180-W41),IF(U41="E",360-W41,W41)))</f>
        <v>48.416666666666664</v>
      </c>
      <c r="Y41" s="22">
        <f>RADIANS(X41)</f>
        <v>0.8450302461739212</v>
      </c>
      <c r="Z41" s="64"/>
      <c r="AA41" s="58">
        <f>-M41*COS(Y41)</f>
        <v>-3153.2391870844112</v>
      </c>
      <c r="AB41" s="58">
        <f>-M41*SIN(Y41)</f>
        <v>-3553.6603165658903</v>
      </c>
      <c r="AC41" s="64"/>
      <c r="AD41" s="22">
        <v>0</v>
      </c>
      <c r="AE41" s="22">
        <v>0</v>
      </c>
      <c r="AF41" s="22">
        <f t="shared" ref="AF41:AG43" si="0">AA41-AD41</f>
        <v>-3153.2391870844112</v>
      </c>
      <c r="AG41" s="22">
        <f t="shared" si="0"/>
        <v>-3553.6603165658903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718075.11</v>
      </c>
      <c r="D42" s="60">
        <v>458896.8</v>
      </c>
      <c r="E42" s="79"/>
      <c r="F42" s="72">
        <f>IF(C43=0,C42-$C$42,C42-C43)</f>
        <v>-1.2099999999627471</v>
      </c>
      <c r="G42" s="72">
        <f>IF(D43=0,D42-$D$42,D42-D43)</f>
        <v>40.080000000016298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40.098260560792617</v>
      </c>
      <c r="N42" s="36">
        <f>IF(F42=0,,ATAN(G42/F42))</f>
        <v>-1.5406158727647068</v>
      </c>
      <c r="O42" s="36">
        <f>ABS(DEGREES(N42))</f>
        <v>88.270787360281531</v>
      </c>
      <c r="P42" s="37" t="str">
        <f>TEXT(INT(O42),"00")</f>
        <v>88</v>
      </c>
      <c r="Q42" s="38" t="str">
        <f>TEXT((O42-P42)*60,"00")</f>
        <v>16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16</v>
      </c>
      <c r="U42" s="40" t="str">
        <f>IF(L42="",IF(G42&gt;0,"W","E"),"")</f>
        <v>W</v>
      </c>
      <c r="V42" s="44"/>
      <c r="W42" s="22">
        <f>IF(S42="due",90*(I42+K42),S42+T42/60)</f>
        <v>88.266666666666666</v>
      </c>
      <c r="X42" s="22">
        <f>IF(R42="",W42,IF(R42="N",IF(U42="E",180+W42,180-W42),IF(U42="E",360-W42,W42)))</f>
        <v>91.733333333333334</v>
      </c>
      <c r="Y42" s="22">
        <f>RADIANS(X42)</f>
        <v>1.6010487004961316</v>
      </c>
      <c r="Z42" s="64"/>
      <c r="AA42" s="58">
        <f>-M42*COS(Y42)</f>
        <v>1.2128825372464282</v>
      </c>
      <c r="AB42" s="58">
        <f>-M42*SIN(Y42)</f>
        <v>-40.079912873558733</v>
      </c>
      <c r="AC42" s="64"/>
      <c r="AD42" s="82">
        <f>$AA$40/$M$40*M42</f>
        <v>-2.6805787482254502E-3</v>
      </c>
      <c r="AE42" s="82">
        <f>$AB$40/$M$40*M42</f>
        <v>6.9674601316484894E-6</v>
      </c>
      <c r="AF42" s="22">
        <f t="shared" si="0"/>
        <v>1.2155631159946536</v>
      </c>
      <c r="AG42" s="22">
        <f t="shared" si="0"/>
        <v>-40.079919841018864</v>
      </c>
      <c r="AH42" s="63"/>
      <c r="AI42" s="38">
        <f>A42</f>
        <v>1</v>
      </c>
      <c r="AJ42" s="82">
        <f t="shared" ref="AJ42:AK44" si="1">AJ41+AF41</f>
        <v>718075.38081291562</v>
      </c>
      <c r="AK42" s="82">
        <f t="shared" si="1"/>
        <v>458896.55968343408</v>
      </c>
      <c r="AL42" s="66"/>
      <c r="AM42" s="9" t="str">
        <f>IF(A43=0,A42&amp;" - 1",A42&amp;" - "&amp;A43)</f>
        <v>1 - 2</v>
      </c>
      <c r="AN42" s="18">
        <f>F42</f>
        <v>-1.2099999999627471</v>
      </c>
      <c r="AO42" s="18">
        <f>AN42*G42</f>
        <v>-48.496799998526626</v>
      </c>
      <c r="AP42" s="9" t="str">
        <f>D42&amp;","&amp;C42</f>
        <v>458896.8,718075.11</v>
      </c>
    </row>
    <row r="43" spans="1:44">
      <c r="A43" s="20">
        <f>A42+1</f>
        <v>2</v>
      </c>
      <c r="B43" s="44"/>
      <c r="C43" s="60">
        <v>718076.32</v>
      </c>
      <c r="D43" s="60">
        <v>458856.72</v>
      </c>
      <c r="E43" s="79"/>
      <c r="F43" s="72">
        <f>IF(C44=0,C43-$C$42,C43-C44)</f>
        <v>-19.940000000060536</v>
      </c>
      <c r="G43" s="72">
        <f>IF(D44=0,D43-$D$42,D43-D44)</f>
        <v>-0.64000000001396984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19.950268168684651</v>
      </c>
      <c r="N43" s="36">
        <f>IF(F43=0,,ATAN(G43/F43))</f>
        <v>3.2085274111202412E-2</v>
      </c>
      <c r="O43" s="36">
        <f>ABS(DEGREES(N43))</f>
        <v>1.8383507910922618</v>
      </c>
      <c r="P43" s="37" t="str">
        <f>TEXT(INT(O43),"00")</f>
        <v>01</v>
      </c>
      <c r="Q43" s="38" t="str">
        <f>TEXT((O43-P43)*60,"00")</f>
        <v>50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50</v>
      </c>
      <c r="U43" s="40" t="str">
        <f>IF(L43="",IF(G43&gt;0,"W","E"),"")</f>
        <v>E</v>
      </c>
      <c r="V43" s="44"/>
      <c r="W43" s="22">
        <f>IF(S43="due",90*(I43+K43),S43+T43/60)</f>
        <v>1.8333333333333335</v>
      </c>
      <c r="X43" s="22">
        <f>IF(R43="",W43,IF(R43="N",IF(U43="E",180+W43,180-W43),IF(U43="E",360-W43,W43)))</f>
        <v>181.83333333333334</v>
      </c>
      <c r="Y43" s="22">
        <f>RADIANS(X43)</f>
        <v>3.1735903565430226</v>
      </c>
      <c r="Z43" s="64"/>
      <c r="AA43" s="58">
        <f>-M43*COS(Y43)</f>
        <v>19.940055969144552</v>
      </c>
      <c r="AB43" s="58">
        <f>-M43*SIN(Y43)</f>
        <v>0.63825382867222658</v>
      </c>
      <c r="AC43" s="64"/>
      <c r="AD43" s="82">
        <f>$AA$40/$M$40*M43</f>
        <v>-1.3336804172165231E-3</v>
      </c>
      <c r="AE43" s="82">
        <f>$AB$40/$M$40*M43</f>
        <v>3.4665518188816562E-6</v>
      </c>
      <c r="AF43" s="22">
        <f t="shared" si="0"/>
        <v>19.941389649561767</v>
      </c>
      <c r="AG43" s="22">
        <f t="shared" si="0"/>
        <v>0.63825036212040764</v>
      </c>
      <c r="AH43" s="64"/>
      <c r="AI43" s="25">
        <f>A43</f>
        <v>2</v>
      </c>
      <c r="AJ43" s="82">
        <f t="shared" si="1"/>
        <v>718076.59637603164</v>
      </c>
      <c r="AK43" s="82">
        <f t="shared" si="1"/>
        <v>458856.47976359306</v>
      </c>
      <c r="AL43" s="66"/>
      <c r="AM43" s="9" t="str">
        <f>IF(A44=0,A43&amp;" - 1",A43&amp;" - "&amp;A44)</f>
        <v>2 - 3</v>
      </c>
      <c r="AN43" s="18">
        <f>AN42+F42+F43</f>
        <v>-22.35999999998603</v>
      </c>
      <c r="AO43" s="18">
        <f>AN43*G43</f>
        <v>14.310400000303424</v>
      </c>
      <c r="AP43" s="9" t="str">
        <f>D43&amp;","&amp;C43</f>
        <v>458856.72,718076.32</v>
      </c>
    </row>
    <row r="44" spans="1:44" s="46" customFormat="1">
      <c r="A44" s="20">
        <f>A43+1</f>
        <v>3</v>
      </c>
      <c r="B44" s="44"/>
      <c r="C44" s="60">
        <v>718096.26</v>
      </c>
      <c r="D44" s="60">
        <v>458857.36</v>
      </c>
      <c r="E44" s="79"/>
      <c r="F44" s="72">
        <f>IF(C45=0,C44-$C$42,C44-C45)</f>
        <v>1.1700000000419095</v>
      </c>
      <c r="G44" s="72">
        <f>IF(D45=0,D44-$D$42,D44-D45)</f>
        <v>-1039.9100000000326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1039.9106581817823</v>
      </c>
      <c r="N44" s="22">
        <f>IF(F44=0,,ATAN(G44/F44))</f>
        <v>-1.5696712299053937</v>
      </c>
      <c r="O44" s="22">
        <f>ABS(DEGREES(N44))</f>
        <v>89.935536696688189</v>
      </c>
      <c r="P44" s="24" t="str">
        <f>TEXT(INT(O44),"00")</f>
        <v>89</v>
      </c>
      <c r="Q44" s="25" t="str">
        <f>TEXT((O44-P44)*60,"00")</f>
        <v>56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56</v>
      </c>
      <c r="U44" s="24" t="str">
        <f>IF(L44="",IF(G44&gt;0,"W","E"),"")</f>
        <v>E</v>
      </c>
      <c r="V44" s="44"/>
      <c r="W44" s="22">
        <f>IF(S44="due",90*(I44+K44),S44+T44/60)</f>
        <v>89.933333333333337</v>
      </c>
      <c r="X44" s="22">
        <f>IF(R44="",W44,IF(R44="N",IF(U44="E",180+W44,180-W44),IF(U44="E",360-W44,W44)))</f>
        <v>270.06666666666666</v>
      </c>
      <c r="Y44" s="22">
        <f>RADIANS(X44)</f>
        <v>4.7135525332193522</v>
      </c>
      <c r="Z44" s="64"/>
      <c r="AA44" s="58">
        <f>-M44*COS(Y44)</f>
        <v>-1.2099907210975718</v>
      </c>
      <c r="AB44" s="58">
        <f>-M44*SIN(Y44)</f>
        <v>1039.9099542376362</v>
      </c>
      <c r="AC44" s="64"/>
      <c r="AD44" s="82">
        <f>$AA$40/$M$40*M44</f>
        <v>-6.9518287611230106E-2</v>
      </c>
      <c r="AE44" s="82">
        <f>$AB$40/$M$40*M44</f>
        <v>1.8069452265574002E-4</v>
      </c>
      <c r="AF44" s="22">
        <f>AA44-AD44</f>
        <v>-1.1404724334863416</v>
      </c>
      <c r="AG44" s="22">
        <f>AB44-AE44</f>
        <v>1039.9097735431135</v>
      </c>
      <c r="AH44" s="64"/>
      <c r="AI44" s="25">
        <f>A44</f>
        <v>3</v>
      </c>
      <c r="AJ44" s="82">
        <f t="shared" si="1"/>
        <v>718096.53776568116</v>
      </c>
      <c r="AK44" s="82">
        <f t="shared" si="1"/>
        <v>458857.11801395519</v>
      </c>
      <c r="AL44" s="66"/>
      <c r="AM44" s="9" t="str">
        <f>IF(A45=0,A44&amp;" - 1",A44&amp;" - "&amp;A45)</f>
        <v>3 - 4</v>
      </c>
      <c r="AN44" s="18">
        <f>AN43+F43+F44</f>
        <v>-41.130000000004657</v>
      </c>
      <c r="AO44" s="18">
        <f>AN44*G44</f>
        <v>42771.498300006184</v>
      </c>
      <c r="AP44" s="9" t="str">
        <f>D44&amp;","&amp;C44</f>
        <v>458857.36,718096.26</v>
      </c>
    </row>
    <row r="45" spans="1:44" s="46" customFormat="1">
      <c r="A45" s="20">
        <f>A44+1</f>
        <v>4</v>
      </c>
      <c r="B45" s="44"/>
      <c r="C45" s="60">
        <v>718095.09</v>
      </c>
      <c r="D45" s="60">
        <v>459897.27</v>
      </c>
      <c r="E45" s="79"/>
      <c r="F45" s="72">
        <f>IF(C46=0,C45-$C$42,C45-C46)</f>
        <v>19.979999999981374</v>
      </c>
      <c r="G45" s="72">
        <f>IF(D46=0,D45-$D$42,D45-D46)</f>
        <v>1000.4700000000303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1000.6694865439136</v>
      </c>
      <c r="N45" s="22">
        <f>IF(F45=0,,ATAN(G45/F45))</f>
        <v>1.5508283672777299</v>
      </c>
      <c r="O45" s="22">
        <f>ABS(DEGREES(N45))</f>
        <v>88.855920194178267</v>
      </c>
      <c r="P45" s="24" t="str">
        <f>TEXT(INT(O45),"00")</f>
        <v>88</v>
      </c>
      <c r="Q45" s="25" t="str">
        <f>TEXT((O45-P45)*60,"00")</f>
        <v>51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51</v>
      </c>
      <c r="U45" s="24" t="str">
        <f>IF(L45="",IF(G45&gt;0,"W","E"),"")</f>
        <v>W</v>
      </c>
      <c r="V45" s="44"/>
      <c r="W45" s="22">
        <f>IF(S45="due",90*(I45+K45),S45+T45/60)</f>
        <v>88.85</v>
      </c>
      <c r="X45" s="22">
        <f>IF(R45="",W45,IF(R45="N",IF(U45="E",180+W45,180-W45),IF(U45="E",360-W45,W45)))</f>
        <v>88.85</v>
      </c>
      <c r="Y45" s="22">
        <f>RADIANS(X45)</f>
        <v>1.5507250403969617</v>
      </c>
      <c r="Z45" s="64"/>
      <c r="AA45" s="58">
        <f>-M45*COS(Y45)</f>
        <v>-20.083375337541966</v>
      </c>
      <c r="AB45" s="58">
        <f>-M45*SIN(Y45)</f>
        <v>-1000.4679301882251</v>
      </c>
      <c r="AC45" s="64"/>
      <c r="AD45" s="82">
        <f>$AA$40/$M$40*M45</f>
        <v>-6.6895005471884886E-2</v>
      </c>
      <c r="AE45" s="82">
        <f>$AB$40/$M$40*M45</f>
        <v>1.7387599000414261E-4</v>
      </c>
      <c r="AF45" s="22">
        <f>AA45-AD45</f>
        <v>-20.016480332070081</v>
      </c>
      <c r="AG45" s="22">
        <f>AB45-AE45</f>
        <v>-1000.468104064215</v>
      </c>
      <c r="AH45" s="64"/>
      <c r="AI45" s="25">
        <f>A45</f>
        <v>4</v>
      </c>
      <c r="AJ45" s="82">
        <f t="shared" ref="AJ45" si="2">AJ44+AF44</f>
        <v>718095.39729324763</v>
      </c>
      <c r="AK45" s="82">
        <f t="shared" ref="AK45" si="3">AK44+AG44</f>
        <v>459897.02778749831</v>
      </c>
      <c r="AL45" s="66"/>
      <c r="AM45" s="9" t="str">
        <f>IF(A46=0,A45&amp;" - 1",A45&amp;" - "&amp;A46)</f>
        <v>4 - 1</v>
      </c>
      <c r="AN45" s="18">
        <f>AN44+F44+F45</f>
        <v>-19.979999999981374</v>
      </c>
      <c r="AO45" s="18">
        <f>AN45*G45</f>
        <v>-19989.390599981969</v>
      </c>
      <c r="AP45" s="9" t="str">
        <f>D45&amp;","&amp;C45</f>
        <v>459897.27,718095.09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1596.6174000000815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798.30870000004074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2.8871380976680937E-3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41592.851895457679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120.08430729804245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-2.8747751416235978E-3</v>
      </c>
      <c r="AB40" s="91">
        <f>SUM(AB42:AB65536)</f>
        <v>-2.668975086237424E-4</v>
      </c>
      <c r="AC40" s="91"/>
      <c r="AD40" s="91">
        <f>SUM(AD42:AD65536)</f>
        <v>-2.8747751416235978E-3</v>
      </c>
      <c r="AE40" s="91">
        <f>SUM(AE42:AE65536)</f>
        <v>-2.6689750862374234E-4</v>
      </c>
      <c r="AF40" s="91">
        <f>SUM(AF42:AF65536)</f>
        <v>-3.9968028886505635E-15</v>
      </c>
      <c r="AG40" s="91">
        <f>SUM(AG42:AG65536)</f>
        <v>0</v>
      </c>
      <c r="AH40" s="92"/>
      <c r="AI40" s="93">
        <v>1</v>
      </c>
      <c r="AJ40" s="92">
        <f>AJ44+AF44</f>
        <v>718281.19328074111</v>
      </c>
      <c r="AK40" s="92">
        <f>AK44+AG44</f>
        <v>458862.60975071439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2948.6300000000047</v>
      </c>
      <c r="G41" s="72">
        <f>IF(D42=0,D41-$D$41,D41-D42)</f>
        <v>3547.4399999999441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4612.889488216646</v>
      </c>
      <c r="N41" s="36">
        <f>IF(F41=0,,ATAN(G41/F41))</f>
        <v>0.87731874341162963</v>
      </c>
      <c r="O41" s="36">
        <f>ABS(DEGREES(N41))</f>
        <v>50.266661285207178</v>
      </c>
      <c r="P41" s="37" t="str">
        <f>TEXT(INT(O41),"00")</f>
        <v>50</v>
      </c>
      <c r="Q41" s="38" t="str">
        <f>TEXT((O41-P41)*60,"00")</f>
        <v>16</v>
      </c>
      <c r="R41" s="39" t="str">
        <f>IF(L41="",IF(F41&gt;0,"S","N"),"")</f>
        <v>S</v>
      </c>
      <c r="S41" s="25" t="str">
        <f>IF(L41="",IF(INT(Q41)=60,INT(P41+1),P41),"due")</f>
        <v>50</v>
      </c>
      <c r="T41" s="38" t="str">
        <f>IF(L41="",IF(INT(Q41)=60,"00",Q41),L41)</f>
        <v>16</v>
      </c>
      <c r="U41" s="40" t="str">
        <f>IF(L41="",IF(G41&gt;0,"W","E"),"")</f>
        <v>W</v>
      </c>
      <c r="V41" s="41"/>
      <c r="W41" s="22">
        <f>IF(S41="due",90*(I41+K41),S41+T41/60)</f>
        <v>50.266666666666666</v>
      </c>
      <c r="X41" s="22">
        <f>IF(R41="",W41,IF(R41="N",IF(U41="E",180+W41,180-W41),IF(U41="E",360-W41,W41)))</f>
        <v>50.266666666666666</v>
      </c>
      <c r="Y41" s="22">
        <f>RADIANS(X41)</f>
        <v>0.87731883733581628</v>
      </c>
      <c r="Z41" s="64"/>
      <c r="AA41" s="58">
        <f>-M41*COS(Y41)</f>
        <v>-2948.6296668095747</v>
      </c>
      <c r="AB41" s="58">
        <f>-M41*SIN(Y41)</f>
        <v>-3547.4402769476033</v>
      </c>
      <c r="AC41" s="64"/>
      <c r="AD41" s="22">
        <v>0</v>
      </c>
      <c r="AE41" s="22">
        <v>0</v>
      </c>
      <c r="AF41" s="22">
        <f t="shared" ref="AF41:AG43" si="0">AA41-AD41</f>
        <v>-2948.6296668095747</v>
      </c>
      <c r="AG41" s="22">
        <f t="shared" si="0"/>
        <v>-3547.4402769476033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718279.99</v>
      </c>
      <c r="D42" s="60">
        <v>458902.78</v>
      </c>
      <c r="E42" s="79"/>
      <c r="F42" s="72">
        <f>IF(C43=0,C42-$C$42,C42-C43)</f>
        <v>19.85999999998603</v>
      </c>
      <c r="G42" s="72">
        <f>IF(D43=0,D42-$D$42,D42-D43)</f>
        <v>0.63000000000465661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19.869989934558372</v>
      </c>
      <c r="N42" s="36">
        <f>IF(F42=0,,ATAN(G42/F42))</f>
        <v>3.1711420285449876E-2</v>
      </c>
      <c r="O42" s="36">
        <f>ABS(DEGREES(N42))</f>
        <v>1.8169305447218222</v>
      </c>
      <c r="P42" s="37" t="str">
        <f>TEXT(INT(O42),"00")</f>
        <v>01</v>
      </c>
      <c r="Q42" s="38" t="str">
        <f>TEXT((O42-P42)*60,"00")</f>
        <v>49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49</v>
      </c>
      <c r="U42" s="40" t="str">
        <f>IF(L42="",IF(G42&gt;0,"W","E"),"")</f>
        <v>W</v>
      </c>
      <c r="V42" s="44"/>
      <c r="W42" s="22">
        <f>IF(S42="due",90*(I42+K42),S42+T42/60)</f>
        <v>1.8166666666666667</v>
      </c>
      <c r="X42" s="22">
        <f>IF(R42="",W42,IF(R42="N",IF(U42="E",180+W42,180-W42),IF(U42="E",360-W42,W42)))</f>
        <v>1.8166666666666667</v>
      </c>
      <c r="Y42" s="22">
        <f>RADIANS(X42)</f>
        <v>3.1706814744563654E-2</v>
      </c>
      <c r="Z42" s="64"/>
      <c r="AA42" s="58">
        <f>-M42*COS(Y42)</f>
        <v>-19.860002901266164</v>
      </c>
      <c r="AB42" s="58">
        <f>-M42*SIN(Y42)</f>
        <v>-0.62990853395597524</v>
      </c>
      <c r="AC42" s="64"/>
      <c r="AD42" s="82">
        <f>$AA$40/$M$40*M42</f>
        <v>-4.7568041498050658E-4</v>
      </c>
      <c r="AE42" s="82">
        <f>$AB$40/$M$40*M42</f>
        <v>-4.4162729745778516E-5</v>
      </c>
      <c r="AF42" s="22">
        <f t="shared" si="0"/>
        <v>-19.859527220851184</v>
      </c>
      <c r="AG42" s="22">
        <f t="shared" si="0"/>
        <v>-0.6298643712262294</v>
      </c>
      <c r="AH42" s="63"/>
      <c r="AI42" s="38">
        <f>A42</f>
        <v>1</v>
      </c>
      <c r="AJ42" s="82">
        <f t="shared" ref="AJ42:AK44" si="1">AJ41+AF41</f>
        <v>718279.99033319042</v>
      </c>
      <c r="AK42" s="82">
        <f t="shared" si="1"/>
        <v>458902.77972305234</v>
      </c>
      <c r="AL42" s="66"/>
      <c r="AM42" s="9" t="str">
        <f>IF(A43=0,A42&amp;" - 1",A42&amp;" - "&amp;A43)</f>
        <v>1 - 2</v>
      </c>
      <c r="AN42" s="18">
        <f>F42</f>
        <v>19.85999999998603</v>
      </c>
      <c r="AO42" s="18">
        <f>AN42*G42</f>
        <v>12.51180000008368</v>
      </c>
      <c r="AP42" s="9" t="str">
        <f>D42&amp;","&amp;C42</f>
        <v>458902.78,718279.99</v>
      </c>
    </row>
    <row r="43" spans="1:44">
      <c r="A43" s="20">
        <f>A42+1</f>
        <v>2</v>
      </c>
      <c r="B43" s="44"/>
      <c r="C43" s="60">
        <v>718260.13</v>
      </c>
      <c r="D43" s="60">
        <v>458902.15</v>
      </c>
      <c r="E43" s="79"/>
      <c r="F43" s="72">
        <f>IF(C44=0,C43-$C$42,C43-C44)</f>
        <v>-1.1899999999441206</v>
      </c>
      <c r="G43" s="72">
        <f>IF(D44=0,D43-$D$42,D43-D44)</f>
        <v>40.130000000004657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40.147640030271276</v>
      </c>
      <c r="N43" s="36">
        <f>IF(F43=0,,ATAN(G43/F43))</f>
        <v>-1.541151388345454</v>
      </c>
      <c r="O43" s="36">
        <f>ABS(DEGREES(N43))</f>
        <v>88.301470142921843</v>
      </c>
      <c r="P43" s="37" t="str">
        <f>TEXT(INT(O43),"00")</f>
        <v>88</v>
      </c>
      <c r="Q43" s="38" t="str">
        <f>TEXT((O43-P43)*60,"00")</f>
        <v>18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18</v>
      </c>
      <c r="U43" s="40" t="str">
        <f>IF(L43="",IF(G43&gt;0,"W","E"),"")</f>
        <v>W</v>
      </c>
      <c r="V43" s="44"/>
      <c r="W43" s="22">
        <f>IF(S43="due",90*(I43+K43),S43+T43/60)</f>
        <v>88.3</v>
      </c>
      <c r="X43" s="22">
        <f>IF(R43="",W43,IF(R43="N",IF(U43="E",180+W43,180-W43),IF(U43="E",360-W43,W43)))</f>
        <v>91.7</v>
      </c>
      <c r="Y43" s="22">
        <f>RADIANS(X43)</f>
        <v>1.6004669240788003</v>
      </c>
      <c r="Z43" s="64"/>
      <c r="AA43" s="58">
        <f>-M43*COS(Y43)</f>
        <v>1.1910296885791947</v>
      </c>
      <c r="AB43" s="58">
        <f>-M43*SIN(Y43)</f>
        <v>-40.129969452781339</v>
      </c>
      <c r="AC43" s="64"/>
      <c r="AD43" s="82">
        <f>$AA$40/$M$40*M43</f>
        <v>-9.611200676489872E-4</v>
      </c>
      <c r="AE43" s="82">
        <f>$AB$40/$M$40*M43</f>
        <v>-8.9231518608068016E-5</v>
      </c>
      <c r="AF43" s="22">
        <f t="shared" si="0"/>
        <v>1.1919908086468436</v>
      </c>
      <c r="AG43" s="22">
        <f t="shared" si="0"/>
        <v>-40.129880221262731</v>
      </c>
      <c r="AH43" s="64"/>
      <c r="AI43" s="25">
        <f>A43</f>
        <v>2</v>
      </c>
      <c r="AJ43" s="82">
        <f t="shared" si="1"/>
        <v>718260.13080596959</v>
      </c>
      <c r="AK43" s="82">
        <f t="shared" si="1"/>
        <v>458902.14985868114</v>
      </c>
      <c r="AL43" s="66"/>
      <c r="AM43" s="9" t="str">
        <f>IF(A44=0,A43&amp;" - 1",A43&amp;" - "&amp;A44)</f>
        <v>2 - 3</v>
      </c>
      <c r="AN43" s="18">
        <f>AN42+F42+F43</f>
        <v>38.53000000002794</v>
      </c>
      <c r="AO43" s="18">
        <f>AN43*G43</f>
        <v>1546.2089000013007</v>
      </c>
      <c r="AP43" s="9" t="str">
        <f>D43&amp;","&amp;C43</f>
        <v>458902.15,718260.13</v>
      </c>
    </row>
    <row r="44" spans="1:44" s="46" customFormat="1">
      <c r="A44" s="20">
        <f>A43+1</f>
        <v>3</v>
      </c>
      <c r="B44" s="44"/>
      <c r="C44" s="60">
        <v>718261.32</v>
      </c>
      <c r="D44" s="60">
        <v>458862.02</v>
      </c>
      <c r="E44" s="79"/>
      <c r="F44" s="72">
        <f>IF(C45=0,C44-$C$42,C44-C45)</f>
        <v>-19.869999999995343</v>
      </c>
      <c r="G44" s="72">
        <f>IF(D45=0,D44-$D$42,D44-D45)</f>
        <v>-0.58999999996740371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19.878757506438287</v>
      </c>
      <c r="N44" s="22">
        <f>IF(F44=0,,ATAN(G44/F44))</f>
        <v>2.9684282619456513E-2</v>
      </c>
      <c r="O44" s="22">
        <f>ABS(DEGREES(N44))</f>
        <v>1.7007841119684022</v>
      </c>
      <c r="P44" s="24" t="str">
        <f>TEXT(INT(O44),"00")</f>
        <v>01</v>
      </c>
      <c r="Q44" s="25" t="str">
        <f>TEXT((O44-P44)*60,"00")</f>
        <v>42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42</v>
      </c>
      <c r="U44" s="24" t="str">
        <f>IF(L44="",IF(G44&gt;0,"W","E"),"")</f>
        <v>E</v>
      </c>
      <c r="V44" s="44"/>
      <c r="W44" s="22">
        <f>IF(S44="due",90*(I44+K44),S44+T44/60)</f>
        <v>1.7</v>
      </c>
      <c r="X44" s="22">
        <f>IF(R44="",W44,IF(R44="N",IF(U44="E",180+W44,180-W44),IF(U44="E",360-W44,W44)))</f>
        <v>181.7</v>
      </c>
      <c r="Y44" s="22">
        <f>RADIANS(X44)</f>
        <v>3.1712632508736966</v>
      </c>
      <c r="Z44" s="64"/>
      <c r="AA44" s="58">
        <f>-M44*COS(Y44)</f>
        <v>19.870008072482609</v>
      </c>
      <c r="AB44" s="58">
        <f>-M44*SIN(Y44)</f>
        <v>0.58972807229472213</v>
      </c>
      <c r="AC44" s="64"/>
      <c r="AD44" s="82">
        <f>$AA$40/$M$40*M44</f>
        <v>-4.7589030749902041E-4</v>
      </c>
      <c r="AE44" s="82">
        <f>$AB$40/$M$40*M44</f>
        <v>-4.4182216414303997E-5</v>
      </c>
      <c r="AF44" s="22">
        <f>AA44-AD44</f>
        <v>19.870483962790107</v>
      </c>
      <c r="AG44" s="22">
        <f>AB44-AE44</f>
        <v>0.58977225451113646</v>
      </c>
      <c r="AH44" s="64"/>
      <c r="AI44" s="25">
        <f>A44</f>
        <v>3</v>
      </c>
      <c r="AJ44" s="82">
        <f t="shared" si="1"/>
        <v>718261.32279677829</v>
      </c>
      <c r="AK44" s="82">
        <f t="shared" si="1"/>
        <v>458862.01997845987</v>
      </c>
      <c r="AL44" s="66"/>
      <c r="AM44" s="9" t="str">
        <f>IF(A45=0,A44&amp;" - 1",A44&amp;" - "&amp;A45)</f>
        <v>3 - 4</v>
      </c>
      <c r="AN44" s="18">
        <f>AN43+F43+F44</f>
        <v>17.470000000088476</v>
      </c>
      <c r="AO44" s="18">
        <f>AN44*G44</f>
        <v>-10.307299999482744</v>
      </c>
      <c r="AP44" s="9" t="str">
        <f>D44&amp;","&amp;C44</f>
        <v>458862.02,718261.32</v>
      </c>
    </row>
    <row r="45" spans="1:44" s="46" customFormat="1">
      <c r="A45" s="20">
        <f>A44+1</f>
        <v>4</v>
      </c>
      <c r="B45" s="44"/>
      <c r="C45" s="60">
        <v>718281.19</v>
      </c>
      <c r="D45" s="60">
        <v>458862.61</v>
      </c>
      <c r="E45" s="79"/>
      <c r="F45" s="72">
        <f>IF(C46=0,C45-$C$42,C45-C46)</f>
        <v>1.1999999999534339</v>
      </c>
      <c r="G45" s="72">
        <f>IF(D46=0,D45-$D$42,D45-D46)</f>
        <v>-40.17000000004191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40.187919826774504</v>
      </c>
      <c r="N45" s="22">
        <f>IF(F45=0,,ATAN(G45/F45))</f>
        <v>-1.5409321686778203</v>
      </c>
      <c r="O45" s="22">
        <f>ABS(DEGREES(N45))</f>
        <v>88.288909781180166</v>
      </c>
      <c r="P45" s="24" t="str">
        <f>TEXT(INT(O45),"00")</f>
        <v>88</v>
      </c>
      <c r="Q45" s="25" t="str">
        <f>TEXT((O45-P45)*60,"00")</f>
        <v>17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17</v>
      </c>
      <c r="U45" s="24" t="str">
        <f>IF(L45="",IF(G45&gt;0,"W","E"),"")</f>
        <v>E</v>
      </c>
      <c r="V45" s="44"/>
      <c r="W45" s="22">
        <f>IF(S45="due",90*(I45+K45),S45+T45/60)</f>
        <v>88.283333333333331</v>
      </c>
      <c r="X45" s="22">
        <f>IF(R45="",W45,IF(R45="N",IF(U45="E",180+W45,180-W45),IF(U45="E",360-W45,W45)))</f>
        <v>271.7166666666667</v>
      </c>
      <c r="Y45" s="22">
        <f>RADIANS(X45)</f>
        <v>4.7423504658772595</v>
      </c>
      <c r="Z45" s="64"/>
      <c r="AA45" s="58">
        <f>-M45*COS(Y45)</f>
        <v>-1.2039096349372644</v>
      </c>
      <c r="AB45" s="58">
        <f>-M45*SIN(Y45)</f>
        <v>40.169883016933973</v>
      </c>
      <c r="AC45" s="64"/>
      <c r="AD45" s="82">
        <f>$AA$40/$M$40*M45</f>
        <v>-9.6208435149508324E-4</v>
      </c>
      <c r="AE45" s="82">
        <f>$AB$40/$M$40*M45</f>
        <v>-8.9321043855591827E-5</v>
      </c>
      <c r="AF45" s="22">
        <f>AA45-AD45</f>
        <v>-1.2029475505857694</v>
      </c>
      <c r="AG45" s="22">
        <f>AB45-AE45</f>
        <v>40.169972337977832</v>
      </c>
      <c r="AH45" s="64"/>
      <c r="AI45" s="25">
        <f>A45</f>
        <v>4</v>
      </c>
      <c r="AJ45" s="82">
        <f t="shared" ref="AJ45" si="2">AJ44+AF44</f>
        <v>718281.19328074111</v>
      </c>
      <c r="AK45" s="82">
        <f t="shared" ref="AK45" si="3">AK44+AG44</f>
        <v>458862.60975071439</v>
      </c>
      <c r="AL45" s="66"/>
      <c r="AM45" s="9" t="str">
        <f>IF(A46=0,A45&amp;" - 1",A45&amp;" - "&amp;A46)</f>
        <v>4 - 1</v>
      </c>
      <c r="AN45" s="18">
        <f>AN44+F44+F45</f>
        <v>-1.1999999999534339</v>
      </c>
      <c r="AO45" s="18">
        <f>AN45*G45</f>
        <v>48.203999998179732</v>
      </c>
      <c r="AP45" s="9" t="str">
        <f>D45&amp;","&amp;C45</f>
        <v>458862.61,718281.19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22" sqref="D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1609.2301999984963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804.61509999924817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3.6658149093908889E-3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32428.251328506336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118.87596720551342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3.4704602520072569E-3</v>
      </c>
      <c r="AB40" s="91">
        <f>SUM(AB42:AB65536)</f>
        <v>-1.1807220626168791E-3</v>
      </c>
      <c r="AC40" s="91"/>
      <c r="AD40" s="91">
        <f>SUM(AD42:AD65536)</f>
        <v>3.4704602520072569E-3</v>
      </c>
      <c r="AE40" s="91">
        <f>SUM(AE42:AE65536)</f>
        <v>-1.1807220626168791E-3</v>
      </c>
      <c r="AF40" s="91">
        <f>SUM(AF42:AF65536)</f>
        <v>0</v>
      </c>
      <c r="AG40" s="91">
        <f>SUM(AG42:AG65536)</f>
        <v>-3.6637359812630166E-15</v>
      </c>
      <c r="AH40" s="92"/>
      <c r="AI40" s="93">
        <v>1</v>
      </c>
      <c r="AJ40" s="92">
        <f>AJ44+AF44</f>
        <v>718261.56338212662</v>
      </c>
      <c r="AK40" s="92">
        <f>AK44+AG44</f>
        <v>458861.81947517372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2988.609999999986</v>
      </c>
      <c r="G41" s="72">
        <f>IF(D42=0,D41-$D$41,D41-D42)</f>
        <v>3548.5999999999767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4639.4344151092109</v>
      </c>
      <c r="N41" s="36">
        <f>IF(F41=0,,ATAN(G41/F41))</f>
        <v>0.87085147911921179</v>
      </c>
      <c r="O41" s="36">
        <f>ABS(DEGREES(N41))</f>
        <v>49.896114336255977</v>
      </c>
      <c r="P41" s="37" t="str">
        <f>TEXT(INT(O41),"00")</f>
        <v>49</v>
      </c>
      <c r="Q41" s="38" t="str">
        <f>TEXT((O41-P41)*60,"00")</f>
        <v>54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54</v>
      </c>
      <c r="U41" s="40" t="str">
        <f>IF(L41="",IF(G41&gt;0,"W","E"),"")</f>
        <v>W</v>
      </c>
      <c r="V41" s="41"/>
      <c r="W41" s="22">
        <f>IF(S41="due",90*(I41+K41),S41+T41/60)</f>
        <v>49.9</v>
      </c>
      <c r="X41" s="22">
        <f>IF(R41="",W41,IF(R41="N",IF(U41="E",180+W41,180-W41),IF(U41="E",360-W41,W41)))</f>
        <v>49.9</v>
      </c>
      <c r="Y41" s="22">
        <f>RADIANS(X41)</f>
        <v>0.87091929674517043</v>
      </c>
      <c r="Z41" s="64"/>
      <c r="AA41" s="58">
        <f>-M41*COS(Y41)</f>
        <v>-2988.3693355000401</v>
      </c>
      <c r="AB41" s="58">
        <f>-M41*SIN(Y41)</f>
        <v>-3548.8026722745226</v>
      </c>
      <c r="AC41" s="64"/>
      <c r="AD41" s="22">
        <v>0</v>
      </c>
      <c r="AE41" s="22">
        <v>0</v>
      </c>
      <c r="AF41" s="22">
        <f t="shared" ref="AF41:AG43" si="0">AA41-AD41</f>
        <v>-2988.3693355000401</v>
      </c>
      <c r="AG41" s="22">
        <f t="shared" si="0"/>
        <v>-3548.8026722745226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718240.01</v>
      </c>
      <c r="D42" s="60">
        <v>458901.62</v>
      </c>
      <c r="E42" s="79"/>
      <c r="F42" s="72">
        <f>IF(C43=0,C42-$C$42,C42-C43)</f>
        <v>-1.0799999999580905</v>
      </c>
      <c r="G42" s="72">
        <f>IF(D43=0,D42-$D$42,D42-D43)</f>
        <v>37.279999999969732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37.295640495876363</v>
      </c>
      <c r="N42" s="36">
        <f>IF(F42=0,,ATAN(G42/F42))</f>
        <v>-1.541834470062609</v>
      </c>
      <c r="O42" s="36">
        <f>ABS(DEGREES(N42))</f>
        <v>88.340607842377366</v>
      </c>
      <c r="P42" s="37" t="str">
        <f>TEXT(INT(O42),"00")</f>
        <v>88</v>
      </c>
      <c r="Q42" s="38" t="str">
        <f>TEXT((O42-P42)*60,"00")</f>
        <v>20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20</v>
      </c>
      <c r="U42" s="40" t="str">
        <f>IF(L42="",IF(G42&gt;0,"W","E"),"")</f>
        <v>W</v>
      </c>
      <c r="V42" s="44"/>
      <c r="W42" s="22">
        <f>IF(S42="due",90*(I42+K42),S42+T42/60)</f>
        <v>88.333333333333329</v>
      </c>
      <c r="X42" s="22">
        <f>IF(R42="",W42,IF(R42="N",IF(U42="E",180+W42,180-W42),IF(U42="E",360-W42,W42)))</f>
        <v>91.666666666666671</v>
      </c>
      <c r="Y42" s="22">
        <f>RADIANS(X42)</f>
        <v>1.5998851476614688</v>
      </c>
      <c r="Z42" s="64"/>
      <c r="AA42" s="58">
        <f>-M42*COS(Y42)</f>
        <v>1.084733214166762</v>
      </c>
      <c r="AB42" s="58">
        <f>-M42*SIN(Y42)</f>
        <v>-37.279862578230308</v>
      </c>
      <c r="AC42" s="64"/>
      <c r="AD42" s="82">
        <f>$AA$40/$M$40*M42</f>
        <v>1.0888074432263218E-3</v>
      </c>
      <c r="AE42" s="82">
        <f>$AB$40/$M$40*M42</f>
        <v>-3.704347195491536E-4</v>
      </c>
      <c r="AF42" s="22">
        <f t="shared" si="0"/>
        <v>1.0836444067235358</v>
      </c>
      <c r="AG42" s="22">
        <f t="shared" si="0"/>
        <v>-37.279492143510758</v>
      </c>
      <c r="AH42" s="63"/>
      <c r="AI42" s="38">
        <f>A42</f>
        <v>1</v>
      </c>
      <c r="AJ42" s="82">
        <f t="shared" ref="AJ42:AK44" si="1">AJ41+AF41</f>
        <v>718240.25066449994</v>
      </c>
      <c r="AK42" s="82">
        <f t="shared" si="1"/>
        <v>458901.41732772544</v>
      </c>
      <c r="AL42" s="66"/>
      <c r="AM42" s="9" t="str">
        <f>IF(A43=0,A42&amp;" - 1",A42&amp;" - "&amp;A43)</f>
        <v>1 - 2</v>
      </c>
      <c r="AN42" s="18">
        <f>F42</f>
        <v>-1.0799999999580905</v>
      </c>
      <c r="AO42" s="18">
        <f>AN42*G42</f>
        <v>-40.262399998404923</v>
      </c>
      <c r="AP42" s="9" t="str">
        <f>D42&amp;","&amp;C42</f>
        <v>458901.62,718240.01</v>
      </c>
    </row>
    <row r="43" spans="1:44">
      <c r="A43" s="20">
        <f>A42+1</f>
        <v>2</v>
      </c>
      <c r="B43" s="44"/>
      <c r="C43" s="60">
        <v>718241.09</v>
      </c>
      <c r="D43" s="60">
        <v>458864.34</v>
      </c>
      <c r="E43" s="79"/>
      <c r="F43" s="72">
        <f>IF(C44=0,C43-$C$42,C43-C44)</f>
        <v>-3.1600000000325963</v>
      </c>
      <c r="G43" s="72">
        <f>IF(D44=0,D43-$D$42,D43-D44)</f>
        <v>2.8099999999976717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4.2286759157203004</v>
      </c>
      <c r="N43" s="36">
        <f>IF(F43=0,,ATAN(G43/F43))</f>
        <v>-0.72683872716227671</v>
      </c>
      <c r="O43" s="36">
        <f>ABS(DEGREES(N43))</f>
        <v>41.644791453059206</v>
      </c>
      <c r="P43" s="37" t="str">
        <f>TEXT(INT(O43),"00")</f>
        <v>41</v>
      </c>
      <c r="Q43" s="38" t="str">
        <f>TEXT((O43-P43)*60,"00")</f>
        <v>39</v>
      </c>
      <c r="R43" s="39" t="str">
        <f>IF(L43="",IF(F43&gt;0,"S","N"),"")</f>
        <v>N</v>
      </c>
      <c r="S43" s="25" t="str">
        <f>IF(L43="",IF(INT(Q43)=60,INT(P43+1),P43),"due")</f>
        <v>41</v>
      </c>
      <c r="T43" s="38" t="str">
        <f>IF(L43="",IF(INT(Q43)=60,"00",Q43),L43)</f>
        <v>39</v>
      </c>
      <c r="U43" s="40" t="str">
        <f>IF(L43="",IF(G43&gt;0,"W","E"),"")</f>
        <v>W</v>
      </c>
      <c r="V43" s="44"/>
      <c r="W43" s="22">
        <f>IF(S43="due",90*(I43+K43),S43+T43/60)</f>
        <v>41.65</v>
      </c>
      <c r="X43" s="22">
        <f>IF(R43="",W43,IF(R43="N",IF(U43="E",180+W43,180-W43),IF(U43="E",360-W43,W43)))</f>
        <v>138.35</v>
      </c>
      <c r="Y43" s="22">
        <f>RADIANS(X43)</f>
        <v>2.4146630201341548</v>
      </c>
      <c r="Z43" s="64"/>
      <c r="AA43" s="58">
        <f>-M43*COS(Y43)</f>
        <v>3.159744540291554</v>
      </c>
      <c r="AB43" s="58">
        <f>-M43*SIN(Y43)</f>
        <v>-2.8102872522734463</v>
      </c>
      <c r="AC43" s="64"/>
      <c r="AD43" s="82">
        <f>$AA$40/$M$40*M43</f>
        <v>1.2345179626388814E-4</v>
      </c>
      <c r="AE43" s="82">
        <f>$AB$40/$M$40*M43</f>
        <v>-4.2000843961301748E-5</v>
      </c>
      <c r="AF43" s="22">
        <f t="shared" si="0"/>
        <v>3.1596210884952902</v>
      </c>
      <c r="AG43" s="22">
        <f t="shared" si="0"/>
        <v>-2.8102452514294849</v>
      </c>
      <c r="AH43" s="64"/>
      <c r="AI43" s="25">
        <f>A43</f>
        <v>2</v>
      </c>
      <c r="AJ43" s="82">
        <f t="shared" si="1"/>
        <v>718241.33430890669</v>
      </c>
      <c r="AK43" s="82">
        <f t="shared" si="1"/>
        <v>458864.13783558196</v>
      </c>
      <c r="AL43" s="66"/>
      <c r="AM43" s="9" t="str">
        <f>IF(A44=0,A43&amp;" - 1",A43&amp;" - "&amp;A44)</f>
        <v>2 - 3</v>
      </c>
      <c r="AN43" s="18">
        <f>AN42+F42+F43</f>
        <v>-5.3199999999487773</v>
      </c>
      <c r="AO43" s="18">
        <f>AN43*G43</f>
        <v>-14.949199999843678</v>
      </c>
      <c r="AP43" s="9" t="str">
        <f>D43&amp;","&amp;C43</f>
        <v>458864.34,718241.09</v>
      </c>
    </row>
    <row r="44" spans="1:44" s="46" customFormat="1">
      <c r="A44" s="20">
        <f>A43+1</f>
        <v>3</v>
      </c>
      <c r="B44" s="44"/>
      <c r="C44" s="60">
        <v>718244.25</v>
      </c>
      <c r="D44" s="60">
        <v>458861.53</v>
      </c>
      <c r="E44" s="79"/>
      <c r="F44" s="72">
        <f>IF(C45=0,C44-$C$42,C44-C45)</f>
        <v>-17.069999999948777</v>
      </c>
      <c r="G44" s="72">
        <f>IF(D45=0,D44-$D$42,D44-D45)</f>
        <v>-0.48999999999068677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17.077031357886597</v>
      </c>
      <c r="N44" s="22">
        <f>IF(F44=0,,ATAN(G44/F44))</f>
        <v>2.869745052573219E-2</v>
      </c>
      <c r="O44" s="22">
        <f>ABS(DEGREES(N44))</f>
        <v>1.6442427979099399</v>
      </c>
      <c r="P44" s="24" t="str">
        <f>TEXT(INT(O44),"00")</f>
        <v>01</v>
      </c>
      <c r="Q44" s="25" t="str">
        <f>TEXT((O44-P44)*60,"00")</f>
        <v>39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39</v>
      </c>
      <c r="U44" s="24" t="str">
        <f>IF(L44="",IF(G44&gt;0,"W","E"),"")</f>
        <v>E</v>
      </c>
      <c r="V44" s="44"/>
      <c r="W44" s="22">
        <f>IF(S44="due",90*(I44+K44),S44+T44/60)</f>
        <v>1.65</v>
      </c>
      <c r="X44" s="22">
        <f>IF(R44="",W44,IF(R44="N",IF(U44="E",180+W44,180-W44),IF(U44="E",360-W44,W44)))</f>
        <v>181.65</v>
      </c>
      <c r="Y44" s="22">
        <f>RADIANS(X44)</f>
        <v>3.1703905862476995</v>
      </c>
      <c r="Z44" s="64"/>
      <c r="AA44" s="58">
        <f>-M44*COS(Y44)</f>
        <v>17.069950677529111</v>
      </c>
      <c r="AB44" s="58">
        <f>-M44*SIN(Y44)</f>
        <v>0.49171522751032593</v>
      </c>
      <c r="AC44" s="64"/>
      <c r="AD44" s="82">
        <f>$AA$40/$M$40*M44</f>
        <v>4.9854617331835478E-4</v>
      </c>
      <c r="AE44" s="82">
        <f>$AB$40/$M$40*M44</f>
        <v>-1.6961567726636191E-4</v>
      </c>
      <c r="AF44" s="22">
        <f>AA44-AD44</f>
        <v>17.069452131355792</v>
      </c>
      <c r="AG44" s="22">
        <f>AB44-AE44</f>
        <v>0.49188484318759229</v>
      </c>
      <c r="AH44" s="64"/>
      <c r="AI44" s="25">
        <f>A44</f>
        <v>3</v>
      </c>
      <c r="AJ44" s="82">
        <f t="shared" si="1"/>
        <v>718244.49392999522</v>
      </c>
      <c r="AK44" s="82">
        <f t="shared" si="1"/>
        <v>458861.3275903305</v>
      </c>
      <c r="AL44" s="66"/>
      <c r="AM44" s="9" t="str">
        <f>IF(A45=0,A44&amp;" - 1",A44&amp;" - "&amp;A45)</f>
        <v>3 - 4</v>
      </c>
      <c r="AN44" s="18">
        <f>AN43+F43+F44</f>
        <v>-25.549999999930151</v>
      </c>
      <c r="AO44" s="18">
        <f>AN44*G44</f>
        <v>12.51949999972782</v>
      </c>
      <c r="AP44" s="9" t="str">
        <f>D44&amp;","&amp;C44</f>
        <v>458861.53,718244.25</v>
      </c>
    </row>
    <row r="45" spans="1:44" s="46" customFormat="1">
      <c r="A45" s="20">
        <f t="shared" ref="A45:A46" si="2">A44+1</f>
        <v>4</v>
      </c>
      <c r="B45" s="44"/>
      <c r="C45" s="60">
        <v>718261.32</v>
      </c>
      <c r="D45" s="60">
        <v>458862.02</v>
      </c>
      <c r="E45" s="79"/>
      <c r="F45" s="72">
        <f t="shared" ref="F45:F46" si="3">IF(C46=0,C45-$C$42,C45-C46)</f>
        <v>1.1899999999441206</v>
      </c>
      <c r="G45" s="72">
        <f t="shared" ref="G45:G46" si="4">IF(D46=0,D45-$D$42,D45-D46)</f>
        <v>-40.130000000004657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40.147640030271276</v>
      </c>
      <c r="N45" s="22">
        <f t="shared" ref="N45:N46" si="11">IF(F45=0,,ATAN(G45/F45))</f>
        <v>-1.541151388345454</v>
      </c>
      <c r="O45" s="22">
        <f t="shared" ref="O45:O46" si="12">ABS(DEGREES(N45))</f>
        <v>88.301470142921843</v>
      </c>
      <c r="P45" s="24" t="str">
        <f t="shared" ref="P45:P46" si="13">TEXT(INT(O45),"00")</f>
        <v>88</v>
      </c>
      <c r="Q45" s="25" t="str">
        <f t="shared" ref="Q45:Q46" si="14">TEXT((O45-P45)*60,"00")</f>
        <v>18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18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88.3</v>
      </c>
      <c r="X45" s="22">
        <f t="shared" ref="X45:X46" si="20">IF(R45="",W45,IF(R45="N",IF(U45="E",180+W45,180-W45),IF(U45="E",360-W45,W45)))</f>
        <v>271.7</v>
      </c>
      <c r="Y45" s="22">
        <f t="shared" ref="Y45:Y46" si="21">RADIANS(X45)</f>
        <v>4.7420595776685932</v>
      </c>
      <c r="Z45" s="64"/>
      <c r="AA45" s="58">
        <f t="shared" ref="AA45:AA46" si="22">-M45*COS(Y45)</f>
        <v>-1.1910296885791809</v>
      </c>
      <c r="AB45" s="58">
        <f t="shared" ref="AB45:AB46" si="23">-M45*SIN(Y45)</f>
        <v>40.129969452781339</v>
      </c>
      <c r="AC45" s="64"/>
      <c r="AD45" s="82">
        <f t="shared" ref="AD45:AD46" si="24">$AA$40/$M$40*M45</f>
        <v>1.172068604044046E-3</v>
      </c>
      <c r="AE45" s="82">
        <f t="shared" ref="AE45:AE46" si="25">$AB$40/$M$40*M45</f>
        <v>-3.9876188148098063E-4</v>
      </c>
      <c r="AF45" s="22">
        <f t="shared" ref="AF45:AF46" si="26">AA45-AD45</f>
        <v>-1.1922017571832249</v>
      </c>
      <c r="AG45" s="22">
        <f t="shared" ref="AG45:AG46" si="27">AB45-AE45</f>
        <v>40.130368214662816</v>
      </c>
      <c r="AH45" s="64"/>
      <c r="AI45" s="25">
        <f t="shared" ref="AI45:AI46" si="28">A45</f>
        <v>4</v>
      </c>
      <c r="AJ45" s="82">
        <f t="shared" ref="AJ45:AJ46" si="29">AJ44+AF44</f>
        <v>718261.56338212662</v>
      </c>
      <c r="AK45" s="82">
        <f t="shared" ref="AK45:AK46" si="30">AK44+AG44</f>
        <v>458861.81947517372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-41.429999999934807</v>
      </c>
      <c r="AO45" s="18">
        <f t="shared" ref="AO45:AO46" si="33">AN45*G45</f>
        <v>1662.5858999975767</v>
      </c>
      <c r="AP45" s="9" t="str">
        <f t="shared" ref="AP45:AP46" si="34">D45&amp;","&amp;C45</f>
        <v>458862.02,718261.32</v>
      </c>
    </row>
    <row r="46" spans="1:44" s="46" customFormat="1">
      <c r="A46" s="20">
        <f t="shared" si="2"/>
        <v>5</v>
      </c>
      <c r="B46" s="44"/>
      <c r="C46" s="60">
        <v>718260.13</v>
      </c>
      <c r="D46" s="60">
        <v>458902.15</v>
      </c>
      <c r="E46" s="79"/>
      <c r="F46" s="72">
        <f t="shared" si="3"/>
        <v>20.119999999995343</v>
      </c>
      <c r="G46" s="72">
        <f t="shared" si="4"/>
        <v>0.53000000002793968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20.126979405758885</v>
      </c>
      <c r="N46" s="22">
        <f t="shared" si="11"/>
        <v>2.6335857969781402E-2</v>
      </c>
      <c r="O46" s="22">
        <f t="shared" si="12"/>
        <v>1.5089335115244471</v>
      </c>
      <c r="P46" s="24" t="str">
        <f t="shared" si="13"/>
        <v>01</v>
      </c>
      <c r="Q46" s="25" t="str">
        <f t="shared" si="14"/>
        <v>31</v>
      </c>
      <c r="R46" s="23" t="str">
        <f t="shared" si="15"/>
        <v>S</v>
      </c>
      <c r="S46" s="25" t="str">
        <f t="shared" si="16"/>
        <v>01</v>
      </c>
      <c r="T46" s="25" t="str">
        <f t="shared" si="17"/>
        <v>31</v>
      </c>
      <c r="U46" s="24" t="str">
        <f t="shared" si="18"/>
        <v>W</v>
      </c>
      <c r="V46" s="44"/>
      <c r="W46" s="22">
        <f t="shared" si="19"/>
        <v>1.5166666666666666</v>
      </c>
      <c r="X46" s="22">
        <f t="shared" si="20"/>
        <v>1.5166666666666666</v>
      </c>
      <c r="Y46" s="22">
        <f t="shared" si="21"/>
        <v>2.6470826988580665E-2</v>
      </c>
      <c r="Z46" s="64"/>
      <c r="AA46" s="58">
        <f t="shared" si="22"/>
        <v>-20.119928283156238</v>
      </c>
      <c r="AB46" s="58">
        <f t="shared" si="23"/>
        <v>-0.53271557185052687</v>
      </c>
      <c r="AC46" s="64"/>
      <c r="AD46" s="82">
        <f t="shared" si="24"/>
        <v>5.8758623515464648E-4</v>
      </c>
      <c r="AE46" s="82">
        <f t="shared" si="25"/>
        <v>-1.9990894035908124E-4</v>
      </c>
      <c r="AF46" s="22">
        <f t="shared" si="26"/>
        <v>-20.120515869391394</v>
      </c>
      <c r="AG46" s="22">
        <f t="shared" si="27"/>
        <v>-0.53251566291016783</v>
      </c>
      <c r="AH46" s="64"/>
      <c r="AI46" s="25">
        <f t="shared" si="28"/>
        <v>5</v>
      </c>
      <c r="AJ46" s="82">
        <f t="shared" si="29"/>
        <v>718260.3711803694</v>
      </c>
      <c r="AK46" s="82">
        <f t="shared" si="30"/>
        <v>458901.9498433884</v>
      </c>
      <c r="AL46" s="66"/>
      <c r="AM46" s="9" t="str">
        <f t="shared" si="31"/>
        <v>5 - 1</v>
      </c>
      <c r="AN46" s="18">
        <f t="shared" si="32"/>
        <v>-20.119999999995343</v>
      </c>
      <c r="AO46" s="18">
        <f t="shared" si="33"/>
        <v>-10.663600000559679</v>
      </c>
      <c r="AP46" s="9" t="str">
        <f t="shared" si="34"/>
        <v>458902.15,718260.13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76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721288.62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1593.9845999953893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796.99229999769466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5.7642603584997301E-3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20562.812518489049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118.52940505958843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-5.7016686611497391E-3</v>
      </c>
      <c r="AB40" s="91">
        <f>SUM(AB42:AB65536)</f>
        <v>8.4715521543243799E-4</v>
      </c>
      <c r="AC40" s="91"/>
      <c r="AD40" s="91">
        <f>SUM(AD42:AD65536)</f>
        <v>-5.7016686611497391E-3</v>
      </c>
      <c r="AE40" s="91">
        <f>SUM(AE42:AE65536)</f>
        <v>8.4715521543243788E-4</v>
      </c>
      <c r="AF40" s="91">
        <f>SUM(AF42:AF65536)</f>
        <v>0</v>
      </c>
      <c r="AG40" s="91">
        <f>SUM(AG42:AG65536)</f>
        <v>1.3322676295501878E-15</v>
      </c>
      <c r="AH40" s="92"/>
      <c r="AI40" s="93">
        <v>1</v>
      </c>
      <c r="AJ40" s="92">
        <f>AJ44+AF44</f>
        <v>718231.2128337269</v>
      </c>
      <c r="AK40" s="92">
        <f>AK44+AG44</f>
        <v>458864.03736145078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721288.62</v>
      </c>
      <c r="D41" s="35">
        <f>C23</f>
        <v>462450.22</v>
      </c>
      <c r="E41" s="78"/>
      <c r="F41" s="72">
        <f>IF(C42=0,C41-$C$41,C41-C42)</f>
        <v>3078.8499999999767</v>
      </c>
      <c r="G41" s="72">
        <f>IF(D42=0,D41-$D$41,D41-D42)</f>
        <v>3549.2299999999814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4698.5477453570402</v>
      </c>
      <c r="N41" s="36">
        <f>IF(F41=0,,ATAN(G41/F41))</f>
        <v>0.8562471423120207</v>
      </c>
      <c r="O41" s="36">
        <f>ABS(DEGREES(N41))</f>
        <v>49.059347474616359</v>
      </c>
      <c r="P41" s="37" t="str">
        <f>TEXT(INT(O41),"00")</f>
        <v>49</v>
      </c>
      <c r="Q41" s="38" t="str">
        <f>TEXT((O41-P41)*60,"00")</f>
        <v>04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04</v>
      </c>
      <c r="U41" s="40" t="str">
        <f>IF(L41="",IF(G41&gt;0,"W","E"),"")</f>
        <v>W</v>
      </c>
      <c r="V41" s="41"/>
      <c r="W41" s="22">
        <f>IF(S41="due",90*(I41+K41),S41+T41/60)</f>
        <v>49.06666666666667</v>
      </c>
      <c r="X41" s="22">
        <f>IF(R41="",W41,IF(R41="N",IF(U41="E",180+W41,180-W41),IF(U41="E",360-W41,W41)))</f>
        <v>49.06666666666667</v>
      </c>
      <c r="Y41" s="22">
        <f>RADIANS(X41)</f>
        <v>0.85637488631188441</v>
      </c>
      <c r="Z41" s="64"/>
      <c r="AA41" s="58">
        <f>-M41*COS(Y41)</f>
        <v>-3078.3965820434209</v>
      </c>
      <c r="AB41" s="58">
        <f>-M41*SIN(Y41)</f>
        <v>-3549.6232756537852</v>
      </c>
      <c r="AC41" s="64"/>
      <c r="AD41" s="22">
        <v>0</v>
      </c>
      <c r="AE41" s="22">
        <v>0</v>
      </c>
      <c r="AF41" s="22">
        <f t="shared" ref="AF41:AG43" si="0">AA41-AD41</f>
        <v>-3078.3965820434209</v>
      </c>
      <c r="AG41" s="22">
        <f t="shared" si="0"/>
        <v>-3549.6232756537852</v>
      </c>
      <c r="AH41" s="63"/>
      <c r="AI41" s="36" t="str">
        <f>A41</f>
        <v>BLLM 1</v>
      </c>
      <c r="AJ41" s="36">
        <f>C41</f>
        <v>721288.62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718209.77</v>
      </c>
      <c r="D42" s="60">
        <v>458900.99</v>
      </c>
      <c r="E42" s="79"/>
      <c r="F42" s="72">
        <f>IF(C43=0,C42-$C$42,C42-C43)</f>
        <v>-1.1600000000325963</v>
      </c>
      <c r="G42" s="72">
        <f>IF(D43=0,D42-$D$42,D42-D43)</f>
        <v>40.149999999965075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40.166753665155355</v>
      </c>
      <c r="N42" s="36">
        <f>IF(F42=0,,ATAN(G42/F42))</f>
        <v>-1.541912705370966</v>
      </c>
      <c r="O42" s="36">
        <f>ABS(DEGREES(N42))</f>
        <v>88.345090395355129</v>
      </c>
      <c r="P42" s="37" t="str">
        <f>TEXT(INT(O42),"00")</f>
        <v>88</v>
      </c>
      <c r="Q42" s="38" t="str">
        <f>TEXT((O42-P42)*60,"00")</f>
        <v>21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21</v>
      </c>
      <c r="U42" s="40" t="str">
        <f>IF(L42="",IF(G42&gt;0,"W","E"),"")</f>
        <v>W</v>
      </c>
      <c r="V42" s="44"/>
      <c r="W42" s="22">
        <f>IF(S42="due",90*(I42+K42),S42+T42/60)</f>
        <v>88.35</v>
      </c>
      <c r="X42" s="22">
        <f>IF(R42="",W42,IF(R42="N",IF(U42="E",180+W42,180-W42),IF(U42="E",360-W42,W42)))</f>
        <v>91.65</v>
      </c>
      <c r="Y42" s="22">
        <f>RADIANS(X42)</f>
        <v>1.5995942594528032</v>
      </c>
      <c r="Z42" s="64"/>
      <c r="AA42" s="58">
        <f>-M42*COS(Y42)</f>
        <v>1.1565595918222611</v>
      </c>
      <c r="AB42" s="58">
        <f>-M42*SIN(Y42)</f>
        <v>-40.150099251531557</v>
      </c>
      <c r="AC42" s="64"/>
      <c r="AD42" s="82">
        <f>$AA$40/$M$40*M42</f>
        <v>-1.9321578512741496E-3</v>
      </c>
      <c r="AE42" s="82">
        <f>$AB$40/$M$40*M42</f>
        <v>2.870804492549311E-4</v>
      </c>
      <c r="AF42" s="22">
        <f t="shared" si="0"/>
        <v>1.1584917496735352</v>
      </c>
      <c r="AG42" s="22">
        <f t="shared" si="0"/>
        <v>-40.150386331980812</v>
      </c>
      <c r="AH42" s="63"/>
      <c r="AI42" s="38">
        <f>A42</f>
        <v>1</v>
      </c>
      <c r="AJ42" s="82">
        <f t="shared" ref="AJ42:AK44" si="1">AJ41+AF41</f>
        <v>718210.22341795661</v>
      </c>
      <c r="AK42" s="82">
        <f t="shared" si="1"/>
        <v>458900.59672434616</v>
      </c>
      <c r="AL42" s="66"/>
      <c r="AM42" s="9" t="str">
        <f>IF(A43=0,A42&amp;" - 1",A42&amp;" - "&amp;A43)</f>
        <v>1 - 2</v>
      </c>
      <c r="AN42" s="18">
        <f>F42</f>
        <v>-1.1600000000325963</v>
      </c>
      <c r="AO42" s="18">
        <f>AN42*G42</f>
        <v>-46.574000001268232</v>
      </c>
      <c r="AP42" s="9" t="str">
        <f>D42&amp;","&amp;C42</f>
        <v>458900.99,718209.77</v>
      </c>
    </row>
    <row r="43" spans="1:44">
      <c r="A43" s="20">
        <f>A42+1</f>
        <v>2</v>
      </c>
      <c r="B43" s="44"/>
      <c r="C43" s="60">
        <v>718210.93</v>
      </c>
      <c r="D43" s="60">
        <v>458860.84</v>
      </c>
      <c r="E43" s="79"/>
      <c r="F43" s="72">
        <f>IF(C44=0,C43-$C$42,C43-C44)</f>
        <v>-16.889999999897555</v>
      </c>
      <c r="G43" s="72">
        <f>IF(D44=0,D43-$D$42,D43-D44)</f>
        <v>-0.50999999995110556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16.897698067976286</v>
      </c>
      <c r="N43" s="36">
        <f>IF(F43=0,,ATAN(G43/F43))</f>
        <v>3.0186209905725521E-2</v>
      </c>
      <c r="O43" s="36">
        <f>ABS(DEGREES(N43))</f>
        <v>1.7295424270940709</v>
      </c>
      <c r="P43" s="37" t="str">
        <f>TEXT(INT(O43),"00")</f>
        <v>01</v>
      </c>
      <c r="Q43" s="38" t="str">
        <f>TEXT((O43-P43)*60,"00")</f>
        <v>44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44</v>
      </c>
      <c r="U43" s="40" t="str">
        <f>IF(L43="",IF(G43&gt;0,"W","E"),"")</f>
        <v>E</v>
      </c>
      <c r="V43" s="44"/>
      <c r="W43" s="22">
        <f>IF(S43="due",90*(I43+K43),S43+T43/60)</f>
        <v>1.7333333333333334</v>
      </c>
      <c r="X43" s="22">
        <f>IF(R43="",W43,IF(R43="N",IF(U43="E",180+W43,180-W43),IF(U43="E",360-W43,W43)))</f>
        <v>181.73333333333332</v>
      </c>
      <c r="Y43" s="22">
        <f>RADIANS(X43)</f>
        <v>3.1718450272910279</v>
      </c>
      <c r="Z43" s="64"/>
      <c r="AA43" s="58">
        <f>-M43*COS(Y43)</f>
        <v>16.889966219392637</v>
      </c>
      <c r="AB43" s="58">
        <f>-M43*SIN(Y43)</f>
        <v>0.51111750534013267</v>
      </c>
      <c r="AC43" s="64"/>
      <c r="AD43" s="82">
        <f>$AA$40/$M$40*M43</f>
        <v>-8.1283691140873618E-4</v>
      </c>
      <c r="AE43" s="82">
        <f>$AB$40/$M$40*M43</f>
        <v>1.2077149159647058E-4</v>
      </c>
      <c r="AF43" s="22">
        <f t="shared" si="0"/>
        <v>16.890779056304044</v>
      </c>
      <c r="AG43" s="22">
        <f t="shared" si="0"/>
        <v>0.51099673384853617</v>
      </c>
      <c r="AH43" s="64"/>
      <c r="AI43" s="25">
        <f>A43</f>
        <v>2</v>
      </c>
      <c r="AJ43" s="82">
        <f t="shared" si="1"/>
        <v>718211.38190970628</v>
      </c>
      <c r="AK43" s="82">
        <f t="shared" si="1"/>
        <v>458860.44633801421</v>
      </c>
      <c r="AL43" s="66"/>
      <c r="AM43" s="9" t="str">
        <f>IF(A44=0,A43&amp;" - 1",A43&amp;" - "&amp;A44)</f>
        <v>2 - 3</v>
      </c>
      <c r="AN43" s="18">
        <f>AN42+F42+F43</f>
        <v>-19.209999999962747</v>
      </c>
      <c r="AO43" s="18">
        <f>AN43*G43</f>
        <v>9.7970999990417393</v>
      </c>
      <c r="AP43" s="9" t="str">
        <f>D43&amp;","&amp;C43</f>
        <v>458860.84,718210.93</v>
      </c>
    </row>
    <row r="44" spans="1:44" s="46" customFormat="1">
      <c r="A44" s="20">
        <f>A43+1</f>
        <v>3</v>
      </c>
      <c r="B44" s="44"/>
      <c r="C44" s="60">
        <v>718227.82</v>
      </c>
      <c r="D44" s="60">
        <v>458861.35</v>
      </c>
      <c r="E44" s="79"/>
      <c r="F44" s="72">
        <f>IF(C45=0,C44-$C$42,C44-C45)</f>
        <v>-2.940000000060536</v>
      </c>
      <c r="G44" s="72">
        <f>IF(D45=0,D44-$D$42,D44-D45)</f>
        <v>-3.0800000000162981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4.2579337712623415</v>
      </c>
      <c r="N44" s="22">
        <f>IF(F44=0,,ATAN(G44/F44))</f>
        <v>0.80864978620027006</v>
      </c>
      <c r="O44" s="22">
        <f>ABS(DEGREES(N44))</f>
        <v>46.33221985343183</v>
      </c>
      <c r="P44" s="24" t="str">
        <f>TEXT(INT(O44),"00")</f>
        <v>46</v>
      </c>
      <c r="Q44" s="25" t="str">
        <f>TEXT((O44-P44)*60,"00")</f>
        <v>20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20</v>
      </c>
      <c r="U44" s="24" t="str">
        <f>IF(L44="",IF(G44&gt;0,"W","E"),"")</f>
        <v>E</v>
      </c>
      <c r="V44" s="44"/>
      <c r="W44" s="22">
        <f>IF(S44="due",90*(I44+K44),S44+T44/60)</f>
        <v>46.333333333333336</v>
      </c>
      <c r="X44" s="22">
        <f>IF(R44="",W44,IF(R44="N",IF(U44="E",180+W44,180-W44),IF(U44="E",360-W44,W44)))</f>
        <v>226.33333333333334</v>
      </c>
      <c r="Y44" s="22">
        <f>RADIANS(X44)</f>
        <v>3.9502618736804993</v>
      </c>
      <c r="Z44" s="64"/>
      <c r="AA44" s="58">
        <f>-M44*COS(Y44)</f>
        <v>2.9399401431228123</v>
      </c>
      <c r="AB44" s="58">
        <f>-M44*SIN(Y44)</f>
        <v>3.0800571350725563</v>
      </c>
      <c r="AC44" s="64"/>
      <c r="AD44" s="82">
        <f>$AA$40/$M$40*M44</f>
        <v>-2.0482113727519888E-4</v>
      </c>
      <c r="AE44" s="82">
        <f>$AB$40/$M$40*M44</f>
        <v>3.0432370764683962E-5</v>
      </c>
      <c r="AF44" s="22">
        <f>AA44-AD44</f>
        <v>2.9401449642600874</v>
      </c>
      <c r="AG44" s="22">
        <f>AB44-AE44</f>
        <v>3.0800267027017916</v>
      </c>
      <c r="AH44" s="64"/>
      <c r="AI44" s="25">
        <f>A44</f>
        <v>3</v>
      </c>
      <c r="AJ44" s="82">
        <f t="shared" si="1"/>
        <v>718228.27268876263</v>
      </c>
      <c r="AK44" s="82">
        <f t="shared" si="1"/>
        <v>458860.95733474806</v>
      </c>
      <c r="AL44" s="66"/>
      <c r="AM44" s="9" t="str">
        <f>IF(A45=0,A44&amp;" - 1",A44&amp;" - "&amp;A45)</f>
        <v>3 - 4</v>
      </c>
      <c r="AN44" s="18">
        <f>AN43+F43+F44</f>
        <v>-39.039999999920838</v>
      </c>
      <c r="AO44" s="18">
        <f>AN44*G44</f>
        <v>120.24320000039246</v>
      </c>
      <c r="AP44" s="9" t="str">
        <f>D44&amp;","&amp;C44</f>
        <v>458861.35,718227.82</v>
      </c>
    </row>
    <row r="45" spans="1:44" s="46" customFormat="1">
      <c r="A45" s="20">
        <f t="shared" ref="A45:A46" si="2">A44+1</f>
        <v>4</v>
      </c>
      <c r="B45" s="44"/>
      <c r="C45" s="60">
        <v>718230.76</v>
      </c>
      <c r="D45" s="60">
        <v>458864.43</v>
      </c>
      <c r="E45" s="79"/>
      <c r="F45" s="72">
        <f t="shared" ref="F45:F46" si="3">IF(C46=0,C45-$C$42,C45-C46)</f>
        <v>1.0600000000558794</v>
      </c>
      <c r="G45" s="72">
        <f t="shared" ref="G45:G46" si="4">IF(D46=0,D45-$D$42,D45-D46)</f>
        <v>-37.25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37.265078827236074</v>
      </c>
      <c r="N45" s="22">
        <f t="shared" ref="N45:N46" si="11">IF(F45=0,,ATAN(G45/F45))</f>
        <v>-1.5423476282202313</v>
      </c>
      <c r="O45" s="22">
        <f t="shared" ref="O45:O46" si="12">ABS(DEGREES(N45))</f>
        <v>88.370009639031835</v>
      </c>
      <c r="P45" s="24" t="str">
        <f t="shared" ref="P45:P46" si="13">TEXT(INT(O45),"00")</f>
        <v>88</v>
      </c>
      <c r="Q45" s="25" t="str">
        <f t="shared" ref="Q45:Q46" si="14">TEXT((O45-P45)*60,"00")</f>
        <v>22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22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88.36666666666666</v>
      </c>
      <c r="X45" s="22">
        <f t="shared" ref="X45:X46" si="20">IF(R45="",W45,IF(R45="N",IF(U45="E",180+W45,180-W45),IF(U45="E",360-W45,W45)))</f>
        <v>271.63333333333333</v>
      </c>
      <c r="Y45" s="22">
        <f t="shared" ref="Y45:Y46" si="21">RADIANS(X45)</f>
        <v>4.7408960248339307</v>
      </c>
      <c r="Z45" s="64"/>
      <c r="AA45" s="58">
        <f t="shared" ref="AA45:AA46" si="22">-M45*COS(Y45)</f>
        <v>-1.0621733820783379</v>
      </c>
      <c r="AB45" s="58">
        <f t="shared" ref="AB45:AB46" si="23">-M45*SIN(Y45)</f>
        <v>37.249938089968992</v>
      </c>
      <c r="AC45" s="64"/>
      <c r="AD45" s="82">
        <f t="shared" ref="AD45:AD46" si="24">$AA$40/$M$40*M45</f>
        <v>-1.7925773945942757E-3</v>
      </c>
      <c r="AE45" s="82">
        <f t="shared" ref="AE45:AE46" si="25">$AB$40/$M$40*M45</f>
        <v>2.6634155352524622E-4</v>
      </c>
      <c r="AF45" s="22">
        <f t="shared" ref="AF45:AF46" si="26">AA45-AD45</f>
        <v>-1.0603808046837435</v>
      </c>
      <c r="AG45" s="22">
        <f t="shared" ref="AG45:AG46" si="27">AB45-AE45</f>
        <v>37.249671748415466</v>
      </c>
      <c r="AH45" s="64"/>
      <c r="AI45" s="25">
        <f t="shared" ref="AI45:AI46" si="28">A45</f>
        <v>4</v>
      </c>
      <c r="AJ45" s="82">
        <f t="shared" ref="AJ45:AJ46" si="29">AJ44+AF44</f>
        <v>718231.2128337269</v>
      </c>
      <c r="AK45" s="82">
        <f t="shared" ref="AK45:AK46" si="30">AK44+AG44</f>
        <v>458864.03736145078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-40.919999999925494</v>
      </c>
      <c r="AO45" s="18">
        <f t="shared" ref="AO45:AO46" si="33">AN45*G45</f>
        <v>1524.2699999972247</v>
      </c>
      <c r="AP45" s="9" t="str">
        <f t="shared" ref="AP45:AP46" si="34">D45&amp;","&amp;C45</f>
        <v>458864.43,718230.76</v>
      </c>
    </row>
    <row r="46" spans="1:44" s="46" customFormat="1">
      <c r="A46" s="20">
        <f t="shared" si="2"/>
        <v>5</v>
      </c>
      <c r="B46" s="44"/>
      <c r="C46" s="60">
        <v>718229.7</v>
      </c>
      <c r="D46" s="60">
        <v>458901.68</v>
      </c>
      <c r="E46" s="79"/>
      <c r="F46" s="72">
        <f t="shared" si="3"/>
        <v>19.929999999934807</v>
      </c>
      <c r="G46" s="72">
        <f t="shared" si="4"/>
        <v>0.69000000000232831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19.941940727958364</v>
      </c>
      <c r="N46" s="22">
        <f t="shared" si="11"/>
        <v>3.4607351439530289E-2</v>
      </c>
      <c r="O46" s="22">
        <f t="shared" si="12"/>
        <v>1.9828551776110797</v>
      </c>
      <c r="P46" s="24" t="str">
        <f t="shared" si="13"/>
        <v>01</v>
      </c>
      <c r="Q46" s="25" t="str">
        <f t="shared" si="14"/>
        <v>59</v>
      </c>
      <c r="R46" s="23" t="str">
        <f t="shared" si="15"/>
        <v>S</v>
      </c>
      <c r="S46" s="25" t="str">
        <f t="shared" si="16"/>
        <v>01</v>
      </c>
      <c r="T46" s="25" t="str">
        <f t="shared" si="17"/>
        <v>59</v>
      </c>
      <c r="U46" s="24" t="str">
        <f t="shared" si="18"/>
        <v>W</v>
      </c>
      <c r="V46" s="44"/>
      <c r="W46" s="22">
        <f t="shared" si="19"/>
        <v>1.9833333333333334</v>
      </c>
      <c r="X46" s="22">
        <f t="shared" si="20"/>
        <v>1.9833333333333334</v>
      </c>
      <c r="Y46" s="22">
        <f t="shared" si="21"/>
        <v>3.4615696831220871E-2</v>
      </c>
      <c r="Z46" s="64"/>
      <c r="AA46" s="58">
        <f t="shared" si="22"/>
        <v>-19.929994240920522</v>
      </c>
      <c r="AB46" s="58">
        <f t="shared" si="23"/>
        <v>-0.69016632363469144</v>
      </c>
      <c r="AC46" s="64"/>
      <c r="AD46" s="82">
        <f t="shared" si="24"/>
        <v>-9.5927536659737821E-4</v>
      </c>
      <c r="AE46" s="82">
        <f t="shared" si="25"/>
        <v>1.4252935029110606E-4</v>
      </c>
      <c r="AF46" s="22">
        <f t="shared" si="26"/>
        <v>-19.929034965553925</v>
      </c>
      <c r="AG46" s="22">
        <f t="shared" si="27"/>
        <v>-0.69030885298498257</v>
      </c>
      <c r="AH46" s="64"/>
      <c r="AI46" s="25">
        <f t="shared" si="28"/>
        <v>5</v>
      </c>
      <c r="AJ46" s="82">
        <f t="shared" si="29"/>
        <v>718230.15245292219</v>
      </c>
      <c r="AK46" s="82">
        <f t="shared" si="30"/>
        <v>458901.28703319922</v>
      </c>
      <c r="AL46" s="66"/>
      <c r="AM46" s="9" t="str">
        <f t="shared" si="31"/>
        <v>5 - 1</v>
      </c>
      <c r="AN46" s="18">
        <f t="shared" si="32"/>
        <v>-19.929999999934807</v>
      </c>
      <c r="AO46" s="18">
        <f t="shared" si="33"/>
        <v>-13.751700000001421</v>
      </c>
      <c r="AP46" s="9" t="str">
        <f t="shared" si="34"/>
        <v>458901.68,718229.7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80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1609.8643000022519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804.93215000112593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7.580732163259705E-3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15882.077708050854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120.39777730081109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7.4125637935407163E-3</v>
      </c>
      <c r="AB40" s="91">
        <f>SUM(AB42:AB65536)</f>
        <v>1.5878910975786198E-3</v>
      </c>
      <c r="AC40" s="91"/>
      <c r="AD40" s="91">
        <f>SUM(AD42:AD65536)</f>
        <v>7.4125637935407163E-3</v>
      </c>
      <c r="AE40" s="91">
        <f>SUM(AE42:AE65536)</f>
        <v>1.5878910975786198E-3</v>
      </c>
      <c r="AF40" s="91">
        <f>SUM(AF42:AF65536)</f>
        <v>1.7763568394002505E-15</v>
      </c>
      <c r="AG40" s="91">
        <f>SUM(AG42:AG65536)</f>
        <v>0</v>
      </c>
      <c r="AH40" s="92"/>
      <c r="AI40" s="93">
        <v>1</v>
      </c>
      <c r="AJ40" s="92">
        <f>AJ44+AF44</f>
        <v>718210.9280444053</v>
      </c>
      <c r="AK40" s="92">
        <f>AK44+AG44</f>
        <v>458860.84127097699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3018.8499999999767</v>
      </c>
      <c r="G41" s="72">
        <f>IF(D42=0,D41-$D$41,D41-D42)</f>
        <v>3549.2299999999814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4659.4515680925078</v>
      </c>
      <c r="N41" s="36">
        <f>IF(F41=0,,ATAN(G41/F41))</f>
        <v>0.86597447560877072</v>
      </c>
      <c r="O41" s="36">
        <f>ABS(DEGREES(N41))</f>
        <v>49.61668261843721</v>
      </c>
      <c r="P41" s="37" t="str">
        <f>TEXT(INT(O41),"00")</f>
        <v>49</v>
      </c>
      <c r="Q41" s="38" t="str">
        <f>TEXT((O41-P41)*60,"00")</f>
        <v>37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37</v>
      </c>
      <c r="U41" s="40" t="str">
        <f>IF(L41="",IF(G41&gt;0,"W","E"),"")</f>
        <v>W</v>
      </c>
      <c r="V41" s="41"/>
      <c r="W41" s="22">
        <f>IF(S41="due",90*(I41+K41),S41+T41/60)</f>
        <v>49.616666666666667</v>
      </c>
      <c r="X41" s="22">
        <f>IF(R41="",W41,IF(R41="N",IF(U41="E",180+W41,180-W41),IF(U41="E",360-W41,W41)))</f>
        <v>49.616666666666667</v>
      </c>
      <c r="Y41" s="22">
        <f>RADIANS(X41)</f>
        <v>0.86597419719785318</v>
      </c>
      <c r="Z41" s="64"/>
      <c r="AA41" s="58">
        <f>-M41*COS(Y41)</f>
        <v>-3018.850988144241</v>
      </c>
      <c r="AB41" s="58">
        <f>-M41*SIN(Y41)</f>
        <v>-3549.2291595190459</v>
      </c>
      <c r="AC41" s="64"/>
      <c r="AD41" s="22">
        <v>0</v>
      </c>
      <c r="AE41" s="22">
        <v>0</v>
      </c>
      <c r="AF41" s="22">
        <f t="shared" ref="AF41:AG43" si="0">AA41-AD41</f>
        <v>-3018.850988144241</v>
      </c>
      <c r="AG41" s="22">
        <f t="shared" si="0"/>
        <v>-3549.2291595190459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718209.77</v>
      </c>
      <c r="D42" s="60">
        <v>458900.99</v>
      </c>
      <c r="E42" s="79"/>
      <c r="F42" s="72">
        <f>IF(C43=0,C42-$C$42,C42-C43)</f>
        <v>20.03000000002794</v>
      </c>
      <c r="G42" s="72">
        <f>IF(D43=0,D42-$D$42,D42-D43)</f>
        <v>0.55999999999767169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20.037826728493204</v>
      </c>
      <c r="N42" s="36">
        <f>IF(F42=0,,ATAN(G42/F42))</f>
        <v>2.7950781816083022E-2</v>
      </c>
      <c r="O42" s="36">
        <f>ABS(DEGREES(N42))</f>
        <v>1.6014618321525635</v>
      </c>
      <c r="P42" s="37" t="str">
        <f>TEXT(INT(O42),"00")</f>
        <v>01</v>
      </c>
      <c r="Q42" s="38" t="str">
        <f>TEXT((O42-P42)*60,"00")</f>
        <v>36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36</v>
      </c>
      <c r="U42" s="40" t="str">
        <f>IF(L42="",IF(G42&gt;0,"W","E"),"")</f>
        <v>W</v>
      </c>
      <c r="V42" s="44"/>
      <c r="W42" s="22">
        <f>IF(S42="due",90*(I42+K42),S42+T42/60)</f>
        <v>1.6</v>
      </c>
      <c r="X42" s="22">
        <f>IF(R42="",W42,IF(R42="N",IF(U42="E",180+W42,180-W42),IF(U42="E",360-W42,W42)))</f>
        <v>1.6</v>
      </c>
      <c r="Y42" s="22">
        <f>RADIANS(X42)</f>
        <v>2.7925268031909273E-2</v>
      </c>
      <c r="Z42" s="64"/>
      <c r="AA42" s="58">
        <f>-M42*COS(Y42)</f>
        <v>-20.030014281227778</v>
      </c>
      <c r="AB42" s="58">
        <f>-M42*SIN(Y42)</f>
        <v>-0.55948895871845938</v>
      </c>
      <c r="AC42" s="64"/>
      <c r="AD42" s="82">
        <f>$AA$40/$M$40*M42</f>
        <v>1.2336745099352472E-3</v>
      </c>
      <c r="AE42" s="82">
        <f>$AB$40/$M$40*M42</f>
        <v>2.6427304050224298E-4</v>
      </c>
      <c r="AF42" s="22">
        <f t="shared" si="0"/>
        <v>-20.031247955737715</v>
      </c>
      <c r="AG42" s="22">
        <f t="shared" si="0"/>
        <v>-0.55975323175896163</v>
      </c>
      <c r="AH42" s="63"/>
      <c r="AI42" s="38">
        <f>A42</f>
        <v>1</v>
      </c>
      <c r="AJ42" s="82">
        <f t="shared" ref="AJ42:AK44" si="1">AJ41+AF41</f>
        <v>718209.76901185571</v>
      </c>
      <c r="AK42" s="82">
        <f t="shared" si="1"/>
        <v>458900.99084048095</v>
      </c>
      <c r="AL42" s="66"/>
      <c r="AM42" s="9" t="str">
        <f>IF(A43=0,A42&amp;" - 1",A42&amp;" - "&amp;A43)</f>
        <v>1 - 2</v>
      </c>
      <c r="AN42" s="18">
        <f>F42</f>
        <v>20.03000000002794</v>
      </c>
      <c r="AO42" s="18">
        <f>AN42*G42</f>
        <v>11.216799999969011</v>
      </c>
      <c r="AP42" s="9" t="str">
        <f>D42&amp;","&amp;C42</f>
        <v>458900.99,718209.77</v>
      </c>
    </row>
    <row r="43" spans="1:44">
      <c r="A43" s="20">
        <f>A42+1</f>
        <v>2</v>
      </c>
      <c r="B43" s="44"/>
      <c r="C43" s="60">
        <v>718189.74</v>
      </c>
      <c r="D43" s="60">
        <v>458900.43</v>
      </c>
      <c r="E43" s="79"/>
      <c r="F43" s="72">
        <f>IF(C44=0,C43-$C$42,C43-C44)</f>
        <v>-1.1400000000139698</v>
      </c>
      <c r="G43" s="72">
        <f>IF(D44=0,D43-$D$42,D43-D44)</f>
        <v>40.119999999995343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40.136193142843759</v>
      </c>
      <c r="N43" s="36">
        <f>IF(F43=0,,ATAN(G43/F43))</f>
        <v>-1.5423892147014433</v>
      </c>
      <c r="O43" s="36">
        <f>ABS(DEGREES(N43))</f>
        <v>88.37239236889009</v>
      </c>
      <c r="P43" s="37" t="str">
        <f>TEXT(INT(O43),"00")</f>
        <v>88</v>
      </c>
      <c r="Q43" s="38" t="str">
        <f>TEXT((O43-P43)*60,"00")</f>
        <v>22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22</v>
      </c>
      <c r="U43" s="40" t="str">
        <f>IF(L43="",IF(G43&gt;0,"W","E"),"")</f>
        <v>W</v>
      </c>
      <c r="V43" s="44"/>
      <c r="W43" s="22">
        <f>IF(S43="due",90*(I43+K43),S43+T43/60)</f>
        <v>88.36666666666666</v>
      </c>
      <c r="X43" s="22">
        <f>IF(R43="",W43,IF(R43="N",IF(U43="E",180+W43,180-W43),IF(U43="E",360-W43,W43)))</f>
        <v>91.63333333333334</v>
      </c>
      <c r="Y43" s="22">
        <f>RADIANS(X43)</f>
        <v>1.5993033712441374</v>
      </c>
      <c r="Z43" s="64"/>
      <c r="AA43" s="58">
        <f>-M43*COS(Y43)</f>
        <v>1.1440092804291959</v>
      </c>
      <c r="AB43" s="58">
        <f>-M43*SIN(Y43)</f>
        <v>-40.119885876781233</v>
      </c>
      <c r="AC43" s="64"/>
      <c r="AD43" s="82">
        <f>$AA$40/$M$40*M43</f>
        <v>2.4710762837246878E-3</v>
      </c>
      <c r="AE43" s="82">
        <f>$AB$40/$M$40*M43</f>
        <v>5.2934452122803692E-4</v>
      </c>
      <c r="AF43" s="22">
        <f t="shared" si="0"/>
        <v>1.1415382041454711</v>
      </c>
      <c r="AG43" s="22">
        <f t="shared" si="0"/>
        <v>-40.120415221302459</v>
      </c>
      <c r="AH43" s="64"/>
      <c r="AI43" s="25">
        <f>A43</f>
        <v>2</v>
      </c>
      <c r="AJ43" s="82">
        <f t="shared" si="1"/>
        <v>718189.73776389996</v>
      </c>
      <c r="AK43" s="82">
        <f t="shared" si="1"/>
        <v>458900.43108724919</v>
      </c>
      <c r="AL43" s="66"/>
      <c r="AM43" s="9" t="str">
        <f>IF(A44=0,A43&amp;" - 1",A43&amp;" - "&amp;A44)</f>
        <v>2 - 3</v>
      </c>
      <c r="AN43" s="18">
        <f>AN42+F42+F43</f>
        <v>38.92000000004191</v>
      </c>
      <c r="AO43" s="18">
        <f>AN43*G43</f>
        <v>1561.4704000015001</v>
      </c>
      <c r="AP43" s="9" t="str">
        <f>D43&amp;","&amp;C43</f>
        <v>458900.43,718189.74</v>
      </c>
    </row>
    <row r="44" spans="1:44" s="46" customFormat="1">
      <c r="A44" s="20">
        <f>A43+1</f>
        <v>3</v>
      </c>
      <c r="B44" s="44"/>
      <c r="C44" s="60">
        <v>718190.88</v>
      </c>
      <c r="D44" s="60">
        <v>458860.31</v>
      </c>
      <c r="E44" s="79"/>
      <c r="F44" s="72">
        <f>IF(C45=0,C44-$C$42,C44-C45)</f>
        <v>-20.050000000046566</v>
      </c>
      <c r="G44" s="72">
        <f>IF(D45=0,D44-$D$42,D44-D45)</f>
        <v>-0.53000000002793968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20.057003764318761</v>
      </c>
      <c r="N44" s="22">
        <f>IF(F44=0,,ATAN(G44/F44))</f>
        <v>2.6427760877382012E-2</v>
      </c>
      <c r="O44" s="22">
        <f>ABS(DEGREES(N44))</f>
        <v>1.5141991602549427</v>
      </c>
      <c r="P44" s="24" t="str">
        <f>TEXT(INT(O44),"00")</f>
        <v>01</v>
      </c>
      <c r="Q44" s="25" t="str">
        <f>TEXT((O44-P44)*60,"00")</f>
        <v>31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31</v>
      </c>
      <c r="U44" s="24" t="str">
        <f>IF(L44="",IF(G44&gt;0,"W","E"),"")</f>
        <v>E</v>
      </c>
      <c r="V44" s="44"/>
      <c r="W44" s="22">
        <f>IF(S44="due",90*(I44+K44),S44+T44/60)</f>
        <v>1.5166666666666666</v>
      </c>
      <c r="X44" s="22">
        <f>IF(R44="",W44,IF(R44="N",IF(U44="E",180+W44,180-W44),IF(U44="E",360-W44,W44)))</f>
        <v>181.51666666666668</v>
      </c>
      <c r="Y44" s="22">
        <f>RADIANS(X44)</f>
        <v>3.1680634805783741</v>
      </c>
      <c r="Z44" s="64"/>
      <c r="AA44" s="58">
        <f>-M44*COS(Y44)</f>
        <v>20.049977156414371</v>
      </c>
      <c r="AB44" s="58">
        <f>-M44*SIN(Y44)</f>
        <v>0.53086347506571807</v>
      </c>
      <c r="AC44" s="64"/>
      <c r="AD44" s="82">
        <f>$AA$40/$M$40*M44</f>
        <v>1.2348551878897313E-3</v>
      </c>
      <c r="AE44" s="82">
        <f>$AB$40/$M$40*M44</f>
        <v>2.6452596082309962E-4</v>
      </c>
      <c r="AF44" s="22">
        <f>AA44-AD44</f>
        <v>20.048742301226483</v>
      </c>
      <c r="AG44" s="22">
        <f>AB44-AE44</f>
        <v>0.53059894910489502</v>
      </c>
      <c r="AH44" s="64"/>
      <c r="AI44" s="25">
        <f>A44</f>
        <v>3</v>
      </c>
      <c r="AJ44" s="82">
        <f t="shared" si="1"/>
        <v>718190.87930210412</v>
      </c>
      <c r="AK44" s="82">
        <f t="shared" si="1"/>
        <v>458860.31067202787</v>
      </c>
      <c r="AL44" s="66"/>
      <c r="AM44" s="9" t="str">
        <f>IF(A45=0,A44&amp;" - 1",A44&amp;" - "&amp;A45)</f>
        <v>3 - 4</v>
      </c>
      <c r="AN44" s="18">
        <f>AN43+F43+F44</f>
        <v>17.729999999981374</v>
      </c>
      <c r="AO44" s="18">
        <f>AN44*G44</f>
        <v>-9.3969000004854983</v>
      </c>
      <c r="AP44" s="9" t="str">
        <f>D44&amp;","&amp;C44</f>
        <v>458860.31,718190.88</v>
      </c>
    </row>
    <row r="45" spans="1:44" s="46" customFormat="1">
      <c r="A45" s="20">
        <f>A44+1</f>
        <v>4</v>
      </c>
      <c r="B45" s="44"/>
      <c r="C45" s="60">
        <v>718210.93</v>
      </c>
      <c r="D45" s="60">
        <v>458860.84</v>
      </c>
      <c r="E45" s="79"/>
      <c r="F45" s="72">
        <f>IF(C46=0,C45-$C$42,C45-C46)</f>
        <v>1.1600000000325963</v>
      </c>
      <c r="G45" s="72">
        <f>IF(D46=0,D45-$D$42,D45-D46)</f>
        <v>-40.149999999965075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40.166753665155355</v>
      </c>
      <c r="N45" s="22">
        <f>IF(F45=0,,ATAN(G45/F45))</f>
        <v>-1.541912705370966</v>
      </c>
      <c r="O45" s="22">
        <f>ABS(DEGREES(N45))</f>
        <v>88.345090395355129</v>
      </c>
      <c r="P45" s="24" t="str">
        <f>TEXT(INT(O45),"00")</f>
        <v>88</v>
      </c>
      <c r="Q45" s="25" t="str">
        <f>TEXT((O45-P45)*60,"00")</f>
        <v>21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21</v>
      </c>
      <c r="U45" s="24" t="str">
        <f>IF(L45="",IF(G45&gt;0,"W","E"),"")</f>
        <v>E</v>
      </c>
      <c r="V45" s="44"/>
      <c r="W45" s="22">
        <f>IF(S45="due",90*(I45+K45),S45+T45/60)</f>
        <v>88.35</v>
      </c>
      <c r="X45" s="22">
        <f>IF(R45="",W45,IF(R45="N",IF(U45="E",180+W45,180-W45),IF(U45="E",360-W45,W45)))</f>
        <v>271.64999999999998</v>
      </c>
      <c r="Y45" s="22">
        <f>RADIANS(X45)</f>
        <v>4.7411869130425961</v>
      </c>
      <c r="Z45" s="64"/>
      <c r="AA45" s="58">
        <f>-M45*COS(Y45)</f>
        <v>-1.1565595918222473</v>
      </c>
      <c r="AB45" s="58">
        <f>-M45*SIN(Y45)</f>
        <v>40.150099251531557</v>
      </c>
      <c r="AC45" s="64"/>
      <c r="AD45" s="82">
        <f>$AA$40/$M$40*M45</f>
        <v>2.4729578119910495E-3</v>
      </c>
      <c r="AE45" s="82">
        <f>$AB$40/$M$40*M45</f>
        <v>5.2974757502524021E-4</v>
      </c>
      <c r="AF45" s="22">
        <f>AA45-AD45</f>
        <v>-1.1590325496342384</v>
      </c>
      <c r="AG45" s="22">
        <f>AB45-AE45</f>
        <v>40.149569503956535</v>
      </c>
      <c r="AH45" s="64"/>
      <c r="AI45" s="25">
        <f>A45</f>
        <v>4</v>
      </c>
      <c r="AJ45" s="82">
        <f t="shared" ref="AJ45" si="2">AJ44+AF44</f>
        <v>718210.9280444053</v>
      </c>
      <c r="AK45" s="82">
        <f t="shared" ref="AK45" si="3">AK44+AG44</f>
        <v>458860.84127097699</v>
      </c>
      <c r="AL45" s="66"/>
      <c r="AM45" s="9" t="str">
        <f>IF(A46=0,A45&amp;" - 1",A45&amp;" - "&amp;A46)</f>
        <v>4 - 1</v>
      </c>
      <c r="AN45" s="18">
        <f>AN44+F44+F45</f>
        <v>-1.1600000000325963</v>
      </c>
      <c r="AO45" s="18">
        <f>AN45*G45</f>
        <v>46.574000001268232</v>
      </c>
      <c r="AP45" s="9" t="str">
        <f>D45&amp;","&amp;C45</f>
        <v>458860.84,718210.93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1603.4416000018364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801.72080000091819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1.2400139272010571E-3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96962.326970577065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97000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97000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120.23463585733825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8.4278101694934549E-4</v>
      </c>
      <c r="AB40" s="91">
        <f>SUM(AB42:AB65536)</f>
        <v>-9.0959040074223285E-4</v>
      </c>
      <c r="AC40" s="91"/>
      <c r="AD40" s="91">
        <f>SUM(AD42:AD65536)</f>
        <v>8.4278101694934538E-4</v>
      </c>
      <c r="AE40" s="91">
        <f>SUM(AE42:AE65536)</f>
        <v>-9.0959040074223274E-4</v>
      </c>
      <c r="AF40" s="91">
        <f>SUM(AF42:AF65536)</f>
        <v>0</v>
      </c>
      <c r="AG40" s="91">
        <f>SUM(AG42:AG65536)</f>
        <v>1.3322676295501878E-15</v>
      </c>
      <c r="AH40" s="92"/>
      <c r="AI40" s="93">
        <v>1</v>
      </c>
      <c r="AJ40" s="92">
        <f>AJ44+AF44</f>
        <v>718189.571949278</v>
      </c>
      <c r="AK40" s="92">
        <f>AK44+AG44</f>
        <v>458900.57344469719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3058.9100000000326</v>
      </c>
      <c r="G41" s="72">
        <f>IF(D42=0,D41-$D$41,D41-D42)</f>
        <v>3550.3799999999464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4686.3769089244006</v>
      </c>
      <c r="N41" s="36">
        <f>IF(F41=0,,ATAN(G41/F41))</f>
        <v>0.85962204152112409</v>
      </c>
      <c r="O41" s="36">
        <f>ABS(DEGREES(N41))</f>
        <v>49.252714955580025</v>
      </c>
      <c r="P41" s="37" t="str">
        <f>TEXT(INT(O41),"00")</f>
        <v>49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49.25</v>
      </c>
      <c r="X41" s="22">
        <f>IF(R41="",W41,IF(R41="N",IF(U41="E",180+W41,180-W41),IF(U41="E",360-W41,W41)))</f>
        <v>49.25</v>
      </c>
      <c r="Y41" s="22">
        <f>RADIANS(X41)</f>
        <v>0.85957465660720733</v>
      </c>
      <c r="Z41" s="64"/>
      <c r="AA41" s="58">
        <f>-M41*COS(Y41)</f>
        <v>-3059.07823101651</v>
      </c>
      <c r="AB41" s="58">
        <f>-M41*SIN(Y41)</f>
        <v>-3550.2350498270844</v>
      </c>
      <c r="AC41" s="64"/>
      <c r="AD41" s="22">
        <v>0</v>
      </c>
      <c r="AE41" s="22">
        <v>0</v>
      </c>
      <c r="AF41" s="22">
        <f t="shared" ref="AF41:AG43" si="0">AA41-AD41</f>
        <v>-3059.07823101651</v>
      </c>
      <c r="AG41" s="22">
        <f t="shared" si="0"/>
        <v>-3550.2350498270844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718169.71</v>
      </c>
      <c r="D42" s="60">
        <v>458899.84</v>
      </c>
      <c r="E42" s="79"/>
      <c r="F42" s="72">
        <f>IF(C43=0,C42-$C$42,C42-C43)</f>
        <v>-1.2800000000279397</v>
      </c>
      <c r="G42" s="72">
        <f>IF(D43=0,D42-$D$42,D42-D43)</f>
        <v>40.14000000001397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40.16040338444315</v>
      </c>
      <c r="N42" s="36">
        <f>IF(F42=0,,ATAN(G42/F42))</f>
        <v>-1.5389187383483682</v>
      </c>
      <c r="O42" s="36">
        <f>ABS(DEGREES(N42))</f>
        <v>88.173548720958934</v>
      </c>
      <c r="P42" s="37" t="str">
        <f>TEXT(INT(O42),"00")</f>
        <v>88</v>
      </c>
      <c r="Q42" s="38" t="str">
        <f>TEXT((O42-P42)*60,"00")</f>
        <v>10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10</v>
      </c>
      <c r="U42" s="40" t="str">
        <f>IF(L42="",IF(G42&gt;0,"W","E"),"")</f>
        <v>W</v>
      </c>
      <c r="V42" s="44"/>
      <c r="W42" s="22">
        <f>IF(S42="due",90*(I42+K42),S42+T42/60)</f>
        <v>88.166666666666671</v>
      </c>
      <c r="X42" s="22">
        <f>IF(R42="",W42,IF(R42="N",IF(U42="E",180+W42,180-W42),IF(U42="E",360-W42,W42)))</f>
        <v>91.833333333333329</v>
      </c>
      <c r="Y42" s="22">
        <f>RADIANS(X42)</f>
        <v>1.6027940297481258</v>
      </c>
      <c r="Z42" s="64"/>
      <c r="AA42" s="58">
        <f>-M42*COS(Y42)</f>
        <v>1.2848213870817229</v>
      </c>
      <c r="AB42" s="58">
        <f>-M42*SIN(Y42)</f>
        <v>-40.139845963885939</v>
      </c>
      <c r="AC42" s="64"/>
      <c r="AD42" s="82">
        <f>$AA$40/$M$40*M42</f>
        <v>2.8150312398830449E-4</v>
      </c>
      <c r="AE42" s="82">
        <f>$AB$40/$M$40*M42</f>
        <v>-3.0381858894444245E-4</v>
      </c>
      <c r="AF42" s="22">
        <f t="shared" si="0"/>
        <v>1.2845398839577347</v>
      </c>
      <c r="AG42" s="22">
        <f t="shared" si="0"/>
        <v>-40.139542145296993</v>
      </c>
      <c r="AH42" s="63"/>
      <c r="AI42" s="38">
        <f>A42</f>
        <v>1</v>
      </c>
      <c r="AJ42" s="82">
        <f t="shared" ref="AJ42:AK44" si="1">AJ41+AF41</f>
        <v>718169.54176898347</v>
      </c>
      <c r="AK42" s="82">
        <f t="shared" si="1"/>
        <v>458899.98495017289</v>
      </c>
      <c r="AL42" s="66"/>
      <c r="AM42" s="9" t="str">
        <f>IF(A43=0,A42&amp;" - 1",A42&amp;" - "&amp;A43)</f>
        <v>1 - 2</v>
      </c>
      <c r="AN42" s="18">
        <f>F42</f>
        <v>-1.2800000000279397</v>
      </c>
      <c r="AO42" s="18">
        <f>AN42*G42</f>
        <v>-51.379200001139381</v>
      </c>
      <c r="AP42" s="9" t="str">
        <f>D42&amp;","&amp;C42</f>
        <v>458899.84,718169.71</v>
      </c>
    </row>
    <row r="43" spans="1:44">
      <c r="A43" s="20">
        <f>A42+1</f>
        <v>2</v>
      </c>
      <c r="B43" s="44"/>
      <c r="C43" s="60">
        <v>718170.99</v>
      </c>
      <c r="D43" s="60">
        <v>458859.7</v>
      </c>
      <c r="E43" s="79"/>
      <c r="F43" s="72">
        <f>IF(C44=0,C43-$C$42,C43-C44)</f>
        <v>-19.89000000001397</v>
      </c>
      <c r="G43" s="72">
        <f>IF(D44=0,D43-$D$42,D43-D44)</f>
        <v>-0.60999999998603016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19.899351748248954</v>
      </c>
      <c r="N43" s="36">
        <f>IF(F43=0,,ATAN(G43/F43))</f>
        <v>3.0659067825939509E-2</v>
      </c>
      <c r="O43" s="36">
        <f>ABS(DEGREES(N43))</f>
        <v>1.7566351902316664</v>
      </c>
      <c r="P43" s="37" t="str">
        <f>TEXT(INT(O43),"00")</f>
        <v>01</v>
      </c>
      <c r="Q43" s="38" t="str">
        <f>TEXT((O43-P43)*60,"00")</f>
        <v>45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45</v>
      </c>
      <c r="U43" s="40" t="str">
        <f>IF(L43="",IF(G43&gt;0,"W","E"),"")</f>
        <v>E</v>
      </c>
      <c r="V43" s="44"/>
      <c r="W43" s="22">
        <f>IF(S43="due",90*(I43+K43),S43+T43/60)</f>
        <v>1.75</v>
      </c>
      <c r="X43" s="22">
        <f>IF(R43="",W43,IF(R43="N",IF(U43="E",180+W43,180-W43),IF(U43="E",360-W43,W43)))</f>
        <v>181.75</v>
      </c>
      <c r="Y43" s="22">
        <f>RADIANS(X43)</f>
        <v>3.1721359154996938</v>
      </c>
      <c r="Z43" s="64"/>
      <c r="AA43" s="58">
        <f>-M43*COS(Y43)</f>
        <v>19.890070508250098</v>
      </c>
      <c r="AB43" s="58">
        <f>-M43*SIN(Y43)</f>
        <v>0.6076966162308034</v>
      </c>
      <c r="AC43" s="64"/>
      <c r="AD43" s="82">
        <f>$AA$40/$M$40*M43</f>
        <v>1.3948389982168703E-4</v>
      </c>
      <c r="AE43" s="82">
        <f>$AB$40/$M$40*M43</f>
        <v>-1.5054114151164295E-4</v>
      </c>
      <c r="AF43" s="22">
        <f t="shared" si="0"/>
        <v>19.889931024350275</v>
      </c>
      <c r="AG43" s="22">
        <f t="shared" si="0"/>
        <v>0.60784715737231509</v>
      </c>
      <c r="AH43" s="64"/>
      <c r="AI43" s="25">
        <f>A43</f>
        <v>2</v>
      </c>
      <c r="AJ43" s="82">
        <f t="shared" si="1"/>
        <v>718170.82630886743</v>
      </c>
      <c r="AK43" s="82">
        <f t="shared" si="1"/>
        <v>458859.84540802758</v>
      </c>
      <c r="AL43" s="66"/>
      <c r="AM43" s="9" t="str">
        <f>IF(A44=0,A43&amp;" - 1",A43&amp;" - "&amp;A44)</f>
        <v>2 - 3</v>
      </c>
      <c r="AN43" s="18">
        <f>AN42+F42+F43</f>
        <v>-22.450000000069849</v>
      </c>
      <c r="AO43" s="18">
        <f>AN43*G43</f>
        <v>13.694499999728984</v>
      </c>
      <c r="AP43" s="9" t="str">
        <f>D43&amp;","&amp;C43</f>
        <v>458859.7,718170.99</v>
      </c>
    </row>
    <row r="44" spans="1:44" s="46" customFormat="1">
      <c r="A44" s="20">
        <f>A43+1</f>
        <v>3</v>
      </c>
      <c r="B44" s="44"/>
      <c r="C44" s="60">
        <v>718190.88</v>
      </c>
      <c r="D44" s="60">
        <v>458860.31</v>
      </c>
      <c r="E44" s="79"/>
      <c r="F44" s="72">
        <f>IF(C45=0,C44-$C$42,C44-C45)</f>
        <v>1.1400000000139698</v>
      </c>
      <c r="G44" s="72">
        <f>IF(D45=0,D44-$D$42,D44-D45)</f>
        <v>-40.119999999995343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40.136193142843759</v>
      </c>
      <c r="N44" s="22">
        <f>IF(F44=0,,ATAN(G44/F44))</f>
        <v>-1.5423892147014433</v>
      </c>
      <c r="O44" s="22">
        <f>ABS(DEGREES(N44))</f>
        <v>88.37239236889009</v>
      </c>
      <c r="P44" s="24" t="str">
        <f>TEXT(INT(O44),"00")</f>
        <v>88</v>
      </c>
      <c r="Q44" s="25" t="str">
        <f>TEXT((O44-P44)*60,"00")</f>
        <v>22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22</v>
      </c>
      <c r="U44" s="24" t="str">
        <f>IF(L44="",IF(G44&gt;0,"W","E"),"")</f>
        <v>E</v>
      </c>
      <c r="V44" s="44"/>
      <c r="W44" s="22">
        <f>IF(S44="due",90*(I44+K44),S44+T44/60)</f>
        <v>88.36666666666666</v>
      </c>
      <c r="X44" s="22">
        <f>IF(R44="",W44,IF(R44="N",IF(U44="E",180+W44,180-W44),IF(U44="E",360-W44,W44)))</f>
        <v>271.63333333333333</v>
      </c>
      <c r="Y44" s="22">
        <f>RADIANS(X44)</f>
        <v>4.7408960248339307</v>
      </c>
      <c r="Z44" s="64"/>
      <c r="AA44" s="58">
        <f>-M44*COS(Y44)</f>
        <v>-1.1440092804291997</v>
      </c>
      <c r="AB44" s="58">
        <f>-M44*SIN(Y44)</f>
        <v>40.119885876781233</v>
      </c>
      <c r="AC44" s="64"/>
      <c r="AD44" s="82">
        <f>$AA$40/$M$40*M44</f>
        <v>2.8133342303740771E-4</v>
      </c>
      <c r="AE44" s="82">
        <f>$AB$40/$M$40*M44</f>
        <v>-3.0363543536975545E-4</v>
      </c>
      <c r="AF44" s="22">
        <f>AA44-AD44</f>
        <v>-1.1442906138522371</v>
      </c>
      <c r="AG44" s="22">
        <f>AB44-AE44</f>
        <v>40.120189512216605</v>
      </c>
      <c r="AH44" s="64"/>
      <c r="AI44" s="25">
        <f>A44</f>
        <v>3</v>
      </c>
      <c r="AJ44" s="82">
        <f t="shared" si="1"/>
        <v>718190.71623989183</v>
      </c>
      <c r="AK44" s="82">
        <f t="shared" si="1"/>
        <v>458860.45325518498</v>
      </c>
      <c r="AL44" s="66"/>
      <c r="AM44" s="9" t="str">
        <f>IF(A45=0,A44&amp;" - 1",A44&amp;" - "&amp;A45)</f>
        <v>3 - 4</v>
      </c>
      <c r="AN44" s="18">
        <f>AN43+F43+F44</f>
        <v>-41.200000000069849</v>
      </c>
      <c r="AO44" s="18">
        <f>AN44*G44</f>
        <v>1652.9440000026104</v>
      </c>
      <c r="AP44" s="9" t="str">
        <f>D44&amp;","&amp;C44</f>
        <v>458860.31,718190.88</v>
      </c>
    </row>
    <row r="45" spans="1:44" s="46" customFormat="1">
      <c r="A45" s="20">
        <f>A44+1</f>
        <v>4</v>
      </c>
      <c r="B45" s="44"/>
      <c r="C45" s="60">
        <v>718189.74</v>
      </c>
      <c r="D45" s="60">
        <v>458900.43</v>
      </c>
      <c r="E45" s="79"/>
      <c r="F45" s="72">
        <f>IF(C46=0,C45-$C$42,C45-C46)</f>
        <v>20.03000000002794</v>
      </c>
      <c r="G45" s="72">
        <f>IF(D46=0,D45-$D$42,D45-D46)</f>
        <v>0.58999999996740371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20.038687581802378</v>
      </c>
      <c r="N45" s="22">
        <f>IF(F45=0,,ATAN(G45/F45))</f>
        <v>2.944730164107965E-2</v>
      </c>
      <c r="O45" s="22">
        <f>ABS(DEGREES(N45))</f>
        <v>1.6872061020825269</v>
      </c>
      <c r="P45" s="24" t="str">
        <f>TEXT(INT(O45),"00")</f>
        <v>01</v>
      </c>
      <c r="Q45" s="25" t="str">
        <f>TEXT((O45-P45)*60,"00")</f>
        <v>41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41</v>
      </c>
      <c r="U45" s="24" t="str">
        <f>IF(L45="",IF(G45&gt;0,"W","E"),"")</f>
        <v>W</v>
      </c>
      <c r="V45" s="44"/>
      <c r="W45" s="22">
        <f>IF(S45="due",90*(I45+K45),S45+T45/60)</f>
        <v>1.6833333333333333</v>
      </c>
      <c r="X45" s="22">
        <f>IF(R45="",W45,IF(R45="N",IF(U45="E",180+W45,180-W45),IF(U45="E",360-W45,W45)))</f>
        <v>1.6833333333333333</v>
      </c>
      <c r="Y45" s="22">
        <f>RADIANS(X45)</f>
        <v>2.9379709075237882E-2</v>
      </c>
      <c r="Z45" s="64"/>
      <c r="AA45" s="58">
        <f>-M45*COS(Y45)</f>
        <v>-20.030039833885674</v>
      </c>
      <c r="AB45" s="58">
        <f>-M45*SIN(Y45)</f>
        <v>-0.58864611952683943</v>
      </c>
      <c r="AC45" s="64"/>
      <c r="AD45" s="82">
        <f>$AA$40/$M$40*M45</f>
        <v>1.4046057010194617E-4</v>
      </c>
      <c r="AE45" s="82">
        <f>$AB$40/$M$40*M45</f>
        <v>-1.515952349163919E-4</v>
      </c>
      <c r="AF45" s="22">
        <f>AA45-AD45</f>
        <v>-20.030180294455775</v>
      </c>
      <c r="AG45" s="22">
        <f>AB45-AE45</f>
        <v>-0.58849452429192306</v>
      </c>
      <c r="AH45" s="64"/>
      <c r="AI45" s="25">
        <f>A45</f>
        <v>4</v>
      </c>
      <c r="AJ45" s="82">
        <f t="shared" ref="AJ45" si="2">AJ44+AF44</f>
        <v>718189.571949278</v>
      </c>
      <c r="AK45" s="82">
        <f t="shared" ref="AK45" si="3">AK44+AG44</f>
        <v>458900.57344469719</v>
      </c>
      <c r="AL45" s="66"/>
      <c r="AM45" s="9" t="str">
        <f>IF(A46=0,A45&amp;" - 1",A45&amp;" - "&amp;A46)</f>
        <v>4 - 1</v>
      </c>
      <c r="AN45" s="18">
        <f>AN44+F44+F45</f>
        <v>-20.03000000002794</v>
      </c>
      <c r="AO45" s="18">
        <f>AN45*G45</f>
        <v>-11.817699999363581</v>
      </c>
      <c r="AP45" s="9" t="str">
        <f>D45&amp;","&amp;C45</f>
        <v>458900.43,718189.74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T21" sqref="T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85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1599.0113999975451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799.50569999877257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6.4035859079920356E-3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18521.202900623804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19000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19000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118.60211389349581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-5.5103936481013527E-3</v>
      </c>
      <c r="AB40" s="91">
        <f>SUM(AB42:AB65536)</f>
        <v>3.2621272697426207E-3</v>
      </c>
      <c r="AC40" s="91"/>
      <c r="AD40" s="91">
        <f>SUM(AD42:AD65536)</f>
        <v>-5.5103936481013527E-3</v>
      </c>
      <c r="AE40" s="91">
        <f>SUM(AE42:AE65536)</f>
        <v>3.2621272697426207E-3</v>
      </c>
      <c r="AF40" s="91">
        <f>SUM(AF42:AF65536)</f>
        <v>2.6645352591003757E-15</v>
      </c>
      <c r="AG40" s="91">
        <f>SUM(AG42:AG65536)</f>
        <v>0</v>
      </c>
      <c r="AH40" s="92"/>
      <c r="AI40" s="93">
        <v>1</v>
      </c>
      <c r="AJ40" s="92">
        <f>AJ44+AF44</f>
        <v>718153.78396606352</v>
      </c>
      <c r="AK40" s="92">
        <f>AK44+AG44</f>
        <v>458859.4153504548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3058.9100000000326</v>
      </c>
      <c r="G41" s="72">
        <f>IF(D42=0,D41-$D$41,D41-D42)</f>
        <v>3550.3799999999464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4686.3769089244006</v>
      </c>
      <c r="N41" s="36">
        <f>IF(F41=0,,ATAN(G41/F41))</f>
        <v>0.85962204152112409</v>
      </c>
      <c r="O41" s="36">
        <f>ABS(DEGREES(N41))</f>
        <v>49.252714955580025</v>
      </c>
      <c r="P41" s="37" t="str">
        <f>TEXT(INT(O41),"00")</f>
        <v>49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49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49.25</v>
      </c>
      <c r="X41" s="22">
        <f>IF(R41="",W41,IF(R41="N",IF(U41="E",180+W41,180-W41),IF(U41="E",360-W41,W41)))</f>
        <v>49.25</v>
      </c>
      <c r="Y41" s="22">
        <f>RADIANS(X41)</f>
        <v>0.85957465660720733</v>
      </c>
      <c r="Z41" s="64"/>
      <c r="AA41" s="58">
        <f>-M41*COS(Y41)</f>
        <v>-3059.07823101651</v>
      </c>
      <c r="AB41" s="58">
        <f>-M41*SIN(Y41)</f>
        <v>-3550.2350498270844</v>
      </c>
      <c r="AC41" s="64"/>
      <c r="AD41" s="22">
        <v>0</v>
      </c>
      <c r="AE41" s="22">
        <v>0</v>
      </c>
      <c r="AF41" s="22">
        <f t="shared" ref="AF41:AG43" si="0">AA41-AD41</f>
        <v>-3059.07823101651</v>
      </c>
      <c r="AG41" s="22">
        <f t="shared" si="0"/>
        <v>-3550.2350498270844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718169.71</v>
      </c>
      <c r="D42" s="60">
        <v>458899.84</v>
      </c>
      <c r="E42" s="79"/>
      <c r="F42" s="72">
        <f>IF(C43=0,C42-$C$42,C42-C43)</f>
        <v>20.119999999995343</v>
      </c>
      <c r="G42" s="72">
        <f>IF(D43=0,D42-$D$42,D42-D43)</f>
        <v>0.64000000001396984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20.130176352924245</v>
      </c>
      <c r="N42" s="36">
        <f>IF(F42=0,,ATAN(G42/F42))</f>
        <v>3.1798423243775374E-2</v>
      </c>
      <c r="O42" s="36">
        <f>ABS(DEGREES(N42))</f>
        <v>1.8219154470390257</v>
      </c>
      <c r="P42" s="37" t="str">
        <f>TEXT(INT(O42),"00")</f>
        <v>01</v>
      </c>
      <c r="Q42" s="38" t="str">
        <f>TEXT((O42-P42)*60,"00")</f>
        <v>49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49</v>
      </c>
      <c r="U42" s="40" t="str">
        <f>IF(L42="",IF(G42&gt;0,"W","E"),"")</f>
        <v>W</v>
      </c>
      <c r="V42" s="44"/>
      <c r="W42" s="22">
        <f>IF(S42="due",90*(I42+K42),S42+T42/60)</f>
        <v>1.8166666666666667</v>
      </c>
      <c r="X42" s="22">
        <f>IF(R42="",W42,IF(R42="N",IF(U42="E",180+W42,180-W42),IF(U42="E",360-W42,W42)))</f>
        <v>1.8166666666666667</v>
      </c>
      <c r="Y42" s="22">
        <f>RADIANS(X42)</f>
        <v>3.1706814744563654E-2</v>
      </c>
      <c r="Z42" s="64"/>
      <c r="AA42" s="58">
        <f>-M42*COS(Y42)</f>
        <v>-20.120058545010057</v>
      </c>
      <c r="AB42" s="58">
        <f>-M42*SIN(Y42)</f>
        <v>-0.63815683432693082</v>
      </c>
      <c r="AC42" s="64"/>
      <c r="AD42" s="82">
        <f>$AA$40/$M$40*M42</f>
        <v>-9.3527165974397527E-4</v>
      </c>
      <c r="AE42" s="82">
        <f>$AB$40/$M$40*M42</f>
        <v>5.5367644867250086E-4</v>
      </c>
      <c r="AF42" s="22">
        <f t="shared" si="0"/>
        <v>-20.119123273350311</v>
      </c>
      <c r="AG42" s="22">
        <f t="shared" si="0"/>
        <v>-0.63871051077560337</v>
      </c>
      <c r="AH42" s="63"/>
      <c r="AI42" s="38">
        <f>A42</f>
        <v>1</v>
      </c>
      <c r="AJ42" s="82">
        <f t="shared" ref="AJ42:AK44" si="1">AJ41+AF41</f>
        <v>718169.54176898347</v>
      </c>
      <c r="AK42" s="82">
        <f t="shared" si="1"/>
        <v>458899.98495017289</v>
      </c>
      <c r="AL42" s="66"/>
      <c r="AM42" s="9" t="str">
        <f>IF(A43=0,A42&amp;" - 1",A42&amp;" - "&amp;A43)</f>
        <v>1 - 2</v>
      </c>
      <c r="AN42" s="18">
        <f>F42</f>
        <v>20.119999999995343</v>
      </c>
      <c r="AO42" s="18">
        <f>AN42*G42</f>
        <v>12.876800000278093</v>
      </c>
      <c r="AP42" s="9" t="str">
        <f>D42&amp;","&amp;C42</f>
        <v>458899.84,718169.71</v>
      </c>
    </row>
    <row r="43" spans="1:44">
      <c r="A43" s="20">
        <f>A42+1</f>
        <v>2</v>
      </c>
      <c r="B43" s="44"/>
      <c r="C43" s="60">
        <v>718149.59</v>
      </c>
      <c r="D43" s="60">
        <v>458899.20000000001</v>
      </c>
      <c r="E43" s="79"/>
      <c r="F43" s="72">
        <f>IF(C44=0,C43-$C$42,C43-C44)</f>
        <v>-1.340000000083819</v>
      </c>
      <c r="G43" s="72">
        <f>IF(D44=0,D43-$D$42,D43-D44)</f>
        <v>37.10999999998603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37.134185059042132</v>
      </c>
      <c r="N43" s="36">
        <f>IF(F43=0,,ATAN(G43/F43))</f>
        <v>-1.5347031425087814</v>
      </c>
      <c r="O43" s="36">
        <f>ABS(DEGREES(N43))</f>
        <v>87.932012871217694</v>
      </c>
      <c r="P43" s="37" t="str">
        <f>TEXT(INT(O43),"00")</f>
        <v>87</v>
      </c>
      <c r="Q43" s="38" t="str">
        <f>TEXT((O43-P43)*60,"00")</f>
        <v>56</v>
      </c>
      <c r="R43" s="39" t="str">
        <f>IF(L43="",IF(F43&gt;0,"S","N"),"")</f>
        <v>N</v>
      </c>
      <c r="S43" s="25" t="str">
        <f>IF(L43="",IF(INT(Q43)=60,INT(P43+1),P43),"due")</f>
        <v>87</v>
      </c>
      <c r="T43" s="38" t="str">
        <f>IF(L43="",IF(INT(Q43)=60,"00",Q43),L43)</f>
        <v>56</v>
      </c>
      <c r="U43" s="40" t="str">
        <f>IF(L43="",IF(G43&gt;0,"W","E"),"")</f>
        <v>W</v>
      </c>
      <c r="V43" s="44"/>
      <c r="W43" s="22">
        <f>IF(S43="due",90*(I43+K43),S43+T43/60)</f>
        <v>87.933333333333337</v>
      </c>
      <c r="X43" s="22">
        <f>IF(R43="",W43,IF(R43="N",IF(U43="E",180+W43,180-W43),IF(U43="E",360-W43,W43)))</f>
        <v>92.066666666666663</v>
      </c>
      <c r="Y43" s="22">
        <f>RADIANS(X43)</f>
        <v>1.6068664646694459</v>
      </c>
      <c r="Z43" s="64"/>
      <c r="AA43" s="58">
        <f>-M43*COS(Y43)</f>
        <v>1.3391447473948235</v>
      </c>
      <c r="AB43" s="58">
        <f>-M43*SIN(Y43)</f>
        <v>-37.110030872322277</v>
      </c>
      <c r="AC43" s="64"/>
      <c r="AD43" s="82">
        <f>$AA$40/$M$40*M43</f>
        <v>-1.7252978952847112E-3</v>
      </c>
      <c r="AE43" s="82">
        <f>$AB$40/$M$40*M43</f>
        <v>1.0213682854721318E-3</v>
      </c>
      <c r="AF43" s="22">
        <f t="shared" si="0"/>
        <v>1.3408700452901081</v>
      </c>
      <c r="AG43" s="22">
        <f t="shared" si="0"/>
        <v>-37.111052240607748</v>
      </c>
      <c r="AH43" s="64"/>
      <c r="AI43" s="25">
        <f>A43</f>
        <v>2</v>
      </c>
      <c r="AJ43" s="82">
        <f t="shared" si="1"/>
        <v>718149.42264571018</v>
      </c>
      <c r="AK43" s="82">
        <f t="shared" si="1"/>
        <v>458899.34623966209</v>
      </c>
      <c r="AL43" s="66"/>
      <c r="AM43" s="9" t="str">
        <f>IF(A44=0,A43&amp;" - 1",A43&amp;" - "&amp;A44)</f>
        <v>2 - 3</v>
      </c>
      <c r="AN43" s="18">
        <f>AN42+F42+F43</f>
        <v>38.899999999906868</v>
      </c>
      <c r="AO43" s="18">
        <f>AN43*G43</f>
        <v>1443.5789999960004</v>
      </c>
      <c r="AP43" s="9" t="str">
        <f>D43&amp;","&amp;C43</f>
        <v>458899.2,718149.59</v>
      </c>
    </row>
    <row r="44" spans="1:44" s="46" customFormat="1">
      <c r="A44" s="20">
        <f>A43+1</f>
        <v>3</v>
      </c>
      <c r="B44" s="44"/>
      <c r="C44" s="60">
        <v>718150.93</v>
      </c>
      <c r="D44" s="60">
        <v>458862.09</v>
      </c>
      <c r="E44" s="79"/>
      <c r="F44" s="72">
        <f>IF(C45=0,C44-$C$42,C44-C45)</f>
        <v>-3.0199999999022111</v>
      </c>
      <c r="G44" s="72">
        <f>IF(D45=0,D44-$D$42,D44-D45)</f>
        <v>2.8200000000069849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4.1319244910149013</v>
      </c>
      <c r="N44" s="22">
        <f>IF(F44=0,,ATAN(G44/F44))</f>
        <v>-0.75116496710545544</v>
      </c>
      <c r="O44" s="22">
        <f>ABS(DEGREES(N44))</f>
        <v>43.038582333225911</v>
      </c>
      <c r="P44" s="24" t="str">
        <f>TEXT(INT(O44),"00")</f>
        <v>43</v>
      </c>
      <c r="Q44" s="25" t="str">
        <f>TEXT((O44-P44)*60,"00")</f>
        <v>02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02</v>
      </c>
      <c r="U44" s="24" t="str">
        <f>IF(L44="",IF(G44&gt;0,"W","E"),"")</f>
        <v>W</v>
      </c>
      <c r="V44" s="44"/>
      <c r="W44" s="22">
        <f>IF(S44="due",90*(I44+K44),S44+T44/60)</f>
        <v>43.033333333333331</v>
      </c>
      <c r="X44" s="22">
        <f>IF(R44="",W44,IF(R44="N",IF(U44="E",180+W44,180-W44),IF(U44="E",360-W44,W44)))</f>
        <v>136.96666666666667</v>
      </c>
      <c r="Y44" s="22">
        <f>RADIANS(X44)</f>
        <v>2.3905192988149002</v>
      </c>
      <c r="Z44" s="64"/>
      <c r="AA44" s="58">
        <f>-M44*COS(Y44)</f>
        <v>3.0202583340008795</v>
      </c>
      <c r="AB44" s="58">
        <f>-M44*SIN(Y44)</f>
        <v>-2.8197233189352078</v>
      </c>
      <c r="AC44" s="64"/>
      <c r="AD44" s="82">
        <f>$AA$40/$M$40*M44</f>
        <v>-1.9197406962045356E-4</v>
      </c>
      <c r="AE44" s="82">
        <f>$AB$40/$M$40*M44</f>
        <v>1.136477514284532E-4</v>
      </c>
      <c r="AF44" s="22">
        <f>AA44-AD44</f>
        <v>3.0204503080705001</v>
      </c>
      <c r="AG44" s="22">
        <f>AB44-AE44</f>
        <v>-2.8198369666866361</v>
      </c>
      <c r="AH44" s="64"/>
      <c r="AI44" s="25">
        <f>A44</f>
        <v>3</v>
      </c>
      <c r="AJ44" s="82">
        <f t="shared" si="1"/>
        <v>718150.76351575542</v>
      </c>
      <c r="AK44" s="82">
        <f t="shared" si="1"/>
        <v>458862.23518742149</v>
      </c>
      <c r="AL44" s="66"/>
      <c r="AM44" s="9" t="str">
        <f>IF(A45=0,A44&amp;" - 1",A44&amp;" - "&amp;A45)</f>
        <v>3 - 4</v>
      </c>
      <c r="AN44" s="18">
        <f>AN43+F43+F44</f>
        <v>34.539999999920838</v>
      </c>
      <c r="AO44" s="18">
        <f>AN44*G44</f>
        <v>97.402800000018019</v>
      </c>
      <c r="AP44" s="9" t="str">
        <f>D44&amp;","&amp;C44</f>
        <v>458862.09,718150.93</v>
      </c>
    </row>
    <row r="45" spans="1:44" s="46" customFormat="1">
      <c r="A45" s="20">
        <f t="shared" ref="A45:A46" si="2">A44+1</f>
        <v>4</v>
      </c>
      <c r="B45" s="44"/>
      <c r="C45" s="60">
        <v>718153.95</v>
      </c>
      <c r="D45" s="60">
        <v>458859.27</v>
      </c>
      <c r="E45" s="79"/>
      <c r="F45" s="72">
        <f t="shared" ref="F45:F46" si="3">IF(C46=0,C45-$C$42,C45-C46)</f>
        <v>-17.040000000037253</v>
      </c>
      <c r="G45" s="72">
        <f t="shared" ref="G45:G46" si="4">IF(D46=0,D45-$D$42,D45-D46)</f>
        <v>-0.42999999999301508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17.045424606071379</v>
      </c>
      <c r="N45" s="22">
        <f t="shared" ref="N45:N46" si="11">IF(F45=0,,ATAN(G45/F45))</f>
        <v>2.5229387400348895E-2</v>
      </c>
      <c r="O45" s="22">
        <f t="shared" ref="O45:O46" si="12">ABS(DEGREES(N45))</f>
        <v>1.4455374177405276</v>
      </c>
      <c r="P45" s="24" t="str">
        <f t="shared" ref="P45:P46" si="13">TEXT(INT(O45),"00")</f>
        <v>01</v>
      </c>
      <c r="Q45" s="25" t="str">
        <f t="shared" ref="Q45:Q46" si="14">TEXT((O45-P45)*60,"00")</f>
        <v>27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27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1.45</v>
      </c>
      <c r="X45" s="22">
        <f t="shared" ref="X45:X46" si="20">IF(R45="",W45,IF(R45="N",IF(U45="E",180+W45,180-W45),IF(U45="E",360-W45,W45)))</f>
        <v>181.45</v>
      </c>
      <c r="Y45" s="22">
        <f t="shared" ref="Y45:Y46" si="21">RADIANS(X45)</f>
        <v>3.1668999277437107</v>
      </c>
      <c r="Z45" s="64"/>
      <c r="AA45" s="58">
        <f t="shared" ref="AA45:AA46" si="22">-M45*COS(Y45)</f>
        <v>17.039966457047981</v>
      </c>
      <c r="AB45" s="58">
        <f t="shared" ref="AB45:AB46" si="23">-M45*SIN(Y45)</f>
        <v>0.4313271889682192</v>
      </c>
      <c r="AC45" s="64"/>
      <c r="AD45" s="82">
        <f t="shared" ref="AD45:AD46" si="24">$AA$40/$M$40*M45</f>
        <v>-7.9195046694388832E-4</v>
      </c>
      <c r="AE45" s="82">
        <f t="shared" ref="AE45:AE46" si="25">$AB$40/$M$40*M45</f>
        <v>4.6883097279142743E-4</v>
      </c>
      <c r="AF45" s="22">
        <f t="shared" ref="AF45:AF46" si="26">AA45-AD45</f>
        <v>17.040758407514925</v>
      </c>
      <c r="AG45" s="22">
        <f t="shared" ref="AG45:AG46" si="27">AB45-AE45</f>
        <v>0.43085835799542777</v>
      </c>
      <c r="AH45" s="64"/>
      <c r="AI45" s="25">
        <f t="shared" ref="AI45:AI46" si="28">A45</f>
        <v>4</v>
      </c>
      <c r="AJ45" s="82">
        <f t="shared" ref="AJ45:AJ46" si="29">AJ44+AF44</f>
        <v>718153.78396606352</v>
      </c>
      <c r="AK45" s="82">
        <f t="shared" ref="AK45:AK46" si="30">AK44+AG44</f>
        <v>458859.4153504548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14.479999999981374</v>
      </c>
      <c r="AO45" s="18">
        <f t="shared" ref="AO45:AO46" si="33">AN45*G45</f>
        <v>-6.226399999890849</v>
      </c>
      <c r="AP45" s="9" t="str">
        <f t="shared" ref="AP45:AP46" si="34">D45&amp;","&amp;C45</f>
        <v>458859.27,718153.95</v>
      </c>
    </row>
    <row r="46" spans="1:44" s="46" customFormat="1">
      <c r="A46" s="20">
        <f t="shared" si="2"/>
        <v>5</v>
      </c>
      <c r="B46" s="44"/>
      <c r="C46" s="60">
        <v>718170.99</v>
      </c>
      <c r="D46" s="60">
        <v>458859.7</v>
      </c>
      <c r="E46" s="79"/>
      <c r="F46" s="72">
        <f t="shared" si="3"/>
        <v>1.2800000000279397</v>
      </c>
      <c r="G46" s="72">
        <f t="shared" si="4"/>
        <v>-40.14000000001397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40.16040338444315</v>
      </c>
      <c r="N46" s="22">
        <f t="shared" si="11"/>
        <v>-1.5389187383483682</v>
      </c>
      <c r="O46" s="22">
        <f t="shared" si="12"/>
        <v>88.173548720958934</v>
      </c>
      <c r="P46" s="24" t="str">
        <f t="shared" si="13"/>
        <v>88</v>
      </c>
      <c r="Q46" s="25" t="str">
        <f t="shared" si="14"/>
        <v>10</v>
      </c>
      <c r="R46" s="23" t="str">
        <f t="shared" si="15"/>
        <v>S</v>
      </c>
      <c r="S46" s="25" t="str">
        <f t="shared" si="16"/>
        <v>88</v>
      </c>
      <c r="T46" s="25" t="str">
        <f t="shared" si="17"/>
        <v>10</v>
      </c>
      <c r="U46" s="24" t="str">
        <f t="shared" si="18"/>
        <v>E</v>
      </c>
      <c r="V46" s="44"/>
      <c r="W46" s="22">
        <f t="shared" si="19"/>
        <v>88.166666666666671</v>
      </c>
      <c r="X46" s="22">
        <f t="shared" si="20"/>
        <v>271.83333333333331</v>
      </c>
      <c r="Y46" s="22">
        <f t="shared" si="21"/>
        <v>4.7443866833379191</v>
      </c>
      <c r="Z46" s="64"/>
      <c r="AA46" s="58">
        <f t="shared" si="22"/>
        <v>-1.2848213870817271</v>
      </c>
      <c r="AB46" s="58">
        <f t="shared" si="23"/>
        <v>40.139845963885939</v>
      </c>
      <c r="AC46" s="64"/>
      <c r="AD46" s="82">
        <f t="shared" si="24"/>
        <v>-1.8658995565083243E-3</v>
      </c>
      <c r="AE46" s="82">
        <f t="shared" si="25"/>
        <v>1.1046038113781073E-3</v>
      </c>
      <c r="AF46" s="22">
        <f t="shared" si="26"/>
        <v>-1.2829554875252187</v>
      </c>
      <c r="AG46" s="22">
        <f t="shared" si="27"/>
        <v>40.138741360074562</v>
      </c>
      <c r="AH46" s="64"/>
      <c r="AI46" s="25">
        <f t="shared" si="28"/>
        <v>5</v>
      </c>
      <c r="AJ46" s="82">
        <f t="shared" si="29"/>
        <v>718170.82472447108</v>
      </c>
      <c r="AK46" s="82">
        <f t="shared" si="30"/>
        <v>458859.84620881279</v>
      </c>
      <c r="AL46" s="66"/>
      <c r="AM46" s="9" t="str">
        <f t="shared" si="31"/>
        <v>5 - 1</v>
      </c>
      <c r="AN46" s="18">
        <f t="shared" si="32"/>
        <v>-1.2800000000279397</v>
      </c>
      <c r="AO46" s="18">
        <f t="shared" si="33"/>
        <v>51.379200001139381</v>
      </c>
      <c r="AP46" s="9" t="str">
        <f t="shared" si="34"/>
        <v>458859.7,718170.99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abSelected="1" topLeftCell="A5" workbookViewId="0">
      <selection activeCell="T19" sqref="T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90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1594.3576999993868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797.1788499996934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3.56278045464423E-3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33244.858239815148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33000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33000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118.4441311542316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-3.1536039734874066E-3</v>
      </c>
      <c r="AB40" s="91">
        <f>SUM(AB42:AB65536)</f>
        <v>1.6577655281732051E-3</v>
      </c>
      <c r="AC40" s="91"/>
      <c r="AD40" s="91">
        <f>SUM(AD42:AD65536)</f>
        <v>-3.1536039734874066E-3</v>
      </c>
      <c r="AE40" s="91">
        <f>SUM(AE42:AE65536)</f>
        <v>1.6577655281732051E-3</v>
      </c>
      <c r="AF40" s="91">
        <f>SUM(AF42:AF65536)</f>
        <v>0</v>
      </c>
      <c r="AG40" s="91">
        <f>SUM(AG42:AG65536)</f>
        <v>2.2204460492503131E-15</v>
      </c>
      <c r="AH40" s="92"/>
      <c r="AI40" s="93">
        <v>1</v>
      </c>
      <c r="AJ40" s="92">
        <f>AJ44+AF44</f>
        <v>718136.14970109449</v>
      </c>
      <c r="AK40" s="92">
        <f>AK44+AG44</f>
        <v>458861.4607989128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3113.4899999999907</v>
      </c>
      <c r="G41" s="72">
        <f>IF(D42=0,D41-$D$41,D41-D42)</f>
        <v>3552.3399999999674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4723.6574236178167</v>
      </c>
      <c r="N41" s="36">
        <f>IF(F41=0,,ATAN(G41/F41))</f>
        <v>0.85113905402821433</v>
      </c>
      <c r="O41" s="36">
        <f>ABS(DEGREES(N41))</f>
        <v>48.76667557457403</v>
      </c>
      <c r="P41" s="37" t="str">
        <f>TEXT(INT(O41),"00")</f>
        <v>48</v>
      </c>
      <c r="Q41" s="38" t="str">
        <f>TEXT((O41-P41)*60,"00")</f>
        <v>46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46</v>
      </c>
      <c r="U41" s="40" t="str">
        <f>IF(L41="",IF(G41&gt;0,"W","E"),"")</f>
        <v>W</v>
      </c>
      <c r="V41" s="41"/>
      <c r="W41" s="22">
        <f>IF(S41="due",90*(I41+K41),S41+T41/60)</f>
        <v>48.766666666666666</v>
      </c>
      <c r="X41" s="22">
        <f>IF(R41="",W41,IF(R41="N",IF(U41="E",180+W41,180-W41),IF(U41="E",360-W41,W41)))</f>
        <v>48.766666666666666</v>
      </c>
      <c r="Y41" s="22">
        <f>RADIANS(X41)</f>
        <v>0.85113889855590141</v>
      </c>
      <c r="Z41" s="64"/>
      <c r="AA41" s="58">
        <f>-M41*COS(Y41)</f>
        <v>-3113.4905522904687</v>
      </c>
      <c r="AB41" s="58">
        <f>-M41*SIN(Y41)</f>
        <v>-3552.3395159384327</v>
      </c>
      <c r="AC41" s="64"/>
      <c r="AD41" s="22">
        <v>0</v>
      </c>
      <c r="AE41" s="22">
        <v>0</v>
      </c>
      <c r="AF41" s="22">
        <f t="shared" ref="AF41:AG43" si="0">AA41-AD41</f>
        <v>-3113.4905522904687</v>
      </c>
      <c r="AG41" s="22">
        <f t="shared" si="0"/>
        <v>-3552.3395159384327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718115.13</v>
      </c>
      <c r="D42" s="60">
        <v>458897.88</v>
      </c>
      <c r="E42" s="79"/>
      <c r="F42" s="72">
        <f>IF(C43=0,C42-$C$42,C42-C43)</f>
        <v>-1.1800000000512227</v>
      </c>
      <c r="G42" s="72">
        <f>IF(D43=0,D42-$D$42,D42-D43)</f>
        <v>40.10999999998603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40.127353513519928</v>
      </c>
      <c r="N42" s="36">
        <f>IF(F42=0,,ATAN(G42/F42))</f>
        <v>-1.5413857121528911</v>
      </c>
      <c r="O42" s="36">
        <f>ABS(DEGREES(N42))</f>
        <v>88.314895908127426</v>
      </c>
      <c r="P42" s="37" t="str">
        <f>TEXT(INT(O42),"00")</f>
        <v>88</v>
      </c>
      <c r="Q42" s="38" t="str">
        <f>TEXT((O42-P42)*60,"00")</f>
        <v>19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19</v>
      </c>
      <c r="U42" s="40" t="str">
        <f>IF(L42="",IF(G42&gt;0,"W","E"),"")</f>
        <v>W</v>
      </c>
      <c r="V42" s="44"/>
      <c r="W42" s="22">
        <f>IF(S42="due",90*(I42+K42),S42+T42/60)</f>
        <v>88.316666666666663</v>
      </c>
      <c r="X42" s="22">
        <f>IF(R42="",W42,IF(R42="N",IF(U42="E",180+W42,180-W42),IF(U42="E",360-W42,W42)))</f>
        <v>91.683333333333337</v>
      </c>
      <c r="Y42" s="22">
        <f>RADIANS(X42)</f>
        <v>1.6001760358701345</v>
      </c>
      <c r="Z42" s="64"/>
      <c r="AA42" s="58">
        <f>-M42*COS(Y42)</f>
        <v>1.1787603772048323</v>
      </c>
      <c r="AB42" s="58">
        <f>-M42*SIN(Y42)</f>
        <v>-40.110036449399196</v>
      </c>
      <c r="AC42" s="64"/>
      <c r="AD42" s="82">
        <f>$AA$40/$M$40*M42</f>
        <v>-1.0684006058602358E-3</v>
      </c>
      <c r="AE42" s="82">
        <f>$AB$40/$M$40*M42</f>
        <v>5.6162971304092927E-4</v>
      </c>
      <c r="AF42" s="22">
        <f t="shared" si="0"/>
        <v>1.1798287778106926</v>
      </c>
      <c r="AG42" s="22">
        <f t="shared" si="0"/>
        <v>-40.110598079112236</v>
      </c>
      <c r="AH42" s="63"/>
      <c r="AI42" s="38">
        <f>A42</f>
        <v>1</v>
      </c>
      <c r="AJ42" s="82">
        <f t="shared" ref="AJ42:AK44" si="1">AJ41+AF41</f>
        <v>718115.12944770954</v>
      </c>
      <c r="AK42" s="82">
        <f t="shared" si="1"/>
        <v>458897.88048406155</v>
      </c>
      <c r="AL42" s="66"/>
      <c r="AM42" s="9" t="str">
        <f>IF(A43=0,A42&amp;" - 1",A42&amp;" - "&amp;A43)</f>
        <v>1 - 2</v>
      </c>
      <c r="AN42" s="18">
        <f>F42</f>
        <v>-1.1800000000512227</v>
      </c>
      <c r="AO42" s="18">
        <f>AN42*G42</f>
        <v>-47.329800002038063</v>
      </c>
      <c r="AP42" s="9" t="str">
        <f>D42&amp;","&amp;C42</f>
        <v>458897.88,718115.13</v>
      </c>
    </row>
    <row r="43" spans="1:44">
      <c r="A43" s="20">
        <f>A42+1</f>
        <v>2</v>
      </c>
      <c r="B43" s="44"/>
      <c r="C43" s="60">
        <v>718116.31</v>
      </c>
      <c r="D43" s="60">
        <v>458857.77</v>
      </c>
      <c r="E43" s="79"/>
      <c r="F43" s="72">
        <f>IF(C44=0,C43-$C$42,C43-C44)</f>
        <v>-16.909999999916181</v>
      </c>
      <c r="G43" s="72">
        <f>IF(D44=0,D43-$D$42,D43-D44)</f>
        <v>-0.54999999998835847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16.918942047218923</v>
      </c>
      <c r="N43" s="36">
        <f>IF(F43=0,,ATAN(G43/F43))</f>
        <v>3.2513671055579542E-2</v>
      </c>
      <c r="O43" s="36">
        <f>ABS(DEGREES(N43))</f>
        <v>1.8628961279613721</v>
      </c>
      <c r="P43" s="37" t="str">
        <f>TEXT(INT(O43),"00")</f>
        <v>01</v>
      </c>
      <c r="Q43" s="38" t="str">
        <f>TEXT((O43-P43)*60,"00")</f>
        <v>52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52</v>
      </c>
      <c r="U43" s="40" t="str">
        <f>IF(L43="",IF(G43&gt;0,"W","E"),"")</f>
        <v>E</v>
      </c>
      <c r="V43" s="44"/>
      <c r="W43" s="22">
        <f>IF(S43="due",90*(I43+K43),S43+T43/60)</f>
        <v>1.8666666666666667</v>
      </c>
      <c r="X43" s="22">
        <f>IF(R43="",W43,IF(R43="N",IF(U43="E",180+W43,180-W43),IF(U43="E",360-W43,W43)))</f>
        <v>181.86666666666667</v>
      </c>
      <c r="Y43" s="22">
        <f>RADIANS(X43)</f>
        <v>3.1741721329603543</v>
      </c>
      <c r="Z43" s="64"/>
      <c r="AA43" s="58">
        <f>-M43*COS(Y43)</f>
        <v>16.909963768726609</v>
      </c>
      <c r="AB43" s="58">
        <f>-M43*SIN(Y43)</f>
        <v>0.55111281740293483</v>
      </c>
      <c r="AC43" s="64"/>
      <c r="AD43" s="82">
        <f>$AA$40/$M$40*M43</f>
        <v>-4.5047097181907559E-4</v>
      </c>
      <c r="AE43" s="82">
        <f>$AB$40/$M$40*M43</f>
        <v>2.3680057952823002E-4</v>
      </c>
      <c r="AF43" s="22">
        <f t="shared" si="0"/>
        <v>16.910414239698429</v>
      </c>
      <c r="AG43" s="22">
        <f t="shared" si="0"/>
        <v>0.55087601682340659</v>
      </c>
      <c r="AH43" s="64"/>
      <c r="AI43" s="25">
        <f>A43</f>
        <v>2</v>
      </c>
      <c r="AJ43" s="82">
        <f t="shared" si="1"/>
        <v>718116.30927648733</v>
      </c>
      <c r="AK43" s="82">
        <f t="shared" si="1"/>
        <v>458857.76988598244</v>
      </c>
      <c r="AL43" s="66"/>
      <c r="AM43" s="9" t="str">
        <f>IF(A44=0,A43&amp;" - 1",A43&amp;" - "&amp;A44)</f>
        <v>2 - 3</v>
      </c>
      <c r="AN43" s="18">
        <f>AN42+F42+F43</f>
        <v>-19.270000000018626</v>
      </c>
      <c r="AO43" s="18">
        <f>AN43*G43</f>
        <v>10.598499999785913</v>
      </c>
      <c r="AP43" s="9" t="str">
        <f>D43&amp;","&amp;C43</f>
        <v>458857.77,718116.31</v>
      </c>
    </row>
    <row r="44" spans="1:44" s="46" customFormat="1">
      <c r="A44" s="20">
        <f>A43+1</f>
        <v>3</v>
      </c>
      <c r="B44" s="44"/>
      <c r="C44" s="60">
        <v>718133.22</v>
      </c>
      <c r="D44" s="60">
        <v>458858.32</v>
      </c>
      <c r="E44" s="79"/>
      <c r="F44" s="72">
        <f>IF(C45=0,C44-$C$42,C44-C45)</f>
        <v>-2.9300000000512227</v>
      </c>
      <c r="G44" s="72">
        <f>IF(D45=0,D44-$D$42,D44-D45)</f>
        <v>-3.1400000000139698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4.2947060435363786</v>
      </c>
      <c r="N44" s="22">
        <f>IF(F44=0,,ATAN(G44/F44))</f>
        <v>0.81998074600594639</v>
      </c>
      <c r="O44" s="22">
        <f>ABS(DEGREES(N44))</f>
        <v>46.981436028129465</v>
      </c>
      <c r="P44" s="24" t="str">
        <f>TEXT(INT(O44),"00")</f>
        <v>46</v>
      </c>
      <c r="Q44" s="25" t="str">
        <f>TEXT((O44-P44)*60,"00")</f>
        <v>59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59</v>
      </c>
      <c r="U44" s="24" t="str">
        <f>IF(L44="",IF(G44&gt;0,"W","E"),"")</f>
        <v>E</v>
      </c>
      <c r="V44" s="44"/>
      <c r="W44" s="22">
        <f>IF(S44="due",90*(I44+K44),S44+T44/60)</f>
        <v>46.983333333333334</v>
      </c>
      <c r="X44" s="22">
        <f>IF(R44="",W44,IF(R44="N",IF(U44="E",180+W44,180-W44),IF(U44="E",360-W44,W44)))</f>
        <v>226.98333333333335</v>
      </c>
      <c r="Y44" s="22">
        <f>RADIANS(X44)</f>
        <v>3.9616065138184626</v>
      </c>
      <c r="Z44" s="64"/>
      <c r="AA44" s="58">
        <f>-M44*COS(Y44)</f>
        <v>2.9298960197854425</v>
      </c>
      <c r="AB44" s="58">
        <f>-M44*SIN(Y44)</f>
        <v>3.1400970229649459</v>
      </c>
      <c r="AC44" s="64"/>
      <c r="AD44" s="82">
        <f>$AA$40/$M$40*M44</f>
        <v>-1.1434759925944064E-4</v>
      </c>
      <c r="AE44" s="82">
        <f>$AB$40/$M$40*M44</f>
        <v>6.0109484220378627E-5</v>
      </c>
      <c r="AF44" s="22">
        <f>AA44-AD44</f>
        <v>2.930010367384702</v>
      </c>
      <c r="AG44" s="22">
        <f>AB44-AE44</f>
        <v>3.1400369134807256</v>
      </c>
      <c r="AH44" s="64"/>
      <c r="AI44" s="25">
        <f>A44</f>
        <v>3</v>
      </c>
      <c r="AJ44" s="82">
        <f t="shared" si="1"/>
        <v>718133.21969072707</v>
      </c>
      <c r="AK44" s="82">
        <f t="shared" si="1"/>
        <v>458858.32076199929</v>
      </c>
      <c r="AL44" s="66"/>
      <c r="AM44" s="9" t="str">
        <f>IF(A45=0,A44&amp;" - 1",A44&amp;" - "&amp;A45)</f>
        <v>3 - 4</v>
      </c>
      <c r="AN44" s="18">
        <f>AN43+F43+F44</f>
        <v>-39.10999999998603</v>
      </c>
      <c r="AO44" s="18">
        <f>AN44*G44</f>
        <v>122.8054000005025</v>
      </c>
      <c r="AP44" s="9" t="str">
        <f>D44&amp;","&amp;C44</f>
        <v>458858.32,718133.22</v>
      </c>
    </row>
    <row r="45" spans="1:44" s="46" customFormat="1">
      <c r="A45" s="20">
        <f t="shared" ref="A45:A46" si="2">A44+1</f>
        <v>4</v>
      </c>
      <c r="B45" s="44"/>
      <c r="C45" s="60">
        <v>718136.15</v>
      </c>
      <c r="D45" s="60">
        <v>458861.46</v>
      </c>
      <c r="E45" s="79"/>
      <c r="F45" s="72">
        <f t="shared" ref="F45:F46" si="3">IF(C46=0,C45-$C$42,C45-C46)</f>
        <v>0.98999999999068677</v>
      </c>
      <c r="G45" s="72">
        <f t="shared" ref="G45:G46" si="4">IF(D46=0,D45-$D$42,D45-D46)</f>
        <v>-37.049999999988358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37.063224360531812</v>
      </c>
      <c r="N45" s="22">
        <f t="shared" ref="N45:N46" si="11">IF(F45=0,,ATAN(G45/F45))</f>
        <v>-1.5440820357508631</v>
      </c>
      <c r="O45" s="22">
        <f t="shared" ref="O45:O46" si="12">ABS(DEGREES(N45))</f>
        <v>88.469383870492749</v>
      </c>
      <c r="P45" s="24" t="str">
        <f t="shared" ref="P45:P46" si="13">TEXT(INT(O45),"00")</f>
        <v>88</v>
      </c>
      <c r="Q45" s="25" t="str">
        <f t="shared" ref="Q45:Q46" si="14">TEXT((O45-P45)*60,"00")</f>
        <v>28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28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88.466666666666669</v>
      </c>
      <c r="X45" s="22">
        <f t="shared" ref="X45:X46" si="20">IF(R45="",W45,IF(R45="N",IF(U45="E",180+W45,180-W45),IF(U45="E",360-W45,W45)))</f>
        <v>271.5333333333333</v>
      </c>
      <c r="Y45" s="22">
        <f t="shared" ref="Y45:Y46" si="21">RADIANS(X45)</f>
        <v>4.7391506955819356</v>
      </c>
      <c r="Z45" s="64"/>
      <c r="AA45" s="58">
        <f t="shared" ref="AA45:AA46" si="22">-M45*COS(Y45)</f>
        <v>-0.99175706375326256</v>
      </c>
      <c r="AB45" s="58">
        <f t="shared" ref="AB45:AB46" si="23">-M45*SIN(Y45)</f>
        <v>37.049953008413034</v>
      </c>
      <c r="AC45" s="64"/>
      <c r="AD45" s="82">
        <f t="shared" ref="AD45:AD46" si="24">$AA$40/$M$40*M45</f>
        <v>-9.8681741741538835E-4</v>
      </c>
      <c r="AE45" s="82">
        <f t="shared" ref="AE45:AE46" si="25">$AB$40/$M$40*M45</f>
        <v>5.1874360602833386E-4</v>
      </c>
      <c r="AF45" s="22">
        <f t="shared" ref="AF45:AF46" si="26">AA45-AD45</f>
        <v>-0.9907702463358472</v>
      </c>
      <c r="AG45" s="22">
        <f t="shared" ref="AG45:AG46" si="27">AB45-AE45</f>
        <v>37.049434264807005</v>
      </c>
      <c r="AH45" s="64"/>
      <c r="AI45" s="25">
        <f t="shared" ref="AI45:AI46" si="28">A45</f>
        <v>4</v>
      </c>
      <c r="AJ45" s="82">
        <f t="shared" ref="AJ45:AJ46" si="29">AJ44+AF44</f>
        <v>718136.14970109449</v>
      </c>
      <c r="AK45" s="82">
        <f t="shared" ref="AK45:AK46" si="30">AK44+AG44</f>
        <v>458861.4607989128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-41.050000000046566</v>
      </c>
      <c r="AO45" s="18">
        <f t="shared" ref="AO45:AO46" si="33">AN45*G45</f>
        <v>1520.9025000012473</v>
      </c>
      <c r="AP45" s="9" t="str">
        <f t="shared" ref="AP45:AP46" si="34">D45&amp;","&amp;C45</f>
        <v>458861.46,718136.15</v>
      </c>
    </row>
    <row r="46" spans="1:44" s="46" customFormat="1">
      <c r="A46" s="20">
        <f t="shared" si="2"/>
        <v>5</v>
      </c>
      <c r="B46" s="44"/>
      <c r="C46" s="60">
        <v>718135.16</v>
      </c>
      <c r="D46" s="60">
        <v>458898.51</v>
      </c>
      <c r="E46" s="79"/>
      <c r="F46" s="72">
        <f t="shared" si="3"/>
        <v>20.03000000002794</v>
      </c>
      <c r="G46" s="72">
        <f t="shared" si="4"/>
        <v>0.63000000000465661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20.039905189424552</v>
      </c>
      <c r="N46" s="22">
        <f t="shared" si="11"/>
        <v>3.1442455039616644E-2</v>
      </c>
      <c r="O46" s="22">
        <f t="shared" si="12"/>
        <v>1.8015199712998793</v>
      </c>
      <c r="P46" s="24" t="str">
        <f t="shared" si="13"/>
        <v>01</v>
      </c>
      <c r="Q46" s="25" t="str">
        <f t="shared" si="14"/>
        <v>48</v>
      </c>
      <c r="R46" s="23" t="str">
        <f t="shared" si="15"/>
        <v>S</v>
      </c>
      <c r="S46" s="25" t="str">
        <f t="shared" si="16"/>
        <v>01</v>
      </c>
      <c r="T46" s="25" t="str">
        <f t="shared" si="17"/>
        <v>48</v>
      </c>
      <c r="U46" s="24" t="str">
        <f t="shared" si="18"/>
        <v>W</v>
      </c>
      <c r="V46" s="44"/>
      <c r="W46" s="22">
        <f t="shared" si="19"/>
        <v>1.8</v>
      </c>
      <c r="X46" s="22">
        <f t="shared" si="20"/>
        <v>1.8</v>
      </c>
      <c r="Y46" s="22">
        <f t="shared" si="21"/>
        <v>3.1415926535897934E-2</v>
      </c>
      <c r="Z46" s="64"/>
      <c r="AA46" s="58">
        <f t="shared" si="22"/>
        <v>-20.030016705937108</v>
      </c>
      <c r="AB46" s="58">
        <f t="shared" si="23"/>
        <v>-0.62946863385354745</v>
      </c>
      <c r="AC46" s="64"/>
      <c r="AD46" s="82">
        <f t="shared" si="24"/>
        <v>-5.3356737913326589E-4</v>
      </c>
      <c r="AE46" s="82">
        <f t="shared" si="25"/>
        <v>2.8048214535533327E-4</v>
      </c>
      <c r="AF46" s="22">
        <f t="shared" si="26"/>
        <v>-20.029483138557975</v>
      </c>
      <c r="AG46" s="22">
        <f t="shared" si="27"/>
        <v>-0.62974911599890282</v>
      </c>
      <c r="AH46" s="64"/>
      <c r="AI46" s="25">
        <f t="shared" si="28"/>
        <v>5</v>
      </c>
      <c r="AJ46" s="82">
        <f t="shared" si="29"/>
        <v>718135.15893084812</v>
      </c>
      <c r="AK46" s="82">
        <f t="shared" si="30"/>
        <v>458898.51023317763</v>
      </c>
      <c r="AL46" s="66"/>
      <c r="AM46" s="9" t="str">
        <f t="shared" si="31"/>
        <v>5 - 1</v>
      </c>
      <c r="AN46" s="18">
        <f t="shared" si="32"/>
        <v>-20.03000000002794</v>
      </c>
      <c r="AO46" s="18">
        <f t="shared" si="33"/>
        <v>-12.618900000110873</v>
      </c>
      <c r="AP46" s="9" t="str">
        <f t="shared" si="34"/>
        <v>458898.51,718135.16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S19" sqref="S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91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92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93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1605.1994000037964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802.59970000189821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5.7044826587351292E-3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21063.78092815584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120.15797303206074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4.2225077868836003E-3</v>
      </c>
      <c r="AB40" s="91">
        <f>SUM(AB42:AB65536)</f>
        <v>-3.8355638951159676E-3</v>
      </c>
      <c r="AC40" s="91"/>
      <c r="AD40" s="91">
        <f>SUM(AD42:AD65536)</f>
        <v>4.2225077868836003E-3</v>
      </c>
      <c r="AE40" s="91">
        <f>SUM(AE42:AE65536)</f>
        <v>-3.8355638951159676E-3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718116.30961821426</v>
      </c>
      <c r="AK40" s="92">
        <f>AK44+AG44</f>
        <v>458857.76916670648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3113.4899999999907</v>
      </c>
      <c r="G41" s="72">
        <f>IF(D42=0,D41-$D$41,D41-D42)</f>
        <v>3552.3399999999674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4723.6574236178167</v>
      </c>
      <c r="N41" s="36">
        <f>IF(F41=0,,ATAN(G41/F41))</f>
        <v>0.85113905402821433</v>
      </c>
      <c r="O41" s="36">
        <f>ABS(DEGREES(N41))</f>
        <v>48.76667557457403</v>
      </c>
      <c r="P41" s="37" t="str">
        <f>TEXT(INT(O41),"00")</f>
        <v>48</v>
      </c>
      <c r="Q41" s="38" t="str">
        <f>TEXT((O41-P41)*60,"00")</f>
        <v>46</v>
      </c>
      <c r="R41" s="39" t="str">
        <f>IF(L41="",IF(F41&gt;0,"S","N"),"")</f>
        <v>S</v>
      </c>
      <c r="S41" s="25" t="str">
        <f>IF(L41="",IF(INT(Q41)=60,INT(P41+1),P41),"due")</f>
        <v>48</v>
      </c>
      <c r="T41" s="38" t="str">
        <f>IF(L41="",IF(INT(Q41)=60,"00",Q41),L41)</f>
        <v>46</v>
      </c>
      <c r="U41" s="40" t="str">
        <f>IF(L41="",IF(G41&gt;0,"W","E"),"")</f>
        <v>W</v>
      </c>
      <c r="V41" s="41"/>
      <c r="W41" s="22">
        <f>IF(S41="due",90*(I41+K41),S41+T41/60)</f>
        <v>48.766666666666666</v>
      </c>
      <c r="X41" s="22">
        <f>IF(R41="",W41,IF(R41="N",IF(U41="E",180+W41,180-W41),IF(U41="E",360-W41,W41)))</f>
        <v>48.766666666666666</v>
      </c>
      <c r="Y41" s="22">
        <f>RADIANS(X41)</f>
        <v>0.85113889855590141</v>
      </c>
      <c r="Z41" s="64"/>
      <c r="AA41" s="58">
        <f>-M41*COS(Y41)</f>
        <v>-3113.4905522904687</v>
      </c>
      <c r="AB41" s="58">
        <f>-M41*SIN(Y41)</f>
        <v>-3552.3395159384327</v>
      </c>
      <c r="AC41" s="64"/>
      <c r="AD41" s="22">
        <v>0</v>
      </c>
      <c r="AE41" s="22">
        <v>0</v>
      </c>
      <c r="AF41" s="22">
        <f t="shared" ref="AF41:AG43" si="0">AA41-AD41</f>
        <v>-3113.4905522904687</v>
      </c>
      <c r="AG41" s="22">
        <f t="shared" si="0"/>
        <v>-3552.3395159384327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718115.13</v>
      </c>
      <c r="D42" s="60">
        <v>458897.88</v>
      </c>
      <c r="E42" s="79"/>
      <c r="F42" s="72">
        <f>IF(C43=0,C42-$C$42,C42-C43)</f>
        <v>20.040000000037253</v>
      </c>
      <c r="G42" s="72">
        <f>IF(D43=0,D42-$D$42,D42-D43)</f>
        <v>0.60999999998603016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20.049281782684286</v>
      </c>
      <c r="N42" s="36">
        <f>IF(F42=0,,ATAN(G42/F42))</f>
        <v>3.0429725955889258E-2</v>
      </c>
      <c r="O42" s="36">
        <f>ABS(DEGREES(N42))</f>
        <v>1.7434948690121492</v>
      </c>
      <c r="P42" s="37" t="str">
        <f>TEXT(INT(O42),"00")</f>
        <v>01</v>
      </c>
      <c r="Q42" s="38" t="str">
        <f>TEXT((O42-P42)*60,"00")</f>
        <v>45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45</v>
      </c>
      <c r="U42" s="40" t="str">
        <f>IF(L42="",IF(G42&gt;0,"W","E"),"")</f>
        <v>W</v>
      </c>
      <c r="V42" s="44"/>
      <c r="W42" s="22">
        <f>IF(S42="due",90*(I42+K42),S42+T42/60)</f>
        <v>1.75</v>
      </c>
      <c r="X42" s="22">
        <f>IF(R42="",W42,IF(R42="N",IF(U42="E",180+W42,180-W42),IF(U42="E",360-W42,W42)))</f>
        <v>1.75</v>
      </c>
      <c r="Y42" s="22">
        <f>RADIANS(X42)</f>
        <v>3.0543261909900768E-2</v>
      </c>
      <c r="Z42" s="64"/>
      <c r="AA42" s="58">
        <f>-M42*COS(Y42)</f>
        <v>-20.039930613943518</v>
      </c>
      <c r="AB42" s="58">
        <f>-M42*SIN(Y42)</f>
        <v>-0.61227525656796089</v>
      </c>
      <c r="AC42" s="64"/>
      <c r="AD42" s="82">
        <f>$AA$40/$M$40*M42</f>
        <v>7.0455789418334528E-4</v>
      </c>
      <c r="AE42" s="82">
        <f>$AB$40/$M$40*M42</f>
        <v>-6.399933303481367E-4</v>
      </c>
      <c r="AF42" s="22">
        <f t="shared" si="0"/>
        <v>-20.040635171837703</v>
      </c>
      <c r="AG42" s="22">
        <f t="shared" si="0"/>
        <v>-0.61163526323761275</v>
      </c>
      <c r="AH42" s="63"/>
      <c r="AI42" s="38">
        <f>A42</f>
        <v>1</v>
      </c>
      <c r="AJ42" s="82">
        <f t="shared" ref="AJ42:AK44" si="1">AJ41+AF41</f>
        <v>718115.12944770954</v>
      </c>
      <c r="AK42" s="82">
        <f t="shared" si="1"/>
        <v>458897.88048406155</v>
      </c>
      <c r="AL42" s="66"/>
      <c r="AM42" s="9" t="str">
        <f>IF(A43=0,A42&amp;" - 1",A42&amp;" - "&amp;A43)</f>
        <v>1 - 2</v>
      </c>
      <c r="AN42" s="18">
        <f>F42</f>
        <v>20.040000000037253</v>
      </c>
      <c r="AO42" s="18">
        <f>AN42*G42</f>
        <v>12.224399999742769</v>
      </c>
      <c r="AP42" s="9" t="str">
        <f>D42&amp;","&amp;C42</f>
        <v>458897.88,718115.13</v>
      </c>
    </row>
    <row r="43" spans="1:44">
      <c r="A43" s="20">
        <f>A42+1</f>
        <v>2</v>
      </c>
      <c r="B43" s="44"/>
      <c r="C43" s="60">
        <v>718095.09</v>
      </c>
      <c r="D43" s="60">
        <v>458897.27</v>
      </c>
      <c r="E43" s="79"/>
      <c r="F43" s="72">
        <f>IF(C44=0,C43-$C$42,C43-C44)</f>
        <v>-1.1700000000419095</v>
      </c>
      <c r="G43" s="72">
        <f>IF(D44=0,D43-$D$42,D43-D44)</f>
        <v>39.910000000032596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39.927146153997782</v>
      </c>
      <c r="N43" s="36">
        <f>IF(F43=0,,ATAN(G43/F43))</f>
        <v>-1.5414887598492657</v>
      </c>
      <c r="O43" s="36">
        <f>ABS(DEGREES(N43))</f>
        <v>88.320800106218229</v>
      </c>
      <c r="P43" s="37" t="str">
        <f>TEXT(INT(O43),"00")</f>
        <v>88</v>
      </c>
      <c r="Q43" s="38" t="str">
        <f>TEXT((O43-P43)*60,"00")</f>
        <v>19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19</v>
      </c>
      <c r="U43" s="40" t="str">
        <f>IF(L43="",IF(G43&gt;0,"W","E"),"")</f>
        <v>W</v>
      </c>
      <c r="V43" s="44"/>
      <c r="W43" s="22">
        <f>IF(S43="due",90*(I43+K43),S43+T43/60)</f>
        <v>88.316666666666663</v>
      </c>
      <c r="X43" s="22">
        <f>IF(R43="",W43,IF(R43="N",IF(U43="E",180+W43,180-W43),IF(U43="E",360-W43,W43)))</f>
        <v>91.683333333333337</v>
      </c>
      <c r="Y43" s="22">
        <f>RADIANS(X43)</f>
        <v>1.6001760358701345</v>
      </c>
      <c r="Z43" s="64"/>
      <c r="AA43" s="58">
        <f>-M43*COS(Y43)</f>
        <v>1.1728791893874</v>
      </c>
      <c r="AB43" s="58">
        <f>-M43*SIN(Y43)</f>
        <v>-39.909915489885492</v>
      </c>
      <c r="AC43" s="64"/>
      <c r="AD43" s="82">
        <f>$AA$40/$M$40*M43</f>
        <v>1.4030919571047611E-3</v>
      </c>
      <c r="AE43" s="82">
        <f>$AB$40/$M$40*M43</f>
        <v>-1.2745148437418327E-3</v>
      </c>
      <c r="AF43" s="22">
        <f t="shared" si="0"/>
        <v>1.1714760974302951</v>
      </c>
      <c r="AG43" s="22">
        <f t="shared" si="0"/>
        <v>-39.908640975041749</v>
      </c>
      <c r="AH43" s="64"/>
      <c r="AI43" s="25">
        <f>A43</f>
        <v>2</v>
      </c>
      <c r="AJ43" s="82">
        <f t="shared" si="1"/>
        <v>718095.08881253772</v>
      </c>
      <c r="AK43" s="82">
        <f t="shared" si="1"/>
        <v>458897.2688487983</v>
      </c>
      <c r="AL43" s="66"/>
      <c r="AM43" s="9" t="str">
        <f>IF(A44=0,A43&amp;" - 1",A43&amp;" - "&amp;A44)</f>
        <v>2 - 3</v>
      </c>
      <c r="AN43" s="18">
        <f>AN42+F42+F43</f>
        <v>38.910000000032596</v>
      </c>
      <c r="AO43" s="18">
        <f>AN43*G43</f>
        <v>1552.8981000025692</v>
      </c>
      <c r="AP43" s="9" t="str">
        <f>D43&amp;","&amp;C43</f>
        <v>458897.27,718095.09</v>
      </c>
    </row>
    <row r="44" spans="1:44" s="46" customFormat="1">
      <c r="A44" s="20">
        <f>A43+1</f>
        <v>3</v>
      </c>
      <c r="B44" s="44"/>
      <c r="C44" s="60">
        <v>718096.26</v>
      </c>
      <c r="D44" s="60">
        <v>458857.36</v>
      </c>
      <c r="E44" s="79"/>
      <c r="F44" s="72">
        <f>IF(C45=0,C44-$C$42,C44-C45)</f>
        <v>-20.050000000046566</v>
      </c>
      <c r="G44" s="72">
        <f>IF(D45=0,D44-$D$42,D44-D45)</f>
        <v>-0.41000000003259629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20.054191581858742</v>
      </c>
      <c r="N44" s="22">
        <f>IF(F44=0,,ATAN(G44/F44))</f>
        <v>2.044602824420497E-2</v>
      </c>
      <c r="O44" s="22">
        <f>ABS(DEGREES(N44))</f>
        <v>1.1714711261982216</v>
      </c>
      <c r="P44" s="24" t="str">
        <f>TEXT(INT(O44),"00")</f>
        <v>01</v>
      </c>
      <c r="Q44" s="25" t="str">
        <f>TEXT((O44-P44)*60,"00")</f>
        <v>10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10</v>
      </c>
      <c r="U44" s="24" t="str">
        <f>IF(L44="",IF(G44&gt;0,"W","E"),"")</f>
        <v>E</v>
      </c>
      <c r="V44" s="44"/>
      <c r="W44" s="22">
        <f>IF(S44="due",90*(I44+K44),S44+T44/60)</f>
        <v>1.1666666666666667</v>
      </c>
      <c r="X44" s="22">
        <f>IF(R44="",W44,IF(R44="N",IF(U44="E",180+W44,180-W44),IF(U44="E",360-W44,W44)))</f>
        <v>181.16666666666666</v>
      </c>
      <c r="Y44" s="22">
        <f>RADIANS(X44)</f>
        <v>3.1619548281963934</v>
      </c>
      <c r="Z44" s="64"/>
      <c r="AA44" s="58">
        <f>-M44*COS(Y44)</f>
        <v>20.050034309547836</v>
      </c>
      <c r="AB44" s="58">
        <f>-M44*SIN(Y44)</f>
        <v>0.40831873315914252</v>
      </c>
      <c r="AC44" s="64"/>
      <c r="AD44" s="82">
        <f>$AA$40/$M$40*M44</f>
        <v>7.0473043092579384E-4</v>
      </c>
      <c r="AE44" s="82">
        <f>$AB$40/$M$40*M44</f>
        <v>-6.40150056098169E-4</v>
      </c>
      <c r="AF44" s="22">
        <f>AA44-AD44</f>
        <v>20.049329579116911</v>
      </c>
      <c r="AG44" s="22">
        <f>AB44-AE44</f>
        <v>0.40895888321524071</v>
      </c>
      <c r="AH44" s="64"/>
      <c r="AI44" s="25">
        <f>A44</f>
        <v>3</v>
      </c>
      <c r="AJ44" s="82">
        <f t="shared" si="1"/>
        <v>718096.26028863515</v>
      </c>
      <c r="AK44" s="82">
        <f t="shared" si="1"/>
        <v>458857.36020782328</v>
      </c>
      <c r="AL44" s="66"/>
      <c r="AM44" s="9" t="str">
        <f>IF(A45=0,A44&amp;" - 1",A44&amp;" - "&amp;A45)</f>
        <v>3 - 4</v>
      </c>
      <c r="AN44" s="18">
        <f>AN43+F43+F44</f>
        <v>17.689999999944121</v>
      </c>
      <c r="AO44" s="18">
        <f>AN44*G44</f>
        <v>-7.2529000005537174</v>
      </c>
      <c r="AP44" s="9" t="str">
        <f>D44&amp;","&amp;C44</f>
        <v>458857.36,718096.26</v>
      </c>
    </row>
    <row r="45" spans="1:44" s="46" customFormat="1">
      <c r="A45" s="20">
        <f>A44+1</f>
        <v>4</v>
      </c>
      <c r="B45" s="44"/>
      <c r="C45" s="60">
        <v>718116.31</v>
      </c>
      <c r="D45" s="60">
        <v>458857.77</v>
      </c>
      <c r="E45" s="79"/>
      <c r="F45" s="72">
        <f>IF(C46=0,C45-$C$42,C45-C46)</f>
        <v>1.1800000000512227</v>
      </c>
      <c r="G45" s="72">
        <f>IF(D46=0,D45-$D$42,D45-D46)</f>
        <v>-40.10999999998603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40.127353513519928</v>
      </c>
      <c r="N45" s="22">
        <f>IF(F45=0,,ATAN(G45/F45))</f>
        <v>-1.5413857121528911</v>
      </c>
      <c r="O45" s="22">
        <f>ABS(DEGREES(N45))</f>
        <v>88.314895908127426</v>
      </c>
      <c r="P45" s="24" t="str">
        <f>TEXT(INT(O45),"00")</f>
        <v>88</v>
      </c>
      <c r="Q45" s="25" t="str">
        <f>TEXT((O45-P45)*60,"00")</f>
        <v>19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19</v>
      </c>
      <c r="U45" s="24" t="str">
        <f>IF(L45="",IF(G45&gt;0,"W","E"),"")</f>
        <v>E</v>
      </c>
      <c r="V45" s="44"/>
      <c r="W45" s="22">
        <f>IF(S45="due",90*(I45+K45),S45+T45/60)</f>
        <v>88.316666666666663</v>
      </c>
      <c r="X45" s="22">
        <f>IF(R45="",W45,IF(R45="N",IF(U45="E",180+W45,180-W45),IF(U45="E",360-W45,W45)))</f>
        <v>271.68333333333334</v>
      </c>
      <c r="Y45" s="22">
        <f>RADIANS(X45)</f>
        <v>4.7417686894599278</v>
      </c>
      <c r="Z45" s="64"/>
      <c r="AA45" s="58">
        <f>-M45*COS(Y45)</f>
        <v>-1.1787603772048363</v>
      </c>
      <c r="AB45" s="58">
        <f>-M45*SIN(Y45)</f>
        <v>40.110036449399196</v>
      </c>
      <c r="AC45" s="64"/>
      <c r="AD45" s="82">
        <f>$AA$40/$M$40*M45</f>
        <v>1.4101275046696996E-3</v>
      </c>
      <c r="AE45" s="82">
        <f>$AB$40/$M$40*M45</f>
        <v>-1.2809056649278289E-3</v>
      </c>
      <c r="AF45" s="22">
        <f>AA45-AD45</f>
        <v>-1.1801705047095059</v>
      </c>
      <c r="AG45" s="22">
        <f>AB45-AE45</f>
        <v>40.111317355064124</v>
      </c>
      <c r="AH45" s="64"/>
      <c r="AI45" s="25">
        <f>A45</f>
        <v>4</v>
      </c>
      <c r="AJ45" s="82">
        <f t="shared" ref="AJ45" si="2">AJ44+AF44</f>
        <v>718116.30961821426</v>
      </c>
      <c r="AK45" s="82">
        <f t="shared" ref="AK45" si="3">AK44+AG44</f>
        <v>458857.76916670648</v>
      </c>
      <c r="AL45" s="66"/>
      <c r="AM45" s="9" t="str">
        <f>IF(A46=0,A45&amp;" - 1",A45&amp;" - "&amp;A46)</f>
        <v>4 - 1</v>
      </c>
      <c r="AN45" s="18">
        <f>AN44+F44+F45</f>
        <v>-1.1800000000512227</v>
      </c>
      <c r="AO45" s="18">
        <f>AN45*G45</f>
        <v>47.329800002038063</v>
      </c>
      <c r="AP45" s="9" t="str">
        <f>D45&amp;","&amp;C45</f>
        <v>458857.77,718116.31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1748</vt:lpstr>
      <vt:lpstr>1749</vt:lpstr>
      <vt:lpstr>1750</vt:lpstr>
      <vt:lpstr>1751</vt:lpstr>
      <vt:lpstr>1752</vt:lpstr>
      <vt:lpstr>1753</vt:lpstr>
      <vt:lpstr>1754</vt:lpstr>
      <vt:lpstr>1755</vt:lpstr>
      <vt:lpstr>1756</vt:lpstr>
      <vt:lpstr>1757</vt:lpstr>
      <vt:lpstr>'1748'!Print_Area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2007-04-19T23:00:59Z</dcterms:modified>
</cp:coreProperties>
</file>