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758" sheetId="2" r:id="rId1"/>
    <sheet name="1759" sheetId="4" r:id="rId2"/>
    <sheet name="1760" sheetId="5" r:id="rId3"/>
    <sheet name="1761" sheetId="6" r:id="rId4"/>
    <sheet name="1762" sheetId="7" r:id="rId5"/>
    <sheet name="1763" sheetId="8" r:id="rId6"/>
    <sheet name="1764" sheetId="9" r:id="rId7"/>
    <sheet name="1765" sheetId="10" r:id="rId8"/>
    <sheet name="1766" sheetId="11" r:id="rId9"/>
    <sheet name="1767" sheetId="3" r:id="rId10"/>
  </sheets>
  <definedNames>
    <definedName name="_xlnm.Print_Area" localSheetId="0">'1758'!$A$1:$AJ$43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6" i="8"/>
  <c r="AA46"/>
  <c r="AB45"/>
  <c r="AA45"/>
  <c r="AB46" i="7"/>
  <c r="AA46"/>
  <c r="AB45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<sst xmlns="http://schemas.openxmlformats.org/spreadsheetml/2006/main" count="930" uniqueCount="100">
  <si>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</si>
  <si>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</si>
  <si>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</si>
  <si>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</si>
  <si>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</si>
  <si>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</si>
  <si>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</si>
  <si>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</si>
  <si>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</si>
  <si>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</si>
  <si>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</si>
  <si>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</si>
  <si>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</si>
  <si>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</si>
  <si>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</si>
  <si>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</si>
  <si>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</si>
  <si>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</si>
  <si>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</si>
  <si>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</si>
  <si>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</si>
  <si>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</si>
  <si>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</si>
  <si>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</si>
  <si>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</si>
  <si>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</si>
  <si>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</si>
  <si>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</si>
  <si>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</si>
  <si>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</si>
  <si>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</si>
  <si>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</si>
  <si>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</si>
  <si>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</si>
  <si>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</si>
  <si>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</si>
  <si>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</si>
  <si>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</si>
  <si>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</si>
  <si>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</si>
  <si>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</si>
  <si>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</si>
  <si>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</si>
  <si>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</si>
  <si>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</si>
  <si>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</si>
  <si>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</si>
  <si>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</si>
  <si>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</si>
  <si>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</si>
  <si>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</si>
  <si>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</si>
  <si>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</si>
  <si>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</si>
  <si>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</si>
  <si>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</si>
  <si>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</si>
  <si>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1758</t>
  </si>
  <si>
    <t>Robles, Warlito</t>
  </si>
  <si>
    <t>6 29 N. 124 37 E.</t>
  </si>
  <si>
    <t>409 C-2</t>
  </si>
  <si>
    <t>Panay (Bo. 9)</t>
  </si>
  <si>
    <t>Norala</t>
  </si>
  <si>
    <t>South Cotabato</t>
  </si>
  <si>
    <t>Mindanao</t>
  </si>
  <si>
    <t>M.R. Malate</t>
  </si>
  <si>
    <t>May 11, 1970</t>
  </si>
  <si>
    <t>801.39</t>
  </si>
  <si>
    <t>BLLM 1</t>
  </si>
  <si>
    <t>1759</t>
  </si>
  <si>
    <t>Gerbo, Martin</t>
  </si>
  <si>
    <t>803.47</t>
  </si>
  <si>
    <t>1760</t>
  </si>
  <si>
    <t>Macadag-um, Jose</t>
  </si>
  <si>
    <t>May 11,1970</t>
  </si>
  <si>
    <t>798.31</t>
  </si>
  <si>
    <t>1761</t>
  </si>
  <si>
    <t>Superioridad, Francisco</t>
  </si>
  <si>
    <t>798.72</t>
  </si>
  <si>
    <t>1762</t>
  </si>
  <si>
    <t>Fincale, Victor</t>
  </si>
  <si>
    <t>799.00</t>
  </si>
  <si>
    <t>1763</t>
  </si>
  <si>
    <t>Llamelo, Pablo</t>
  </si>
  <si>
    <t>Panay (Bo.9)</t>
  </si>
  <si>
    <t>796.20</t>
  </si>
  <si>
    <t>1764</t>
  </si>
  <si>
    <t>Alovera, Conrado</t>
  </si>
  <si>
    <t>800.55</t>
  </si>
  <si>
    <t>1765</t>
  </si>
  <si>
    <t>Bacinillo, Rolando</t>
  </si>
  <si>
    <t>793.95</t>
  </si>
  <si>
    <t>1766</t>
  </si>
  <si>
    <t>Fulgar, Recardo</t>
  </si>
  <si>
    <t>6 29 N. 124 39 E.</t>
  </si>
  <si>
    <t>801</t>
  </si>
  <si>
    <t>1767</t>
  </si>
  <si>
    <t>Rabago, Teofilo</t>
  </si>
  <si>
    <t>409  C-3</t>
  </si>
  <si>
    <t>799.16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</si>
</sst>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1602.7727999942081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801.38639999710404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3.074873243339249E-3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39075.306767139053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120.15161525354895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-9.54993669619153E-4</v>
      </c>
      <c r="AB40" s="91">
        <f>SUM(AB42:AB65536)</f>
        <v>2.922812439003053E-3</v>
      </c>
      <c r="AC40" s="91"/>
      <c r="AD40" s="91">
        <f>SUM(AD42:AD65536)</f>
        <v>-9.54993669619153E-4</v>
      </c>
      <c r="AE40" s="91">
        <f>SUM(AE42:AE65536)</f>
        <v>2.922812439003053E-3</v>
      </c>
      <c r="AF40" s="91">
        <f>SUM(AF42:AF65536)</f>
        <v>4.6629367034256575E-15</v>
      </c>
      <c r="AG40" s="91">
        <f>SUM(AG42:AG65536)</f>
        <v>0</v>
      </c>
      <c r="AH40" s="92"/>
      <c r="AI40" s="93">
        <v>1</v>
      </c>
      <c r="AJ40" s="92">
        <f>AJ44+AF44</f>
        <v>718076.59337674233</v>
      </c>
      <c r="AK40" s="92">
        <f>AK44+AG44</f>
        <v>458856.48074599222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3153.5100000000093</v>
      </c>
      <c r="G41" s="72">
        <f>IF(D42=0,D41-$D$41,D41-D42)</f>
        <v>3553.4199999999837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4750.9387510785637</v>
      </c>
      <c r="N41" s="36">
        <f>IF(F41=0,,ATAN(G41/F41))</f>
        <v>0.84495403684367465</v>
      </c>
      <c r="O41" s="36">
        <f>ABS(DEGREES(N41))</f>
        <v>48.412300193684018</v>
      </c>
      <c r="P41" s="37" t="str">
        <f>TEXT(INT(O41),"00")</f>
        <v>48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48.416666666666664</v>
      </c>
      <c r="X41" s="22">
        <f>IF(R41="",W41,IF(R41="N",IF(U41="E",180+W41,180-W41),IF(U41="E",360-W41,W41)))</f>
        <v>48.416666666666664</v>
      </c>
      <c r="Y41" s="22">
        <f>RADIANS(X41)</f>
        <v>0.8450302461739212</v>
      </c>
      <c r="Z41" s="64"/>
      <c r="AA41" s="58">
        <f>-M41*COS(Y41)</f>
        <v>-3153.2391870844112</v>
      </c>
      <c r="AB41" s="58">
        <f>-M41*SIN(Y41)</f>
        <v>-3553.6603165658903</v>
      </c>
      <c r="AC41" s="64"/>
      <c r="AD41" s="22">
        <v>0</v>
      </c>
      <c r="AE41" s="22">
        <v>0</v>
      </c>
      <c r="AF41" s="22">
        <f t="shared" ref="AF41:AG43" si="0">AA41-AD41</f>
        <v>-3153.2391870844112</v>
      </c>
      <c r="AG41" s="22">
        <f t="shared" si="0"/>
        <v>-3553.6603165658903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718075.11</v>
      </c>
      <c r="D42" s="60">
        <v>458896.8</v>
      </c>
      <c r="E42" s="79"/>
      <c r="F42" s="72">
        <f>IF(C43=0,C42-$C$42,C42-C43)</f>
        <v>19.949999999953434</v>
      </c>
      <c r="G42" s="72">
        <f>IF(D43=0,D42-$D$42,D42-D43)</f>
        <v>0.59999999997671694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19.959020517002184</v>
      </c>
      <c r="N42" s="36">
        <f>IF(F42=0,,ATAN(G42/F42))</f>
        <v>3.0066125047948412E-2</v>
      </c>
      <c r="O42" s="36">
        <f>ABS(DEGREES(N42))</f>
        <v>1.7226620715600138</v>
      </c>
      <c r="P42" s="37" t="str">
        <f>TEXT(INT(O42),"00")</f>
        <v>01</v>
      </c>
      <c r="Q42" s="38" t="str">
        <f>TEXT((O42-P42)*60,"00")</f>
        <v>43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43</v>
      </c>
      <c r="U42" s="40" t="str">
        <f>IF(L42="",IF(G42&gt;0,"W","E"),"")</f>
        <v>W</v>
      </c>
      <c r="V42" s="44"/>
      <c r="W42" s="22">
        <f>IF(S42="due",90*(I42+K42),S42+T42/60)</f>
        <v>1.7166666666666668</v>
      </c>
      <c r="X42" s="22">
        <f>IF(R42="",W42,IF(R42="N",IF(U42="E",180+W42,180-W42),IF(U42="E",360-W42,W42)))</f>
        <v>1.7166666666666668</v>
      </c>
      <c r="Y42" s="22">
        <f>RADIANS(X42)</f>
        <v>2.9961485492569325E-2</v>
      </c>
      <c r="Z42" s="64"/>
      <c r="AA42" s="58">
        <f>-M42*COS(Y42)</f>
        <v>-19.950062674465919</v>
      </c>
      <c r="AB42" s="58">
        <f>-M42*SIN(Y42)</f>
        <v>-0.59791243756588774</v>
      </c>
      <c r="AC42" s="64"/>
      <c r="AD42" s="82">
        <f>$AA$40/$M$40*M42</f>
        <v>-1.5863905121302874E-4</v>
      </c>
      <c r="AE42" s="82">
        <f>$AB$40/$M$40*M42</f>
        <v>4.8552383847946665E-4</v>
      </c>
      <c r="AF42" s="22">
        <f t="shared" si="0"/>
        <v>-19.949904035414704</v>
      </c>
      <c r="AG42" s="22">
        <f t="shared" si="0"/>
        <v>-0.59839796140436718</v>
      </c>
      <c r="AH42" s="63"/>
      <c r="AI42" s="38">
        <f>A42</f>
        <v>1</v>
      </c>
      <c r="AJ42" s="82">
        <f t="shared" ref="AJ42:AK44" si="1">AJ41+AF41</f>
        <v>718075.38081291562</v>
      </c>
      <c r="AK42" s="82">
        <f t="shared" si="1"/>
        <v>458896.55968343408</v>
      </c>
      <c r="AL42" s="66"/>
      <c r="AM42" s="9" t="str">
        <f>IF(A43=0,A42&amp;" - 1",A42&amp;" - "&amp;A43)</f>
        <v>1 - 2</v>
      </c>
      <c r="AN42" s="18">
        <f>F42</f>
        <v>19.949999999953434</v>
      </c>
      <c r="AO42" s="18">
        <f>AN42*G42</f>
        <v>11.969999999507563</v>
      </c>
      <c r="AP42" s="9" t="str">
        <f>D42&amp;","&amp;C42</f>
        <v>458896.8,718075.11</v>
      </c>
    </row>
    <row r="43" spans="1:44">
      <c r="A43" s="20">
        <f>A42+1</f>
        <v>2</v>
      </c>
      <c r="B43" s="44"/>
      <c r="C43" s="60">
        <v>718055.16</v>
      </c>
      <c r="D43" s="60">
        <v>458896.2</v>
      </c>
      <c r="E43" s="79"/>
      <c r="F43" s="72">
        <f>IF(C44=0,C43-$C$42,C43-C44)</f>
        <v>-1.1400000000139698</v>
      </c>
      <c r="G43" s="72">
        <f>IF(D44=0,D43-$D$42,D43-D44)</f>
        <v>40.049999999988358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40.066221434009712</v>
      </c>
      <c r="N43" s="36">
        <f>IF(F43=0,,ATAN(G43/F43))</f>
        <v>-1.5423395910946704</v>
      </c>
      <c r="O43" s="36">
        <f>ABS(DEGREES(N43))</f>
        <v>88.369549145657786</v>
      </c>
      <c r="P43" s="37" t="str">
        <f>TEXT(INT(O43),"00")</f>
        <v>88</v>
      </c>
      <c r="Q43" s="38" t="str">
        <f>TEXT((O43-P43)*60,"00")</f>
        <v>22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22</v>
      </c>
      <c r="U43" s="40" t="str">
        <f>IF(L43="",IF(G43&gt;0,"W","E"),"")</f>
        <v>W</v>
      </c>
      <c r="V43" s="44"/>
      <c r="W43" s="22">
        <f>IF(S43="due",90*(I43+K43),S43+T43/60)</f>
        <v>88.36666666666666</v>
      </c>
      <c r="X43" s="22">
        <f>IF(R43="",W43,IF(R43="N",IF(U43="E",180+W43,180-W43),IF(U43="E",360-W43,W43)))</f>
        <v>91.63333333333334</v>
      </c>
      <c r="Y43" s="22">
        <f>RADIANS(X43)</f>
        <v>1.5993033712441374</v>
      </c>
      <c r="Z43" s="64"/>
      <c r="AA43" s="58">
        <f>-M43*COS(Y43)</f>
        <v>1.142014863968503</v>
      </c>
      <c r="AB43" s="58">
        <f>-M43*SIN(Y43)</f>
        <v>-40.049942597331828</v>
      </c>
      <c r="AC43" s="64"/>
      <c r="AD43" s="82">
        <f>$AA$40/$M$40*M43</f>
        <v>-3.1845587555601597E-4</v>
      </c>
      <c r="AE43" s="82">
        <f>$AB$40/$M$40*M43</f>
        <v>9.7465231860638943E-4</v>
      </c>
      <c r="AF43" s="22">
        <f t="shared" si="0"/>
        <v>1.1423333198440591</v>
      </c>
      <c r="AG43" s="22">
        <f t="shared" si="0"/>
        <v>-40.050917249650432</v>
      </c>
      <c r="AH43" s="64"/>
      <c r="AI43" s="25">
        <f>A43</f>
        <v>2</v>
      </c>
      <c r="AJ43" s="82">
        <f t="shared" si="1"/>
        <v>718055.4309088802</v>
      </c>
      <c r="AK43" s="82">
        <f t="shared" si="1"/>
        <v>458895.96128547267</v>
      </c>
      <c r="AL43" s="66"/>
      <c r="AM43" s="9" t="str">
        <f>IF(A44=0,A43&amp;" - 1",A43&amp;" - "&amp;A44)</f>
        <v>2 - 3</v>
      </c>
      <c r="AN43" s="18">
        <f>AN42+F42+F43</f>
        <v>38.759999999892898</v>
      </c>
      <c r="AO43" s="18">
        <f>AN43*G43</f>
        <v>1552.3379999952592</v>
      </c>
      <c r="AP43" s="9" t="str">
        <f>D43&amp;","&amp;C43</f>
        <v>458896.2,718055.16</v>
      </c>
    </row>
    <row r="44" spans="1:44" s="46" customFormat="1">
      <c r="A44" s="20">
        <f>A43+1</f>
        <v>3</v>
      </c>
      <c r="B44" s="44"/>
      <c r="C44" s="60">
        <v>718056.3</v>
      </c>
      <c r="D44" s="60">
        <v>458856.15</v>
      </c>
      <c r="E44" s="79"/>
      <c r="F44" s="72">
        <f>IF(C45=0,C44-$C$42,C44-C45)</f>
        <v>-20.019999999902211</v>
      </c>
      <c r="G44" s="72">
        <f>IF(D45=0,D44-$D$42,D44-D45)</f>
        <v>-0.56999999994877726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20.028112741744444</v>
      </c>
      <c r="N44" s="22">
        <f>IF(F44=0,,ATAN(G44/F44))</f>
        <v>2.8463838936678251E-2</v>
      </c>
      <c r="O44" s="22">
        <f>ABS(DEGREES(N44))</f>
        <v>1.6308578398118045</v>
      </c>
      <c r="P44" s="24" t="str">
        <f>TEXT(INT(O44),"00")</f>
        <v>01</v>
      </c>
      <c r="Q44" s="25" t="str">
        <f>TEXT((O44-P44)*60,"00")</f>
        <v>38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38</v>
      </c>
      <c r="U44" s="24" t="str">
        <f>IF(L44="",IF(G44&gt;0,"W","E"),"")</f>
        <v>E</v>
      </c>
      <c r="V44" s="44"/>
      <c r="W44" s="22">
        <f>IF(S44="due",90*(I44+K44),S44+T44/60)</f>
        <v>1.6333333333333333</v>
      </c>
      <c r="X44" s="22">
        <f>IF(R44="",W44,IF(R44="N",IF(U44="E",180+W44,180-W44),IF(U44="E",360-W44,W44)))</f>
        <v>181.63333333333333</v>
      </c>
      <c r="Y44" s="22">
        <f>RADIANS(X44)</f>
        <v>3.1700996980390337</v>
      </c>
      <c r="Z44" s="64"/>
      <c r="AA44" s="58">
        <f>-M44*COS(Y44)</f>
        <v>20.01997535407423</v>
      </c>
      <c r="AB44" s="58">
        <f>-M44*SIN(Y44)</f>
        <v>0.57086497377798495</v>
      </c>
      <c r="AC44" s="64"/>
      <c r="AD44" s="82">
        <f>$AA$40/$M$40*M44</f>
        <v>-1.5918821267964342E-4</v>
      </c>
      <c r="AE44" s="82">
        <f>$AB$40/$M$40*M44</f>
        <v>4.8720457838037368E-4</v>
      </c>
      <c r="AF44" s="22">
        <f>AA44-AD44</f>
        <v>20.020134542286911</v>
      </c>
      <c r="AG44" s="22">
        <f>AB44-AE44</f>
        <v>0.57037776919960459</v>
      </c>
      <c r="AH44" s="64"/>
      <c r="AI44" s="25">
        <f>A44</f>
        <v>3</v>
      </c>
      <c r="AJ44" s="82">
        <f t="shared" si="1"/>
        <v>718056.57324220007</v>
      </c>
      <c r="AK44" s="82">
        <f t="shared" si="1"/>
        <v>458855.91036822303</v>
      </c>
      <c r="AL44" s="66"/>
      <c r="AM44" s="9" t="str">
        <f>IF(A45=0,A44&amp;" - 1",A44&amp;" - "&amp;A45)</f>
        <v>3 - 4</v>
      </c>
      <c r="AN44" s="18">
        <f>AN43+F43+F44</f>
        <v>17.599999999976717</v>
      </c>
      <c r="AO44" s="18">
        <f>AN44*G44</f>
        <v>-10.031999999085208</v>
      </c>
      <c r="AP44" s="9" t="str">
        <f>D44&amp;","&amp;C44</f>
        <v>458856.15,718056.3</v>
      </c>
    </row>
    <row r="45" spans="1:44" s="46" customFormat="1">
      <c r="A45" s="20">
        <f>A44+1</f>
        <v>4</v>
      </c>
      <c r="B45" s="44"/>
      <c r="C45" s="60">
        <v>718076.32</v>
      </c>
      <c r="D45" s="60">
        <v>458856.72</v>
      </c>
      <c r="E45" s="79"/>
      <c r="F45" s="72">
        <f>IF(C46=0,C45-$C$42,C45-C46)</f>
        <v>1.2099999999627471</v>
      </c>
      <c r="G45" s="72">
        <f>IF(D46=0,D45-$D$42,D45-D46)</f>
        <v>-40.080000000016298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40.098260560792617</v>
      </c>
      <c r="N45" s="22">
        <f>IF(F45=0,,ATAN(G45/F45))</f>
        <v>-1.5406158727647068</v>
      </c>
      <c r="O45" s="22">
        <f>ABS(DEGREES(N45))</f>
        <v>88.270787360281531</v>
      </c>
      <c r="P45" s="24" t="str">
        <f>TEXT(INT(O45),"00")</f>
        <v>88</v>
      </c>
      <c r="Q45" s="25" t="str">
        <f>TEXT((O45-P45)*60,"00")</f>
        <v>16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16</v>
      </c>
      <c r="U45" s="24" t="str">
        <f>IF(L45="",IF(G45&gt;0,"W","E"),"")</f>
        <v>E</v>
      </c>
      <c r="V45" s="44"/>
      <c r="W45" s="22">
        <f>IF(S45="due",90*(I45+K45),S45+T45/60)</f>
        <v>88.266666666666666</v>
      </c>
      <c r="X45" s="22">
        <f>IF(R45="",W45,IF(R45="N",IF(U45="E",180+W45,180-W45),IF(U45="E",360-W45,W45)))</f>
        <v>271.73333333333335</v>
      </c>
      <c r="Y45" s="22">
        <f>RADIANS(X45)</f>
        <v>4.7426413540859249</v>
      </c>
      <c r="Z45" s="64"/>
      <c r="AA45" s="58">
        <f>-M45*COS(Y45)</f>
        <v>-1.2128825372464322</v>
      </c>
      <c r="AB45" s="58">
        <f>-M45*SIN(Y45)</f>
        <v>40.079912873558733</v>
      </c>
      <c r="AC45" s="64"/>
      <c r="AD45" s="82">
        <f>$AA$40/$M$40*M45</f>
        <v>-3.1871053017046481E-4</v>
      </c>
      <c r="AE45" s="82">
        <f>$AB$40/$M$40*M45</f>
        <v>9.75431703536823E-4</v>
      </c>
      <c r="AF45" s="22">
        <f>AA45-AD45</f>
        <v>-1.2125638267162617</v>
      </c>
      <c r="AG45" s="22">
        <f>AB45-AE45</f>
        <v>40.078937441855196</v>
      </c>
      <c r="AH45" s="64"/>
      <c r="AI45" s="25">
        <f>A45</f>
        <v>4</v>
      </c>
      <c r="AJ45" s="82">
        <f t="shared" ref="AJ45" si="2">AJ44+AF44</f>
        <v>718076.59337674233</v>
      </c>
      <c r="AK45" s="82">
        <f t="shared" ref="AK45" si="3">AK44+AG44</f>
        <v>458856.48074599222</v>
      </c>
      <c r="AL45" s="66"/>
      <c r="AM45" s="9" t="str">
        <f>IF(A46=0,A45&amp;" - 1",A45&amp;" - "&amp;A46)</f>
        <v>4 - 1</v>
      </c>
      <c r="AN45" s="18">
        <f>AN44+F44+F45</f>
        <v>-1.2099999999627471</v>
      </c>
      <c r="AO45" s="18">
        <f>AN45*G45</f>
        <v>48.496799998526626</v>
      </c>
      <c r="AP45" s="9" t="str">
        <f>D45&amp;","&amp;C45</f>
        <v>458856.72,718076.32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98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59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1597.5389999987274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798.76949999936369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7.7810310559803036E-3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15407.849677927699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119.88895684983154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6.124313396441039E-3</v>
      </c>
      <c r="AB40" s="91">
        <f>SUM(AB42:AB65536)</f>
        <v>-4.7997114201067115E-3</v>
      </c>
      <c r="AC40" s="91"/>
      <c r="AD40" s="91">
        <f>SUM(AD42:AD65536)</f>
        <v>6.1243133964410381E-3</v>
      </c>
      <c r="AE40" s="91">
        <f>SUM(AE42:AE65536)</f>
        <v>-4.7997114201067115E-3</v>
      </c>
      <c r="AF40" s="91">
        <f>SUM(AF42:AF65536)</f>
        <v>0</v>
      </c>
      <c r="AG40" s="91">
        <f>SUM(AG42:AG65536)</f>
        <v>-3.9968028886505635E-15</v>
      </c>
      <c r="AH40" s="92"/>
      <c r="AI40" s="93">
        <v>1</v>
      </c>
      <c r="AJ40" s="92">
        <f>AJ44+AF44</f>
        <v>718055.45175077079</v>
      </c>
      <c r="AK40" s="92">
        <f>AK44+AG44</f>
        <v>458895.96157161362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3153.5100000000093</v>
      </c>
      <c r="G41" s="72">
        <f>IF(D42=0,D41-$D$41,D41-D42)</f>
        <v>3553.4199999999837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4750.9387510785637</v>
      </c>
      <c r="N41" s="36">
        <f>IF(F41=0,,ATAN(G41/F41))</f>
        <v>0.84495403684367465</v>
      </c>
      <c r="O41" s="36">
        <f>ABS(DEGREES(N41))</f>
        <v>48.412300193684018</v>
      </c>
      <c r="P41" s="37" t="str">
        <f>TEXT(INT(O41),"00")</f>
        <v>48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48.416666666666664</v>
      </c>
      <c r="X41" s="22">
        <f>IF(R41="",W41,IF(R41="N",IF(U41="E",180+W41,180-W41),IF(U41="E",360-W41,W41)))</f>
        <v>48.416666666666664</v>
      </c>
      <c r="Y41" s="22">
        <f>RADIANS(X41)</f>
        <v>0.8450302461739212</v>
      </c>
      <c r="Z41" s="64"/>
      <c r="AA41" s="58">
        <f>-M41*COS(Y41)</f>
        <v>-3153.2391870844112</v>
      </c>
      <c r="AB41" s="58">
        <f>-M41*SIN(Y41)</f>
        <v>-3553.6603165658903</v>
      </c>
      <c r="AC41" s="64"/>
      <c r="AD41" s="22">
        <v>0</v>
      </c>
      <c r="AE41" s="22">
        <v>0</v>
      </c>
      <c r="AF41" s="22">
        <f t="shared" ref="AF41:AG43" si="0">AA41-AD41</f>
        <v>-3153.2391870844112</v>
      </c>
      <c r="AG41" s="22">
        <f t="shared" si="0"/>
        <v>-3553.6603165658903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718075.11</v>
      </c>
      <c r="D42" s="60">
        <v>458896.8</v>
      </c>
      <c r="E42" s="79"/>
      <c r="F42" s="72">
        <f>IF(C43=0,C42-$C$42,C42-C43)</f>
        <v>1.0499999999301508</v>
      </c>
      <c r="G42" s="72">
        <f>IF(D43=0,D42-$D$42,D42-D43)</f>
        <v>-39.940000000002328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39.95379956900269</v>
      </c>
      <c r="N42" s="36">
        <f>IF(F42=0,,ATAN(G42/F42))</f>
        <v>-1.5445129466454512</v>
      </c>
      <c r="O42" s="36">
        <f>ABS(DEGREES(N42))</f>
        <v>88.49407324609885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271.5</v>
      </c>
      <c r="Y42" s="22">
        <f>RADIANS(X42)</f>
        <v>4.7385689191646048</v>
      </c>
      <c r="Z42" s="64"/>
      <c r="AA42" s="58">
        <f>-M42*COS(Y42)</f>
        <v>-1.0458685460209065</v>
      </c>
      <c r="AB42" s="58">
        <f>-M42*SIN(Y42)</f>
        <v>39.940108399758799</v>
      </c>
      <c r="AC42" s="64"/>
      <c r="AD42" s="82">
        <f>$AA$40/$M$40*M42</f>
        <v>2.0409685459658513E-3</v>
      </c>
      <c r="AE42" s="82">
        <f>$AB$40/$M$40*M42</f>
        <v>-1.5995360465784741E-3</v>
      </c>
      <c r="AF42" s="22">
        <f t="shared" si="0"/>
        <v>-1.0479095145668724</v>
      </c>
      <c r="AG42" s="22">
        <f t="shared" si="0"/>
        <v>39.941707935805375</v>
      </c>
      <c r="AH42" s="63"/>
      <c r="AI42" s="38">
        <f>A42</f>
        <v>1</v>
      </c>
      <c r="AJ42" s="82">
        <f t="shared" ref="AJ42:AK44" si="1">AJ41+AF41</f>
        <v>718075.38081291562</v>
      </c>
      <c r="AK42" s="82">
        <f t="shared" si="1"/>
        <v>458896.55968343408</v>
      </c>
      <c r="AL42" s="66"/>
      <c r="AM42" s="9" t="str">
        <f>IF(A43=0,A42&amp;" - 1",A42&amp;" - "&amp;A43)</f>
        <v>1 - 2</v>
      </c>
      <c r="AN42" s="18">
        <f>F42</f>
        <v>1.0499999999301508</v>
      </c>
      <c r="AO42" s="18">
        <f>AN42*G42</f>
        <v>-41.936999997212666</v>
      </c>
      <c r="AP42" s="9" t="str">
        <f>D42&amp;","&amp;C42</f>
        <v>458896.8,718075.11</v>
      </c>
    </row>
    <row r="43" spans="1:44">
      <c r="A43" s="20">
        <f>A42+1</f>
        <v>2</v>
      </c>
      <c r="B43" s="44"/>
      <c r="C43" s="60">
        <v>718074.06</v>
      </c>
      <c r="D43" s="60">
        <v>458936.74</v>
      </c>
      <c r="E43" s="79"/>
      <c r="F43" s="72">
        <f>IF(C44=0,C43-$C$42,C43-C44)</f>
        <v>20.040000000037253</v>
      </c>
      <c r="G43" s="72">
        <f>IF(D44=0,D43-$D$42,D43-D44)</f>
        <v>0.60999999998603016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20.049281782684286</v>
      </c>
      <c r="N43" s="36">
        <f>IF(F43=0,,ATAN(G43/F43))</f>
        <v>3.0429725955889258E-2</v>
      </c>
      <c r="O43" s="36">
        <f>ABS(DEGREES(N43))</f>
        <v>1.7434948690121492</v>
      </c>
      <c r="P43" s="37" t="str">
        <f>TEXT(INT(O43),"00")</f>
        <v>01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45</v>
      </c>
      <c r="U43" s="40" t="str">
        <f>IF(L43="",IF(G43&gt;0,"W","E"),"")</f>
        <v>W</v>
      </c>
      <c r="V43" s="44"/>
      <c r="W43" s="22">
        <f>IF(S43="due",90*(I43+K43),S43+T43/60)</f>
        <v>1.75</v>
      </c>
      <c r="X43" s="22">
        <f>IF(R43="",W43,IF(R43="N",IF(U43="E",180+W43,180-W43),IF(U43="E",360-W43,W43)))</f>
        <v>1.75</v>
      </c>
      <c r="Y43" s="22">
        <f>RADIANS(X43)</f>
        <v>3.0543261909900768E-2</v>
      </c>
      <c r="Z43" s="64"/>
      <c r="AA43" s="58">
        <f>-M43*COS(Y43)</f>
        <v>-20.039930613943518</v>
      </c>
      <c r="AB43" s="58">
        <f>-M43*SIN(Y43)</f>
        <v>-0.61227525656796089</v>
      </c>
      <c r="AC43" s="64"/>
      <c r="AD43" s="82">
        <f>$AA$40/$M$40*M43</f>
        <v>1.0241817781809083E-3</v>
      </c>
      <c r="AE43" s="82">
        <f>$AB$40/$M$40*M43</f>
        <v>-8.0266581064528152E-4</v>
      </c>
      <c r="AF43" s="22">
        <f t="shared" si="0"/>
        <v>-20.040954795721699</v>
      </c>
      <c r="AG43" s="22">
        <f t="shared" si="0"/>
        <v>-0.61147259075731564</v>
      </c>
      <c r="AH43" s="64"/>
      <c r="AI43" s="25">
        <f>A43</f>
        <v>2</v>
      </c>
      <c r="AJ43" s="82">
        <f t="shared" si="1"/>
        <v>718074.33290340111</v>
      </c>
      <c r="AK43" s="82">
        <f t="shared" si="1"/>
        <v>458936.50139136991</v>
      </c>
      <c r="AL43" s="66"/>
      <c r="AM43" s="9" t="str">
        <f>IF(A44=0,A43&amp;" - 1",A43&amp;" - "&amp;A44)</f>
        <v>2 - 3</v>
      </c>
      <c r="AN43" s="18">
        <f>AN42+F42+F43</f>
        <v>22.139999999897555</v>
      </c>
      <c r="AO43" s="18">
        <f>AN43*G43</f>
        <v>13.505399999628215</v>
      </c>
      <c r="AP43" s="9" t="str">
        <f>D43&amp;","&amp;C43</f>
        <v>458936.74,718074.06</v>
      </c>
    </row>
    <row r="44" spans="1:44" s="46" customFormat="1">
      <c r="A44" s="20">
        <f>A43+1</f>
        <v>3</v>
      </c>
      <c r="B44" s="44"/>
      <c r="C44" s="60">
        <v>718054.02</v>
      </c>
      <c r="D44" s="60">
        <v>458936.13</v>
      </c>
      <c r="E44" s="79"/>
      <c r="F44" s="72">
        <f>IF(C45=0,C44-$C$42,C44-C45)</f>
        <v>-1.1600000000325963</v>
      </c>
      <c r="G44" s="72">
        <f>IF(D45=0,D44-$D$42,D44-D45)</f>
        <v>39.929999999993015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39.946845933058569</v>
      </c>
      <c r="N44" s="22">
        <f>IF(F44=0,,ATAN(G44/F44))</f>
        <v>-1.5417536561872971</v>
      </c>
      <c r="O44" s="22">
        <f>ABS(DEGREES(N44))</f>
        <v>88.335977548395903</v>
      </c>
      <c r="P44" s="24" t="str">
        <f>TEXT(INT(O44),"00")</f>
        <v>88</v>
      </c>
      <c r="Q44" s="25" t="str">
        <f>TEXT((O44-P44)*60,"00")</f>
        <v>20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20</v>
      </c>
      <c r="U44" s="24" t="str">
        <f>IF(L44="",IF(G44&gt;0,"W","E"),"")</f>
        <v>W</v>
      </c>
      <c r="V44" s="44"/>
      <c r="W44" s="22">
        <f>IF(S44="due",90*(I44+K44),S44+T44/60)</f>
        <v>88.333333333333329</v>
      </c>
      <c r="X44" s="22">
        <f>IF(R44="",W44,IF(R44="N",IF(U44="E",180+W44,180-W44),IF(U44="E",360-W44,W44)))</f>
        <v>91.666666666666671</v>
      </c>
      <c r="Y44" s="22">
        <f>RADIANS(X44)</f>
        <v>1.5998851476614688</v>
      </c>
      <c r="Z44" s="64"/>
      <c r="AA44" s="58">
        <f>-M44*COS(Y44)</f>
        <v>1.1618427786374144</v>
      </c>
      <c r="AB44" s="58">
        <f>-M44*SIN(Y44)</f>
        <v>-39.929946423170243</v>
      </c>
      <c r="AC44" s="64"/>
      <c r="AD44" s="82">
        <f>$AA$40/$M$40*M44</f>
        <v>2.0406133318837077E-3</v>
      </c>
      <c r="AE44" s="82">
        <f>$AB$40/$M$40*M44</f>
        <v>-1.5992576602555863E-3</v>
      </c>
      <c r="AF44" s="22">
        <f>AA44-AD44</f>
        <v>1.1598021653055306</v>
      </c>
      <c r="AG44" s="22">
        <f>AB44-AE44</f>
        <v>-39.92834716550999</v>
      </c>
      <c r="AH44" s="64"/>
      <c r="AI44" s="25">
        <f>A44</f>
        <v>3</v>
      </c>
      <c r="AJ44" s="82">
        <f t="shared" si="1"/>
        <v>718054.29194860545</v>
      </c>
      <c r="AK44" s="82">
        <f t="shared" si="1"/>
        <v>458935.88991877914</v>
      </c>
      <c r="AL44" s="66"/>
      <c r="AM44" s="9" t="str">
        <f>IF(A45=0,A44&amp;" - 1",A44&amp;" - "&amp;A45)</f>
        <v>3 - 4</v>
      </c>
      <c r="AN44" s="18">
        <f>AN43+F43+F44</f>
        <v>41.019999999902211</v>
      </c>
      <c r="AO44" s="18">
        <f>AN44*G44</f>
        <v>1637.9285999958088</v>
      </c>
      <c r="AP44" s="9" t="str">
        <f>D44&amp;","&amp;C44</f>
        <v>458936.13,718054.02</v>
      </c>
    </row>
    <row r="45" spans="1:44" s="46" customFormat="1">
      <c r="A45" s="20">
        <f>A44+1</f>
        <v>4</v>
      </c>
      <c r="B45" s="44"/>
      <c r="C45" s="60">
        <v>718055.18</v>
      </c>
      <c r="D45" s="60">
        <v>458896.2</v>
      </c>
      <c r="E45" s="79"/>
      <c r="F45" s="72">
        <f>IF(C46=0,C45-$C$42,C45-C46)</f>
        <v>-19.929999999934807</v>
      </c>
      <c r="G45" s="72">
        <f>IF(D46=0,D45-$D$42,D45-D46)</f>
        <v>-0.59999999997671694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19.939029565085995</v>
      </c>
      <c r="N45" s="22">
        <f>IF(F45=0,,ATAN(G45/F45))</f>
        <v>3.0096278567070495E-2</v>
      </c>
      <c r="O45" s="22">
        <f>ABS(DEGREES(N45))</f>
        <v>1.7243897409431763</v>
      </c>
      <c r="P45" s="24" t="str">
        <f>TEXT(INT(O45),"00")</f>
        <v>01</v>
      </c>
      <c r="Q45" s="25" t="str">
        <f>TEXT((O45-P45)*60,"00")</f>
        <v>43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43</v>
      </c>
      <c r="U45" s="24" t="str">
        <f>IF(L45="",IF(G45&gt;0,"W","E"),"")</f>
        <v>E</v>
      </c>
      <c r="V45" s="44"/>
      <c r="W45" s="22">
        <f>IF(S45="due",90*(I45+K45),S45+T45/60)</f>
        <v>1.7166666666666668</v>
      </c>
      <c r="X45" s="22">
        <f>IF(R45="",W45,IF(R45="N",IF(U45="E",180+W45,180-W45),IF(U45="E",360-W45,W45)))</f>
        <v>181.71666666666667</v>
      </c>
      <c r="Y45" s="22">
        <f>RADIANS(X45)</f>
        <v>3.1715541390823625</v>
      </c>
      <c r="Z45" s="64"/>
      <c r="AA45" s="58">
        <f>-M45*COS(Y45)</f>
        <v>19.930080694723451</v>
      </c>
      <c r="AB45" s="58">
        <f>-M45*SIN(Y45)</f>
        <v>0.59731356855929929</v>
      </c>
      <c r="AC45" s="64"/>
      <c r="AD45" s="82">
        <f>$AA$40/$M$40*M45</f>
        <v>1.0185497404105713E-3</v>
      </c>
      <c r="AE45" s="82">
        <f>$AB$40/$M$40*M45</f>
        <v>-7.9825190262736926E-4</v>
      </c>
      <c r="AF45" s="22">
        <f>AA45-AD45</f>
        <v>19.929062144983039</v>
      </c>
      <c r="AG45" s="22">
        <f>AB45-AE45</f>
        <v>0.59811182046192668</v>
      </c>
      <c r="AH45" s="64"/>
      <c r="AI45" s="25">
        <f>A45</f>
        <v>4</v>
      </c>
      <c r="AJ45" s="82">
        <f t="shared" ref="AJ45" si="2">AJ44+AF44</f>
        <v>718055.45175077079</v>
      </c>
      <c r="AK45" s="82">
        <f t="shared" ref="AK45" si="3">AK44+AG44</f>
        <v>458895.96157161362</v>
      </c>
      <c r="AL45" s="66"/>
      <c r="AM45" s="9" t="str">
        <f>IF(A46=0,A45&amp;" - 1",A45&amp;" - "&amp;A46)</f>
        <v>4 - 1</v>
      </c>
      <c r="AN45" s="18">
        <f>AN44+F44+F45</f>
        <v>19.929999999934807</v>
      </c>
      <c r="AO45" s="18">
        <f>AN45*G45</f>
        <v>-11.957999999496852</v>
      </c>
      <c r="AP45" s="9" t="str">
        <f>D45&amp;","&amp;C45</f>
        <v>458896.2,718055.18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1606.9419000026812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803.47095000134061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2.056247557147557E-3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58479.423986351598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120.24817271533172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1.8829485176539151E-3</v>
      </c>
      <c r="AB40" s="91">
        <f>SUM(AB42:AB65536)</f>
        <v>8.2623174481510908E-4</v>
      </c>
      <c r="AC40" s="91"/>
      <c r="AD40" s="91">
        <f>SUM(AD42:AD65536)</f>
        <v>1.8829485176539151E-3</v>
      </c>
      <c r="AE40" s="91">
        <f>SUM(AE42:AE65536)</f>
        <v>8.2623174481510908E-4</v>
      </c>
      <c r="AF40" s="91">
        <f>SUM(AF42:AF65536)</f>
        <v>0</v>
      </c>
      <c r="AG40" s="91">
        <f>SUM(AG42:AG65536)</f>
        <v>-2.9976021664879227E-15</v>
      </c>
      <c r="AH40" s="92"/>
      <c r="AI40" s="93">
        <v>1</v>
      </c>
      <c r="AJ40" s="92">
        <f>AJ44+AF44</f>
        <v>718055.43044149957</v>
      </c>
      <c r="AK40" s="92">
        <f>AK44+AG44</f>
        <v>458895.95724389114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3193.609999999986</v>
      </c>
      <c r="G41" s="72">
        <f>IF(D42=0,D41-$D$41,D41-D42)</f>
        <v>3554.6299999999464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4778.5499127873018</v>
      </c>
      <c r="N41" s="36">
        <f>IF(F41=0,,ATAN(G41/F41))</f>
        <v>0.83884560565950939</v>
      </c>
      <c r="O41" s="36">
        <f>ABS(DEGREES(N41))</f>
        <v>48.062312867385252</v>
      </c>
      <c r="P41" s="37" t="str">
        <f>TEXT(INT(O41),"00")</f>
        <v>48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48.06666666666667</v>
      </c>
      <c r="X41" s="22">
        <f>IF(R41="",W41,IF(R41="N",IF(U41="E",180+W41,180-W41),IF(U41="E",360-W41,W41)))</f>
        <v>48.06666666666667</v>
      </c>
      <c r="Y41" s="22">
        <f>RADIANS(X41)</f>
        <v>0.83892159379194109</v>
      </c>
      <c r="Z41" s="64"/>
      <c r="AA41" s="58">
        <f>-M41*COS(Y41)</f>
        <v>-3193.3398810847948</v>
      </c>
      <c r="AB41" s="58">
        <f>-M41*SIN(Y41)</f>
        <v>-3554.8726661967626</v>
      </c>
      <c r="AC41" s="64"/>
      <c r="AD41" s="22">
        <v>0</v>
      </c>
      <c r="AE41" s="22">
        <v>0</v>
      </c>
      <c r="AF41" s="22">
        <f t="shared" ref="AF41:AG43" si="0">AA41-AD41</f>
        <v>-3193.3398810847948</v>
      </c>
      <c r="AG41" s="22">
        <f t="shared" si="0"/>
        <v>-3554.8726661967626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718035.01</v>
      </c>
      <c r="D42" s="60">
        <v>458895.59</v>
      </c>
      <c r="E42" s="79"/>
      <c r="F42" s="72">
        <f>IF(C43=0,C42-$C$42,C42-C43)</f>
        <v>-1.3599999999860302</v>
      </c>
      <c r="G42" s="72">
        <f>IF(D43=0,D42-$D$42,D42-D43)</f>
        <v>40.059999999997672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40.083078724067285</v>
      </c>
      <c r="N42" s="36">
        <f>IF(F42=0,,ATAN(G42/F42))</f>
        <v>-1.5368602839517624</v>
      </c>
      <c r="O42" s="36">
        <f>ABS(DEGREES(N42))</f>
        <v>88.055607971713272</v>
      </c>
      <c r="P42" s="37" t="str">
        <f>TEXT(INT(O42),"00")</f>
        <v>88</v>
      </c>
      <c r="Q42" s="38" t="str">
        <f>TEXT((O42-P42)*60,"00")</f>
        <v>03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03</v>
      </c>
      <c r="U42" s="40" t="str">
        <f>IF(L42="",IF(G42&gt;0,"W","E"),"")</f>
        <v>W</v>
      </c>
      <c r="V42" s="44"/>
      <c r="W42" s="22">
        <f>IF(S42="due",90*(I42+K42),S42+T42/60)</f>
        <v>88.05</v>
      </c>
      <c r="X42" s="22">
        <f>IF(R42="",W42,IF(R42="N",IF(U42="E",180+W42,180-W42),IF(U42="E",360-W42,W42)))</f>
        <v>91.95</v>
      </c>
      <c r="Y42" s="22">
        <f>RADIANS(X42)</f>
        <v>1.6048302472087861</v>
      </c>
      <c r="Z42" s="64"/>
      <c r="AA42" s="58">
        <f>-M42*COS(Y42)</f>
        <v>1.3639209689498097</v>
      </c>
      <c r="AB42" s="58">
        <f>-M42*SIN(Y42)</f>
        <v>-40.059866694613881</v>
      </c>
      <c r="AC42" s="64"/>
      <c r="AD42" s="82">
        <f>$AA$40/$M$40*M42</f>
        <v>6.2765505672307521E-4</v>
      </c>
      <c r="AE42" s="82">
        <f>$AB$40/$M$40*M42</f>
        <v>2.7541301729506394E-4</v>
      </c>
      <c r="AF42" s="22">
        <f t="shared" si="0"/>
        <v>1.3632933138930867</v>
      </c>
      <c r="AG42" s="22">
        <f t="shared" si="0"/>
        <v>-40.060142107631172</v>
      </c>
      <c r="AH42" s="63"/>
      <c r="AI42" s="38">
        <f>A42</f>
        <v>1</v>
      </c>
      <c r="AJ42" s="82">
        <f t="shared" ref="AJ42:AK44" si="1">AJ41+AF41</f>
        <v>718035.28011891525</v>
      </c>
      <c r="AK42" s="82">
        <f t="shared" si="1"/>
        <v>458895.34733380319</v>
      </c>
      <c r="AL42" s="66"/>
      <c r="AM42" s="9" t="str">
        <f>IF(A43=0,A42&amp;" - 1",A42&amp;" - "&amp;A43)</f>
        <v>1 - 2</v>
      </c>
      <c r="AN42" s="18">
        <f>F42</f>
        <v>-1.3599999999860302</v>
      </c>
      <c r="AO42" s="18">
        <f>AN42*G42</f>
        <v>-54.481599999437201</v>
      </c>
      <c r="AP42" s="9" t="str">
        <f>D42&amp;","&amp;C42</f>
        <v>458895.59,718035.01</v>
      </c>
    </row>
    <row r="43" spans="1:44">
      <c r="A43" s="20">
        <f>A42+1</f>
        <v>2</v>
      </c>
      <c r="B43" s="44"/>
      <c r="C43" s="60">
        <v>718036.37</v>
      </c>
      <c r="D43" s="60">
        <v>458855.53</v>
      </c>
      <c r="E43" s="79"/>
      <c r="F43" s="72">
        <f>IF(C44=0,C43-$C$42,C43-C44)</f>
        <v>-19.930000000051223</v>
      </c>
      <c r="G43" s="72">
        <f>IF(D44=0,D43-$D$42,D43-D44)</f>
        <v>-0.61999999999534339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19.939641421099726</v>
      </c>
      <c r="N43" s="36">
        <f>IF(F43=0,,ATAN(G43/F43))</f>
        <v>3.1098851570555051E-2</v>
      </c>
      <c r="O43" s="36">
        <f>ABS(DEGREES(N43))</f>
        <v>1.7818329426965962</v>
      </c>
      <c r="P43" s="37" t="str">
        <f>TEXT(INT(O43),"00")</f>
        <v>01</v>
      </c>
      <c r="Q43" s="38" t="str">
        <f>TEXT((O43-P43)*60,"00")</f>
        <v>47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47</v>
      </c>
      <c r="U43" s="40" t="str">
        <f>IF(L43="",IF(G43&gt;0,"W","E"),"")</f>
        <v>E</v>
      </c>
      <c r="V43" s="44"/>
      <c r="W43" s="22">
        <f>IF(S43="due",90*(I43+K43),S43+T43/60)</f>
        <v>1.7833333333333332</v>
      </c>
      <c r="X43" s="22">
        <f>IF(R43="",W43,IF(R43="N",IF(U43="E",180+W43,180-W43),IF(U43="E",360-W43,W43)))</f>
        <v>181.78333333333333</v>
      </c>
      <c r="Y43" s="22">
        <f>RADIANS(X43)</f>
        <v>3.1727176919170255</v>
      </c>
      <c r="Z43" s="64"/>
      <c r="AA43" s="58">
        <f>-M43*COS(Y43)</f>
        <v>19.929983757428619</v>
      </c>
      <c r="AB43" s="58">
        <f>-M43*SIN(Y43)</f>
        <v>0.62052190184327971</v>
      </c>
      <c r="AC43" s="64"/>
      <c r="AD43" s="82">
        <f>$AA$40/$M$40*M43</f>
        <v>3.1223192343465258E-4</v>
      </c>
      <c r="AE43" s="82">
        <f>$AB$40/$M$40*M43</f>
        <v>1.3700636234485004E-4</v>
      </c>
      <c r="AF43" s="22">
        <f t="shared" si="0"/>
        <v>19.929671525505185</v>
      </c>
      <c r="AG43" s="22">
        <f t="shared" si="0"/>
        <v>0.62038489548093489</v>
      </c>
      <c r="AH43" s="64"/>
      <c r="AI43" s="25">
        <f>A43</f>
        <v>2</v>
      </c>
      <c r="AJ43" s="82">
        <f t="shared" si="1"/>
        <v>718036.64341222914</v>
      </c>
      <c r="AK43" s="82">
        <f t="shared" si="1"/>
        <v>458855.28719169553</v>
      </c>
      <c r="AL43" s="66"/>
      <c r="AM43" s="9" t="str">
        <f>IF(A44=0,A43&amp;" - 1",A43&amp;" - "&amp;A44)</f>
        <v>2 - 3</v>
      </c>
      <c r="AN43" s="18">
        <f>AN42+F42+F43</f>
        <v>-22.650000000023283</v>
      </c>
      <c r="AO43" s="18">
        <f>AN43*G43</f>
        <v>14.042999999908963</v>
      </c>
      <c r="AP43" s="9" t="str">
        <f>D43&amp;","&amp;C43</f>
        <v>458855.53,718036.37</v>
      </c>
    </row>
    <row r="44" spans="1:44" s="46" customFormat="1">
      <c r="A44" s="20">
        <f>A43+1</f>
        <v>3</v>
      </c>
      <c r="B44" s="44"/>
      <c r="C44" s="60">
        <v>718056.3</v>
      </c>
      <c r="D44" s="60">
        <v>458856.15</v>
      </c>
      <c r="E44" s="79"/>
      <c r="F44" s="72">
        <f>IF(C45=0,C44-$C$42,C44-C45)</f>
        <v>1.1400000000139698</v>
      </c>
      <c r="G44" s="72">
        <f>IF(D45=0,D44-$D$42,D44-D45)</f>
        <v>-40.049999999988358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40.066221434009712</v>
      </c>
      <c r="N44" s="22">
        <f>IF(F44=0,,ATAN(G44/F44))</f>
        <v>-1.5423395910946704</v>
      </c>
      <c r="O44" s="22">
        <f>ABS(DEGREES(N44))</f>
        <v>88.369549145657786</v>
      </c>
      <c r="P44" s="24" t="str">
        <f>TEXT(INT(O44),"00")</f>
        <v>88</v>
      </c>
      <c r="Q44" s="25" t="str">
        <f>TEXT((O44-P44)*60,"00")</f>
        <v>22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22</v>
      </c>
      <c r="U44" s="24" t="str">
        <f>IF(L44="",IF(G44&gt;0,"W","E"),"")</f>
        <v>E</v>
      </c>
      <c r="V44" s="44"/>
      <c r="W44" s="22">
        <f>IF(S44="due",90*(I44+K44),S44+T44/60)</f>
        <v>88.36666666666666</v>
      </c>
      <c r="X44" s="22">
        <f>IF(R44="",W44,IF(R44="N",IF(U44="E",180+W44,180-W44),IF(U44="E",360-W44,W44)))</f>
        <v>271.63333333333333</v>
      </c>
      <c r="Y44" s="22">
        <f>RADIANS(X44)</f>
        <v>4.7408960248339307</v>
      </c>
      <c r="Z44" s="64"/>
      <c r="AA44" s="58">
        <f>-M44*COS(Y44)</f>
        <v>-1.1420148639685068</v>
      </c>
      <c r="AB44" s="58">
        <f>-M44*SIN(Y44)</f>
        <v>40.049942597331828</v>
      </c>
      <c r="AC44" s="64"/>
      <c r="AD44" s="82">
        <f>$AA$40/$M$40*M44</f>
        <v>6.2739109088801254E-4</v>
      </c>
      <c r="AE44" s="82">
        <f>$AB$40/$M$40*M44</f>
        <v>2.7529718993683788E-4</v>
      </c>
      <c r="AF44" s="22">
        <f>AA44-AD44</f>
        <v>-1.1426422550593949</v>
      </c>
      <c r="AG44" s="22">
        <f>AB44-AE44</f>
        <v>40.049667300141891</v>
      </c>
      <c r="AH44" s="64"/>
      <c r="AI44" s="25">
        <f>A44</f>
        <v>3</v>
      </c>
      <c r="AJ44" s="82">
        <f t="shared" si="1"/>
        <v>718056.57308375463</v>
      </c>
      <c r="AK44" s="82">
        <f t="shared" si="1"/>
        <v>458855.90757659101</v>
      </c>
      <c r="AL44" s="66"/>
      <c r="AM44" s="9" t="str">
        <f>IF(A45=0,A44&amp;" - 1",A44&amp;" - "&amp;A45)</f>
        <v>3 - 4</v>
      </c>
      <c r="AN44" s="18">
        <f>AN43+F43+F44</f>
        <v>-41.440000000060536</v>
      </c>
      <c r="AO44" s="18">
        <f>AN44*G44</f>
        <v>1659.672000001942</v>
      </c>
      <c r="AP44" s="9" t="str">
        <f>D44&amp;","&amp;C44</f>
        <v>458856.15,718056.3</v>
      </c>
    </row>
    <row r="45" spans="1:44" s="46" customFormat="1">
      <c r="A45" s="20">
        <f>A44+1</f>
        <v>4</v>
      </c>
      <c r="B45" s="44"/>
      <c r="C45" s="60">
        <v>718055.16</v>
      </c>
      <c r="D45" s="60">
        <v>458896.2</v>
      </c>
      <c r="E45" s="79"/>
      <c r="F45" s="72">
        <f>IF(C46=0,C45-$C$42,C45-C46)</f>
        <v>20.150000000023283</v>
      </c>
      <c r="G45" s="72">
        <f>IF(D46=0,D45-$D$42,D45-D46)</f>
        <v>0.60999999998603016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20.159231136155</v>
      </c>
      <c r="N45" s="22">
        <f>IF(F45=0,,ATAN(G45/F45))</f>
        <v>3.0263710035251083E-2</v>
      </c>
      <c r="O45" s="22">
        <f>ABS(DEGREES(N45))</f>
        <v>1.7339828574276028</v>
      </c>
      <c r="P45" s="24" t="str">
        <f>TEXT(INT(O45),"00")</f>
        <v>01</v>
      </c>
      <c r="Q45" s="25" t="str">
        <f>TEXT((O45-P45)*60,"00")</f>
        <v>44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44</v>
      </c>
      <c r="U45" s="24" t="str">
        <f>IF(L45="",IF(G45&gt;0,"W","E"),"")</f>
        <v>W</v>
      </c>
      <c r="V45" s="44"/>
      <c r="W45" s="22">
        <f>IF(S45="due",90*(I45+K45),S45+T45/60)</f>
        <v>1.7333333333333334</v>
      </c>
      <c r="X45" s="22">
        <f>IF(R45="",W45,IF(R45="N",IF(U45="E",180+W45,180-W45),IF(U45="E",360-W45,W45)))</f>
        <v>1.7333333333333334</v>
      </c>
      <c r="Y45" s="22">
        <f>RADIANS(X45)</f>
        <v>3.0252373701235045E-2</v>
      </c>
      <c r="Z45" s="64"/>
      <c r="AA45" s="58">
        <f>-M45*COS(Y45)</f>
        <v>-20.15000691389227</v>
      </c>
      <c r="AB45" s="58">
        <f>-M45*SIN(Y45)</f>
        <v>-0.60977157281641525</v>
      </c>
      <c r="AC45" s="64"/>
      <c r="AD45" s="82">
        <f>$AA$40/$M$40*M45</f>
        <v>3.1567044660817486E-4</v>
      </c>
      <c r="AE45" s="82">
        <f>$AB$40/$M$40*M45</f>
        <v>1.3851517523835722E-4</v>
      </c>
      <c r="AF45" s="22">
        <f>AA45-AD45</f>
        <v>-20.150322584338877</v>
      </c>
      <c r="AG45" s="22">
        <f>AB45-AE45</f>
        <v>-0.60991008799165358</v>
      </c>
      <c r="AH45" s="64"/>
      <c r="AI45" s="25">
        <f>A45</f>
        <v>4</v>
      </c>
      <c r="AJ45" s="82">
        <f t="shared" ref="AJ45" si="2">AJ44+AF44</f>
        <v>718055.43044149957</v>
      </c>
      <c r="AK45" s="82">
        <f t="shared" ref="AK45" si="3">AK44+AG44</f>
        <v>458895.95724389114</v>
      </c>
      <c r="AL45" s="66"/>
      <c r="AM45" s="9" t="str">
        <f>IF(A46=0,A45&amp;" - 1",A45&amp;" - "&amp;A46)</f>
        <v>4 - 1</v>
      </c>
      <c r="AN45" s="18">
        <f>AN44+F44+F45</f>
        <v>-20.150000000023283</v>
      </c>
      <c r="AO45" s="18">
        <f>AN45*G45</f>
        <v>-12.291499999732711</v>
      </c>
      <c r="AP45" s="9" t="str">
        <f>D45&amp;","&amp;C45</f>
        <v>458896.2,718055.16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1596.6132000002574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798.3066000001287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5.1948702697519177E-3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23090.806756916063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119.95374552608996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-3.6725946104343432E-3</v>
      </c>
      <c r="AB40" s="91">
        <f>SUM(AB42:AB65536)</f>
        <v>3.6740612334256184E-3</v>
      </c>
      <c r="AC40" s="91"/>
      <c r="AD40" s="91">
        <f>SUM(AD42:AD65536)</f>
        <v>-3.6725946104343436E-3</v>
      </c>
      <c r="AE40" s="91">
        <f>SUM(AE42:AE65536)</f>
        <v>3.6740612334256193E-3</v>
      </c>
      <c r="AF40" s="91">
        <f>SUM(AF42:AF65536)</f>
        <v>-4.6629367034256575E-15</v>
      </c>
      <c r="AG40" s="91">
        <f>SUM(AG42:AG65536)</f>
        <v>0</v>
      </c>
      <c r="AH40" s="92"/>
      <c r="AI40" s="93">
        <v>1</v>
      </c>
      <c r="AJ40" s="92">
        <f>AJ44+AF44</f>
        <v>718036.64281267044</v>
      </c>
      <c r="AK40" s="92">
        <f>AK44+AG44</f>
        <v>458855.28869481251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3193.609999999986</v>
      </c>
      <c r="G41" s="72">
        <f>IF(D42=0,D41-$D$41,D41-D42)</f>
        <v>3554.6299999999464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4778.5499127873018</v>
      </c>
      <c r="N41" s="36">
        <f>IF(F41=0,,ATAN(G41/F41))</f>
        <v>0.83884560565950939</v>
      </c>
      <c r="O41" s="36">
        <f>ABS(DEGREES(N41))</f>
        <v>48.062312867385252</v>
      </c>
      <c r="P41" s="37" t="str">
        <f>TEXT(INT(O41),"00")</f>
        <v>48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48.06666666666667</v>
      </c>
      <c r="X41" s="22">
        <f>IF(R41="",W41,IF(R41="N",IF(U41="E",180+W41,180-W41),IF(U41="E",360-W41,W41)))</f>
        <v>48.06666666666667</v>
      </c>
      <c r="Y41" s="22">
        <f>RADIANS(X41)</f>
        <v>0.83892159379194109</v>
      </c>
      <c r="Z41" s="64"/>
      <c r="AA41" s="58">
        <f>-M41*COS(Y41)</f>
        <v>-3193.3398810847948</v>
      </c>
      <c r="AB41" s="58">
        <f>-M41*SIN(Y41)</f>
        <v>-3554.8726661967626</v>
      </c>
      <c r="AC41" s="64"/>
      <c r="AD41" s="22">
        <v>0</v>
      </c>
      <c r="AE41" s="22">
        <v>0</v>
      </c>
      <c r="AF41" s="22">
        <f t="shared" ref="AF41:AG43" si="0">AA41-AD41</f>
        <v>-3193.3398810847948</v>
      </c>
      <c r="AG41" s="22">
        <f t="shared" si="0"/>
        <v>-3554.8726661967626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718035.01</v>
      </c>
      <c r="D42" s="60">
        <v>458895.59</v>
      </c>
      <c r="E42" s="79"/>
      <c r="F42" s="72">
        <f>IF(C43=0,C42-$C$42,C42-C43)</f>
        <v>19.75</v>
      </c>
      <c r="G42" s="72">
        <f>IF(D43=0,D42-$D$42,D42-D43)</f>
        <v>0.64000000001396984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19.760366899428206</v>
      </c>
      <c r="N42" s="36">
        <f>IF(F42=0,,ATAN(G42/F42))</f>
        <v>3.239372770893461E-2</v>
      </c>
      <c r="O42" s="36">
        <f>ABS(DEGREES(N42))</f>
        <v>1.8560238804179428</v>
      </c>
      <c r="P42" s="37" t="str">
        <f>TEXT(INT(O42),"00")</f>
        <v>01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1.85</v>
      </c>
      <c r="X42" s="22">
        <f>IF(R42="",W42,IF(R42="N",IF(U42="E",180+W42,180-W42),IF(U42="E",360-W42,W42)))</f>
        <v>1.85</v>
      </c>
      <c r="Y42" s="22">
        <f>RADIANS(X42)</f>
        <v>3.22885911618951E-2</v>
      </c>
      <c r="Z42" s="64"/>
      <c r="AA42" s="58">
        <f>-M42*COS(Y42)</f>
        <v>-19.750067178234758</v>
      </c>
      <c r="AB42" s="58">
        <f>-M42*SIN(Y42)</f>
        <v>-0.63792354967658305</v>
      </c>
      <c r="AC42" s="64"/>
      <c r="AD42" s="82">
        <f>$AA$40/$M$40*M42</f>
        <v>-6.0499834045832975E-4</v>
      </c>
      <c r="AE42" s="82">
        <f>$AB$40/$M$40*M42</f>
        <v>6.0523994198801638E-4</v>
      </c>
      <c r="AF42" s="22">
        <f t="shared" si="0"/>
        <v>-19.749462179894302</v>
      </c>
      <c r="AG42" s="22">
        <f t="shared" si="0"/>
        <v>-0.63852878961857107</v>
      </c>
      <c r="AH42" s="63"/>
      <c r="AI42" s="38">
        <f>A42</f>
        <v>1</v>
      </c>
      <c r="AJ42" s="82">
        <f t="shared" ref="AJ42:AK44" si="1">AJ41+AF41</f>
        <v>718035.28011891525</v>
      </c>
      <c r="AK42" s="82">
        <f t="shared" si="1"/>
        <v>458895.34733380319</v>
      </c>
      <c r="AL42" s="66"/>
      <c r="AM42" s="9" t="str">
        <f>IF(A43=0,A42&amp;" - 1",A42&amp;" - "&amp;A43)</f>
        <v>1 - 2</v>
      </c>
      <c r="AN42" s="18">
        <f>F42</f>
        <v>19.75</v>
      </c>
      <c r="AO42" s="18">
        <f>AN42*G42</f>
        <v>12.640000000275904</v>
      </c>
      <c r="AP42" s="9" t="str">
        <f>D42&amp;","&amp;C42</f>
        <v>458895.59,718035.01</v>
      </c>
    </row>
    <row r="43" spans="1:44">
      <c r="A43" s="20">
        <f>A42+1</f>
        <v>2</v>
      </c>
      <c r="B43" s="44"/>
      <c r="C43" s="60">
        <v>718015.26</v>
      </c>
      <c r="D43" s="60">
        <v>458894.95</v>
      </c>
      <c r="E43" s="79"/>
      <c r="F43" s="72">
        <f>IF(C44=0,C43-$C$42,C43-C44)</f>
        <v>-1</v>
      </c>
      <c r="G43" s="72">
        <f>IF(D44=0,D43-$D$42,D43-D44)</f>
        <v>39.980000000039581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39.992504297720153</v>
      </c>
      <c r="N43" s="36">
        <f>IF(F43=0,,ATAN(G43/F43))</f>
        <v>-1.5457890347383065</v>
      </c>
      <c r="O43" s="36">
        <f>ABS(DEGREES(N43))</f>
        <v>88.56718770810636</v>
      </c>
      <c r="P43" s="37" t="str">
        <f>TEXT(INT(O43),"00")</f>
        <v>88</v>
      </c>
      <c r="Q43" s="38" t="str">
        <f>TEXT((O43-P43)*60,"00")</f>
        <v>34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34</v>
      </c>
      <c r="U43" s="40" t="str">
        <f>IF(L43="",IF(G43&gt;0,"W","E"),"")</f>
        <v>W</v>
      </c>
      <c r="V43" s="44"/>
      <c r="W43" s="22">
        <f>IF(S43="due",90*(I43+K43),S43+T43/60)</f>
        <v>88.566666666666663</v>
      </c>
      <c r="X43" s="22">
        <f>IF(R43="",W43,IF(R43="N",IF(U43="E",180+W43,180-W43),IF(U43="E",360-W43,W43)))</f>
        <v>91.433333333333337</v>
      </c>
      <c r="Y43" s="22">
        <f>RADIANS(X43)</f>
        <v>1.5958127127401487</v>
      </c>
      <c r="Z43" s="64"/>
      <c r="AA43" s="58">
        <f>-M43*COS(Y43)</f>
        <v>1.0003635736273535</v>
      </c>
      <c r="AB43" s="58">
        <f>-M43*SIN(Y43)</f>
        <v>-39.979990904497768</v>
      </c>
      <c r="AC43" s="64"/>
      <c r="AD43" s="82">
        <f>$AA$40/$M$40*M43</f>
        <v>-1.2244407633743603E-3</v>
      </c>
      <c r="AE43" s="82">
        <f>$AB$40/$M$40*M43</f>
        <v>1.2249297345692527E-3</v>
      </c>
      <c r="AF43" s="22">
        <f t="shared" si="0"/>
        <v>1.0015880143907279</v>
      </c>
      <c r="AG43" s="22">
        <f t="shared" si="0"/>
        <v>-39.981215834232337</v>
      </c>
      <c r="AH43" s="64"/>
      <c r="AI43" s="25">
        <f>A43</f>
        <v>2</v>
      </c>
      <c r="AJ43" s="82">
        <f t="shared" si="1"/>
        <v>718015.53065673541</v>
      </c>
      <c r="AK43" s="82">
        <f t="shared" si="1"/>
        <v>458894.70880501356</v>
      </c>
      <c r="AL43" s="66"/>
      <c r="AM43" s="9" t="str">
        <f>IF(A44=0,A43&amp;" - 1",A43&amp;" - "&amp;A44)</f>
        <v>2 - 3</v>
      </c>
      <c r="AN43" s="18">
        <f>AN42+F42+F43</f>
        <v>38.5</v>
      </c>
      <c r="AO43" s="18">
        <f>AN43*G43</f>
        <v>1539.2300000015239</v>
      </c>
      <c r="AP43" s="9" t="str">
        <f>D43&amp;","&amp;C43</f>
        <v>458894.95,718015.26</v>
      </c>
    </row>
    <row r="44" spans="1:44" s="46" customFormat="1">
      <c r="A44" s="20">
        <f>A43+1</f>
        <v>3</v>
      </c>
      <c r="B44" s="44"/>
      <c r="C44" s="60">
        <v>718016.26</v>
      </c>
      <c r="D44" s="60">
        <v>458854.97</v>
      </c>
      <c r="E44" s="79"/>
      <c r="F44" s="72">
        <f>IF(C45=0,C44-$C$42,C44-C45)</f>
        <v>-20.10999999998603</v>
      </c>
      <c r="G44" s="72">
        <f>IF(D45=0,D44-$D$42,D44-D45)</f>
        <v>-0.56000000005587935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20.117795604874324</v>
      </c>
      <c r="N44" s="22">
        <f>IF(F44=0,,ATAN(G44/F44))</f>
        <v>2.7839647803527427E-2</v>
      </c>
      <c r="O44" s="22">
        <f>ABS(DEGREES(N44))</f>
        <v>1.595094322272774</v>
      </c>
      <c r="P44" s="24" t="str">
        <f>TEXT(INT(O44),"00")</f>
        <v>01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1.6</v>
      </c>
      <c r="X44" s="22">
        <f>IF(R44="",W44,IF(R44="N",IF(U44="E",180+W44,180-W44),IF(U44="E",360-W44,W44)))</f>
        <v>181.6</v>
      </c>
      <c r="Y44" s="22">
        <f>RADIANS(X44)</f>
        <v>3.1695179216217024</v>
      </c>
      <c r="Z44" s="64"/>
      <c r="AA44" s="58">
        <f>-M44*COS(Y44)</f>
        <v>20.109951978946757</v>
      </c>
      <c r="AB44" s="58">
        <f>-M44*SIN(Y44)</f>
        <v>0.56172182079390109</v>
      </c>
      <c r="AC44" s="64"/>
      <c r="AD44" s="82">
        <f>$AA$40/$M$40*M44</f>
        <v>-6.1594164807643513E-4</v>
      </c>
      <c r="AE44" s="82">
        <f>$AB$40/$M$40*M44</f>
        <v>6.1618761973358089E-4</v>
      </c>
      <c r="AF44" s="22">
        <f>AA44-AD44</f>
        <v>20.110567920594832</v>
      </c>
      <c r="AG44" s="22">
        <f>AB44-AE44</f>
        <v>0.56110563317416751</v>
      </c>
      <c r="AH44" s="64"/>
      <c r="AI44" s="25">
        <f>A44</f>
        <v>3</v>
      </c>
      <c r="AJ44" s="82">
        <f t="shared" si="1"/>
        <v>718016.53224474983</v>
      </c>
      <c r="AK44" s="82">
        <f t="shared" si="1"/>
        <v>458854.72758917935</v>
      </c>
      <c r="AL44" s="66"/>
      <c r="AM44" s="9" t="str">
        <f>IF(A45=0,A44&amp;" - 1",A44&amp;" - "&amp;A45)</f>
        <v>3 - 4</v>
      </c>
      <c r="AN44" s="18">
        <f>AN43+F43+F44</f>
        <v>17.39000000001397</v>
      </c>
      <c r="AO44" s="18">
        <f>AN44*G44</f>
        <v>-9.7384000009795653</v>
      </c>
      <c r="AP44" s="9" t="str">
        <f>D44&amp;","&amp;C44</f>
        <v>458854.97,718016.26</v>
      </c>
    </row>
    <row r="45" spans="1:44" s="46" customFormat="1">
      <c r="A45" s="20">
        <f>A44+1</f>
        <v>4</v>
      </c>
      <c r="B45" s="44"/>
      <c r="C45" s="60">
        <v>718036.37</v>
      </c>
      <c r="D45" s="60">
        <v>458855.53</v>
      </c>
      <c r="E45" s="79"/>
      <c r="F45" s="72">
        <f>IF(C46=0,C45-$C$42,C45-C46)</f>
        <v>1.3599999999860302</v>
      </c>
      <c r="G45" s="72">
        <f>IF(D46=0,D45-$D$42,D45-D46)</f>
        <v>-40.059999999997672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40.083078724067285</v>
      </c>
      <c r="N45" s="22">
        <f>IF(F45=0,,ATAN(G45/F45))</f>
        <v>-1.5368602839517624</v>
      </c>
      <c r="O45" s="22">
        <f>ABS(DEGREES(N45))</f>
        <v>88.055607971713272</v>
      </c>
      <c r="P45" s="24" t="str">
        <f>TEXT(INT(O45),"00")</f>
        <v>88</v>
      </c>
      <c r="Q45" s="25" t="str">
        <f>TEXT((O45-P45)*60,"00")</f>
        <v>03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03</v>
      </c>
      <c r="U45" s="24" t="str">
        <f>IF(L45="",IF(G45&gt;0,"W","E"),"")</f>
        <v>E</v>
      </c>
      <c r="V45" s="44"/>
      <c r="W45" s="22">
        <f>IF(S45="due",90*(I45+K45),S45+T45/60)</f>
        <v>88.05</v>
      </c>
      <c r="X45" s="22">
        <f>IF(R45="",W45,IF(R45="N",IF(U45="E",180+W45,180-W45),IF(U45="E",360-W45,W45)))</f>
        <v>271.95</v>
      </c>
      <c r="Y45" s="22">
        <f>RADIANS(X45)</f>
        <v>4.7464229007985788</v>
      </c>
      <c r="Z45" s="64"/>
      <c r="AA45" s="58">
        <f>-M45*COS(Y45)</f>
        <v>-1.3639209689497871</v>
      </c>
      <c r="AB45" s="58">
        <f>-M45*SIN(Y45)</f>
        <v>40.059866694613881</v>
      </c>
      <c r="AC45" s="64"/>
      <c r="AD45" s="82">
        <f>$AA$40/$M$40*M45</f>
        <v>-1.2272138585252184E-3</v>
      </c>
      <c r="AE45" s="82">
        <f>$AB$40/$M$40*M45</f>
        <v>1.227703937134769E-3</v>
      </c>
      <c r="AF45" s="22">
        <f>AA45-AD45</f>
        <v>-1.3626937550912619</v>
      </c>
      <c r="AG45" s="22">
        <f>AB45-AE45</f>
        <v>40.058638990676748</v>
      </c>
      <c r="AH45" s="64"/>
      <c r="AI45" s="25">
        <f>A45</f>
        <v>4</v>
      </c>
      <c r="AJ45" s="82">
        <f t="shared" ref="AJ45" si="2">AJ44+AF44</f>
        <v>718036.64281267044</v>
      </c>
      <c r="AK45" s="82">
        <f t="shared" ref="AK45" si="3">AK44+AG44</f>
        <v>458855.28869481251</v>
      </c>
      <c r="AL45" s="66"/>
      <c r="AM45" s="9" t="str">
        <f>IF(A46=0,A45&amp;" - 1",A45&amp;" - "&amp;A46)</f>
        <v>4 - 1</v>
      </c>
      <c r="AN45" s="18">
        <f>AN44+F44+F45</f>
        <v>-1.3599999999860302</v>
      </c>
      <c r="AO45" s="18">
        <f>AN45*G45</f>
        <v>54.481599999437201</v>
      </c>
      <c r="AP45" s="9" t="str">
        <f>D45&amp;","&amp;C45</f>
        <v>458855.53,718036.37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1597.4354999988925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798.71774999944626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2.5779848472967989E-3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46512.252575898587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119.90788235430806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2.4845801591766303E-3</v>
      </c>
      <c r="AB40" s="91">
        <f>SUM(AB42:AB65536)</f>
        <v>6.8765347779076169E-4</v>
      </c>
      <c r="AC40" s="91"/>
      <c r="AD40" s="91">
        <f>SUM(AD42:AD65536)</f>
        <v>2.4845801591766303E-3</v>
      </c>
      <c r="AE40" s="91">
        <f>SUM(AE42:AE65536)</f>
        <v>6.8765347779076169E-4</v>
      </c>
      <c r="AF40" s="91">
        <f>SUM(AF42:AF65536)</f>
        <v>0</v>
      </c>
      <c r="AG40" s="91">
        <f>SUM(AG42:AG65536)</f>
        <v>-7.5495165674510645E-15</v>
      </c>
      <c r="AH40" s="92"/>
      <c r="AI40" s="93">
        <v>1</v>
      </c>
      <c r="AJ40" s="92">
        <f>AJ44+AF44</f>
        <v>718015.07044375665</v>
      </c>
      <c r="AK40" s="92">
        <f>AK44+AG44</f>
        <v>458895.12427227315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3233.3099999999395</v>
      </c>
      <c r="G41" s="72">
        <f>IF(D42=0,D41-$D$41,D41-D42)</f>
        <v>3555.8199999999488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4806.0534150692965</v>
      </c>
      <c r="N41" s="36">
        <f>IF(F41=0,,ATAN(G41/F41))</f>
        <v>0.83286635651481</v>
      </c>
      <c r="O41" s="36">
        <f>ABS(DEGREES(N41))</f>
        <v>47.719727126736771</v>
      </c>
      <c r="P41" s="37" t="str">
        <f>TEXT(INT(O41),"00")</f>
        <v>47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47.716666666666669</v>
      </c>
      <c r="X41" s="22">
        <f>IF(R41="",W41,IF(R41="N",IF(U41="E",180+W41,180-W41),IF(U41="E",360-W41,W41)))</f>
        <v>47.716666666666669</v>
      </c>
      <c r="Y41" s="22">
        <f>RADIANS(X41)</f>
        <v>0.83281294140996098</v>
      </c>
      <c r="Z41" s="64"/>
      <c r="AA41" s="58">
        <f>-M41*COS(Y41)</f>
        <v>-3233.4999298853763</v>
      </c>
      <c r="AB41" s="58">
        <f>-M41*SIN(Y41)</f>
        <v>-3555.6472873346866</v>
      </c>
      <c r="AC41" s="64"/>
      <c r="AD41" s="22">
        <v>0</v>
      </c>
      <c r="AE41" s="22">
        <v>0</v>
      </c>
      <c r="AF41" s="22">
        <f t="shared" ref="AF41:AG43" si="0">AA41-AD41</f>
        <v>-3233.4999298853763</v>
      </c>
      <c r="AG41" s="22">
        <f t="shared" si="0"/>
        <v>-3555.6472873346866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717995.31</v>
      </c>
      <c r="D42" s="60">
        <v>458894.4</v>
      </c>
      <c r="E42" s="79"/>
      <c r="F42" s="72">
        <f>IF(C43=0,C42-$C$42,C42-C43)</f>
        <v>-0.94999999995343387</v>
      </c>
      <c r="G42" s="72">
        <f>IF(D43=0,D42-$D$42,D42-D43)</f>
        <v>39.940000000002328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39.951296599736253</v>
      </c>
      <c r="N42" s="36">
        <f>IF(F42=0,,ATAN(G42/F42))</f>
        <v>-1.5470151324061783</v>
      </c>
      <c r="O42" s="36">
        <f>ABS(DEGREES(N42))</f>
        <v>88.637437929746241</v>
      </c>
      <c r="P42" s="37" t="str">
        <f>TEXT(INT(O42),"00")</f>
        <v>88</v>
      </c>
      <c r="Q42" s="38" t="str">
        <f>TEXT((O42-P42)*60,"00")</f>
        <v>38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38</v>
      </c>
      <c r="U42" s="40" t="str">
        <f>IF(L42="",IF(G42&gt;0,"W","E"),"")</f>
        <v>W</v>
      </c>
      <c r="V42" s="44"/>
      <c r="W42" s="22">
        <f>IF(S42="due",90*(I42+K42),S42+T42/60)</f>
        <v>88.63333333333334</v>
      </c>
      <c r="X42" s="22">
        <f>IF(R42="",W42,IF(R42="N",IF(U42="E",180+W42,180-W42),IF(U42="E",360-W42,W42)))</f>
        <v>91.36666666666666</v>
      </c>
      <c r="Y42" s="22">
        <f>RADIANS(X42)</f>
        <v>1.5946491599054857</v>
      </c>
      <c r="Z42" s="64"/>
      <c r="AA42" s="58">
        <f>-M42*COS(Y42)</f>
        <v>0.95286124806475714</v>
      </c>
      <c r="AB42" s="58">
        <f>-M42*SIN(Y42)</f>
        <v>-39.939931840728448</v>
      </c>
      <c r="AC42" s="64"/>
      <c r="AD42" s="82">
        <f>$AA$40/$M$40*M42</f>
        <v>8.2782046447773974E-4</v>
      </c>
      <c r="AE42" s="82">
        <f>$AB$40/$M$40*M42</f>
        <v>2.291146128982723E-4</v>
      </c>
      <c r="AF42" s="22">
        <f t="shared" si="0"/>
        <v>0.95203342760027942</v>
      </c>
      <c r="AG42" s="22">
        <f t="shared" si="0"/>
        <v>-39.940160955341348</v>
      </c>
      <c r="AH42" s="63"/>
      <c r="AI42" s="38">
        <f>A42</f>
        <v>1</v>
      </c>
      <c r="AJ42" s="82">
        <f t="shared" ref="AJ42:AK44" si="1">AJ41+AF41</f>
        <v>717995.12007011462</v>
      </c>
      <c r="AK42" s="82">
        <f t="shared" si="1"/>
        <v>458894.57271266531</v>
      </c>
      <c r="AL42" s="66"/>
      <c r="AM42" s="9" t="str">
        <f>IF(A43=0,A42&amp;" - 1",A42&amp;" - "&amp;A43)</f>
        <v>1 - 2</v>
      </c>
      <c r="AN42" s="18">
        <f>F42</f>
        <v>-0.94999999995343387</v>
      </c>
      <c r="AO42" s="18">
        <f>AN42*G42</f>
        <v>-37.942999998142362</v>
      </c>
      <c r="AP42" s="9" t="str">
        <f>D42&amp;","&amp;C42</f>
        <v>458894.4,717995.31</v>
      </c>
    </row>
    <row r="43" spans="1:44">
      <c r="A43" s="20">
        <f>A42+1</f>
        <v>2</v>
      </c>
      <c r="B43" s="44"/>
      <c r="C43" s="60">
        <v>717996.26</v>
      </c>
      <c r="D43" s="60">
        <v>458854.46</v>
      </c>
      <c r="E43" s="79"/>
      <c r="F43" s="72">
        <f>IF(C44=0,C43-$C$42,C43-C44)</f>
        <v>-20</v>
      </c>
      <c r="G43" s="72">
        <f>IF(D44=0,D43-$D$42,D43-D44)</f>
        <v>-0.50999999995110556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20.006501443279635</v>
      </c>
      <c r="N43" s="36">
        <f>IF(F43=0,,ATAN(G43/F43))</f>
        <v>2.5494475027963617E-2</v>
      </c>
      <c r="O43" s="36">
        <f>ABS(DEGREES(N43))</f>
        <v>1.4607258200039868</v>
      </c>
      <c r="P43" s="37" t="str">
        <f>TEXT(INT(O43),"00")</f>
        <v>01</v>
      </c>
      <c r="Q43" s="38" t="str">
        <f>TEXT((O43-P43)*60,"00")</f>
        <v>28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28</v>
      </c>
      <c r="U43" s="40" t="str">
        <f>IF(L43="",IF(G43&gt;0,"W","E"),"")</f>
        <v>E</v>
      </c>
      <c r="V43" s="44"/>
      <c r="W43" s="22">
        <f>IF(S43="due",90*(I43+K43),S43+T43/60)</f>
        <v>1.4666666666666668</v>
      </c>
      <c r="X43" s="22">
        <f>IF(R43="",W43,IF(R43="N",IF(U43="E",180+W43,180-W43),IF(U43="E",360-W43,W43)))</f>
        <v>181.46666666666667</v>
      </c>
      <c r="Y43" s="22">
        <f>RADIANS(X43)</f>
        <v>3.1671908159523765</v>
      </c>
      <c r="Z43" s="64"/>
      <c r="AA43" s="58">
        <f>-M43*COS(Y43)</f>
        <v>19.999947011948809</v>
      </c>
      <c r="AB43" s="58">
        <f>-M43*SIN(Y43)</f>
        <v>0.51207374389826155</v>
      </c>
      <c r="AC43" s="64"/>
      <c r="AD43" s="82">
        <f>$AA$40/$M$40*M43</f>
        <v>4.1454953222869E-4</v>
      </c>
      <c r="AE43" s="82">
        <f>$AB$40/$M$40*M43</f>
        <v>1.1473424453653404E-4</v>
      </c>
      <c r="AF43" s="22">
        <f t="shared" si="0"/>
        <v>19.999532462416582</v>
      </c>
      <c r="AG43" s="22">
        <f t="shared" si="0"/>
        <v>0.51195900965372498</v>
      </c>
      <c r="AH43" s="64"/>
      <c r="AI43" s="25">
        <f>A43</f>
        <v>2</v>
      </c>
      <c r="AJ43" s="82">
        <f t="shared" si="1"/>
        <v>717996.07210354216</v>
      </c>
      <c r="AK43" s="82">
        <f t="shared" si="1"/>
        <v>458854.63255170995</v>
      </c>
      <c r="AL43" s="66"/>
      <c r="AM43" s="9" t="str">
        <f>IF(A44=0,A43&amp;" - 1",A43&amp;" - "&amp;A44)</f>
        <v>2 - 3</v>
      </c>
      <c r="AN43" s="18">
        <f>AN42+F42+F43</f>
        <v>-21.899999999906868</v>
      </c>
      <c r="AO43" s="18">
        <f>AN43*G43</f>
        <v>11.168999998881715</v>
      </c>
      <c r="AP43" s="9" t="str">
        <f>D43&amp;","&amp;C43</f>
        <v>458854.46,717996.26</v>
      </c>
    </row>
    <row r="44" spans="1:44" s="46" customFormat="1">
      <c r="A44" s="20">
        <f>A43+1</f>
        <v>3</v>
      </c>
      <c r="B44" s="44"/>
      <c r="C44" s="60">
        <v>718016.26</v>
      </c>
      <c r="D44" s="60">
        <v>458854.97</v>
      </c>
      <c r="E44" s="79"/>
      <c r="F44" s="72">
        <f>IF(C45=0,C44-$C$42,C44-C45)</f>
        <v>1</v>
      </c>
      <c r="G44" s="72">
        <f>IF(D45=0,D44-$D$42,D44-D45)</f>
        <v>-39.980000000039581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39.992504297720153</v>
      </c>
      <c r="N44" s="22">
        <f>IF(F44=0,,ATAN(G44/F44))</f>
        <v>-1.5457890347383065</v>
      </c>
      <c r="O44" s="22">
        <f>ABS(DEGREES(N44))</f>
        <v>88.56718770810636</v>
      </c>
      <c r="P44" s="24" t="str">
        <f>TEXT(INT(O44),"00")</f>
        <v>88</v>
      </c>
      <c r="Q44" s="25" t="str">
        <f>TEXT((O44-P44)*60,"00")</f>
        <v>34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34</v>
      </c>
      <c r="U44" s="24" t="str">
        <f>IF(L44="",IF(G44&gt;0,"W","E"),"")</f>
        <v>E</v>
      </c>
      <c r="V44" s="44"/>
      <c r="W44" s="22">
        <f>IF(S44="due",90*(I44+K44),S44+T44/60)</f>
        <v>88.566666666666663</v>
      </c>
      <c r="X44" s="22">
        <f>IF(R44="",W44,IF(R44="N",IF(U44="E",180+W44,180-W44),IF(U44="E",360-W44,W44)))</f>
        <v>271.43333333333334</v>
      </c>
      <c r="Y44" s="22">
        <f>RADIANS(X44)</f>
        <v>4.7374053663299422</v>
      </c>
      <c r="Z44" s="64"/>
      <c r="AA44" s="58">
        <f>-M44*COS(Y44)</f>
        <v>-1.0003635736273662</v>
      </c>
      <c r="AB44" s="58">
        <f>-M44*SIN(Y44)</f>
        <v>39.979990904497768</v>
      </c>
      <c r="AC44" s="64"/>
      <c r="AD44" s="82">
        <f>$AA$40/$M$40*M44</f>
        <v>8.2867431850973416E-4</v>
      </c>
      <c r="AE44" s="82">
        <f>$AB$40/$M$40*M44</f>
        <v>2.293509327821199E-4</v>
      </c>
      <c r="AF44" s="22">
        <f>AA44-AD44</f>
        <v>-1.0011922479458759</v>
      </c>
      <c r="AG44" s="22">
        <f>AB44-AE44</f>
        <v>39.979761553564984</v>
      </c>
      <c r="AH44" s="64"/>
      <c r="AI44" s="25">
        <f>A44</f>
        <v>3</v>
      </c>
      <c r="AJ44" s="82">
        <f t="shared" si="1"/>
        <v>718016.07163600461</v>
      </c>
      <c r="AK44" s="82">
        <f t="shared" si="1"/>
        <v>458855.14451071958</v>
      </c>
      <c r="AL44" s="66"/>
      <c r="AM44" s="9" t="str">
        <f>IF(A45=0,A44&amp;" - 1",A44&amp;" - "&amp;A45)</f>
        <v>3 - 4</v>
      </c>
      <c r="AN44" s="18">
        <f>AN43+F43+F44</f>
        <v>-40.899999999906868</v>
      </c>
      <c r="AO44" s="18">
        <f>AN44*G44</f>
        <v>1635.1819999978954</v>
      </c>
      <c r="AP44" s="9" t="str">
        <f>D44&amp;","&amp;C44</f>
        <v>458854.97,718016.26</v>
      </c>
    </row>
    <row r="45" spans="1:44" s="46" customFormat="1">
      <c r="A45" s="20">
        <f>A44+1</f>
        <v>4</v>
      </c>
      <c r="B45" s="44"/>
      <c r="C45" s="60">
        <v>718015.26</v>
      </c>
      <c r="D45" s="60">
        <v>458894.95</v>
      </c>
      <c r="E45" s="79"/>
      <c r="F45" s="72">
        <f>IF(C46=0,C45-$C$42,C45-C46)</f>
        <v>19.949999999953434</v>
      </c>
      <c r="G45" s="72">
        <f>IF(D46=0,D45-$D$42,D45-D46)</f>
        <v>0.54999999998835847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19.957580013572016</v>
      </c>
      <c r="N45" s="22">
        <f>IF(F45=0,,ATAN(G45/F45))</f>
        <v>2.7561940943758165E-2</v>
      </c>
      <c r="O45" s="22">
        <f>ABS(DEGREES(N45))</f>
        <v>1.5791828912661641</v>
      </c>
      <c r="P45" s="24" t="str">
        <f>TEXT(INT(O45),"00")</f>
        <v>01</v>
      </c>
      <c r="Q45" s="25" t="str">
        <f>TEXT((O45-P45)*60,"00")</f>
        <v>35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35</v>
      </c>
      <c r="U45" s="24" t="str">
        <f>IF(L45="",IF(G45&gt;0,"W","E"),"")</f>
        <v>W</v>
      </c>
      <c r="V45" s="44"/>
      <c r="W45" s="22">
        <f>IF(S45="due",90*(I45+K45),S45+T45/60)</f>
        <v>1.5833333333333335</v>
      </c>
      <c r="X45" s="22">
        <f>IF(R45="",W45,IF(R45="N",IF(U45="E",180+W45,180-W45),IF(U45="E",360-W45,W45)))</f>
        <v>1.5833333333333335</v>
      </c>
      <c r="Y45" s="22">
        <f>RADIANS(X45)</f>
        <v>2.7634379823243554E-2</v>
      </c>
      <c r="Z45" s="64"/>
      <c r="AA45" s="58">
        <f>-M45*COS(Y45)</f>
        <v>-19.949960106227024</v>
      </c>
      <c r="AB45" s="58">
        <f>-M45*SIN(Y45)</f>
        <v>-0.55144515418979212</v>
      </c>
      <c r="AC45" s="64"/>
      <c r="AD45" s="82">
        <f>$AA$40/$M$40*M45</f>
        <v>4.1353584396046638E-4</v>
      </c>
      <c r="AE45" s="82">
        <f>$AB$40/$M$40*M45</f>
        <v>1.1445368757383547E-4</v>
      </c>
      <c r="AF45" s="22">
        <f>AA45-AD45</f>
        <v>-19.950373642070986</v>
      </c>
      <c r="AG45" s="22">
        <f>AB45-AE45</f>
        <v>-0.55155960787736591</v>
      </c>
      <c r="AH45" s="64"/>
      <c r="AI45" s="25">
        <f>A45</f>
        <v>4</v>
      </c>
      <c r="AJ45" s="82">
        <f t="shared" ref="AJ45" si="2">AJ44+AF44</f>
        <v>718015.07044375665</v>
      </c>
      <c r="AK45" s="82">
        <f t="shared" ref="AK45" si="3">AK44+AG44</f>
        <v>458895.12427227315</v>
      </c>
      <c r="AL45" s="66"/>
      <c r="AM45" s="9" t="str">
        <f>IF(A46=0,A45&amp;" - 1",A45&amp;" - "&amp;A46)</f>
        <v>4 - 1</v>
      </c>
      <c r="AN45" s="18">
        <f>AN44+F44+F45</f>
        <v>-19.949999999953434</v>
      </c>
      <c r="AO45" s="18">
        <f>AN45*G45</f>
        <v>-10.972499999742141</v>
      </c>
      <c r="AP45" s="9" t="str">
        <f>D45&amp;","&amp;C45</f>
        <v>458894.95,718015.26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1598.0029000050231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799.00145000251155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2.5972987080286184E-3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45568.055277857144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118.35385110055503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1.910533085148991E-3</v>
      </c>
      <c r="AB40" s="91">
        <f>SUM(AB42:AB65536)</f>
        <v>-1.7594953564241678E-3</v>
      </c>
      <c r="AC40" s="91"/>
      <c r="AD40" s="91">
        <f>SUM(AD42:AD65536)</f>
        <v>1.910533085148991E-3</v>
      </c>
      <c r="AE40" s="91">
        <f>SUM(AE42:AE65536)</f>
        <v>-1.7594953564241678E-3</v>
      </c>
      <c r="AF40" s="91">
        <f>SUM(AF42:AF65536)</f>
        <v>9.9920072216264089E-16</v>
      </c>
      <c r="AG40" s="91">
        <f>SUM(AG42:AG65536)</f>
        <v>0</v>
      </c>
      <c r="AH40" s="92"/>
      <c r="AI40" s="93">
        <v>1</v>
      </c>
      <c r="AJ40" s="92">
        <f>AJ44+AF44</f>
        <v>717979.06382537226</v>
      </c>
      <c r="AK40" s="92">
        <f>AK44+AG44</f>
        <v>458854.06269969721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3233.3099999999395</v>
      </c>
      <c r="G41" s="72">
        <f>IF(D42=0,D41-$D$41,D41-D42)</f>
        <v>3555.8199999999488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4806.0534150692965</v>
      </c>
      <c r="N41" s="36">
        <f>IF(F41=0,,ATAN(G41/F41))</f>
        <v>0.83286635651481</v>
      </c>
      <c r="O41" s="36">
        <f>ABS(DEGREES(N41))</f>
        <v>47.719727126736771</v>
      </c>
      <c r="P41" s="37" t="str">
        <f>TEXT(INT(O41),"00")</f>
        <v>47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47.716666666666669</v>
      </c>
      <c r="X41" s="22">
        <f>IF(R41="",W41,IF(R41="N",IF(U41="E",180+W41,180-W41),IF(U41="E",360-W41,W41)))</f>
        <v>47.716666666666669</v>
      </c>
      <c r="Y41" s="22">
        <f>RADIANS(X41)</f>
        <v>0.83281294140996098</v>
      </c>
      <c r="Z41" s="64"/>
      <c r="AA41" s="58">
        <f>-M41*COS(Y41)</f>
        <v>-3233.4999298853763</v>
      </c>
      <c r="AB41" s="58">
        <f>-M41*SIN(Y41)</f>
        <v>-3555.6472873346866</v>
      </c>
      <c r="AC41" s="64"/>
      <c r="AD41" s="22">
        <v>0</v>
      </c>
      <c r="AE41" s="22">
        <v>0</v>
      </c>
      <c r="AF41" s="22">
        <f t="shared" ref="AF41:AG43" si="0">AA41-AD41</f>
        <v>-3233.4999298853763</v>
      </c>
      <c r="AG41" s="22">
        <f t="shared" si="0"/>
        <v>-3555.6472873346866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717995.31</v>
      </c>
      <c r="D42" s="60">
        <v>458894.4</v>
      </c>
      <c r="E42" s="79"/>
      <c r="F42" s="72">
        <f>IF(C43=0,C42-$C$42,C42-C43)</f>
        <v>20.110000000102445</v>
      </c>
      <c r="G42" s="72">
        <f>IF(D43=0,D42-$D$42,D42-D43)</f>
        <v>0.66000000003259629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20.120827517877178</v>
      </c>
      <c r="N42" s="36">
        <f>IF(F42=0,,ATAN(G42/F42))</f>
        <v>3.2807716899673704E-2</v>
      </c>
      <c r="O42" s="36">
        <f>ABS(DEGREES(N42))</f>
        <v>1.8797437138113293</v>
      </c>
      <c r="P42" s="37" t="str">
        <f>TEXT(INT(O42),"00")</f>
        <v>01</v>
      </c>
      <c r="Q42" s="38" t="str">
        <f>TEXT((O42-P42)*60,"00")</f>
        <v>53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1.8833333333333333</v>
      </c>
      <c r="X42" s="22">
        <f>IF(R42="",W42,IF(R42="N",IF(U42="E",180+W42,180-W42),IF(U42="E",360-W42,W42)))</f>
        <v>1.8833333333333333</v>
      </c>
      <c r="Y42" s="22">
        <f>RADIANS(X42)</f>
        <v>3.2870367579226539E-2</v>
      </c>
      <c r="Z42" s="64"/>
      <c r="AA42" s="58">
        <f>-M42*COS(Y42)</f>
        <v>-20.109958611187011</v>
      </c>
      <c r="AB42" s="58">
        <f>-M42*SIN(Y42)</f>
        <v>-0.66125990390230061</v>
      </c>
      <c r="AC42" s="64"/>
      <c r="AD42" s="82">
        <f>$AA$40/$M$40*M42</f>
        <v>3.2480148568059838E-4</v>
      </c>
      <c r="AE42" s="82">
        <f>$AB$40/$M$40*M42</f>
        <v>-2.9912421316175052E-4</v>
      </c>
      <c r="AF42" s="22">
        <f t="shared" si="0"/>
        <v>-20.110283412672693</v>
      </c>
      <c r="AG42" s="22">
        <f t="shared" si="0"/>
        <v>-0.6609607796891388</v>
      </c>
      <c r="AH42" s="63"/>
      <c r="AI42" s="38">
        <f>A42</f>
        <v>1</v>
      </c>
      <c r="AJ42" s="82">
        <f t="shared" ref="AJ42:AK44" si="1">AJ41+AF41</f>
        <v>717995.12007011462</v>
      </c>
      <c r="AK42" s="82">
        <f t="shared" si="1"/>
        <v>458894.57271266531</v>
      </c>
      <c r="AL42" s="66"/>
      <c r="AM42" s="9" t="str">
        <f>IF(A43=0,A42&amp;" - 1",A42&amp;" - "&amp;A43)</f>
        <v>1 - 2</v>
      </c>
      <c r="AN42" s="18">
        <f>F42</f>
        <v>20.110000000102445</v>
      </c>
      <c r="AO42" s="18">
        <f>AN42*G42</f>
        <v>13.272600000723125</v>
      </c>
      <c r="AP42" s="9" t="str">
        <f>D42&amp;","&amp;C42</f>
        <v>458894.4,717995.31</v>
      </c>
    </row>
    <row r="43" spans="1:44">
      <c r="A43" s="20">
        <f>A42+1</f>
        <v>2</v>
      </c>
      <c r="B43" s="44"/>
      <c r="C43" s="60">
        <v>717975.2</v>
      </c>
      <c r="D43" s="60">
        <v>458893.74</v>
      </c>
      <c r="E43" s="79"/>
      <c r="F43" s="72">
        <f>IF(C44=0,C43-$C$42,C43-C44)</f>
        <v>-0.90000000002328306</v>
      </c>
      <c r="G43" s="72">
        <f>IF(D44=0,D43-$D$42,D43-D44)</f>
        <v>37.010000000009313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37.020941371077143</v>
      </c>
      <c r="N43" s="36">
        <f>IF(F43=0,,ATAN(G43/F43))</f>
        <v>-1.5464833665942999</v>
      </c>
      <c r="O43" s="36">
        <f>ABS(DEGREES(N43))</f>
        <v>88.606969993036259</v>
      </c>
      <c r="P43" s="37" t="str">
        <f>TEXT(INT(O43),"00")</f>
        <v>88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88.6</v>
      </c>
      <c r="X43" s="22">
        <f>IF(R43="",W43,IF(R43="N",IF(U43="E",180+W43,180-W43),IF(U43="E",360-W43,W43)))</f>
        <v>91.4</v>
      </c>
      <c r="Y43" s="22">
        <f>RADIANS(X43)</f>
        <v>1.5952309363228172</v>
      </c>
      <c r="Z43" s="64"/>
      <c r="AA43" s="58">
        <f>-M43*COS(Y43)</f>
        <v>0.90450223495708315</v>
      </c>
      <c r="AB43" s="58">
        <f>-M43*SIN(Y43)</f>
        <v>-37.009890241767657</v>
      </c>
      <c r="AC43" s="64"/>
      <c r="AD43" s="82">
        <f>$AA$40/$M$40*M43</f>
        <v>5.9761243656288802E-4</v>
      </c>
      <c r="AE43" s="82">
        <f>$AB$40/$M$40*M43</f>
        <v>-5.5036801783086317E-4</v>
      </c>
      <c r="AF43" s="22">
        <f t="shared" si="0"/>
        <v>0.90390462252052028</v>
      </c>
      <c r="AG43" s="22">
        <f t="shared" si="0"/>
        <v>-37.009339873749823</v>
      </c>
      <c r="AH43" s="64"/>
      <c r="AI43" s="25">
        <f>A43</f>
        <v>2</v>
      </c>
      <c r="AJ43" s="82">
        <f t="shared" si="1"/>
        <v>717975.00978670199</v>
      </c>
      <c r="AK43" s="82">
        <f t="shared" si="1"/>
        <v>458893.91175188561</v>
      </c>
      <c r="AL43" s="66"/>
      <c r="AM43" s="9" t="str">
        <f>IF(A44=0,A43&amp;" - 1",A43&amp;" - "&amp;A44)</f>
        <v>2 - 3</v>
      </c>
      <c r="AN43" s="18">
        <f>AN42+F42+F43</f>
        <v>39.320000000181608</v>
      </c>
      <c r="AO43" s="18">
        <f>AN43*G43</f>
        <v>1455.2332000070876</v>
      </c>
      <c r="AP43" s="9" t="str">
        <f>D43&amp;","&amp;C43</f>
        <v>458893.74,717975.2</v>
      </c>
    </row>
    <row r="44" spans="1:44" s="46" customFormat="1">
      <c r="A44" s="20">
        <f>A43+1</f>
        <v>3</v>
      </c>
      <c r="B44" s="44"/>
      <c r="C44" s="60">
        <v>717976.1</v>
      </c>
      <c r="D44" s="60">
        <v>458856.73</v>
      </c>
      <c r="E44" s="79"/>
      <c r="F44" s="72">
        <f>IF(C45=0,C44-$C$42,C44-C45)</f>
        <v>-3.1500000000232831</v>
      </c>
      <c r="G44" s="72">
        <f>IF(D45=0,D44-$D$42,D44-D45)</f>
        <v>2.8399999999674037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4.2412380267984888</v>
      </c>
      <c r="N44" s="22">
        <f>IF(F44=0,,ATAN(G44/F44))</f>
        <v>-0.73369137214519997</v>
      </c>
      <c r="O44" s="22">
        <f>ABS(DEGREES(N44))</f>
        <v>42.037419089082206</v>
      </c>
      <c r="P44" s="24" t="str">
        <f>TEXT(INT(O44),"00")</f>
        <v>42</v>
      </c>
      <c r="Q44" s="25" t="str">
        <f>TEXT((O44-P44)*60,"00")</f>
        <v>02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02</v>
      </c>
      <c r="U44" s="24" t="str">
        <f>IF(L44="",IF(G44&gt;0,"W","E"),"")</f>
        <v>W</v>
      </c>
      <c r="V44" s="44"/>
      <c r="W44" s="22">
        <f>IF(S44="due",90*(I44+K44),S44+T44/60)</f>
        <v>42.033333333333331</v>
      </c>
      <c r="X44" s="22">
        <f>IF(R44="",W44,IF(R44="N",IF(U44="E",180+W44,180-W44),IF(U44="E",360-W44,W44)))</f>
        <v>137.96666666666667</v>
      </c>
      <c r="Y44" s="22">
        <f>RADIANS(X44)</f>
        <v>2.4079725913348433</v>
      </c>
      <c r="Z44" s="64"/>
      <c r="AA44" s="58">
        <f>-M44*COS(Y44)</f>
        <v>3.1502025121023864</v>
      </c>
      <c r="AB44" s="58">
        <f>-M44*SIN(Y44)</f>
        <v>-2.8397753665924621</v>
      </c>
      <c r="AC44" s="64"/>
      <c r="AD44" s="82">
        <f>$AA$40/$M$40*M44</f>
        <v>6.8464401427090828E-5</v>
      </c>
      <c r="AE44" s="82">
        <f>$AB$40/$M$40*M44</f>
        <v>-6.305192897611209E-5</v>
      </c>
      <c r="AF44" s="22">
        <f>AA44-AD44</f>
        <v>3.1501340477009592</v>
      </c>
      <c r="AG44" s="22">
        <f>AB44-AE44</f>
        <v>-2.8397123146634859</v>
      </c>
      <c r="AH44" s="64"/>
      <c r="AI44" s="25">
        <f>A44</f>
        <v>3</v>
      </c>
      <c r="AJ44" s="82">
        <f t="shared" si="1"/>
        <v>717975.91369132453</v>
      </c>
      <c r="AK44" s="82">
        <f t="shared" si="1"/>
        <v>458856.90241201187</v>
      </c>
      <c r="AL44" s="66"/>
      <c r="AM44" s="9" t="str">
        <f>IF(A45=0,A44&amp;" - 1",A44&amp;" - "&amp;A45)</f>
        <v>3 - 4</v>
      </c>
      <c r="AN44" s="18">
        <f>AN43+F43+F44</f>
        <v>35.270000000135042</v>
      </c>
      <c r="AO44" s="18">
        <f>AN44*G44</f>
        <v>100.16679999923385</v>
      </c>
      <c r="AP44" s="9" t="str">
        <f>D44&amp;","&amp;C44</f>
        <v>458856.73,717976.1</v>
      </c>
    </row>
    <row r="45" spans="1:44" s="46" customFormat="1">
      <c r="A45" s="20">
        <f t="shared" ref="A45:A46" si="2">A44+1</f>
        <v>4</v>
      </c>
      <c r="B45" s="44"/>
      <c r="C45" s="60">
        <v>717979.25</v>
      </c>
      <c r="D45" s="60">
        <v>458853.89</v>
      </c>
      <c r="E45" s="79"/>
      <c r="F45" s="72">
        <f t="shared" ref="F45:F46" si="3">IF(C46=0,C45-$C$42,C45-C46)</f>
        <v>-17.010000000009313</v>
      </c>
      <c r="G45" s="72">
        <f t="shared" ref="G45:G46" si="4">IF(D46=0,D45-$D$42,D45-D46)</f>
        <v>-0.57000000000698492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17.019547585065968</v>
      </c>
      <c r="N45" s="22">
        <f t="shared" ref="N45:N46" si="11">IF(F45=0,,ATAN(G45/F45))</f>
        <v>3.3497165939650506E-2</v>
      </c>
      <c r="O45" s="22">
        <f t="shared" ref="O45:O46" si="12">ABS(DEGREES(N45))</f>
        <v>1.9192462339913463</v>
      </c>
      <c r="P45" s="24" t="str">
        <f t="shared" ref="P45:P46" si="13">TEXT(INT(O45),"00")</f>
        <v>01</v>
      </c>
      <c r="Q45" s="25" t="str">
        <f t="shared" ref="Q45:Q46" si="14">TEXT((O45-P45)*60,"00")</f>
        <v>55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55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1.9166666666666665</v>
      </c>
      <c r="X45" s="22">
        <f t="shared" ref="X45:X46" si="20">IF(R45="",W45,IF(R45="N",IF(U45="E",180+W45,180-W45),IF(U45="E",360-W45,W45)))</f>
        <v>181.91666666666666</v>
      </c>
      <c r="Y45" s="22">
        <f t="shared" ref="Y45:Y46" si="21">RADIANS(X45)</f>
        <v>3.1750447975863509</v>
      </c>
      <c r="Z45" s="64"/>
      <c r="AA45" s="58">
        <f t="shared" ref="AA45:AA46" si="22">-M45*COS(Y45)</f>
        <v>17.010025645277445</v>
      </c>
      <c r="AB45" s="58">
        <f t="shared" ref="AB45:AB46" si="23">-M45*SIN(Y45)</f>
        <v>0.56923417617754679</v>
      </c>
      <c r="AC45" s="64"/>
      <c r="AD45" s="82">
        <f t="shared" ref="AD45:AD46" si="24">$AA$40/$M$40*M45</f>
        <v>2.7473891599783911E-4</v>
      </c>
      <c r="AE45" s="82">
        <f t="shared" ref="AE45:AE46" si="25">$AB$40/$M$40*M45</f>
        <v>-2.5301935396188638E-4</v>
      </c>
      <c r="AF45" s="22">
        <f t="shared" ref="AF45:AF46" si="26">AA45-AD45</f>
        <v>17.009750906361447</v>
      </c>
      <c r="AG45" s="22">
        <f t="shared" ref="AG45:AG46" si="27">AB45-AE45</f>
        <v>0.56948719553150873</v>
      </c>
      <c r="AH45" s="64"/>
      <c r="AI45" s="25">
        <f t="shared" ref="AI45:AI46" si="28">A45</f>
        <v>4</v>
      </c>
      <c r="AJ45" s="82">
        <f t="shared" ref="AJ45:AJ46" si="29">AJ44+AF44</f>
        <v>717979.06382537226</v>
      </c>
      <c r="AK45" s="82">
        <f t="shared" ref="AK45:AK46" si="30">AK44+AG44</f>
        <v>458854.06269969721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15.110000000102445</v>
      </c>
      <c r="AO45" s="18">
        <f t="shared" ref="AO45:AO46" si="33">AN45*G45</f>
        <v>-8.6127000001639367</v>
      </c>
      <c r="AP45" s="9" t="str">
        <f t="shared" ref="AP45:AP46" si="34">D45&amp;","&amp;C45</f>
        <v>458853.89,717979.25</v>
      </c>
    </row>
    <row r="46" spans="1:44" s="46" customFormat="1">
      <c r="A46" s="20">
        <f t="shared" si="2"/>
        <v>5</v>
      </c>
      <c r="B46" s="44"/>
      <c r="C46" s="60">
        <v>717996.26</v>
      </c>
      <c r="D46" s="60">
        <v>458854.46</v>
      </c>
      <c r="E46" s="79"/>
      <c r="F46" s="72">
        <f t="shared" si="3"/>
        <v>0.94999999995343387</v>
      </c>
      <c r="G46" s="72">
        <f t="shared" si="4"/>
        <v>-39.940000000002328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39.951296599736253</v>
      </c>
      <c r="N46" s="22">
        <f t="shared" si="11"/>
        <v>-1.5470151324061783</v>
      </c>
      <c r="O46" s="22">
        <f t="shared" si="12"/>
        <v>88.637437929746241</v>
      </c>
      <c r="P46" s="24" t="str">
        <f t="shared" si="13"/>
        <v>88</v>
      </c>
      <c r="Q46" s="25" t="str">
        <f t="shared" si="14"/>
        <v>38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38</v>
      </c>
      <c r="U46" s="24" t="str">
        <f t="shared" si="18"/>
        <v>E</v>
      </c>
      <c r="V46" s="44"/>
      <c r="W46" s="22">
        <f t="shared" si="19"/>
        <v>88.63333333333334</v>
      </c>
      <c r="X46" s="22">
        <f t="shared" si="20"/>
        <v>271.36666666666667</v>
      </c>
      <c r="Y46" s="22">
        <f t="shared" si="21"/>
        <v>4.7362418134952788</v>
      </c>
      <c r="Z46" s="64"/>
      <c r="AA46" s="58">
        <f t="shared" si="22"/>
        <v>-0.95286124806475225</v>
      </c>
      <c r="AB46" s="58">
        <f t="shared" si="23"/>
        <v>39.939931840728448</v>
      </c>
      <c r="AC46" s="64"/>
      <c r="AD46" s="82">
        <f t="shared" si="24"/>
        <v>6.4491584548057469E-4</v>
      </c>
      <c r="AE46" s="82">
        <f t="shared" si="25"/>
        <v>-5.9393184249355551E-4</v>
      </c>
      <c r="AF46" s="22">
        <f t="shared" si="26"/>
        <v>-0.9535061639102328</v>
      </c>
      <c r="AG46" s="22">
        <f t="shared" si="27"/>
        <v>39.940525772570943</v>
      </c>
      <c r="AH46" s="64"/>
      <c r="AI46" s="25">
        <f t="shared" si="28"/>
        <v>5</v>
      </c>
      <c r="AJ46" s="82">
        <f t="shared" si="29"/>
        <v>717996.07357627864</v>
      </c>
      <c r="AK46" s="82">
        <f t="shared" si="30"/>
        <v>458854.63218689273</v>
      </c>
      <c r="AL46" s="66"/>
      <c r="AM46" s="9" t="str">
        <f t="shared" si="31"/>
        <v>5 - 1</v>
      </c>
      <c r="AN46" s="18">
        <f t="shared" si="32"/>
        <v>-0.94999999995343387</v>
      </c>
      <c r="AO46" s="18">
        <f t="shared" si="33"/>
        <v>37.942999998142362</v>
      </c>
      <c r="AP46" s="9" t="str">
        <f t="shared" si="34"/>
        <v>458854.46,717996.26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84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1592.3969000055356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796.1984500027678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7.2011867398998075E-4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164301.90887301159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118.31687275165577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-4.6792233957049234E-4</v>
      </c>
      <c r="AB40" s="91">
        <f>SUM(AB42:AB65536)</f>
        <v>5.4737518098646465E-4</v>
      </c>
      <c r="AC40" s="91"/>
      <c r="AD40" s="91">
        <f>SUM(AD42:AD65536)</f>
        <v>-4.6792233957049239E-4</v>
      </c>
      <c r="AE40" s="91">
        <f>SUM(AE42:AE65536)</f>
        <v>5.4737518098646465E-4</v>
      </c>
      <c r="AF40" s="91">
        <f>SUM(AF42:AF65536)</f>
        <v>0</v>
      </c>
      <c r="AG40" s="91">
        <f>SUM(AG42:AG65536)</f>
        <v>-1.3322676295501878E-15</v>
      </c>
      <c r="AH40" s="92"/>
      <c r="AI40" s="93">
        <v>1</v>
      </c>
      <c r="AJ40" s="92">
        <f>AJ44+AF44</f>
        <v>717974.04022052628</v>
      </c>
      <c r="AK40" s="92">
        <f>AK44+AG44</f>
        <v>458930.94172599615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3233.3099999999395</v>
      </c>
      <c r="G41" s="72">
        <f>IF(D42=0,D41-$D$41,D41-D42)</f>
        <v>3555.8199999999488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4806.0534150692965</v>
      </c>
      <c r="N41" s="36">
        <f>IF(F41=0,,ATAN(G41/F41))</f>
        <v>0.83286635651481</v>
      </c>
      <c r="O41" s="36">
        <f>ABS(DEGREES(N41))</f>
        <v>47.719727126736771</v>
      </c>
      <c r="P41" s="37" t="str">
        <f>TEXT(INT(O41),"00")</f>
        <v>47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47.716666666666669</v>
      </c>
      <c r="X41" s="22">
        <f>IF(R41="",W41,IF(R41="N",IF(U41="E",180+W41,180-W41),IF(U41="E",360-W41,W41)))</f>
        <v>47.716666666666669</v>
      </c>
      <c r="Y41" s="22">
        <f>RADIANS(X41)</f>
        <v>0.83281294140996098</v>
      </c>
      <c r="Z41" s="64"/>
      <c r="AA41" s="58">
        <f>-M41*COS(Y41)</f>
        <v>-3233.4999298853763</v>
      </c>
      <c r="AB41" s="58">
        <f>-M41*SIN(Y41)</f>
        <v>-3555.6472873346866</v>
      </c>
      <c r="AC41" s="64"/>
      <c r="AD41" s="22">
        <v>0</v>
      </c>
      <c r="AE41" s="22">
        <v>0</v>
      </c>
      <c r="AF41" s="22">
        <f t="shared" ref="AF41:AG43" si="0">AA41-AD41</f>
        <v>-3233.4999298853763</v>
      </c>
      <c r="AG41" s="22">
        <f t="shared" si="0"/>
        <v>-3555.6472873346866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717995.31</v>
      </c>
      <c r="D42" s="60">
        <v>458894.4</v>
      </c>
      <c r="E42" s="79"/>
      <c r="F42" s="72">
        <f>IF(C43=0,C42-$C$42,C42-C43)</f>
        <v>1.2800000000279397</v>
      </c>
      <c r="G42" s="72">
        <f>IF(D43=0,D42-$D$42,D42-D43)</f>
        <v>-39.989999999990687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40.010479877143773</v>
      </c>
      <c r="N42" s="36">
        <f>IF(F42=0,,ATAN(G42/F42))</f>
        <v>-1.5387992489420874</v>
      </c>
      <c r="O42" s="36">
        <f>ABS(DEGREES(N42))</f>
        <v>88.166702482282517</v>
      </c>
      <c r="P42" s="37" t="str">
        <f>TEXT(INT(O42),"00")</f>
        <v>88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88.166666666666671</v>
      </c>
      <c r="X42" s="22">
        <f>IF(R42="",W42,IF(R42="N",IF(U42="E",180+W42,180-W42),IF(U42="E",360-W42,W42)))</f>
        <v>271.83333333333331</v>
      </c>
      <c r="Y42" s="22">
        <f>RADIANS(X42)</f>
        <v>4.7443866833379191</v>
      </c>
      <c r="Z42" s="64"/>
      <c r="AA42" s="58">
        <f>-M42*COS(Y42)</f>
        <v>-1.280024997793487</v>
      </c>
      <c r="AB42" s="58">
        <f>-M42*SIN(Y42)</f>
        <v>39.989999199854338</v>
      </c>
      <c r="AC42" s="64"/>
      <c r="AD42" s="82">
        <f>$AA$40/$M$40*M42</f>
        <v>-1.5823438294171126E-4</v>
      </c>
      <c r="AE42" s="82">
        <f>$AB$40/$M$40*M42</f>
        <v>1.8510245542134978E-4</v>
      </c>
      <c r="AF42" s="22">
        <f t="shared" si="0"/>
        <v>-1.2798667634105454</v>
      </c>
      <c r="AG42" s="22">
        <f t="shared" si="0"/>
        <v>39.98981409739892</v>
      </c>
      <c r="AH42" s="63"/>
      <c r="AI42" s="38">
        <f>A42</f>
        <v>1</v>
      </c>
      <c r="AJ42" s="82">
        <f t="shared" ref="AJ42:AK44" si="1">AJ41+AF41</f>
        <v>717995.12007011462</v>
      </c>
      <c r="AK42" s="82">
        <f t="shared" si="1"/>
        <v>458894.57271266531</v>
      </c>
      <c r="AL42" s="66"/>
      <c r="AM42" s="9" t="str">
        <f>IF(A43=0,A42&amp;" - 1",A42&amp;" - "&amp;A43)</f>
        <v>1 - 2</v>
      </c>
      <c r="AN42" s="18">
        <f>F42</f>
        <v>1.2800000000279397</v>
      </c>
      <c r="AO42" s="18">
        <f>AN42*G42</f>
        <v>-51.187200001105388</v>
      </c>
      <c r="AP42" s="9" t="str">
        <f>D42&amp;","&amp;C42</f>
        <v>458894.4,717995.31</v>
      </c>
    </row>
    <row r="43" spans="1:44">
      <c r="A43" s="20">
        <f>A42+1</f>
        <v>2</v>
      </c>
      <c r="B43" s="44"/>
      <c r="C43" s="60">
        <v>717994.03</v>
      </c>
      <c r="D43" s="60">
        <v>458934.39</v>
      </c>
      <c r="E43" s="79"/>
      <c r="F43" s="72">
        <f>IF(C44=0,C43-$C$42,C43-C44)</f>
        <v>16.89000000001397</v>
      </c>
      <c r="G43" s="72">
        <f>IF(D44=0,D43-$D$42,D43-D44)</f>
        <v>0.53000000002793968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16.898313525334459</v>
      </c>
      <c r="N43" s="36">
        <f>IF(F43=0,,ATAN(G43/F43))</f>
        <v>3.1369221058018988E-2</v>
      </c>
      <c r="O43" s="36">
        <f>ABS(DEGREES(N43))</f>
        <v>1.7973239732373949</v>
      </c>
      <c r="P43" s="37" t="str">
        <f>TEXT(INT(O43),"00")</f>
        <v>01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48</v>
      </c>
      <c r="U43" s="40" t="str">
        <f>IF(L43="",IF(G43&gt;0,"W","E"),"")</f>
        <v>W</v>
      </c>
      <c r="V43" s="44"/>
      <c r="W43" s="22">
        <f>IF(S43="due",90*(I43+K43),S43+T43/60)</f>
        <v>1.8</v>
      </c>
      <c r="X43" s="22">
        <f>IF(R43="",W43,IF(R43="N",IF(U43="E",180+W43,180-W43),IF(U43="E",360-W43,W43)))</f>
        <v>1.8</v>
      </c>
      <c r="Y43" s="22">
        <f>RADIANS(X43)</f>
        <v>3.1415926535897934E-2</v>
      </c>
      <c r="Z43" s="64"/>
      <c r="AA43" s="58">
        <f>-M43*COS(Y43)</f>
        <v>-16.889975227688765</v>
      </c>
      <c r="AB43" s="58">
        <f>-M43*SIN(Y43)</f>
        <v>-0.5307888549709574</v>
      </c>
      <c r="AC43" s="64"/>
      <c r="AD43" s="82">
        <f>$AA$40/$M$40*M43</f>
        <v>-6.6829846121499518E-5</v>
      </c>
      <c r="AE43" s="82">
        <f>$AB$40/$M$40*M43</f>
        <v>7.8177500885363195E-5</v>
      </c>
      <c r="AF43" s="22">
        <f t="shared" si="0"/>
        <v>-16.889908397842643</v>
      </c>
      <c r="AG43" s="22">
        <f t="shared" si="0"/>
        <v>-0.53086703247184275</v>
      </c>
      <c r="AH43" s="64"/>
      <c r="AI43" s="25">
        <f>A43</f>
        <v>2</v>
      </c>
      <c r="AJ43" s="82">
        <f t="shared" si="1"/>
        <v>717993.84020335122</v>
      </c>
      <c r="AK43" s="82">
        <f t="shared" si="1"/>
        <v>458934.56252676272</v>
      </c>
      <c r="AL43" s="66"/>
      <c r="AM43" s="9" t="str">
        <f>IF(A44=0,A43&amp;" - 1",A43&amp;" - "&amp;A44)</f>
        <v>2 - 3</v>
      </c>
      <c r="AN43" s="18">
        <f>AN42+F42+F43</f>
        <v>19.450000000069849</v>
      </c>
      <c r="AO43" s="18">
        <f>AN43*G43</f>
        <v>10.308500000580446</v>
      </c>
      <c r="AP43" s="9" t="str">
        <f>D43&amp;","&amp;C43</f>
        <v>458934.39,717994.03</v>
      </c>
    </row>
    <row r="44" spans="1:44" s="46" customFormat="1">
      <c r="A44" s="20">
        <f>A43+1</f>
        <v>3</v>
      </c>
      <c r="B44" s="44"/>
      <c r="C44" s="60">
        <v>717977.14</v>
      </c>
      <c r="D44" s="60">
        <v>458933.86</v>
      </c>
      <c r="E44" s="79"/>
      <c r="F44" s="72">
        <f>IF(C45=0,C44-$C$42,C44-C45)</f>
        <v>2.9100000000325963</v>
      </c>
      <c r="G44" s="72">
        <f>IF(D45=0,D44-$D$42,D44-D45)</f>
        <v>3.0899999999674037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4.2445494460529334</v>
      </c>
      <c r="N44" s="22">
        <f>IF(F44=0,,ATAN(G44/F44))</f>
        <v>0.81538916824347063</v>
      </c>
      <c r="O44" s="22">
        <f>ABS(DEGREES(N44))</f>
        <v>46.718358001033479</v>
      </c>
      <c r="P44" s="24" t="str">
        <f>TEXT(INT(O44),"00")</f>
        <v>46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46.716666666666669</v>
      </c>
      <c r="X44" s="22">
        <f>IF(R44="",W44,IF(R44="N",IF(U44="E",180+W44,180-W44),IF(U44="E",360-W44,W44)))</f>
        <v>46.716666666666669</v>
      </c>
      <c r="Y44" s="22">
        <f>RADIANS(X44)</f>
        <v>0.81535964889001766</v>
      </c>
      <c r="Z44" s="64"/>
      <c r="AA44" s="58">
        <f>-M44*COS(Y44)</f>
        <v>-2.9100912135668757</v>
      </c>
      <c r="AB44" s="58">
        <f>-M44*SIN(Y44)</f>
        <v>-3.0899140973025663</v>
      </c>
      <c r="AC44" s="64"/>
      <c r="AD44" s="82">
        <f>$AA$40/$M$40*M44</f>
        <v>-1.6786443564888183E-5</v>
      </c>
      <c r="AE44" s="82">
        <f>$AB$40/$M$40*M44</f>
        <v>1.9636768342549933E-5</v>
      </c>
      <c r="AF44" s="22">
        <f>AA44-AD44</f>
        <v>-2.9100744271233108</v>
      </c>
      <c r="AG44" s="22">
        <f>AB44-AE44</f>
        <v>-3.0899337340709088</v>
      </c>
      <c r="AH44" s="64"/>
      <c r="AI44" s="25">
        <f>A44</f>
        <v>3</v>
      </c>
      <c r="AJ44" s="82">
        <f t="shared" si="1"/>
        <v>717976.95029495342</v>
      </c>
      <c r="AK44" s="82">
        <f t="shared" si="1"/>
        <v>458934.03165973024</v>
      </c>
      <c r="AL44" s="66"/>
      <c r="AM44" s="9" t="str">
        <f>IF(A45=0,A44&amp;" - 1",A44&amp;" - "&amp;A45)</f>
        <v>3 - 4</v>
      </c>
      <c r="AN44" s="18">
        <f>AN43+F43+F44</f>
        <v>39.250000000116415</v>
      </c>
      <c r="AO44" s="18">
        <f>AN44*G44</f>
        <v>121.28249999908031</v>
      </c>
      <c r="AP44" s="9" t="str">
        <f>D44&amp;","&amp;C44</f>
        <v>458933.86,717977.14</v>
      </c>
    </row>
    <row r="45" spans="1:44" s="46" customFormat="1">
      <c r="A45" s="20">
        <f t="shared" ref="A45:A46" si="2">A44+1</f>
        <v>4</v>
      </c>
      <c r="B45" s="44"/>
      <c r="C45" s="60">
        <v>717974.23</v>
      </c>
      <c r="D45" s="60">
        <v>458930.77</v>
      </c>
      <c r="E45" s="79"/>
      <c r="F45" s="72">
        <f t="shared" ref="F45:F46" si="3">IF(C46=0,C45-$C$42,C45-C46)</f>
        <v>-0.96999999997206032</v>
      </c>
      <c r="G45" s="72">
        <f t="shared" ref="G45:G46" si="4">IF(D46=0,D45-$D$42,D45-D46)</f>
        <v>37.03000000002794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37.042702385247416</v>
      </c>
      <c r="N45" s="22">
        <f t="shared" ref="N45:N46" si="11">IF(F45=0,,ATAN(G45/F45))</f>
        <v>-1.5446073387465562</v>
      </c>
      <c r="O45" s="22">
        <f t="shared" ref="O45:O46" si="12">ABS(DEGREES(N45))</f>
        <v>88.49948151511154</v>
      </c>
      <c r="P45" s="24" t="str">
        <f t="shared" ref="P45:P46" si="13">TEXT(INT(O45),"00")</f>
        <v>88</v>
      </c>
      <c r="Q45" s="25" t="str">
        <f t="shared" ref="Q45:Q46" si="14">TEXT((O45-P45)*60,"00")</f>
        <v>30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88.5</v>
      </c>
      <c r="X45" s="22">
        <f t="shared" ref="X45:X46" si="20">IF(R45="",W45,IF(R45="N",IF(U45="E",180+W45,180-W45),IF(U45="E",360-W45,W45)))</f>
        <v>91.5</v>
      </c>
      <c r="Y45" s="22">
        <f t="shared" ref="Y45:Y46" si="21">RADIANS(X45)</f>
        <v>1.5969762655748114</v>
      </c>
      <c r="Z45" s="64"/>
      <c r="AA45" s="58">
        <f t="shared" ref="AA45:AA46" si="22">-M45*COS(Y45)</f>
        <v>0.96966490552254614</v>
      </c>
      <c r="AB45" s="58">
        <f t="shared" ref="AB45:AB46" si="23">-M45*SIN(Y45)</f>
        <v>-37.030008776302125</v>
      </c>
      <c r="AC45" s="64"/>
      <c r="AD45" s="82">
        <f t="shared" ref="AD45:AD46" si="24">$AA$40/$M$40*M45</f>
        <v>-1.4649734700561434E-4</v>
      </c>
      <c r="AE45" s="82">
        <f t="shared" ref="AE45:AE46" si="25">$AB$40/$M$40*M45</f>
        <v>1.7137248011035518E-4</v>
      </c>
      <c r="AF45" s="22">
        <f t="shared" ref="AF45:AF46" si="26">AA45-AD45</f>
        <v>0.96981140286955181</v>
      </c>
      <c r="AG45" s="22">
        <f t="shared" ref="AG45:AG46" si="27">AB45-AE45</f>
        <v>-37.030180148782236</v>
      </c>
      <c r="AH45" s="64"/>
      <c r="AI45" s="25">
        <f t="shared" ref="AI45:AI46" si="28">A45</f>
        <v>4</v>
      </c>
      <c r="AJ45" s="82">
        <f t="shared" ref="AJ45:AJ46" si="29">AJ44+AF44</f>
        <v>717974.04022052628</v>
      </c>
      <c r="AK45" s="82">
        <f t="shared" ref="AK45:AK46" si="30">AK44+AG44</f>
        <v>458930.94172599615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41.190000000176951</v>
      </c>
      <c r="AO45" s="18">
        <f t="shared" ref="AO45:AO46" si="33">AN45*G45</f>
        <v>1525.2657000077033</v>
      </c>
      <c r="AP45" s="9" t="str">
        <f t="shared" ref="AP45:AP46" si="34">D45&amp;","&amp;C45</f>
        <v>458930.77,717974.23</v>
      </c>
    </row>
    <row r="46" spans="1:44" s="46" customFormat="1">
      <c r="A46" s="20">
        <f t="shared" si="2"/>
        <v>5</v>
      </c>
      <c r="B46" s="44"/>
      <c r="C46" s="60">
        <v>717975.2</v>
      </c>
      <c r="D46" s="60">
        <v>458893.74</v>
      </c>
      <c r="E46" s="79"/>
      <c r="F46" s="72">
        <f t="shared" si="3"/>
        <v>-20.110000000102445</v>
      </c>
      <c r="G46" s="72">
        <f t="shared" si="4"/>
        <v>-0.66000000003259629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20.120827517877178</v>
      </c>
      <c r="N46" s="22">
        <f t="shared" si="11"/>
        <v>3.2807716899673704E-2</v>
      </c>
      <c r="O46" s="22">
        <f t="shared" si="12"/>
        <v>1.8797437138113293</v>
      </c>
      <c r="P46" s="24" t="str">
        <f t="shared" si="13"/>
        <v>01</v>
      </c>
      <c r="Q46" s="25" t="str">
        <f t="shared" si="14"/>
        <v>53</v>
      </c>
      <c r="R46" s="23" t="str">
        <f t="shared" si="15"/>
        <v>N</v>
      </c>
      <c r="S46" s="25" t="str">
        <f t="shared" si="16"/>
        <v>01</v>
      </c>
      <c r="T46" s="25" t="str">
        <f t="shared" si="17"/>
        <v>53</v>
      </c>
      <c r="U46" s="24" t="str">
        <f t="shared" si="18"/>
        <v>E</v>
      </c>
      <c r="V46" s="44"/>
      <c r="W46" s="22">
        <f t="shared" si="19"/>
        <v>1.8833333333333333</v>
      </c>
      <c r="X46" s="22">
        <f t="shared" si="20"/>
        <v>181.88333333333333</v>
      </c>
      <c r="Y46" s="22">
        <f t="shared" si="21"/>
        <v>3.1744630211690197</v>
      </c>
      <c r="Z46" s="64"/>
      <c r="AA46" s="58">
        <f t="shared" si="22"/>
        <v>20.109958611187011</v>
      </c>
      <c r="AB46" s="58">
        <f t="shared" si="23"/>
        <v>0.66125990390229872</v>
      </c>
      <c r="AC46" s="64"/>
      <c r="AD46" s="82">
        <f t="shared" si="24"/>
        <v>-7.9574319936779049E-5</v>
      </c>
      <c r="AE46" s="82">
        <f t="shared" si="25"/>
        <v>9.3085976226846574E-5</v>
      </c>
      <c r="AF46" s="22">
        <f t="shared" si="26"/>
        <v>20.110038185506948</v>
      </c>
      <c r="AG46" s="22">
        <f t="shared" si="27"/>
        <v>0.6611668179260719</v>
      </c>
      <c r="AH46" s="64"/>
      <c r="AI46" s="25">
        <f t="shared" si="28"/>
        <v>5</v>
      </c>
      <c r="AJ46" s="82">
        <f t="shared" si="29"/>
        <v>717975.01003192912</v>
      </c>
      <c r="AK46" s="82">
        <f t="shared" si="30"/>
        <v>458893.91154584737</v>
      </c>
      <c r="AL46" s="66"/>
      <c r="AM46" s="9" t="str">
        <f t="shared" si="31"/>
        <v>5 - 1</v>
      </c>
      <c r="AN46" s="18">
        <f t="shared" si="32"/>
        <v>20.110000000102445</v>
      </c>
      <c r="AO46" s="18">
        <f t="shared" si="33"/>
        <v>-13.272600000723125</v>
      </c>
      <c r="AP46" s="9" t="str">
        <f t="shared" si="34"/>
        <v>458893.74,717975.2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M21" sqref="M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1601.104899995129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800.55244999756451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3.2000765146503957E-3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37505.86210199014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120.02162847429497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-2.7373715602361237E-3</v>
      </c>
      <c r="AB40" s="91">
        <f>SUM(AB42:AB65536)</f>
        <v>1.6574940847036146E-3</v>
      </c>
      <c r="AC40" s="91"/>
      <c r="AD40" s="91">
        <f>SUM(AD42:AD65536)</f>
        <v>-2.7373715602361237E-3</v>
      </c>
      <c r="AE40" s="91">
        <f>SUM(AE42:AE65536)</f>
        <v>1.6574940847036146E-3</v>
      </c>
      <c r="AF40" s="91">
        <f>SUM(AF42:AF65536)</f>
        <v>2.886579864025407E-15</v>
      </c>
      <c r="AG40" s="91">
        <f>SUM(AG42:AG65536)</f>
        <v>0</v>
      </c>
      <c r="AH40" s="92"/>
      <c r="AI40" s="93">
        <v>1</v>
      </c>
      <c r="AJ40" s="92">
        <f>AJ44+AF44</f>
        <v>717993.83913258498</v>
      </c>
      <c r="AK40" s="92">
        <f>AK44+AG44</f>
        <v>458934.56326440838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3233.3099999999395</v>
      </c>
      <c r="G41" s="72">
        <f>IF(D42=0,D41-$D$41,D41-D42)</f>
        <v>3555.8199999999488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4806.0534150692965</v>
      </c>
      <c r="N41" s="36">
        <f>IF(F41=0,,ATAN(G41/F41))</f>
        <v>0.83286635651481</v>
      </c>
      <c r="O41" s="36">
        <f>ABS(DEGREES(N41))</f>
        <v>47.719727126736771</v>
      </c>
      <c r="P41" s="37" t="str">
        <f>TEXT(INT(O41),"00")</f>
        <v>47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47.716666666666669</v>
      </c>
      <c r="X41" s="22">
        <f>IF(R41="",W41,IF(R41="N",IF(U41="E",180+W41,180-W41),IF(U41="E",360-W41,W41)))</f>
        <v>47.716666666666669</v>
      </c>
      <c r="Y41" s="22">
        <f>RADIANS(X41)</f>
        <v>0.83281294140996098</v>
      </c>
      <c r="Z41" s="64"/>
      <c r="AA41" s="58">
        <f>-M41*COS(Y41)</f>
        <v>-3233.4999298853763</v>
      </c>
      <c r="AB41" s="58">
        <f>-M41*SIN(Y41)</f>
        <v>-3555.6472873346866</v>
      </c>
      <c r="AC41" s="64"/>
      <c r="AD41" s="22">
        <v>0</v>
      </c>
      <c r="AE41" s="22">
        <v>0</v>
      </c>
      <c r="AF41" s="22">
        <f t="shared" ref="AF41:AG43" si="0">AA41-AD41</f>
        <v>-3233.4999298853763</v>
      </c>
      <c r="AG41" s="22">
        <f t="shared" si="0"/>
        <v>-3555.6472873346866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717995.31</v>
      </c>
      <c r="D42" s="60">
        <v>458894.4</v>
      </c>
      <c r="E42" s="79"/>
      <c r="F42" s="72">
        <f>IF(C43=0,C42-$C$42,C42-C43)</f>
        <v>-19.949999999953434</v>
      </c>
      <c r="G42" s="72">
        <f>IF(D43=0,D42-$D$42,D42-D43)</f>
        <v>-0.54999999998835847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19.957580013572016</v>
      </c>
      <c r="N42" s="36">
        <f>IF(F42=0,,ATAN(G42/F42))</f>
        <v>2.7561940943758165E-2</v>
      </c>
      <c r="O42" s="36">
        <f>ABS(DEGREES(N42))</f>
        <v>1.5791828912661641</v>
      </c>
      <c r="P42" s="37" t="str">
        <f>TEXT(INT(O42),"00")</f>
        <v>01</v>
      </c>
      <c r="Q42" s="38" t="str">
        <f>TEXT((O42-P42)*60,"00")</f>
        <v>35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35</v>
      </c>
      <c r="U42" s="40" t="str">
        <f>IF(L42="",IF(G42&gt;0,"W","E"),"")</f>
        <v>E</v>
      </c>
      <c r="V42" s="44"/>
      <c r="W42" s="22">
        <f>IF(S42="due",90*(I42+K42),S42+T42/60)</f>
        <v>1.5833333333333335</v>
      </c>
      <c r="X42" s="22">
        <f>IF(R42="",W42,IF(R42="N",IF(U42="E",180+W42,180-W42),IF(U42="E",360-W42,W42)))</f>
        <v>181.58333333333334</v>
      </c>
      <c r="Y42" s="22">
        <f>RADIANS(X42)</f>
        <v>3.169227033413037</v>
      </c>
      <c r="Z42" s="64"/>
      <c r="AA42" s="58">
        <f>-M42*COS(Y42)</f>
        <v>19.949960106227024</v>
      </c>
      <c r="AB42" s="58">
        <f>-M42*SIN(Y42)</f>
        <v>0.55144515418979667</v>
      </c>
      <c r="AC42" s="64"/>
      <c r="AD42" s="82">
        <f>$AA$40/$M$40*M42</f>
        <v>-4.5517889262758419E-4</v>
      </c>
      <c r="AE42" s="82">
        <f>$AB$40/$M$40*M42</f>
        <v>2.7561341433206228E-4</v>
      </c>
      <c r="AF42" s="22">
        <f t="shared" si="0"/>
        <v>19.950415285119654</v>
      </c>
      <c r="AG42" s="22">
        <f t="shared" si="0"/>
        <v>0.55116954077546465</v>
      </c>
      <c r="AH42" s="63"/>
      <c r="AI42" s="38">
        <f>A42</f>
        <v>1</v>
      </c>
      <c r="AJ42" s="82">
        <f t="shared" ref="AJ42:AK44" si="1">AJ41+AF41</f>
        <v>717995.12007011462</v>
      </c>
      <c r="AK42" s="82">
        <f t="shared" si="1"/>
        <v>458894.57271266531</v>
      </c>
      <c r="AL42" s="66"/>
      <c r="AM42" s="9" t="str">
        <f>IF(A43=0,A42&amp;" - 1",A42&amp;" - "&amp;A43)</f>
        <v>1 - 2</v>
      </c>
      <c r="AN42" s="18">
        <f>F42</f>
        <v>-19.949999999953434</v>
      </c>
      <c r="AO42" s="18">
        <f>AN42*G42</f>
        <v>10.972499999742141</v>
      </c>
      <c r="AP42" s="9" t="str">
        <f>D42&amp;","&amp;C42</f>
        <v>458894.4,717995.31</v>
      </c>
    </row>
    <row r="43" spans="1:44">
      <c r="A43" s="20">
        <f>A42+1</f>
        <v>2</v>
      </c>
      <c r="B43" s="44"/>
      <c r="C43" s="60">
        <v>718015.26</v>
      </c>
      <c r="D43" s="60">
        <v>458894.95</v>
      </c>
      <c r="E43" s="79"/>
      <c r="F43" s="72">
        <f>IF(C44=0,C43-$C$42,C43-C44)</f>
        <v>1.1600000000325963</v>
      </c>
      <c r="G43" s="72">
        <f>IF(D44=0,D43-$D$42,D43-D44)</f>
        <v>-39.959999999962747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39.976833291258806</v>
      </c>
      <c r="N43" s="36">
        <f>IF(F43=0,,ATAN(G43/F43))</f>
        <v>-1.5417754477492289</v>
      </c>
      <c r="O43" s="36">
        <f>ABS(DEGREES(N43))</f>
        <v>88.337226112923602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E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271.66666666666669</v>
      </c>
      <c r="Y43" s="22">
        <f>RADIANS(X43)</f>
        <v>4.7414778012512624</v>
      </c>
      <c r="Z43" s="64"/>
      <c r="AA43" s="58">
        <f>-M43*COS(Y43)</f>
        <v>-1.1627149525165299</v>
      </c>
      <c r="AB43" s="58">
        <f>-M43*SIN(Y43)</f>
        <v>39.959921095221063</v>
      </c>
      <c r="AC43" s="64"/>
      <c r="AD43" s="82">
        <f>$AA$40/$M$40*M43</f>
        <v>-9.1176438705986617E-4</v>
      </c>
      <c r="AE43" s="82">
        <f>$AB$40/$M$40*M43</f>
        <v>5.5207853407550789E-4</v>
      </c>
      <c r="AF43" s="22">
        <f t="shared" si="0"/>
        <v>-1.1618031881294699</v>
      </c>
      <c r="AG43" s="22">
        <f t="shared" si="0"/>
        <v>39.959369016686985</v>
      </c>
      <c r="AH43" s="64"/>
      <c r="AI43" s="25">
        <f>A43</f>
        <v>2</v>
      </c>
      <c r="AJ43" s="82">
        <f t="shared" si="1"/>
        <v>718015.07048539969</v>
      </c>
      <c r="AK43" s="82">
        <f t="shared" si="1"/>
        <v>458895.1238822061</v>
      </c>
      <c r="AL43" s="66"/>
      <c r="AM43" s="9" t="str">
        <f>IF(A44=0,A43&amp;" - 1",A43&amp;" - "&amp;A44)</f>
        <v>2 - 3</v>
      </c>
      <c r="AN43" s="18">
        <f>AN42+F42+F43</f>
        <v>-38.739999999874271</v>
      </c>
      <c r="AO43" s="18">
        <f>AN43*G43</f>
        <v>1548.0503999935327</v>
      </c>
      <c r="AP43" s="9" t="str">
        <f>D43&amp;","&amp;C43</f>
        <v>458894.95,718015.26</v>
      </c>
    </row>
    <row r="44" spans="1:44" s="46" customFormat="1">
      <c r="A44" s="20">
        <f>A43+1</f>
        <v>3</v>
      </c>
      <c r="B44" s="44"/>
      <c r="C44" s="60">
        <v>718014.1</v>
      </c>
      <c r="D44" s="60">
        <v>458934.91</v>
      </c>
      <c r="E44" s="79"/>
      <c r="F44" s="72">
        <f>IF(C45=0,C44-$C$42,C44-C45)</f>
        <v>20.069999999948777</v>
      </c>
      <c r="G44" s="72">
        <f>IF(D45=0,D44-$D$42,D44-D45)</f>
        <v>0.51999999996041879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20.076735292320382</v>
      </c>
      <c r="N44" s="22">
        <f>IF(F44=0,,ATAN(G44/F44))</f>
        <v>2.5903522142457763E-2</v>
      </c>
      <c r="O44" s="22">
        <f>ABS(DEGREES(N44))</f>
        <v>1.4841624932865058</v>
      </c>
      <c r="P44" s="24" t="str">
        <f>TEXT(INT(O44),"00")</f>
        <v>01</v>
      </c>
      <c r="Q44" s="25" t="str">
        <f>TEXT((O44-P44)*60,"00")</f>
        <v>29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29</v>
      </c>
      <c r="U44" s="24" t="str">
        <f>IF(L44="",IF(G44&gt;0,"W","E"),"")</f>
        <v>W</v>
      </c>
      <c r="V44" s="44"/>
      <c r="W44" s="22">
        <f>IF(S44="due",90*(I44+K44),S44+T44/60)</f>
        <v>1.4833333333333334</v>
      </c>
      <c r="X44" s="22">
        <f>IF(R44="",W44,IF(R44="N",IF(U44="E",180+W44,180-W44),IF(U44="E",360-W44,W44)))</f>
        <v>1.4833333333333334</v>
      </c>
      <c r="Y44" s="22">
        <f>RADIANS(X44)</f>
        <v>2.5889050571249222E-2</v>
      </c>
      <c r="Z44" s="64"/>
      <c r="AA44" s="58">
        <f>-M44*COS(Y44)</f>
        <v>-20.070007523064213</v>
      </c>
      <c r="AB44" s="58">
        <f>-M44*SIN(Y44)</f>
        <v>-0.51970955547182329</v>
      </c>
      <c r="AC44" s="64"/>
      <c r="AD44" s="82">
        <f>$AA$40/$M$40*M44</f>
        <v>-4.57896505073308E-4</v>
      </c>
      <c r="AE44" s="82">
        <f>$AB$40/$M$40*M44</f>
        <v>2.7725894416028756E-4</v>
      </c>
      <c r="AF44" s="22">
        <f>AA44-AD44</f>
        <v>-20.069549626559141</v>
      </c>
      <c r="AG44" s="22">
        <f>AB44-AE44</f>
        <v>-0.5199868144159836</v>
      </c>
      <c r="AH44" s="64"/>
      <c r="AI44" s="25">
        <f>A44</f>
        <v>3</v>
      </c>
      <c r="AJ44" s="82">
        <f t="shared" si="1"/>
        <v>718013.90868221154</v>
      </c>
      <c r="AK44" s="82">
        <f t="shared" si="1"/>
        <v>458935.08325122279</v>
      </c>
      <c r="AL44" s="66"/>
      <c r="AM44" s="9" t="str">
        <f>IF(A45=0,A44&amp;" - 1",A44&amp;" - "&amp;A45)</f>
        <v>3 - 4</v>
      </c>
      <c r="AN44" s="18">
        <f>AN43+F43+F44</f>
        <v>-17.509999999892898</v>
      </c>
      <c r="AO44" s="18">
        <f>AN44*G44</f>
        <v>-9.1051999992512407</v>
      </c>
      <c r="AP44" s="9" t="str">
        <f>D44&amp;","&amp;C44</f>
        <v>458934.91,718014.1</v>
      </c>
    </row>
    <row r="45" spans="1:44" s="46" customFormat="1">
      <c r="A45" s="20">
        <f>A44+1</f>
        <v>4</v>
      </c>
      <c r="B45" s="44"/>
      <c r="C45" s="60">
        <v>717994.03</v>
      </c>
      <c r="D45" s="60">
        <v>458934.39</v>
      </c>
      <c r="E45" s="79"/>
      <c r="F45" s="72">
        <f>IF(C46=0,C45-$C$42,C45-C46)</f>
        <v>-1.2800000000279397</v>
      </c>
      <c r="G45" s="72">
        <f>IF(D46=0,D45-$D$42,D45-D46)</f>
        <v>39.989999999990687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40.010479877143773</v>
      </c>
      <c r="N45" s="22">
        <f>IF(F45=0,,ATAN(G45/F45))</f>
        <v>-1.5387992489420874</v>
      </c>
      <c r="O45" s="22">
        <f>ABS(DEGREES(N45))</f>
        <v>88.166702482282517</v>
      </c>
      <c r="P45" s="24" t="str">
        <f>TEXT(INT(O45),"00")</f>
        <v>88</v>
      </c>
      <c r="Q45" s="25" t="str">
        <f>TEXT((O45-P45)*60,"00")</f>
        <v>10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10</v>
      </c>
      <c r="U45" s="24" t="str">
        <f>IF(L45="",IF(G45&gt;0,"W","E"),"")</f>
        <v>W</v>
      </c>
      <c r="V45" s="44"/>
      <c r="W45" s="22">
        <f>IF(S45="due",90*(I45+K45),S45+T45/60)</f>
        <v>88.166666666666671</v>
      </c>
      <c r="X45" s="22">
        <f>IF(R45="",W45,IF(R45="N",IF(U45="E",180+W45,180-W45),IF(U45="E",360-W45,W45)))</f>
        <v>91.833333333333329</v>
      </c>
      <c r="Y45" s="22">
        <f>RADIANS(X45)</f>
        <v>1.6027940297481258</v>
      </c>
      <c r="Z45" s="64"/>
      <c r="AA45" s="58">
        <f>-M45*COS(Y45)</f>
        <v>1.280024997793483</v>
      </c>
      <c r="AB45" s="58">
        <f>-M45*SIN(Y45)</f>
        <v>-39.989999199854338</v>
      </c>
      <c r="AC45" s="64"/>
      <c r="AD45" s="82">
        <f>$AA$40/$M$40*M45</f>
        <v>-9.1253177547536552E-4</v>
      </c>
      <c r="AE45" s="82">
        <f>$AB$40/$M$40*M45</f>
        <v>5.5254319213575692E-4</v>
      </c>
      <c r="AF45" s="22">
        <f>AA45-AD45</f>
        <v>1.2809375295689585</v>
      </c>
      <c r="AG45" s="22">
        <f>AB45-AE45</f>
        <v>-39.990551743046474</v>
      </c>
      <c r="AH45" s="64"/>
      <c r="AI45" s="25">
        <f>A45</f>
        <v>4</v>
      </c>
      <c r="AJ45" s="82">
        <f t="shared" ref="AJ45" si="2">AJ44+AF44</f>
        <v>717993.83913258498</v>
      </c>
      <c r="AK45" s="82">
        <f t="shared" ref="AK45" si="3">AK44+AG44</f>
        <v>458934.56326440838</v>
      </c>
      <c r="AL45" s="66"/>
      <c r="AM45" s="9" t="str">
        <f>IF(A46=0,A45&amp;" - 1",A45&amp;" - "&amp;A46)</f>
        <v>4 - 1</v>
      </c>
      <c r="AN45" s="18">
        <f>AN44+F44+F45</f>
        <v>1.2800000000279397</v>
      </c>
      <c r="AO45" s="18">
        <f>AN45*G45</f>
        <v>51.187200001105388</v>
      </c>
      <c r="AP45" s="9" t="str">
        <f>D45&amp;","&amp;C45</f>
        <v>458934.39,717994.03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59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1587.9028999981003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793.95144999905017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3.877106807429755E-3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30859.800775669926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119.6467436632759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3.7828489482549799E-3</v>
      </c>
      <c r="AB40" s="91">
        <f>SUM(AB42:AB65536)</f>
        <v>8.4971232243880035E-4</v>
      </c>
      <c r="AC40" s="91"/>
      <c r="AD40" s="91">
        <f>SUM(AD42:AD65536)</f>
        <v>3.782848948254979E-3</v>
      </c>
      <c r="AE40" s="91">
        <f>SUM(AE42:AE65536)</f>
        <v>8.4971232243880035E-4</v>
      </c>
      <c r="AF40" s="91">
        <f>SUM(AF42:AF65536)</f>
        <v>0</v>
      </c>
      <c r="AG40" s="91">
        <f>SUM(AG42:AG65536)</f>
        <v>2.1094237467877974E-15</v>
      </c>
      <c r="AH40" s="92"/>
      <c r="AI40" s="93">
        <v>1</v>
      </c>
      <c r="AJ40" s="92">
        <f>AJ44+AF44</f>
        <v>718015.53067649691</v>
      </c>
      <c r="AK40" s="92">
        <f>AK44+AG44</f>
        <v>458894.70955058851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3193.609999999986</v>
      </c>
      <c r="G41" s="72">
        <f>IF(D42=0,D41-$D$41,D41-D42)</f>
        <v>3554.6299999999464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4778.5499127873018</v>
      </c>
      <c r="N41" s="36">
        <f>IF(F41=0,,ATAN(G41/F41))</f>
        <v>0.83884560565950939</v>
      </c>
      <c r="O41" s="36">
        <f>ABS(DEGREES(N41))</f>
        <v>48.062312867385252</v>
      </c>
      <c r="P41" s="37" t="str">
        <f>TEXT(INT(O41),"00")</f>
        <v>48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48.06666666666667</v>
      </c>
      <c r="X41" s="22">
        <f>IF(R41="",W41,IF(R41="N",IF(U41="E",180+W41,180-W41),IF(U41="E",360-W41,W41)))</f>
        <v>48.06666666666667</v>
      </c>
      <c r="Y41" s="22">
        <f>RADIANS(X41)</f>
        <v>0.83892159379194109</v>
      </c>
      <c r="Z41" s="64"/>
      <c r="AA41" s="58">
        <f>-M41*COS(Y41)</f>
        <v>-3193.3398810847948</v>
      </c>
      <c r="AB41" s="58">
        <f>-M41*SIN(Y41)</f>
        <v>-3554.8726661967626</v>
      </c>
      <c r="AC41" s="64"/>
      <c r="AD41" s="22">
        <v>0</v>
      </c>
      <c r="AE41" s="22">
        <v>0</v>
      </c>
      <c r="AF41" s="22">
        <f t="shared" ref="AF41:AG43" si="0">AA41-AD41</f>
        <v>-3193.3398810847948</v>
      </c>
      <c r="AG41" s="22">
        <f t="shared" si="0"/>
        <v>-3554.8726661967626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718035.01</v>
      </c>
      <c r="D42" s="60">
        <v>458895.59</v>
      </c>
      <c r="E42" s="79"/>
      <c r="F42" s="72">
        <f>IF(C43=0,C42-$C$42,C42-C43)</f>
        <v>0.93000000005122274</v>
      </c>
      <c r="G42" s="72">
        <f>IF(D43=0,D42-$D$42,D42-D43)</f>
        <v>-39.909999999974389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39.920834159597057</v>
      </c>
      <c r="N42" s="36">
        <f>IF(F42=0,,ATAN(G42/F42))</f>
        <v>-1.5474981127167027</v>
      </c>
      <c r="O42" s="36">
        <f>ABS(DEGREES(N42))</f>
        <v>88.665110663127209</v>
      </c>
      <c r="P42" s="37" t="str">
        <f>TEXT(INT(O42),"00")</f>
        <v>88</v>
      </c>
      <c r="Q42" s="38" t="str">
        <f>TEXT((O42-P42)*60,"00")</f>
        <v>40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88.666666666666671</v>
      </c>
      <c r="X42" s="22">
        <f>IF(R42="",W42,IF(R42="N",IF(U42="E",180+W42,180-W42),IF(U42="E",360-W42,W42)))</f>
        <v>271.33333333333331</v>
      </c>
      <c r="Y42" s="22">
        <f>RADIANS(X42)</f>
        <v>4.7356600370779471</v>
      </c>
      <c r="Z42" s="64"/>
      <c r="AA42" s="58">
        <f>-M42*COS(Y42)</f>
        <v>-0.92891614847558335</v>
      </c>
      <c r="AB42" s="58">
        <f>-M42*SIN(Y42)</f>
        <v>39.9100252416251</v>
      </c>
      <c r="AC42" s="64"/>
      <c r="AD42" s="82">
        <f>$AA$40/$M$40*M42</f>
        <v>1.2621696244328731E-3</v>
      </c>
      <c r="AE42" s="82">
        <f>$AB$40/$M$40*M42</f>
        <v>2.8351147443603279E-4</v>
      </c>
      <c r="AF42" s="22">
        <f t="shared" si="0"/>
        <v>-0.93017831810001617</v>
      </c>
      <c r="AG42" s="22">
        <f t="shared" si="0"/>
        <v>39.909741730150664</v>
      </c>
      <c r="AH42" s="63"/>
      <c r="AI42" s="38">
        <f>A42</f>
        <v>1</v>
      </c>
      <c r="AJ42" s="82">
        <f t="shared" ref="AJ42:AK44" si="1">AJ41+AF41</f>
        <v>718035.28011891525</v>
      </c>
      <c r="AK42" s="82">
        <f t="shared" si="1"/>
        <v>458895.34733380319</v>
      </c>
      <c r="AL42" s="66"/>
      <c r="AM42" s="9" t="str">
        <f>IF(A43=0,A42&amp;" - 1",A42&amp;" - "&amp;A43)</f>
        <v>1 - 2</v>
      </c>
      <c r="AN42" s="18">
        <f>F42</f>
        <v>0.93000000005122274</v>
      </c>
      <c r="AO42" s="18">
        <f>AN42*G42</f>
        <v>-37.116300002020481</v>
      </c>
      <c r="AP42" s="9" t="str">
        <f>D42&amp;","&amp;C42</f>
        <v>458895.59,718035.01</v>
      </c>
    </row>
    <row r="43" spans="1:44">
      <c r="A43" s="20">
        <f>A42+1</f>
        <v>2</v>
      </c>
      <c r="B43" s="44"/>
      <c r="C43" s="60">
        <v>718034.08</v>
      </c>
      <c r="D43" s="60">
        <v>458935.5</v>
      </c>
      <c r="E43" s="79"/>
      <c r="F43" s="72">
        <f>IF(C44=0,C43-$C$42,C43-C44)</f>
        <v>19.979999999981374</v>
      </c>
      <c r="G43" s="72">
        <f>IF(D44=0,D43-$D$42,D43-D44)</f>
        <v>0.59000000002561137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19.988709312991819</v>
      </c>
      <c r="N43" s="36">
        <f>IF(F43=0,,ATAN(G43/F43))</f>
        <v>2.9520950836589278E-2</v>
      </c>
      <c r="O43" s="36">
        <f>ABS(DEGREES(N43))</f>
        <v>1.6914258901497623</v>
      </c>
      <c r="P43" s="37" t="str">
        <f>TEXT(INT(O43),"00")</f>
        <v>01</v>
      </c>
      <c r="Q43" s="38" t="str">
        <f>TEXT((O43-P43)*60,"00")</f>
        <v>41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41</v>
      </c>
      <c r="U43" s="40" t="str">
        <f>IF(L43="",IF(G43&gt;0,"W","E"),"")</f>
        <v>W</v>
      </c>
      <c r="V43" s="44"/>
      <c r="W43" s="22">
        <f>IF(S43="due",90*(I43+K43),S43+T43/60)</f>
        <v>1.6833333333333333</v>
      </c>
      <c r="X43" s="22">
        <f>IF(R43="",W43,IF(R43="N",IF(U43="E",180+W43,180-W43),IF(U43="E",360-W43,W43)))</f>
        <v>1.6833333333333333</v>
      </c>
      <c r="Y43" s="22">
        <f>RADIANS(X43)</f>
        <v>2.9379709075237882E-2</v>
      </c>
      <c r="Z43" s="64"/>
      <c r="AA43" s="58">
        <f>-M43*COS(Y43)</f>
        <v>-19.980083133327437</v>
      </c>
      <c r="AB43" s="58">
        <f>-M43*SIN(Y43)</f>
        <v>-0.58717798375817154</v>
      </c>
      <c r="AC43" s="64"/>
      <c r="AD43" s="82">
        <f>$AA$40/$M$40*M43</f>
        <v>6.3197932251652658E-4</v>
      </c>
      <c r="AE43" s="82">
        <f>$AB$40/$M$40*M43</f>
        <v>1.4195666420054512E-4</v>
      </c>
      <c r="AF43" s="22">
        <f t="shared" si="0"/>
        <v>-19.980715112649953</v>
      </c>
      <c r="AG43" s="22">
        <f t="shared" si="0"/>
        <v>-0.58731994042237212</v>
      </c>
      <c r="AH43" s="64"/>
      <c r="AI43" s="25">
        <f>A43</f>
        <v>2</v>
      </c>
      <c r="AJ43" s="82">
        <f t="shared" si="1"/>
        <v>718034.3499405972</v>
      </c>
      <c r="AK43" s="82">
        <f t="shared" si="1"/>
        <v>458935.25707553333</v>
      </c>
      <c r="AL43" s="66"/>
      <c r="AM43" s="9" t="str">
        <f>IF(A44=0,A43&amp;" - 1",A43&amp;" - "&amp;A44)</f>
        <v>2 - 3</v>
      </c>
      <c r="AN43" s="18">
        <f>AN42+F42+F43</f>
        <v>21.840000000083819</v>
      </c>
      <c r="AO43" s="18">
        <f>AN43*G43</f>
        <v>12.885600000608806</v>
      </c>
      <c r="AP43" s="9" t="str">
        <f>D43&amp;","&amp;C43</f>
        <v>458935.5,718034.08</v>
      </c>
    </row>
    <row r="44" spans="1:44" s="46" customFormat="1">
      <c r="A44" s="20">
        <f>A43+1</f>
        <v>3</v>
      </c>
      <c r="B44" s="44"/>
      <c r="C44" s="60">
        <v>718014.1</v>
      </c>
      <c r="D44" s="60">
        <v>458934.91</v>
      </c>
      <c r="E44" s="79"/>
      <c r="F44" s="72">
        <f>IF(C45=0,C44-$C$42,C44-C45)</f>
        <v>-1.1600000000325963</v>
      </c>
      <c r="G44" s="72">
        <f>IF(D45=0,D44-$D$42,D44-D45)</f>
        <v>39.959999999962747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39.976833291258806</v>
      </c>
      <c r="N44" s="22">
        <f>IF(F44=0,,ATAN(G44/F44))</f>
        <v>-1.5417754477492289</v>
      </c>
      <c r="O44" s="22">
        <f>ABS(DEGREES(N44))</f>
        <v>88.337226112923602</v>
      </c>
      <c r="P44" s="24" t="str">
        <f>TEXT(INT(O44),"00")</f>
        <v>88</v>
      </c>
      <c r="Q44" s="25" t="str">
        <f>TEXT((O44-P44)*60,"00")</f>
        <v>20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20</v>
      </c>
      <c r="U44" s="24" t="str">
        <f>IF(L44="",IF(G44&gt;0,"W","E"),"")</f>
        <v>W</v>
      </c>
      <c r="V44" s="44"/>
      <c r="W44" s="22">
        <f>IF(S44="due",90*(I44+K44),S44+T44/60)</f>
        <v>88.333333333333329</v>
      </c>
      <c r="X44" s="22">
        <f>IF(R44="",W44,IF(R44="N",IF(U44="E",180+W44,180-W44),IF(U44="E",360-W44,W44)))</f>
        <v>91.666666666666671</v>
      </c>
      <c r="Y44" s="22">
        <f>RADIANS(X44)</f>
        <v>1.5998851476614688</v>
      </c>
      <c r="Z44" s="64"/>
      <c r="AA44" s="58">
        <f>-M44*COS(Y44)</f>
        <v>1.1627149525165172</v>
      </c>
      <c r="AB44" s="58">
        <f>-M44*SIN(Y44)</f>
        <v>-39.959921095221063</v>
      </c>
      <c r="AC44" s="64"/>
      <c r="AD44" s="82">
        <f>$AA$40/$M$40*M44</f>
        <v>1.2639401386134012E-3</v>
      </c>
      <c r="AE44" s="82">
        <f>$AB$40/$M$40*M44</f>
        <v>2.8390917144609744E-4</v>
      </c>
      <c r="AF44" s="22">
        <f>AA44-AD44</f>
        <v>1.1614510123779038</v>
      </c>
      <c r="AG44" s="22">
        <f>AB44-AE44</f>
        <v>-39.960205004392506</v>
      </c>
      <c r="AH44" s="64"/>
      <c r="AI44" s="25">
        <f>A44</f>
        <v>3</v>
      </c>
      <c r="AJ44" s="82">
        <f t="shared" si="1"/>
        <v>718014.36922548455</v>
      </c>
      <c r="AK44" s="82">
        <f t="shared" si="1"/>
        <v>458934.66975559288</v>
      </c>
      <c r="AL44" s="66"/>
      <c r="AM44" s="9" t="str">
        <f>IF(A45=0,A44&amp;" - 1",A44&amp;" - "&amp;A45)</f>
        <v>3 - 4</v>
      </c>
      <c r="AN44" s="18">
        <f>AN43+F43+F44</f>
        <v>40.660000000032596</v>
      </c>
      <c r="AO44" s="18">
        <f>AN44*G44</f>
        <v>1624.7735999997878</v>
      </c>
      <c r="AP44" s="9" t="str">
        <f>D44&amp;","&amp;C44</f>
        <v>458934.91,718014.1</v>
      </c>
    </row>
    <row r="45" spans="1:44" s="46" customFormat="1">
      <c r="A45" s="20">
        <f>A44+1</f>
        <v>4</v>
      </c>
      <c r="B45" s="44"/>
      <c r="C45" s="60">
        <v>718015.26</v>
      </c>
      <c r="D45" s="60">
        <v>458894.95</v>
      </c>
      <c r="E45" s="79"/>
      <c r="F45" s="72">
        <f>IF(C46=0,C45-$C$42,C45-C46)</f>
        <v>-19.75</v>
      </c>
      <c r="G45" s="72">
        <f>IF(D46=0,D45-$D$42,D45-D46)</f>
        <v>-0.64000000001396984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19.760366899428206</v>
      </c>
      <c r="N45" s="22">
        <f>IF(F45=0,,ATAN(G45/F45))</f>
        <v>3.239372770893461E-2</v>
      </c>
      <c r="O45" s="22">
        <f>ABS(DEGREES(N45))</f>
        <v>1.8560238804179428</v>
      </c>
      <c r="P45" s="24" t="str">
        <f>TEXT(INT(O45),"00")</f>
        <v>01</v>
      </c>
      <c r="Q45" s="25" t="str">
        <f>TEXT((O45-P45)*60,"00")</f>
        <v>51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51</v>
      </c>
      <c r="U45" s="24" t="str">
        <f>IF(L45="",IF(G45&gt;0,"W","E"),"")</f>
        <v>E</v>
      </c>
      <c r="V45" s="44"/>
      <c r="W45" s="22">
        <f>IF(S45="due",90*(I45+K45),S45+T45/60)</f>
        <v>1.85</v>
      </c>
      <c r="X45" s="22">
        <f>IF(R45="",W45,IF(R45="N",IF(U45="E",180+W45,180-W45),IF(U45="E",360-W45,W45)))</f>
        <v>181.85</v>
      </c>
      <c r="Y45" s="22">
        <f>RADIANS(X45)</f>
        <v>3.173881244751688</v>
      </c>
      <c r="Z45" s="64"/>
      <c r="AA45" s="58">
        <f>-M45*COS(Y45)</f>
        <v>19.750067178234758</v>
      </c>
      <c r="AB45" s="58">
        <f>-M45*SIN(Y45)</f>
        <v>0.63792354967657594</v>
      </c>
      <c r="AC45" s="64"/>
      <c r="AD45" s="82">
        <f>$AA$40/$M$40*M45</f>
        <v>6.2475986269217823E-4</v>
      </c>
      <c r="AE45" s="82">
        <f>$AB$40/$M$40*M45</f>
        <v>1.4033501235612494E-4</v>
      </c>
      <c r="AF45" s="22">
        <f>AA45-AD45</f>
        <v>19.749442418372066</v>
      </c>
      <c r="AG45" s="22">
        <f>AB45-AE45</f>
        <v>0.63778321466421983</v>
      </c>
      <c r="AH45" s="64"/>
      <c r="AI45" s="25">
        <f>A45</f>
        <v>4</v>
      </c>
      <c r="AJ45" s="82">
        <f t="shared" ref="AJ45" si="2">AJ44+AF44</f>
        <v>718015.53067649691</v>
      </c>
      <c r="AK45" s="82">
        <f t="shared" ref="AK45" si="3">AK44+AG44</f>
        <v>458894.70955058851</v>
      </c>
      <c r="AL45" s="66"/>
      <c r="AM45" s="9" t="str">
        <f>IF(A46=0,A45&amp;" - 1",A45&amp;" - "&amp;A46)</f>
        <v>4 - 1</v>
      </c>
      <c r="AN45" s="18">
        <f>AN44+F44+F45</f>
        <v>19.75</v>
      </c>
      <c r="AO45" s="18">
        <f>AN45*G45</f>
        <v>-12.640000000275904</v>
      </c>
      <c r="AP45" s="9" t="str">
        <f>D45&amp;","&amp;C45</f>
        <v>458894.95,718015.26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60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94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84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1601.6762000027236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800.83810000136179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2.6876099799816216E-3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44640.511914998577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119.97628533423867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4.0453946019169962E-4</v>
      </c>
      <c r="AB40" s="91">
        <f>SUM(AB42:AB65536)</f>
        <v>-2.6569898813590953E-3</v>
      </c>
      <c r="AC40" s="91"/>
      <c r="AD40" s="91">
        <f>SUM(AD42:AD65536)</f>
        <v>4.0453946019169951E-4</v>
      </c>
      <c r="AE40" s="91">
        <f>SUM(AE42:AE65536)</f>
        <v>-2.6569898813590953E-3</v>
      </c>
      <c r="AF40" s="91">
        <f>SUM(AF42:AF65536)</f>
        <v>-1.3322676295501878E-15</v>
      </c>
      <c r="AG40" s="91">
        <f>SUM(AG42:AG65536)</f>
        <v>0</v>
      </c>
      <c r="AH40" s="92"/>
      <c r="AI40" s="93">
        <v>1</v>
      </c>
      <c r="AJ40" s="92">
        <f>AJ44+AF44</f>
        <v>718034.35133737302</v>
      </c>
      <c r="AK40" s="92">
        <f>AK44+AG44</f>
        <v>458935.25647495966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3193.609999999986</v>
      </c>
      <c r="G41" s="72">
        <f>IF(D42=0,D41-$D$41,D41-D42)</f>
        <v>3554.6299999999464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4778.5499127873018</v>
      </c>
      <c r="N41" s="36">
        <f>IF(F41=0,,ATAN(G41/F41))</f>
        <v>0.83884560565950939</v>
      </c>
      <c r="O41" s="36">
        <f>ABS(DEGREES(N41))</f>
        <v>48.062312867385252</v>
      </c>
      <c r="P41" s="37" t="str">
        <f>TEXT(INT(O41),"00")</f>
        <v>48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48.06666666666667</v>
      </c>
      <c r="X41" s="22">
        <f>IF(R41="",W41,IF(R41="N",IF(U41="E",180+W41,180-W41),IF(U41="E",360-W41,W41)))</f>
        <v>48.06666666666667</v>
      </c>
      <c r="Y41" s="22">
        <f>RADIANS(X41)</f>
        <v>0.83892159379194109</v>
      </c>
      <c r="Z41" s="64"/>
      <c r="AA41" s="58">
        <f>-M41*COS(Y41)</f>
        <v>-3193.3398810847948</v>
      </c>
      <c r="AB41" s="58">
        <f>-M41*SIN(Y41)</f>
        <v>-3554.8726661967626</v>
      </c>
      <c r="AC41" s="64"/>
      <c r="AD41" s="22">
        <v>0</v>
      </c>
      <c r="AE41" s="22">
        <v>0</v>
      </c>
      <c r="AF41" s="22">
        <f t="shared" ref="AF41:AG43" si="0">AA41-AD41</f>
        <v>-3193.3398810847948</v>
      </c>
      <c r="AG41" s="22">
        <f t="shared" si="0"/>
        <v>-3554.8726661967626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718035.01</v>
      </c>
      <c r="D42" s="60">
        <v>458895.59</v>
      </c>
      <c r="E42" s="79"/>
      <c r="F42" s="72">
        <f>IF(C43=0,C42-$C$42,C42-C43)</f>
        <v>-20.150000000023283</v>
      </c>
      <c r="G42" s="72">
        <f>IF(D43=0,D42-$D$42,D42-D43)</f>
        <v>-0.60999999998603016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20.159231136155</v>
      </c>
      <c r="N42" s="36">
        <f>IF(F42=0,,ATAN(G42/F42))</f>
        <v>3.0263710035251083E-2</v>
      </c>
      <c r="O42" s="36">
        <f>ABS(DEGREES(N42))</f>
        <v>1.7339828574276028</v>
      </c>
      <c r="P42" s="37" t="str">
        <f>TEXT(INT(O42),"00")</f>
        <v>01</v>
      </c>
      <c r="Q42" s="38" t="str">
        <f>TEXT((O42-P42)*60,"00")</f>
        <v>44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44</v>
      </c>
      <c r="U42" s="40" t="str">
        <f>IF(L42="",IF(G42&gt;0,"W","E"),"")</f>
        <v>E</v>
      </c>
      <c r="V42" s="44"/>
      <c r="W42" s="22">
        <f>IF(S42="due",90*(I42+K42),S42+T42/60)</f>
        <v>1.7333333333333334</v>
      </c>
      <c r="X42" s="22">
        <f>IF(R42="",W42,IF(R42="N",IF(U42="E",180+W42,180-W42),IF(U42="E",360-W42,W42)))</f>
        <v>181.73333333333332</v>
      </c>
      <c r="Y42" s="22">
        <f>RADIANS(X42)</f>
        <v>3.1718450272910279</v>
      </c>
      <c r="Z42" s="64"/>
      <c r="AA42" s="58">
        <f>-M42*COS(Y42)</f>
        <v>20.15000691389227</v>
      </c>
      <c r="AB42" s="58">
        <f>-M42*SIN(Y42)</f>
        <v>0.6097715728164077</v>
      </c>
      <c r="AC42" s="64"/>
      <c r="AD42" s="82">
        <f>$AA$40/$M$40*M42</f>
        <v>6.7973470415261521E-5</v>
      </c>
      <c r="AE42" s="82">
        <f>$AB$40/$M$40*M42</f>
        <v>-4.4644550375537721E-4</v>
      </c>
      <c r="AF42" s="22">
        <f t="shared" si="0"/>
        <v>20.149938940421855</v>
      </c>
      <c r="AG42" s="22">
        <f t="shared" si="0"/>
        <v>0.61021801832016309</v>
      </c>
      <c r="AH42" s="63"/>
      <c r="AI42" s="38">
        <f>A42</f>
        <v>1</v>
      </c>
      <c r="AJ42" s="82">
        <f t="shared" ref="AJ42:AK44" si="1">AJ41+AF41</f>
        <v>718035.28011891525</v>
      </c>
      <c r="AK42" s="82">
        <f t="shared" si="1"/>
        <v>458895.34733380319</v>
      </c>
      <c r="AL42" s="66"/>
      <c r="AM42" s="9" t="str">
        <f>IF(A43=0,A42&amp;" - 1",A42&amp;" - "&amp;A43)</f>
        <v>1 - 2</v>
      </c>
      <c r="AN42" s="18">
        <f>F42</f>
        <v>-20.150000000023283</v>
      </c>
      <c r="AO42" s="18">
        <f>AN42*G42</f>
        <v>12.291499999732711</v>
      </c>
      <c r="AP42" s="9" t="str">
        <f>D42&amp;","&amp;C42</f>
        <v>458895.59,718035.01</v>
      </c>
    </row>
    <row r="43" spans="1:44">
      <c r="A43" s="20">
        <f>A42+1</f>
        <v>2</v>
      </c>
      <c r="B43" s="44"/>
      <c r="C43" s="60">
        <v>718055.16</v>
      </c>
      <c r="D43" s="60">
        <v>458896.2</v>
      </c>
      <c r="E43" s="79"/>
      <c r="F43" s="72">
        <f>IF(C44=0,C43-$C$42,C43-C44)</f>
        <v>1.1400000000139698</v>
      </c>
      <c r="G43" s="72">
        <f>IF(D44=0,D43-$D$42,D43-D44)</f>
        <v>-39.929999999993015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39.946270163802204</v>
      </c>
      <c r="N43" s="36">
        <f>IF(F43=0,,ATAN(G43/F43))</f>
        <v>-1.5422541175970073</v>
      </c>
      <c r="O43" s="36">
        <f>ABS(DEGREES(N43))</f>
        <v>88.364651874981462</v>
      </c>
      <c r="P43" s="37" t="str">
        <f>TEXT(INT(O43),"00")</f>
        <v>88</v>
      </c>
      <c r="Q43" s="38" t="str">
        <f>TEXT((O43-P43)*60,"00")</f>
        <v>22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22</v>
      </c>
      <c r="U43" s="40" t="str">
        <f>IF(L43="",IF(G43&gt;0,"W","E"),"")</f>
        <v>E</v>
      </c>
      <c r="V43" s="44"/>
      <c r="W43" s="22">
        <f>IF(S43="due",90*(I43+K43),S43+T43/60)</f>
        <v>88.36666666666666</v>
      </c>
      <c r="X43" s="22">
        <f>IF(R43="",W43,IF(R43="N",IF(U43="E",180+W43,180-W43),IF(U43="E",360-W43,W43)))</f>
        <v>271.63333333333333</v>
      </c>
      <c r="Y43" s="22">
        <f>RADIANS(X43)</f>
        <v>4.7408960248339307</v>
      </c>
      <c r="Z43" s="64"/>
      <c r="AA43" s="58">
        <f>-M43*COS(Y43)</f>
        <v>-1.1385958708958883</v>
      </c>
      <c r="AB43" s="58">
        <f>-M43*SIN(Y43)</f>
        <v>39.930040063118561</v>
      </c>
      <c r="AC43" s="64"/>
      <c r="AD43" s="82">
        <f>$AA$40/$M$40*M43</f>
        <v>1.3469197286544648E-4</v>
      </c>
      <c r="AE43" s="82">
        <f>$AB$40/$M$40*M43</f>
        <v>-8.8464845638098783E-4</v>
      </c>
      <c r="AF43" s="22">
        <f t="shared" si="0"/>
        <v>-1.1387305628687538</v>
      </c>
      <c r="AG43" s="22">
        <f t="shared" si="0"/>
        <v>39.930924711574939</v>
      </c>
      <c r="AH43" s="64"/>
      <c r="AI43" s="25">
        <f>A43</f>
        <v>2</v>
      </c>
      <c r="AJ43" s="82">
        <f t="shared" si="1"/>
        <v>718055.43005785567</v>
      </c>
      <c r="AK43" s="82">
        <f t="shared" si="1"/>
        <v>458895.95755182148</v>
      </c>
      <c r="AL43" s="66"/>
      <c r="AM43" s="9" t="str">
        <f>IF(A44=0,A43&amp;" - 1",A43&amp;" - "&amp;A44)</f>
        <v>2 - 3</v>
      </c>
      <c r="AN43" s="18">
        <f>AN42+F42+F43</f>
        <v>-39.160000000032596</v>
      </c>
      <c r="AO43" s="18">
        <f>AN43*G43</f>
        <v>1563.6588000010281</v>
      </c>
      <c r="AP43" s="9" t="str">
        <f>D43&amp;","&amp;C43</f>
        <v>458896.2,718055.16</v>
      </c>
    </row>
    <row r="44" spans="1:44" s="46" customFormat="1">
      <c r="A44" s="20">
        <f>A43+1</f>
        <v>3</v>
      </c>
      <c r="B44" s="44"/>
      <c r="C44" s="60">
        <v>718054.02</v>
      </c>
      <c r="D44" s="60">
        <v>458936.13</v>
      </c>
      <c r="E44" s="79"/>
      <c r="F44" s="72">
        <f>IF(C45=0,C44-$C$42,C44-C45)</f>
        <v>19.940000000060536</v>
      </c>
      <c r="G44" s="72">
        <f>IF(D45=0,D44-$D$42,D44-D45)</f>
        <v>0.63000000000465661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19.9499498746844</v>
      </c>
      <c r="N44" s="22">
        <f>IF(F44=0,,ATAN(G44/F44))</f>
        <v>3.1584277687266613E-2</v>
      </c>
      <c r="O44" s="22">
        <f>ABS(DEGREES(N44))</f>
        <v>1.8096458104495936</v>
      </c>
      <c r="P44" s="24" t="str">
        <f>TEXT(INT(O44),"00")</f>
        <v>01</v>
      </c>
      <c r="Q44" s="25" t="str">
        <f>TEXT((O44-P44)*60,"00")</f>
        <v>49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1.8166666666666667</v>
      </c>
      <c r="X44" s="22">
        <f>IF(R44="",W44,IF(R44="N",IF(U44="E",180+W44,180-W44),IF(U44="E",360-W44,W44)))</f>
        <v>1.8166666666666667</v>
      </c>
      <c r="Y44" s="22">
        <f>RADIANS(X44)</f>
        <v>3.1706814744563654E-2</v>
      </c>
      <c r="Z44" s="64"/>
      <c r="AA44" s="58">
        <f>-M44*COS(Y44)</f>
        <v>-19.939922652011788</v>
      </c>
      <c r="AB44" s="58">
        <f>-M44*SIN(Y44)</f>
        <v>-0.63244338419122337</v>
      </c>
      <c r="AC44" s="64"/>
      <c r="AD44" s="82">
        <f>$AA$40/$M$40*M44</f>
        <v>6.7267809889869393E-5</v>
      </c>
      <c r="AE44" s="82">
        <f>$AB$40/$M$40*M44</f>
        <v>-4.4181076954489265E-4</v>
      </c>
      <c r="AF44" s="22">
        <f>AA44-AD44</f>
        <v>-19.939989919821677</v>
      </c>
      <c r="AG44" s="22">
        <f>AB44-AE44</f>
        <v>-0.63200157342167851</v>
      </c>
      <c r="AH44" s="64"/>
      <c r="AI44" s="25">
        <f>A44</f>
        <v>3</v>
      </c>
      <c r="AJ44" s="82">
        <f t="shared" si="1"/>
        <v>718054.2913272928</v>
      </c>
      <c r="AK44" s="82">
        <f t="shared" si="1"/>
        <v>458935.88847653306</v>
      </c>
      <c r="AL44" s="66"/>
      <c r="AM44" s="9" t="str">
        <f>IF(A45=0,A44&amp;" - 1",A44&amp;" - "&amp;A45)</f>
        <v>3 - 4</v>
      </c>
      <c r="AN44" s="18">
        <f>AN43+F43+F44</f>
        <v>-18.07999999995809</v>
      </c>
      <c r="AO44" s="18">
        <f>AN44*G44</f>
        <v>-11.390400000057788</v>
      </c>
      <c r="AP44" s="9" t="str">
        <f>D44&amp;","&amp;C44</f>
        <v>458936.13,718054.02</v>
      </c>
    </row>
    <row r="45" spans="1:44" s="46" customFormat="1">
      <c r="A45" s="20">
        <f>A44+1</f>
        <v>4</v>
      </c>
      <c r="B45" s="44"/>
      <c r="C45" s="60">
        <v>718034.08</v>
      </c>
      <c r="D45" s="60">
        <v>458935.5</v>
      </c>
      <c r="E45" s="79"/>
      <c r="F45" s="72">
        <f>IF(C46=0,C45-$C$42,C45-C46)</f>
        <v>-0.93000000005122274</v>
      </c>
      <c r="G45" s="72">
        <f>IF(D46=0,D45-$D$42,D45-D46)</f>
        <v>39.909999999974389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39.920834159597057</v>
      </c>
      <c r="N45" s="22">
        <f>IF(F45=0,,ATAN(G45/F45))</f>
        <v>-1.5474981127167027</v>
      </c>
      <c r="O45" s="22">
        <f>ABS(DEGREES(N45))</f>
        <v>88.665110663127209</v>
      </c>
      <c r="P45" s="24" t="str">
        <f>TEXT(INT(O45),"00")</f>
        <v>88</v>
      </c>
      <c r="Q45" s="25" t="str">
        <f>TEXT((O45-P45)*60,"00")</f>
        <v>40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40</v>
      </c>
      <c r="U45" s="24" t="str">
        <f>IF(L45="",IF(G45&gt;0,"W","E"),"")</f>
        <v>W</v>
      </c>
      <c r="V45" s="44"/>
      <c r="W45" s="22">
        <f>IF(S45="due",90*(I45+K45),S45+T45/60)</f>
        <v>88.666666666666671</v>
      </c>
      <c r="X45" s="22">
        <f>IF(R45="",W45,IF(R45="N",IF(U45="E",180+W45,180-W45),IF(U45="E",360-W45,W45)))</f>
        <v>91.333333333333329</v>
      </c>
      <c r="Y45" s="22">
        <f>RADIANS(X45)</f>
        <v>1.5940673834881542</v>
      </c>
      <c r="Z45" s="64"/>
      <c r="AA45" s="58">
        <f>-M45*COS(Y45)</f>
        <v>0.92891614847559723</v>
      </c>
      <c r="AB45" s="58">
        <f>-M45*SIN(Y45)</f>
        <v>-39.9100252416251</v>
      </c>
      <c r="AC45" s="64"/>
      <c r="AD45" s="82">
        <f>$AA$40/$M$40*M45</f>
        <v>1.3460620702112217E-4</v>
      </c>
      <c r="AE45" s="82">
        <f>$AB$40/$M$40*M45</f>
        <v>-8.8408515167783756E-4</v>
      </c>
      <c r="AF45" s="22">
        <f>AA45-AD45</f>
        <v>0.92878154226857612</v>
      </c>
      <c r="AG45" s="22">
        <f>AB45-AE45</f>
        <v>-39.909141156473424</v>
      </c>
      <c r="AH45" s="64"/>
      <c r="AI45" s="25">
        <f>A45</f>
        <v>4</v>
      </c>
      <c r="AJ45" s="82">
        <f t="shared" ref="AJ45" si="2">AJ44+AF44</f>
        <v>718034.35133737302</v>
      </c>
      <c r="AK45" s="82">
        <f t="shared" ref="AK45" si="3">AK44+AG44</f>
        <v>458935.25647495966</v>
      </c>
      <c r="AL45" s="66"/>
      <c r="AM45" s="9" t="str">
        <f>IF(A46=0,A45&amp;" - 1",A45&amp;" - "&amp;A46)</f>
        <v>4 - 1</v>
      </c>
      <c r="AN45" s="18">
        <f>AN44+F44+F45</f>
        <v>0.93000000005122274</v>
      </c>
      <c r="AO45" s="18">
        <f>AN45*G45</f>
        <v>37.116300002020481</v>
      </c>
      <c r="AP45" s="9" t="str">
        <f>D45&amp;","&amp;C45</f>
        <v>458935.5,718034.08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1758</vt:lpstr>
      <vt:lpstr>1759</vt:lpstr>
      <vt:lpstr>1760</vt:lpstr>
      <vt:lpstr>1761</vt:lpstr>
      <vt:lpstr>1762</vt:lpstr>
      <vt:lpstr>1763</vt:lpstr>
      <vt:lpstr>1764</vt:lpstr>
      <vt:lpstr>1765</vt:lpstr>
      <vt:lpstr>1766</vt:lpstr>
      <vt:lpstr>1767</vt:lpstr>
      <vt:lpstr>'1758'!Print_Area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2007-04-18T02:35:40Z</dcterms:modified>
</cp:coreProperties>
</file>