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6"/>
  </bookViews>
  <sheets>
    <sheet name="1768" sheetId="2" r:id="rId1"/>
    <sheet name="1769" sheetId="4" r:id="rId2"/>
    <sheet name="1770" sheetId="5" r:id="rId3"/>
    <sheet name="1771" sheetId="6" r:id="rId4"/>
    <sheet name="1772" sheetId="7" r:id="rId5"/>
    <sheet name="1773" sheetId="8" r:id="rId6"/>
    <sheet name="1774" sheetId="9" r:id="rId7"/>
    <sheet name="1775" sheetId="10" r:id="rId8"/>
    <sheet name="1776" sheetId="11" r:id="rId9"/>
    <sheet name="1777" sheetId="3" r:id="rId10"/>
  </sheets>
  <definedNames>
    <definedName name="_xlnm.Print_Area" localSheetId="0">'1768'!$A$1:$AJ$43</definedName>
  </definedNames>
  <calcPr calcId="124519"/>
</workbook>
</file>

<file path=xl/calcChain.xml><?xml version="1.0" encoding="utf-8"?>
<calcChain xmlns="http://schemas.openxmlformats.org/spreadsheetml/2006/main">
  <c r="AP46" i="9"/>
  <c r="G46"/>
  <c r="F46"/>
  <c r="N46" s="1"/>
  <c r="O46" s="1"/>
  <c r="AP45"/>
  <c r="G45"/>
  <c r="F45"/>
  <c r="N45" s="1"/>
  <c r="O45" s="1"/>
  <c r="A45"/>
  <c r="A46" s="1"/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H45" i="9" l="1"/>
  <c r="H46"/>
  <c r="AN46"/>
  <c r="AO46" s="1"/>
  <c r="AO45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3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L46" i="9" l="1"/>
  <c r="L45"/>
  <c r="AB42" i="3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9" l="1"/>
  <c r="T45"/>
  <c r="S45"/>
  <c r="W45" s="1"/>
  <c r="R45"/>
  <c r="X45" s="1"/>
  <c r="Y45" s="1"/>
  <c r="U46"/>
  <c r="T46"/>
  <c r="S46"/>
  <c r="W46" s="1"/>
  <c r="R46"/>
  <c r="X46" s="1"/>
  <c r="Y46" s="1"/>
  <c r="U45" i="3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9" l="1"/>
  <c r="AA46"/>
  <c r="AB45"/>
  <c r="AA45"/>
  <c r="AB45" i="3"/>
  <c r="AA45"/>
  <c r="AB45" i="11"/>
  <c r="AA45"/>
  <c r="AB46" i="10"/>
  <c r="AA46"/>
  <c r="AB45"/>
  <c r="AA45"/>
  <c r="AB45" i="8"/>
  <c r="AA45"/>
  <c r="AB45" i="7"/>
  <c r="AA45"/>
  <c r="AB46" i="6"/>
  <c r="AA46"/>
  <c r="AB45"/>
  <c r="AA45"/>
  <c r="AB46" i="5"/>
  <c r="AA46"/>
  <c r="AB4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9" l="1"/>
  <c r="AG46" s="1"/>
  <c r="AE45"/>
  <c r="AG45" s="1"/>
  <c r="AD46"/>
  <c r="AF46" s="1"/>
  <c r="AD45"/>
  <c r="AF45" s="1"/>
  <c r="AE45" i="3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2" i="9"/>
  <c r="AE43"/>
  <c r="AG43" s="1"/>
  <c r="AE44"/>
  <c r="AG44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K45" s="1"/>
  <c r="AK46" s="1"/>
  <c r="AG40"/>
  <c r="AJ43"/>
  <c r="AJ44" s="1"/>
  <c r="AJ45" s="1"/>
  <c r="AJ46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0" i="9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<sst xmlns="http://schemas.openxmlformats.org/spreadsheetml/2006/main" count="929" uniqueCount="98">
  <si>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</si>
  <si>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</si>
  <si>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</si>
  <si>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</si>
  <si>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</si>
  <si>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</si>
  <si>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</si>
  <si>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</si>
  <si>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</si>
  <si>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</si>
  <si>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</si>
  <si>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</si>
  <si>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</si>
  <si>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</si>
  <si>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</si>
  <si>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</si>
  <si>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</si>
  <si>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</si>
  <si>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</si>
  <si>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</si>
  <si>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</si>
  <si>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</si>
  <si>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</si>
  <si>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</si>
  <si>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</si>
  <si>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</si>
  <si>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</si>
  <si>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</si>
  <si>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</si>
  <si>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</si>
  <si>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</si>
  <si>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</si>
  <si>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</si>
  <si>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</si>
  <si>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</si>
  <si>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</si>
  <si>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</si>
  <si>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</si>
  <si>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</si>
  <si>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</si>
  <si>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</si>
  <si>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</si>
  <si>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</si>
  <si>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</si>
  <si>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</si>
  <si>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</si>
  <si>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</si>
  <si>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</si>
  <si>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</si>
  <si>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</si>
  <si>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</si>
  <si>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</si>
  <si>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</si>
  <si>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</si>
  <si>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</si>
  <si>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</si>
  <si>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</si>
  <si>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1768</t>
  </si>
  <si>
    <t>Amparan, Ernesto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</si>
  <si>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</si>
  <si>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</si>
  <si>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</si>
  <si>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</si>
  <si>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</si>
  <si>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</si>
  <si>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</si>
  <si>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11, 1970</t>
  </si>
  <si>
    <t>798.95</t>
  </si>
  <si>
    <t>BLLM 1</t>
  </si>
  <si>
    <t>1769</t>
  </si>
  <si>
    <t>Ricabor, Anaclito</t>
  </si>
  <si>
    <t>804.21</t>
  </si>
  <si>
    <t>1770</t>
  </si>
  <si>
    <t>Amparan, Victor</t>
  </si>
  <si>
    <t>May 12, 1970</t>
  </si>
  <si>
    <t>794.47</t>
  </si>
  <si>
    <t>1771</t>
  </si>
  <si>
    <t>Panadero, Angela Vda de</t>
  </si>
  <si>
    <t>796.27</t>
  </si>
  <si>
    <t>1772</t>
  </si>
  <si>
    <t>Tono, Salvador</t>
  </si>
  <si>
    <t>800.51</t>
  </si>
  <si>
    <t>1773</t>
  </si>
  <si>
    <t>Datoon, Olimpia Vda. De</t>
  </si>
  <si>
    <t>409 C-3</t>
  </si>
  <si>
    <t>800.60</t>
  </si>
  <si>
    <t>1774</t>
  </si>
  <si>
    <t>Panadero, Erlinda</t>
  </si>
  <si>
    <t>790.78</t>
  </si>
  <si>
    <t>1775</t>
  </si>
  <si>
    <t>Largonio, Antonio</t>
  </si>
  <si>
    <t>796.36</t>
  </si>
  <si>
    <t>1776</t>
  </si>
  <si>
    <t>Hurtado, Felimon</t>
  </si>
  <si>
    <t>796.94</t>
  </si>
  <si>
    <t>1777</t>
  </si>
  <si>
    <t>Lagos, Sabino</t>
  </si>
  <si>
    <t>799.99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</si>
</sst>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1564.8688099968797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782.43440499843985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7.9299043681037365E-3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15034.925862749878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119.2255242731361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-7.9157487859466968E-3</v>
      </c>
      <c r="AB40" s="91">
        <f>SUM(AB42:AB65536)</f>
        <v>4.7360790222938931E-4</v>
      </c>
      <c r="AC40" s="91"/>
      <c r="AD40" s="91">
        <f>SUM(AD42:AD65536)</f>
        <v>-7.9157487859466968E-3</v>
      </c>
      <c r="AE40" s="91">
        <f>SUM(AE42:AE65536)</f>
        <v>4.7360790222938926E-4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718074.33229171415</v>
      </c>
      <c r="AK40" s="92">
        <f>AK44+AG44</f>
        <v>458936.49995054508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3153.5100000000093</v>
      </c>
      <c r="G41" s="72">
        <f>IF(D42=0,D41-$D$41,D41-D42)</f>
        <v>3553.4199999999837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4750.9387510785637</v>
      </c>
      <c r="N41" s="36">
        <f>IF(F41=0,,ATAN(G41/F41))</f>
        <v>0.84495403684367465</v>
      </c>
      <c r="O41" s="36">
        <f>ABS(DEGREES(N41))</f>
        <v>48.412300193684018</v>
      </c>
      <c r="P41" s="37" t="str">
        <f>TEXT(INT(O41),"00")</f>
        <v>48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48.416666666666664</v>
      </c>
      <c r="X41" s="22">
        <f>IF(R41="",W41,IF(R41="N",IF(U41="E",180+W41,180-W41),IF(U41="E",360-W41,W41)))</f>
        <v>48.416666666666664</v>
      </c>
      <c r="Y41" s="22">
        <f>RADIANS(X41)</f>
        <v>0.8450302461739212</v>
      </c>
      <c r="Z41" s="64"/>
      <c r="AA41" s="58">
        <f>-M41*COS(Y41)</f>
        <v>-3153.2391870844112</v>
      </c>
      <c r="AB41" s="58">
        <f>-M41*SIN(Y41)</f>
        <v>-3553.6603165658903</v>
      </c>
      <c r="AC41" s="64"/>
      <c r="AD41" s="22">
        <v>0</v>
      </c>
      <c r="AE41" s="22">
        <v>0</v>
      </c>
      <c r="AF41" s="22">
        <f t="shared" ref="AF41:AG43" si="0">AA41-AD41</f>
        <v>-3153.2391870844112</v>
      </c>
      <c r="AG41" s="22">
        <f t="shared" si="0"/>
        <v>-3553.6603165658903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718075.11</v>
      </c>
      <c r="D42" s="60">
        <v>458896.8</v>
      </c>
      <c r="E42" s="79"/>
      <c r="F42" s="72">
        <f>IF(C43=0,C42-$C$42,C42-C43)</f>
        <v>-19.979999999981374</v>
      </c>
      <c r="G42" s="72">
        <f>IF(D43=0,D42-$D$42,D42-D43)</f>
        <v>-0.47000000003026798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19.985527263479543</v>
      </c>
      <c r="N42" s="36">
        <f>IF(F42=0,,ATAN(G42/F42))</f>
        <v>2.3519186002877831E-2</v>
      </c>
      <c r="O42" s="36">
        <f>ABS(DEGREES(N42))</f>
        <v>1.3475500955480602</v>
      </c>
      <c r="P42" s="37" t="str">
        <f>TEXT(INT(O42),"00")</f>
        <v>01</v>
      </c>
      <c r="Q42" s="38" t="str">
        <f>TEXT((O42-P42)*60,"00")</f>
        <v>21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21</v>
      </c>
      <c r="U42" s="40" t="str">
        <f>IF(L42="",IF(G42&gt;0,"W","E"),"")</f>
        <v>E</v>
      </c>
      <c r="V42" s="44"/>
      <c r="W42" s="22">
        <f>IF(S42="due",90*(I42+K42),S42+T42/60)</f>
        <v>1.35</v>
      </c>
      <c r="X42" s="22">
        <f>IF(R42="",W42,IF(R42="N",IF(U42="E",180+W42,180-W42),IF(U42="E",360-W42,W42)))</f>
        <v>181.35</v>
      </c>
      <c r="Y42" s="22">
        <f>RADIANS(X42)</f>
        <v>3.1651545984917164</v>
      </c>
      <c r="Z42" s="64"/>
      <c r="AA42" s="58">
        <f>-M42*COS(Y42)</f>
        <v>19.979979885033874</v>
      </c>
      <c r="AB42" s="58">
        <f>-M42*SIN(Y42)</f>
        <v>0.47085432240327718</v>
      </c>
      <c r="AC42" s="64"/>
      <c r="AD42" s="82">
        <f>$AA$40/$M$40*M42</f>
        <v>-1.3269005453057886E-3</v>
      </c>
      <c r="AE42" s="82">
        <f>$AB$40/$M$40*M42</f>
        <v>7.9389910003839137E-5</v>
      </c>
      <c r="AF42" s="22">
        <f t="shared" si="0"/>
        <v>19.981306785579179</v>
      </c>
      <c r="AG42" s="22">
        <f t="shared" si="0"/>
        <v>0.47077493249327335</v>
      </c>
      <c r="AH42" s="63"/>
      <c r="AI42" s="38">
        <f>A42</f>
        <v>1</v>
      </c>
      <c r="AJ42" s="82">
        <f t="shared" ref="AJ42:AK44" si="1">AJ41+AF41</f>
        <v>718075.38081291562</v>
      </c>
      <c r="AK42" s="82">
        <f t="shared" si="1"/>
        <v>458896.55968343408</v>
      </c>
      <c r="AL42" s="66"/>
      <c r="AM42" s="9" t="str">
        <f>IF(A43=0,A42&amp;" - 1",A42&amp;" - "&amp;A43)</f>
        <v>1 - 2</v>
      </c>
      <c r="AN42" s="18">
        <f>F42</f>
        <v>-19.979999999981374</v>
      </c>
      <c r="AO42" s="18">
        <f>AN42*G42</f>
        <v>9.3906000005960006</v>
      </c>
      <c r="AP42" s="9" t="str">
        <f>D42&amp;","&amp;C42</f>
        <v>458896.8,718075.11</v>
      </c>
    </row>
    <row r="43" spans="1:44">
      <c r="A43" s="20">
        <f>A42+1</f>
        <v>2</v>
      </c>
      <c r="B43" s="44"/>
      <c r="C43" s="60">
        <v>718095.09</v>
      </c>
      <c r="D43" s="60">
        <v>458897.27</v>
      </c>
      <c r="E43" s="79"/>
      <c r="F43" s="72">
        <f>IF(C44=0,C43-$C$42,C43-C44)</f>
        <v>1.996999999973923</v>
      </c>
      <c r="G43" s="72">
        <f>IF(D44=0,D43-$D$42,D43-D44)</f>
        <v>-40.190000000002328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40.239583857193196</v>
      </c>
      <c r="N43" s="36">
        <f>IF(F43=0,,ATAN(G43/F43))</f>
        <v>-1.521148182901271</v>
      </c>
      <c r="O43" s="36">
        <f>ABS(DEGREES(N43))</f>
        <v>87.155370894237038</v>
      </c>
      <c r="P43" s="37" t="str">
        <f>TEXT(INT(O43),"00")</f>
        <v>87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87.15</v>
      </c>
      <c r="X43" s="22">
        <f>IF(R43="",W43,IF(R43="N",IF(U43="E",180+W43,180-W43),IF(U43="E",360-W43,W43)))</f>
        <v>272.85000000000002</v>
      </c>
      <c r="Y43" s="22">
        <f>RADIANS(X43)</f>
        <v>4.7621308640665285</v>
      </c>
      <c r="Z43" s="64"/>
      <c r="AA43" s="58">
        <f>-M43*COS(Y43)</f>
        <v>-2.0007673932827235</v>
      </c>
      <c r="AB43" s="58">
        <f>-M43*SIN(Y43)</f>
        <v>40.189812625067809</v>
      </c>
      <c r="AC43" s="64"/>
      <c r="AD43" s="82">
        <f>$AA$40/$M$40*M43</f>
        <v>-2.6716295776972963E-3</v>
      </c>
      <c r="AE43" s="82">
        <f>$AB$40/$M$40*M43</f>
        <v>1.5984651787757302E-4</v>
      </c>
      <c r="AF43" s="22">
        <f t="shared" si="0"/>
        <v>-1.9980957637050261</v>
      </c>
      <c r="AG43" s="22">
        <f t="shared" si="0"/>
        <v>40.189652778549934</v>
      </c>
      <c r="AH43" s="64"/>
      <c r="AI43" s="25">
        <f>A43</f>
        <v>2</v>
      </c>
      <c r="AJ43" s="82">
        <f t="shared" si="1"/>
        <v>718095.36211970123</v>
      </c>
      <c r="AK43" s="82">
        <f t="shared" si="1"/>
        <v>458897.03045836656</v>
      </c>
      <c r="AL43" s="66"/>
      <c r="AM43" s="9" t="str">
        <f>IF(A44=0,A43&amp;" - 1",A43&amp;" - "&amp;A44)</f>
        <v>2 - 3</v>
      </c>
      <c r="AN43" s="18">
        <f>AN42+F42+F43</f>
        <v>-37.962999999988824</v>
      </c>
      <c r="AO43" s="18">
        <f>AN43*G43</f>
        <v>1525.7329699996392</v>
      </c>
      <c r="AP43" s="9" t="str">
        <f>D43&amp;","&amp;C43</f>
        <v>458897.27,718095.09</v>
      </c>
    </row>
    <row r="44" spans="1:44" s="46" customFormat="1">
      <c r="A44" s="20">
        <f>A43+1</f>
        <v>3</v>
      </c>
      <c r="B44" s="44"/>
      <c r="C44" s="60">
        <v>718093.09299999999</v>
      </c>
      <c r="D44" s="60">
        <v>458937.46</v>
      </c>
      <c r="E44" s="79"/>
      <c r="F44" s="72">
        <f>IF(C45=0,C44-$C$42,C44-C45)</f>
        <v>19.032999999937601</v>
      </c>
      <c r="G44" s="72">
        <f>IF(D45=0,D44-$D$42,D44-D45)</f>
        <v>0.72000000003026798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19.046613583460665</v>
      </c>
      <c r="N44" s="22">
        <f>IF(F44=0,,ATAN(G44/F44))</f>
        <v>3.7811004362557001E-2</v>
      </c>
      <c r="O44" s="22">
        <f>ABS(DEGREES(N44))</f>
        <v>2.1664109691252595</v>
      </c>
      <c r="P44" s="24" t="str">
        <f>TEXT(INT(O44),"00")</f>
        <v>02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2.1666666666666665</v>
      </c>
      <c r="X44" s="22">
        <f>IF(R44="",W44,IF(R44="N",IF(U44="E",180+W44,180-W44),IF(U44="E",360-W44,W44)))</f>
        <v>2.1666666666666665</v>
      </c>
      <c r="Y44" s="22">
        <f>RADIANS(X44)</f>
        <v>3.7815467126543802E-2</v>
      </c>
      <c r="Z44" s="64"/>
      <c r="AA44" s="58">
        <f>-M44*COS(Y44)</f>
        <v>-19.032996786557998</v>
      </c>
      <c r="AB44" s="58">
        <f>-M44*SIN(Y44)</f>
        <v>-0.72008493981005839</v>
      </c>
      <c r="AC44" s="64"/>
      <c r="AD44" s="82">
        <f>$AA$40/$M$40*M44</f>
        <v>-1.2645631819934529E-3</v>
      </c>
      <c r="AE44" s="82">
        <f>$AB$40/$M$40*M44</f>
        <v>7.5660197418558339E-5</v>
      </c>
      <c r="AF44" s="22">
        <f>AA44-AD44</f>
        <v>-19.031732223376004</v>
      </c>
      <c r="AG44" s="22">
        <f>AB44-AE44</f>
        <v>-0.72016060000747695</v>
      </c>
      <c r="AH44" s="64"/>
      <c r="AI44" s="25">
        <f>A44</f>
        <v>3</v>
      </c>
      <c r="AJ44" s="82">
        <f t="shared" si="1"/>
        <v>718093.36402393749</v>
      </c>
      <c r="AK44" s="82">
        <f t="shared" si="1"/>
        <v>458937.22011114511</v>
      </c>
      <c r="AL44" s="66"/>
      <c r="AM44" s="9" t="str">
        <f>IF(A45=0,A44&amp;" - 1",A44&amp;" - "&amp;A45)</f>
        <v>3 - 4</v>
      </c>
      <c r="AN44" s="18">
        <f>AN43+F43+F44</f>
        <v>-16.9330000000773</v>
      </c>
      <c r="AO44" s="18">
        <f>AN44*G44</f>
        <v>-12.191760000568184</v>
      </c>
      <c r="AP44" s="9" t="str">
        <f>D44&amp;","&amp;C44</f>
        <v>458937.46,718093.093</v>
      </c>
    </row>
    <row r="45" spans="1:44" s="46" customFormat="1">
      <c r="A45" s="20">
        <f>A44+1</f>
        <v>4</v>
      </c>
      <c r="B45" s="44"/>
      <c r="C45" s="60">
        <v>718074.06</v>
      </c>
      <c r="D45" s="60">
        <v>458936.74</v>
      </c>
      <c r="E45" s="79"/>
      <c r="F45" s="72">
        <f>IF(C46=0,C45-$C$42,C45-C46)</f>
        <v>-1.0499999999301508</v>
      </c>
      <c r="G45" s="72">
        <f>IF(D46=0,D45-$D$42,D45-D46)</f>
        <v>39.940000000002328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39.95379956900269</v>
      </c>
      <c r="N45" s="22">
        <f>IF(F45=0,,ATAN(G45/F45))</f>
        <v>-1.5445129466454512</v>
      </c>
      <c r="O45" s="22">
        <f>ABS(DEGREES(N45))</f>
        <v>88.49407324609885</v>
      </c>
      <c r="P45" s="24" t="str">
        <f>TEXT(INT(O45),"00")</f>
        <v>88</v>
      </c>
      <c r="Q45" s="25" t="str">
        <f>TEXT((O45-P45)*60,"00")</f>
        <v>30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30</v>
      </c>
      <c r="U45" s="24" t="str">
        <f>IF(L45="",IF(G45&gt;0,"W","E"),"")</f>
        <v>W</v>
      </c>
      <c r="V45" s="44"/>
      <c r="W45" s="22">
        <f>IF(S45="due",90*(I45+K45),S45+T45/60)</f>
        <v>88.5</v>
      </c>
      <c r="X45" s="22">
        <f>IF(R45="",W45,IF(R45="N",IF(U45="E",180+W45,180-W45),IF(U45="E",360-W45,W45)))</f>
        <v>91.5</v>
      </c>
      <c r="Y45" s="22">
        <f>RADIANS(X45)</f>
        <v>1.5969762655748114</v>
      </c>
      <c r="Z45" s="64"/>
      <c r="AA45" s="58">
        <f>-M45*COS(Y45)</f>
        <v>1.0458685460209027</v>
      </c>
      <c r="AB45" s="58">
        <f>-M45*SIN(Y45)</f>
        <v>-39.940108399758799</v>
      </c>
      <c r="AC45" s="64"/>
      <c r="AD45" s="82">
        <f>$AA$40/$M$40*M45</f>
        <v>-2.6526554809501593E-3</v>
      </c>
      <c r="AE45" s="82">
        <f>$AB$40/$M$40*M45</f>
        <v>1.5871127692941876E-4</v>
      </c>
      <c r="AF45" s="22">
        <f>AA45-AD45</f>
        <v>1.0485212015018528</v>
      </c>
      <c r="AG45" s="22">
        <f>AB45-AE45</f>
        <v>-39.94026711103573</v>
      </c>
      <c r="AH45" s="64"/>
      <c r="AI45" s="25">
        <f>A45</f>
        <v>4</v>
      </c>
      <c r="AJ45" s="82">
        <f t="shared" ref="AJ45" si="2">AJ44+AF44</f>
        <v>718074.33229171415</v>
      </c>
      <c r="AK45" s="82">
        <f t="shared" ref="AK45" si="3">AK44+AG44</f>
        <v>458936.49995054508</v>
      </c>
      <c r="AL45" s="66"/>
      <c r="AM45" s="9" t="str">
        <f>IF(A46=0,A45&amp;" - 1",A45&amp;" - "&amp;A46)</f>
        <v>4 - 1</v>
      </c>
      <c r="AN45" s="18">
        <f>AN44+F44+F45</f>
        <v>1.0499999999301508</v>
      </c>
      <c r="AO45" s="18">
        <f>AN45*G45</f>
        <v>41.936999997212666</v>
      </c>
      <c r="AP45" s="9" t="str">
        <f>D45&amp;","&amp;C45</f>
        <v>458936.74,718074.06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S21" sqref="S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74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1599.9577999998212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799.9788999999106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8.4806670584768283E-3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14158.32058849126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14000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14000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120.0720030181721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6.452349612592112E-3</v>
      </c>
      <c r="AB40" s="91">
        <f>SUM(AB42:AB65536)</f>
        <v>5.5035350669925265E-3</v>
      </c>
      <c r="AC40" s="91"/>
      <c r="AD40" s="91">
        <f>SUM(AD42:AD65536)</f>
        <v>6.4523496125921129E-3</v>
      </c>
      <c r="AE40" s="91">
        <f>SUM(AE42:AE65536)</f>
        <v>5.5035350669925265E-3</v>
      </c>
      <c r="AF40" s="91">
        <f>SUM(AF42:AF65536)</f>
        <v>-1.7763568394002505E-15</v>
      </c>
      <c r="AG40" s="91">
        <f>SUM(AG42:AG65536)</f>
        <v>0</v>
      </c>
      <c r="AH40" s="92"/>
      <c r="AI40" s="93">
        <v>1</v>
      </c>
      <c r="AJ40" s="92">
        <f>AJ44+AF44</f>
        <v>718278.77128923591</v>
      </c>
      <c r="AK40" s="92">
        <f>AK44+AG44</f>
        <v>458942.75151951541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2948.6300000000047</v>
      </c>
      <c r="G41" s="72">
        <f>IF(D42=0,D41-$D$41,D41-D42)</f>
        <v>3547.4399999999441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4612.889488216646</v>
      </c>
      <c r="N41" s="36">
        <f>IF(F41=0,,ATAN(G41/F41))</f>
        <v>0.87731874341162963</v>
      </c>
      <c r="O41" s="36">
        <f>ABS(DEGREES(N41))</f>
        <v>50.266661285207178</v>
      </c>
      <c r="P41" s="37" t="str">
        <f>TEXT(INT(O41),"00")</f>
        <v>50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50.266666666666666</v>
      </c>
      <c r="X41" s="22">
        <f>IF(R41="",W41,IF(R41="N",IF(U41="E",180+W41,180-W41),IF(U41="E",360-W41,W41)))</f>
        <v>50.266666666666666</v>
      </c>
      <c r="Y41" s="22">
        <f>RADIANS(X41)</f>
        <v>0.87731883733581628</v>
      </c>
      <c r="Z41" s="64"/>
      <c r="AA41" s="58">
        <f>-M41*COS(Y41)</f>
        <v>-2948.6296668095747</v>
      </c>
      <c r="AB41" s="58">
        <f>-M41*SIN(Y41)</f>
        <v>-3547.4402769476033</v>
      </c>
      <c r="AC41" s="64"/>
      <c r="AD41" s="22">
        <v>0</v>
      </c>
      <c r="AE41" s="22">
        <v>0</v>
      </c>
      <c r="AF41" s="22">
        <f t="shared" ref="AF41:AG43" si="0">AA41-AD41</f>
        <v>-2948.6296668095747</v>
      </c>
      <c r="AG41" s="22">
        <f t="shared" si="0"/>
        <v>-3547.4402769476033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718279.99</v>
      </c>
      <c r="D42" s="60">
        <v>458902.78</v>
      </c>
      <c r="E42" s="79"/>
      <c r="F42" s="72">
        <f>IF(C43=0,C42-$C$42,C42-C43)</f>
        <v>-19.92000000004191</v>
      </c>
      <c r="G42" s="72">
        <f>IF(D43=0,D42-$D$42,D42-D43)</f>
        <v>-0.48999999999068677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19.926025695096865</v>
      </c>
      <c r="N42" s="36">
        <f>IF(F42=0,,ATAN(G42/F42))</f>
        <v>2.4593434034288607E-2</v>
      </c>
      <c r="O42" s="36">
        <f>ABS(DEGREES(N42))</f>
        <v>1.4090999738981347</v>
      </c>
      <c r="P42" s="37" t="str">
        <f>TEXT(INT(O42),"00")</f>
        <v>01</v>
      </c>
      <c r="Q42" s="38" t="str">
        <f>TEXT((O42-P42)*60,"00")</f>
        <v>25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25</v>
      </c>
      <c r="U42" s="40" t="str">
        <f>IF(L42="",IF(G42&gt;0,"W","E"),"")</f>
        <v>E</v>
      </c>
      <c r="V42" s="44"/>
      <c r="W42" s="22">
        <f>IF(S42="due",90*(I42+K42),S42+T42/60)</f>
        <v>1.4166666666666667</v>
      </c>
      <c r="X42" s="22">
        <f>IF(R42="",W42,IF(R42="N",IF(U42="E",180+W42,180-W42),IF(U42="E",360-W42,W42)))</f>
        <v>181.41666666666666</v>
      </c>
      <c r="Y42" s="22">
        <f>RADIANS(X42)</f>
        <v>3.1663181513263794</v>
      </c>
      <c r="Z42" s="64"/>
      <c r="AA42" s="58">
        <f>-M42*COS(Y42)</f>
        <v>19.91993511511739</v>
      </c>
      <c r="AB42" s="58">
        <f>-M42*SIN(Y42)</f>
        <v>0.49263070465981113</v>
      </c>
      <c r="AC42" s="64"/>
      <c r="AD42" s="82">
        <f>$AA$40/$M$40*M42</f>
        <v>1.0707715449270931E-3</v>
      </c>
      <c r="AE42" s="82">
        <f>$AB$40/$M$40*M42</f>
        <v>9.1331516425325948E-4</v>
      </c>
      <c r="AF42" s="22">
        <f t="shared" si="0"/>
        <v>19.918864343572462</v>
      </c>
      <c r="AG42" s="22">
        <f t="shared" si="0"/>
        <v>0.49171738949555788</v>
      </c>
      <c r="AH42" s="63"/>
      <c r="AI42" s="38">
        <f>A42</f>
        <v>1</v>
      </c>
      <c r="AJ42" s="82">
        <f t="shared" ref="AJ42:AK44" si="1">AJ41+AF41</f>
        <v>718279.99033319042</v>
      </c>
      <c r="AK42" s="82">
        <f t="shared" si="1"/>
        <v>458902.77972305234</v>
      </c>
      <c r="AL42" s="66"/>
      <c r="AM42" s="9" t="str">
        <f>IF(A43=0,A42&amp;" - 1",A42&amp;" - "&amp;A43)</f>
        <v>1 - 2</v>
      </c>
      <c r="AN42" s="18">
        <f>F42</f>
        <v>-19.92000000004191</v>
      </c>
      <c r="AO42" s="18">
        <f>AN42*G42</f>
        <v>9.760799999835017</v>
      </c>
      <c r="AP42" s="9" t="str">
        <f>D42&amp;","&amp;C42</f>
        <v>458902.78,718279.99</v>
      </c>
    </row>
    <row r="43" spans="1:44">
      <c r="A43" s="20">
        <f>A42+1</f>
        <v>2</v>
      </c>
      <c r="B43" s="44"/>
      <c r="C43" s="60">
        <v>718299.91</v>
      </c>
      <c r="D43" s="60">
        <v>458903.27</v>
      </c>
      <c r="E43" s="79"/>
      <c r="F43" s="72">
        <f>IF(C44=0,C43-$C$42,C43-C44)</f>
        <v>1.1500000000232831</v>
      </c>
      <c r="G43" s="72">
        <f>IF(D44=0,D43-$D$42,D43-D44)</f>
        <v>-40.139999999955762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40.156470213360414</v>
      </c>
      <c r="N43" s="36">
        <f>IF(F43=0,,ATAN(G43/F43))</f>
        <v>-1.5421544356069421</v>
      </c>
      <c r="O43" s="36">
        <f>ABS(DEGREES(N43))</f>
        <v>88.35894051765726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271.63333333333333</v>
      </c>
      <c r="Y43" s="22">
        <f>RADIANS(X43)</f>
        <v>4.7408960248339307</v>
      </c>
      <c r="Z43" s="64"/>
      <c r="AA43" s="58">
        <f>-M43*COS(Y43)</f>
        <v>-1.1445872414921341</v>
      </c>
      <c r="AB43" s="58">
        <f>-M43*SIN(Y43)</f>
        <v>40.140154708759106</v>
      </c>
      <c r="AC43" s="64"/>
      <c r="AD43" s="82">
        <f>$AA$40/$M$40*M43</f>
        <v>2.1579017465464382E-3</v>
      </c>
      <c r="AE43" s="82">
        <f>$AB$40/$M$40*M43</f>
        <v>1.8405834535168255E-3</v>
      </c>
      <c r="AF43" s="22">
        <f t="shared" si="0"/>
        <v>-1.1467451432386806</v>
      </c>
      <c r="AG43" s="22">
        <f t="shared" si="0"/>
        <v>40.138314125305591</v>
      </c>
      <c r="AH43" s="64"/>
      <c r="AI43" s="25">
        <f>A43</f>
        <v>2</v>
      </c>
      <c r="AJ43" s="82">
        <f t="shared" si="1"/>
        <v>718299.90919753397</v>
      </c>
      <c r="AK43" s="82">
        <f t="shared" si="1"/>
        <v>458903.27144044184</v>
      </c>
      <c r="AL43" s="66"/>
      <c r="AM43" s="9" t="str">
        <f>IF(A44=0,A43&amp;" - 1",A43&amp;" - "&amp;A44)</f>
        <v>2 - 3</v>
      </c>
      <c r="AN43" s="18">
        <f>AN42+F42+F43</f>
        <v>-38.690000000060536</v>
      </c>
      <c r="AO43" s="18">
        <f>AN43*G43</f>
        <v>1553.0166000007184</v>
      </c>
      <c r="AP43" s="9" t="str">
        <f>D43&amp;","&amp;C43</f>
        <v>458903.27,718299.91</v>
      </c>
    </row>
    <row r="44" spans="1:44" s="46" customFormat="1">
      <c r="A44" s="20">
        <f>A43+1</f>
        <v>3</v>
      </c>
      <c r="B44" s="44"/>
      <c r="C44" s="60">
        <v>718298.76</v>
      </c>
      <c r="D44" s="60">
        <v>458943.41</v>
      </c>
      <c r="E44" s="79"/>
      <c r="F44" s="72">
        <f>IF(C45=0,C44-$C$42,C44-C45)</f>
        <v>19.989999999990687</v>
      </c>
      <c r="G44" s="72">
        <f>IF(D45=0,D44-$D$42,D44-D45)</f>
        <v>0.65999999997438863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20.000892480076828</v>
      </c>
      <c r="N44" s="22">
        <f>IF(F44=0,,ATAN(G44/F44))</f>
        <v>3.3004519106950292E-2</v>
      </c>
      <c r="O44" s="22">
        <f>ABS(DEGREES(N44))</f>
        <v>1.8910196496871365</v>
      </c>
      <c r="P44" s="24" t="str">
        <f>TEXT(INT(O44),"00")</f>
        <v>01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1.8833333333333333</v>
      </c>
      <c r="X44" s="22">
        <f>IF(R44="",W44,IF(R44="N",IF(U44="E",180+W44,180-W44),IF(U44="E",360-W44,W44)))</f>
        <v>1.8833333333333333</v>
      </c>
      <c r="Y44" s="22">
        <f>RADIANS(X44)</f>
        <v>3.2870367579226539E-2</v>
      </c>
      <c r="Z44" s="64"/>
      <c r="AA44" s="58">
        <f>-M44*COS(Y44)</f>
        <v>-19.990088360122375</v>
      </c>
      <c r="AB44" s="58">
        <f>-M44*SIN(Y44)</f>
        <v>-0.65731830500434707</v>
      </c>
      <c r="AC44" s="64"/>
      <c r="AD44" s="82">
        <f>$AA$40/$M$40*M44</f>
        <v>1.0747946865331207E-3</v>
      </c>
      <c r="AE44" s="82">
        <f>$AB$40/$M$40*M44</f>
        <v>9.1674670504656049E-4</v>
      </c>
      <c r="AF44" s="22">
        <f>AA44-AD44</f>
        <v>-19.991163154808909</v>
      </c>
      <c r="AG44" s="22">
        <f>AB44-AE44</f>
        <v>-0.65823505170939367</v>
      </c>
      <c r="AH44" s="64"/>
      <c r="AI44" s="25">
        <f>A44</f>
        <v>3</v>
      </c>
      <c r="AJ44" s="82">
        <f t="shared" si="1"/>
        <v>718298.76245239074</v>
      </c>
      <c r="AK44" s="82">
        <f t="shared" si="1"/>
        <v>458943.40975456714</v>
      </c>
      <c r="AL44" s="66"/>
      <c r="AM44" s="9" t="str">
        <f>IF(A45=0,A44&amp;" - 1",A44&amp;" - "&amp;A45)</f>
        <v>3 - 4</v>
      </c>
      <c r="AN44" s="18">
        <f>AN43+F43+F44</f>
        <v>-17.550000000046566</v>
      </c>
      <c r="AO44" s="18">
        <f>AN44*G44</f>
        <v>-11.582999999581254</v>
      </c>
      <c r="AP44" s="9" t="str">
        <f>D44&amp;","&amp;C44</f>
        <v>458943.41,718298.76</v>
      </c>
    </row>
    <row r="45" spans="1:44" s="46" customFormat="1">
      <c r="A45" s="20">
        <f>A44+1</f>
        <v>4</v>
      </c>
      <c r="B45" s="44"/>
      <c r="C45" s="60">
        <v>718278.77</v>
      </c>
      <c r="D45" s="60">
        <v>458942.75</v>
      </c>
      <c r="E45" s="79"/>
      <c r="F45" s="72">
        <f>IF(C46=0,C45-$C$42,C45-C46)</f>
        <v>-1.2199999999720603</v>
      </c>
      <c r="G45" s="72">
        <f>IF(D46=0,D45-$D$42,D45-D46)</f>
        <v>39.96999999997206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39.988614629638001</v>
      </c>
      <c r="N45" s="22">
        <f>IF(F45=0,,ATAN(G45/F45))</f>
        <v>-1.5402829081844982</v>
      </c>
      <c r="O45" s="22">
        <f>ABS(DEGREES(N45))</f>
        <v>88.251709895108235</v>
      </c>
      <c r="P45" s="24" t="str">
        <f>TEXT(INT(O45),"00")</f>
        <v>88</v>
      </c>
      <c r="Q45" s="25" t="str">
        <f>TEXT((O45-P45)*60,"00")</f>
        <v>15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15</v>
      </c>
      <c r="U45" s="24" t="str">
        <f>IF(L45="",IF(G45&gt;0,"W","E"),"")</f>
        <v>W</v>
      </c>
      <c r="V45" s="44"/>
      <c r="W45" s="22">
        <f>IF(S45="due",90*(I45+K45),S45+T45/60)</f>
        <v>88.25</v>
      </c>
      <c r="X45" s="22">
        <f>IF(R45="",W45,IF(R45="N",IF(U45="E",180+W45,180-W45),IF(U45="E",360-W45,W45)))</f>
        <v>91.75</v>
      </c>
      <c r="Y45" s="22">
        <f>RADIANS(X45)</f>
        <v>1.6013395887047974</v>
      </c>
      <c r="Z45" s="64"/>
      <c r="AA45" s="58">
        <f>-M45*COS(Y45)</f>
        <v>1.2211928361097093</v>
      </c>
      <c r="AB45" s="58">
        <f>-M45*SIN(Y45)</f>
        <v>-39.969963573347577</v>
      </c>
      <c r="AC45" s="64"/>
      <c r="AD45" s="82">
        <f>$AA$40/$M$40*M45</f>
        <v>2.1488816345854606E-3</v>
      </c>
      <c r="AE45" s="82">
        <f>$AB$40/$M$40*M45</f>
        <v>1.8328897441758812E-3</v>
      </c>
      <c r="AF45" s="22">
        <f>AA45-AD45</f>
        <v>1.2190439544751239</v>
      </c>
      <c r="AG45" s="22">
        <f>AB45-AE45</f>
        <v>-39.971796463091756</v>
      </c>
      <c r="AH45" s="64"/>
      <c r="AI45" s="25">
        <f>A45</f>
        <v>4</v>
      </c>
      <c r="AJ45" s="82">
        <f t="shared" ref="AJ45" si="2">AJ44+AF44</f>
        <v>718278.77128923591</v>
      </c>
      <c r="AK45" s="82">
        <f t="shared" ref="AK45" si="3">AK44+AG44</f>
        <v>458942.75151951541</v>
      </c>
      <c r="AL45" s="66"/>
      <c r="AM45" s="9" t="str">
        <f>IF(A46=0,A45&amp;" - 1",A45&amp;" - "&amp;A46)</f>
        <v>4 - 1</v>
      </c>
      <c r="AN45" s="18">
        <f>AN44+F44+F45</f>
        <v>1.2199999999720603</v>
      </c>
      <c r="AO45" s="18">
        <f>AN45*G45</f>
        <v>48.763399998849167</v>
      </c>
      <c r="AP45" s="9" t="str">
        <f>D45&amp;","&amp;C45</f>
        <v>458942.75,718278.77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T21" sqref="T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1608.4143999985019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804.20719999925097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6.5282128180274299E-3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18431.911939875637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120.32744378664896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-6.4961095205973152E-3</v>
      </c>
      <c r="AB40" s="91">
        <f>SUM(AB42:AB65536)</f>
        <v>6.4662484785427132E-4</v>
      </c>
      <c r="AC40" s="91"/>
      <c r="AD40" s="91">
        <f>SUM(AD42:AD65536)</f>
        <v>-6.4961095205973152E-3</v>
      </c>
      <c r="AE40" s="91">
        <f>SUM(AE42:AE65536)</f>
        <v>6.4662484785427132E-4</v>
      </c>
      <c r="AF40" s="91">
        <f>SUM(AF42:AF65536)</f>
        <v>0</v>
      </c>
      <c r="AG40" s="91">
        <f>SUM(AG42:AG65536)</f>
        <v>-7.3274719625260332E-15</v>
      </c>
      <c r="AH40" s="92"/>
      <c r="AI40" s="93">
        <v>1</v>
      </c>
      <c r="AJ40" s="92">
        <f>AJ44+AF44</f>
        <v>718095.08843469631</v>
      </c>
      <c r="AK40" s="92">
        <f>AK44+AG44</f>
        <v>458897.26831654739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3113.4899999999907</v>
      </c>
      <c r="G41" s="72">
        <f>IF(D42=0,D41-$D$41,D41-D42)</f>
        <v>3552.3399999999674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4723.6574236178167</v>
      </c>
      <c r="N41" s="36">
        <f>IF(F41=0,,ATAN(G41/F41))</f>
        <v>0.85113905402821433</v>
      </c>
      <c r="O41" s="36">
        <f>ABS(DEGREES(N41))</f>
        <v>48.76667557457403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-3113.4905522904687</v>
      </c>
      <c r="AB41" s="58">
        <f>-M41*SIN(Y41)</f>
        <v>-3552.3395159384327</v>
      </c>
      <c r="AC41" s="64"/>
      <c r="AD41" s="22">
        <v>0</v>
      </c>
      <c r="AE41" s="22">
        <v>0</v>
      </c>
      <c r="AF41" s="22">
        <f t="shared" ref="AF41:AG43" si="0">AA41-AD41</f>
        <v>-3113.4905522904687</v>
      </c>
      <c r="AG41" s="22">
        <f t="shared" si="0"/>
        <v>-3552.3395159384327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718115.13</v>
      </c>
      <c r="D42" s="60">
        <v>458897.88</v>
      </c>
      <c r="E42" s="79"/>
      <c r="F42" s="72">
        <f>IF(C43=0,C42-$C$42,C42-C43)</f>
        <v>1.1600000000325963</v>
      </c>
      <c r="G42" s="72">
        <f>IF(D43=0,D42-$D$42,D42-D43)</f>
        <v>-40.010000000009313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40.026812263791641</v>
      </c>
      <c r="N42" s="36">
        <f>IF(F42=0,,ATAN(G42/F42))</f>
        <v>-1.5418116944598588</v>
      </c>
      <c r="O42" s="36">
        <f>ABS(DEGREES(N42))</f>
        <v>88.33930289646392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271.66666666666669</v>
      </c>
      <c r="Y42" s="22">
        <f>RADIANS(X42)</f>
        <v>4.7414778012512624</v>
      </c>
      <c r="Z42" s="64"/>
      <c r="AA42" s="58">
        <f>-M42*COS(Y42)</f>
        <v>-1.1641685768757171</v>
      </c>
      <c r="AB42" s="58">
        <f>-M42*SIN(Y42)</f>
        <v>40.009878924153675</v>
      </c>
      <c r="AC42" s="64"/>
      <c r="AD42" s="82">
        <f>$AA$40/$M$40*M42</f>
        <v>-2.1609247902499599E-3</v>
      </c>
      <c r="AE42" s="82">
        <f>$AB$40/$M$40*M42</f>
        <v>2.1509915423830811E-4</v>
      </c>
      <c r="AF42" s="22">
        <f t="shared" si="0"/>
        <v>-1.1620076520854672</v>
      </c>
      <c r="AG42" s="22">
        <f t="shared" si="0"/>
        <v>40.009663824999436</v>
      </c>
      <c r="AH42" s="63"/>
      <c r="AI42" s="38">
        <f>A42</f>
        <v>1</v>
      </c>
      <c r="AJ42" s="82">
        <f t="shared" ref="AJ42:AK44" si="1">AJ41+AF41</f>
        <v>718115.12944770954</v>
      </c>
      <c r="AK42" s="82">
        <f t="shared" si="1"/>
        <v>458897.88048406155</v>
      </c>
      <c r="AL42" s="66"/>
      <c r="AM42" s="9" t="str">
        <f>IF(A43=0,A42&amp;" - 1",A42&amp;" - "&amp;A43)</f>
        <v>1 - 2</v>
      </c>
      <c r="AN42" s="18">
        <f>F42</f>
        <v>1.1600000000325963</v>
      </c>
      <c r="AO42" s="18">
        <f>AN42*G42</f>
        <v>-46.41160000131498</v>
      </c>
      <c r="AP42" s="9" t="str">
        <f>D42&amp;","&amp;C42</f>
        <v>458897.88,718115.13</v>
      </c>
    </row>
    <row r="43" spans="1:44">
      <c r="A43" s="20">
        <f>A42+1</f>
        <v>2</v>
      </c>
      <c r="B43" s="44"/>
      <c r="C43" s="60">
        <v>718113.97</v>
      </c>
      <c r="D43" s="60">
        <v>458937.89</v>
      </c>
      <c r="E43" s="79"/>
      <c r="F43" s="72">
        <f>IF(C44=0,C43-$C$42,C43-C44)</f>
        <v>20.039999999920838</v>
      </c>
      <c r="G43" s="72">
        <f>IF(D44=0,D43-$D$42,D43-D44)</f>
        <v>0.42999999999301508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20.044612742500693</v>
      </c>
      <c r="N43" s="36">
        <f>IF(F43=0,,ATAN(G43/F43))</f>
        <v>2.1453793743290775E-2</v>
      </c>
      <c r="O43" s="36">
        <f>ABS(DEGREES(N43))</f>
        <v>1.2292118360347333</v>
      </c>
      <c r="P43" s="37" t="str">
        <f>TEXT(INT(O43),"00")</f>
        <v>01</v>
      </c>
      <c r="Q43" s="38" t="str">
        <f>TEXT((O43-P43)*60,"00")</f>
        <v>14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14</v>
      </c>
      <c r="U43" s="40" t="str">
        <f>IF(L43="",IF(G43&gt;0,"W","E"),"")</f>
        <v>W</v>
      </c>
      <c r="V43" s="44"/>
      <c r="W43" s="22">
        <f>IF(S43="due",90*(I43+K43),S43+T43/60)</f>
        <v>1.2333333333333334</v>
      </c>
      <c r="X43" s="22">
        <f>IF(R43="",W43,IF(R43="N",IF(U43="E",180+W43,180-W43),IF(U43="E",360-W43,W43)))</f>
        <v>1.2333333333333334</v>
      </c>
      <c r="Y43" s="22">
        <f>RADIANS(X43)</f>
        <v>2.1525727441263399E-2</v>
      </c>
      <c r="Z43" s="64"/>
      <c r="AA43" s="58">
        <f>-M43*COS(Y43)</f>
        <v>-20.039969016582678</v>
      </c>
      <c r="AB43" s="58">
        <f>-M43*SIN(Y43)</f>
        <v>-0.43144155018662933</v>
      </c>
      <c r="AC43" s="64"/>
      <c r="AD43" s="82">
        <f>$AA$40/$M$40*M43</f>
        <v>-1.0821471442883988E-3</v>
      </c>
      <c r="AE43" s="82">
        <f>$AB$40/$M$40*M43</f>
        <v>1.0771727759711153E-4</v>
      </c>
      <c r="AF43" s="22">
        <f t="shared" si="0"/>
        <v>-20.038886869438389</v>
      </c>
      <c r="AG43" s="22">
        <f t="shared" si="0"/>
        <v>-0.43154926746422645</v>
      </c>
      <c r="AH43" s="64"/>
      <c r="AI43" s="25">
        <f>A43</f>
        <v>2</v>
      </c>
      <c r="AJ43" s="82">
        <f t="shared" si="1"/>
        <v>718113.96744005743</v>
      </c>
      <c r="AK43" s="82">
        <f t="shared" si="1"/>
        <v>458937.89014788653</v>
      </c>
      <c r="AL43" s="66"/>
      <c r="AM43" s="9" t="str">
        <f>IF(A44=0,A43&amp;" - 1",A43&amp;" - "&amp;A44)</f>
        <v>2 - 3</v>
      </c>
      <c r="AN43" s="18">
        <f>AN42+F42+F43</f>
        <v>22.35999999998603</v>
      </c>
      <c r="AO43" s="18">
        <f>AN43*G43</f>
        <v>9.6147999998378104</v>
      </c>
      <c r="AP43" s="9" t="str">
        <f>D43&amp;","&amp;C43</f>
        <v>458937.89,718113.97</v>
      </c>
    </row>
    <row r="44" spans="1:44" s="46" customFormat="1">
      <c r="A44" s="20">
        <f>A43+1</f>
        <v>3</v>
      </c>
      <c r="B44" s="44"/>
      <c r="C44" s="60">
        <v>718093.93</v>
      </c>
      <c r="D44" s="60">
        <v>458937.46</v>
      </c>
      <c r="E44" s="79"/>
      <c r="F44" s="72">
        <f>IF(C45=0,C44-$C$42,C44-C45)</f>
        <v>-1.159999999916181</v>
      </c>
      <c r="G44" s="72">
        <f>IF(D45=0,D44-$D$42,D44-D45)</f>
        <v>40.190000000002328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40.20673699767233</v>
      </c>
      <c r="N44" s="22">
        <f>IF(F44=0,,ATAN(G44/F44))</f>
        <v>-1.5419414364848001</v>
      </c>
      <c r="O44" s="22">
        <f>ABS(DEGREES(N44))</f>
        <v>88.346736566918537</v>
      </c>
      <c r="P44" s="24" t="str">
        <f>TEXT(INT(O44),"00")</f>
        <v>88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88.35</v>
      </c>
      <c r="X44" s="22">
        <f>IF(R44="",W44,IF(R44="N",IF(U44="E",180+W44,180-W44),IF(U44="E",360-W44,W44)))</f>
        <v>91.65</v>
      </c>
      <c r="Y44" s="22">
        <f>RADIANS(X44)</f>
        <v>1.5995942594528032</v>
      </c>
      <c r="Z44" s="64"/>
      <c r="AA44" s="58">
        <f>-M44*COS(Y44)</f>
        <v>1.1577108699942793</v>
      </c>
      <c r="AB44" s="58">
        <f>-M44*SIN(Y44)</f>
        <v>-40.19006600568715</v>
      </c>
      <c r="AC44" s="64"/>
      <c r="AD44" s="82">
        <f>$AA$40/$M$40*M44</f>
        <v>-2.1706383746158482E-3</v>
      </c>
      <c r="AE44" s="82">
        <f>$AB$40/$M$40*M44</f>
        <v>2.1606604757543499E-4</v>
      </c>
      <c r="AF44" s="22">
        <f>AA44-AD44</f>
        <v>1.1598815083688951</v>
      </c>
      <c r="AG44" s="22">
        <f>AB44-AE44</f>
        <v>-40.190282071734728</v>
      </c>
      <c r="AH44" s="64"/>
      <c r="AI44" s="25">
        <f>A44</f>
        <v>3</v>
      </c>
      <c r="AJ44" s="82">
        <f t="shared" si="1"/>
        <v>718093.92855318799</v>
      </c>
      <c r="AK44" s="82">
        <f t="shared" si="1"/>
        <v>458937.45859861909</v>
      </c>
      <c r="AL44" s="66"/>
      <c r="AM44" s="9" t="str">
        <f>IF(A45=0,A44&amp;" - 1",A44&amp;" - "&amp;A45)</f>
        <v>3 - 4</v>
      </c>
      <c r="AN44" s="18">
        <f>AN43+F43+F44</f>
        <v>41.239999999990687</v>
      </c>
      <c r="AO44" s="18">
        <f>AN44*G44</f>
        <v>1657.4355999997217</v>
      </c>
      <c r="AP44" s="9" t="str">
        <f>D44&amp;","&amp;C44</f>
        <v>458937.46,718093.93</v>
      </c>
    </row>
    <row r="45" spans="1:44" s="46" customFormat="1">
      <c r="A45" s="20">
        <f>A44+1</f>
        <v>4</v>
      </c>
      <c r="B45" s="44"/>
      <c r="C45" s="60">
        <v>718095.09</v>
      </c>
      <c r="D45" s="60">
        <v>458897.27</v>
      </c>
      <c r="E45" s="79"/>
      <c r="F45" s="72">
        <f>IF(C46=0,C45-$C$42,C45-C46)</f>
        <v>-20.040000000037253</v>
      </c>
      <c r="G45" s="72">
        <f>IF(D46=0,D45-$D$42,D45-D46)</f>
        <v>-0.60999999998603016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20.049281782684286</v>
      </c>
      <c r="N45" s="22">
        <f>IF(F45=0,,ATAN(G45/F45))</f>
        <v>3.0429725955889258E-2</v>
      </c>
      <c r="O45" s="22">
        <f>ABS(DEGREES(N45))</f>
        <v>1.7434948690121492</v>
      </c>
      <c r="P45" s="24" t="str">
        <f>TEXT(INT(O45),"00")</f>
        <v>01</v>
      </c>
      <c r="Q45" s="25" t="str">
        <f>TEXT((O45-P45)*60,"00")</f>
        <v>45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45</v>
      </c>
      <c r="U45" s="24" t="str">
        <f>IF(L45="",IF(G45&gt;0,"W","E"),"")</f>
        <v>E</v>
      </c>
      <c r="V45" s="44"/>
      <c r="W45" s="22">
        <f>IF(S45="due",90*(I45+K45),S45+T45/60)</f>
        <v>1.75</v>
      </c>
      <c r="X45" s="22">
        <f>IF(R45="",W45,IF(R45="N",IF(U45="E",180+W45,180-W45),IF(U45="E",360-W45,W45)))</f>
        <v>181.75</v>
      </c>
      <c r="Y45" s="22">
        <f>RADIANS(X45)</f>
        <v>3.1721359154996938</v>
      </c>
      <c r="Z45" s="64"/>
      <c r="AA45" s="58">
        <f>-M45*COS(Y45)</f>
        <v>20.039930613943518</v>
      </c>
      <c r="AB45" s="58">
        <f>-M45*SIN(Y45)</f>
        <v>0.61227525656795589</v>
      </c>
      <c r="AC45" s="64"/>
      <c r="AD45" s="82">
        <f>$AA$40/$M$40*M45</f>
        <v>-1.0823992114431078E-3</v>
      </c>
      <c r="AE45" s="82">
        <f>$AB$40/$M$40*M45</f>
        <v>1.0774236844341667E-4</v>
      </c>
      <c r="AF45" s="22">
        <f>AA45-AD45</f>
        <v>20.041013013154963</v>
      </c>
      <c r="AG45" s="22">
        <f>AB45-AE45</f>
        <v>0.61216751419951243</v>
      </c>
      <c r="AH45" s="64"/>
      <c r="AI45" s="25">
        <f>A45</f>
        <v>4</v>
      </c>
      <c r="AJ45" s="82">
        <f t="shared" ref="AJ45" si="2">AJ44+AF44</f>
        <v>718095.08843469631</v>
      </c>
      <c r="AK45" s="82">
        <f t="shared" ref="AK45" si="3">AK44+AG44</f>
        <v>458897.26831654739</v>
      </c>
      <c r="AL45" s="66"/>
      <c r="AM45" s="9" t="str">
        <f>IF(A46=0,A45&amp;" - 1",A45&amp;" - "&amp;A46)</f>
        <v>4 - 1</v>
      </c>
      <c r="AN45" s="18">
        <f>AN44+F44+F45</f>
        <v>20.040000000037253</v>
      </c>
      <c r="AO45" s="18">
        <f>AN45*G45</f>
        <v>-12.224399999742769</v>
      </c>
      <c r="AP45" s="9" t="str">
        <f>D45&amp;","&amp;C45</f>
        <v>458897.27,718095.09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1588.9489000031108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794.4744500015554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4.1837696514623835E-3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28246.951930532603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118.17874023327909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4.0890611528014986E-3</v>
      </c>
      <c r="AB40" s="91">
        <f>SUM(AB42:AB65536)</f>
        <v>-8.8515952525369812E-4</v>
      </c>
      <c r="AC40" s="91"/>
      <c r="AD40" s="91">
        <f>SUM(AD42:AD65536)</f>
        <v>4.0890611528014986E-3</v>
      </c>
      <c r="AE40" s="91">
        <f>SUM(AE42:AE65536)</f>
        <v>-8.8515952525369812E-4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718130.91560266644</v>
      </c>
      <c r="AK40" s="92">
        <f>AK44+AG44</f>
        <v>458938.25995519821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3113.4899999999907</v>
      </c>
      <c r="G41" s="72">
        <f>IF(D42=0,D41-$D$41,D41-D42)</f>
        <v>3552.3399999999674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4723.6574236178167</v>
      </c>
      <c r="N41" s="36">
        <f>IF(F41=0,,ATAN(G41/F41))</f>
        <v>0.85113905402821433</v>
      </c>
      <c r="O41" s="36">
        <f>ABS(DEGREES(N41))</f>
        <v>48.76667557457403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-3113.4905522904687</v>
      </c>
      <c r="AB41" s="58">
        <f>-M41*SIN(Y41)</f>
        <v>-3552.3395159384327</v>
      </c>
      <c r="AC41" s="64"/>
      <c r="AD41" s="22">
        <v>0</v>
      </c>
      <c r="AE41" s="22">
        <v>0</v>
      </c>
      <c r="AF41" s="22">
        <f t="shared" ref="AF41:AG43" si="0">AA41-AD41</f>
        <v>-3113.4905522904687</v>
      </c>
      <c r="AG41" s="22">
        <f t="shared" si="0"/>
        <v>-3552.3395159384327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718115.13</v>
      </c>
      <c r="D42" s="60">
        <v>458897.88</v>
      </c>
      <c r="E42" s="79"/>
      <c r="F42" s="72">
        <f>IF(C43=0,C42-$C$42,C42-C43)</f>
        <v>-20.03000000002794</v>
      </c>
      <c r="G42" s="72">
        <f>IF(D43=0,D42-$D$42,D42-D43)</f>
        <v>-0.63000000000465661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20.039905189424552</v>
      </c>
      <c r="N42" s="36">
        <f>IF(F42=0,,ATAN(G42/F42))</f>
        <v>3.1442455039616644E-2</v>
      </c>
      <c r="O42" s="36">
        <f>ABS(DEGREES(N42))</f>
        <v>1.8015199712998793</v>
      </c>
      <c r="P42" s="37" t="str">
        <f>TEXT(INT(O42),"00")</f>
        <v>01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1.8</v>
      </c>
      <c r="X42" s="22">
        <f>IF(R42="",W42,IF(R42="N",IF(U42="E",180+W42,180-W42),IF(U42="E",360-W42,W42)))</f>
        <v>181.8</v>
      </c>
      <c r="Y42" s="22">
        <f>RADIANS(X42)</f>
        <v>3.1730085801256913</v>
      </c>
      <c r="Z42" s="64"/>
      <c r="AA42" s="58">
        <f>-M42*COS(Y42)</f>
        <v>20.030016705937108</v>
      </c>
      <c r="AB42" s="58">
        <f>-M42*SIN(Y42)</f>
        <v>0.62946863385355045</v>
      </c>
      <c r="AC42" s="64"/>
      <c r="AD42" s="82">
        <f>$AA$40/$M$40*M42</f>
        <v>6.9339373269800334E-4</v>
      </c>
      <c r="AE42" s="82">
        <f>$AB$40/$M$40*M42</f>
        <v>-1.5009901889785927E-4</v>
      </c>
      <c r="AF42" s="22">
        <f t="shared" si="0"/>
        <v>20.029323312204411</v>
      </c>
      <c r="AG42" s="22">
        <f t="shared" si="0"/>
        <v>0.62961873287244829</v>
      </c>
      <c r="AH42" s="63"/>
      <c r="AI42" s="38">
        <f>A42</f>
        <v>1</v>
      </c>
      <c r="AJ42" s="82">
        <f t="shared" ref="AJ42:AK44" si="1">AJ41+AF41</f>
        <v>718115.12944770954</v>
      </c>
      <c r="AK42" s="82">
        <f t="shared" si="1"/>
        <v>458897.88048406155</v>
      </c>
      <c r="AL42" s="66"/>
      <c r="AM42" s="9" t="str">
        <f>IF(A43=0,A42&amp;" - 1",A42&amp;" - "&amp;A43)</f>
        <v>1 - 2</v>
      </c>
      <c r="AN42" s="18">
        <f>F42</f>
        <v>-20.03000000002794</v>
      </c>
      <c r="AO42" s="18">
        <f>AN42*G42</f>
        <v>12.618900000110873</v>
      </c>
      <c r="AP42" s="9" t="str">
        <f>D42&amp;","&amp;C42</f>
        <v>458897.88,718115.13</v>
      </c>
    </row>
    <row r="43" spans="1:44">
      <c r="A43" s="20">
        <f>A42+1</f>
        <v>2</v>
      </c>
      <c r="B43" s="44"/>
      <c r="C43" s="60">
        <v>718135.16</v>
      </c>
      <c r="D43" s="60">
        <v>458898.51</v>
      </c>
      <c r="E43" s="79"/>
      <c r="F43" s="72">
        <f>IF(C44=0,C43-$C$42,C43-C44)</f>
        <v>1.1500000000232831</v>
      </c>
      <c r="G43" s="72">
        <f>IF(D44=0,D43-$D$42,D43-D44)</f>
        <v>-36.979999999981374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36.997876966100044</v>
      </c>
      <c r="N43" s="36">
        <f>IF(F43=0,,ATAN(G43/F43))</f>
        <v>-1.5397084549334212</v>
      </c>
      <c r="O43" s="36">
        <f>ABS(DEGREES(N43))</f>
        <v>88.218796148293947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271.7833333333333</v>
      </c>
      <c r="Y43" s="22">
        <f>RADIANS(X43)</f>
        <v>4.7435140187119211</v>
      </c>
      <c r="Z43" s="64"/>
      <c r="AA43" s="58">
        <f>-M43*COS(Y43)</f>
        <v>-1.1513744151323446</v>
      </c>
      <c r="AB43" s="58">
        <f>-M43*SIN(Y43)</f>
        <v>36.979957233004676</v>
      </c>
      <c r="AC43" s="64"/>
      <c r="AD43" s="82">
        <f>$AA$40/$M$40*M43</f>
        <v>1.2801505680258285E-3</v>
      </c>
      <c r="AE43" s="82">
        <f>$AB$40/$M$40*M43</f>
        <v>-2.7711433669087073E-4</v>
      </c>
      <c r="AF43" s="22">
        <f t="shared" si="0"/>
        <v>-1.1526545657003704</v>
      </c>
      <c r="AG43" s="22">
        <f t="shared" si="0"/>
        <v>36.980234347341366</v>
      </c>
      <c r="AH43" s="64"/>
      <c r="AI43" s="25">
        <f>A43</f>
        <v>2</v>
      </c>
      <c r="AJ43" s="82">
        <f t="shared" si="1"/>
        <v>718135.15877102176</v>
      </c>
      <c r="AK43" s="82">
        <f t="shared" si="1"/>
        <v>458898.51010279445</v>
      </c>
      <c r="AL43" s="66"/>
      <c r="AM43" s="9" t="str">
        <f>IF(A44=0,A43&amp;" - 1",A43&amp;" - "&amp;A44)</f>
        <v>2 - 3</v>
      </c>
      <c r="AN43" s="18">
        <f>AN42+F42+F43</f>
        <v>-38.910000000032596</v>
      </c>
      <c r="AO43" s="18">
        <f>AN43*G43</f>
        <v>1438.8918000004805</v>
      </c>
      <c r="AP43" s="9" t="str">
        <f>D43&amp;","&amp;C43</f>
        <v>458898.51,718135.16</v>
      </c>
    </row>
    <row r="44" spans="1:44" s="46" customFormat="1">
      <c r="A44" s="20">
        <f>A43+1</f>
        <v>3</v>
      </c>
      <c r="B44" s="44"/>
      <c r="C44" s="60">
        <v>718134.01</v>
      </c>
      <c r="D44" s="60">
        <v>458935.49</v>
      </c>
      <c r="E44" s="79"/>
      <c r="F44" s="72">
        <f>IF(C45=0,C44-$C$42,C44-C45)</f>
        <v>3.0899999999674037</v>
      </c>
      <c r="G44" s="72">
        <f>IF(D45=0,D44-$D$42,D44-D45)</f>
        <v>-2.7700000000186265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4.1498192731613921</v>
      </c>
      <c r="N44" s="22">
        <f>IF(F44=0,,ATAN(G44/F44))</f>
        <v>-0.73084483746297468</v>
      </c>
      <c r="O44" s="22">
        <f>ABS(DEGREES(N44))</f>
        <v>41.874324665553083</v>
      </c>
      <c r="P44" s="24" t="str">
        <f>TEXT(INT(O44),"00")</f>
        <v>41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41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41.866666666666667</v>
      </c>
      <c r="X44" s="22">
        <f>IF(R44="",W44,IF(R44="N",IF(U44="E",180+W44,180-W44),IF(U44="E",360-W44,W44)))</f>
        <v>318.13333333333333</v>
      </c>
      <c r="Y44" s="22">
        <f>RADIANS(X44)</f>
        <v>5.5524741270112932</v>
      </c>
      <c r="Z44" s="64"/>
      <c r="AA44" s="58">
        <f>-M44*COS(Y44)</f>
        <v>-3.0903702030722702</v>
      </c>
      <c r="AB44" s="58">
        <f>-M44*SIN(Y44)</f>
        <v>2.7695869742372778</v>
      </c>
      <c r="AC44" s="64"/>
      <c r="AD44" s="82">
        <f>$AA$40/$M$40*M44</f>
        <v>1.4358644158446338E-4</v>
      </c>
      <c r="AE44" s="82">
        <f>$AB$40/$M$40*M44</f>
        <v>-3.1082173075033321E-5</v>
      </c>
      <c r="AF44" s="22">
        <f>AA44-AD44</f>
        <v>-3.0905137895138548</v>
      </c>
      <c r="AG44" s="22">
        <f>AB44-AE44</f>
        <v>2.7696180564103527</v>
      </c>
      <c r="AH44" s="64"/>
      <c r="AI44" s="25">
        <f>A44</f>
        <v>3</v>
      </c>
      <c r="AJ44" s="82">
        <f t="shared" si="1"/>
        <v>718134.006116456</v>
      </c>
      <c r="AK44" s="82">
        <f t="shared" si="1"/>
        <v>458935.49033714179</v>
      </c>
      <c r="AL44" s="66"/>
      <c r="AM44" s="9" t="str">
        <f>IF(A45=0,A44&amp;" - 1",A44&amp;" - "&amp;A45)</f>
        <v>3 - 4</v>
      </c>
      <c r="AN44" s="18">
        <f>AN43+F43+F44</f>
        <v>-34.67000000004191</v>
      </c>
      <c r="AO44" s="18">
        <f>AN44*G44</f>
        <v>96.03590000076187</v>
      </c>
      <c r="AP44" s="9" t="str">
        <f>D44&amp;","&amp;C44</f>
        <v>458935.49,718134.01</v>
      </c>
    </row>
    <row r="45" spans="1:44" s="46" customFormat="1">
      <c r="A45" s="20">
        <f t="shared" ref="A45:A46" si="2">A44+1</f>
        <v>4</v>
      </c>
      <c r="B45" s="44"/>
      <c r="C45" s="60">
        <v>718130.92</v>
      </c>
      <c r="D45" s="60">
        <v>458938.26</v>
      </c>
      <c r="E45" s="79"/>
      <c r="F45" s="72">
        <f t="shared" ref="F45:F46" si="3">IF(C46=0,C45-$C$42,C45-C46)</f>
        <v>16.960000000079162</v>
      </c>
      <c r="G45" s="72">
        <f t="shared" ref="G45:G46" si="4">IF(D46=0,D45-$D$42,D45-D46)</f>
        <v>0.36999999999534339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16.964035486955389</v>
      </c>
      <c r="N45" s="22">
        <f t="shared" ref="N45:N46" si="11">IF(F45=0,,ATAN(G45/F45))</f>
        <v>2.1812577685435028E-2</v>
      </c>
      <c r="O45" s="22">
        <f t="shared" ref="O45:O46" si="12">ABS(DEGREES(N45))</f>
        <v>1.2497686416766649</v>
      </c>
      <c r="P45" s="24" t="str">
        <f t="shared" ref="P45:P46" si="13">TEXT(INT(O45),"00")</f>
        <v>01</v>
      </c>
      <c r="Q45" s="25" t="str">
        <f t="shared" ref="Q45:Q46" si="14">TEXT((O45-P45)*60,"00")</f>
        <v>15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1.25</v>
      </c>
      <c r="X45" s="22">
        <f t="shared" ref="X45:X46" si="20">IF(R45="",W45,IF(R45="N",IF(U45="E",180+W45,180-W45),IF(U45="E",360-W45,W45)))</f>
        <v>1.25</v>
      </c>
      <c r="Y45" s="22">
        <f t="shared" ref="Y45:Y46" si="21">RADIANS(X45)</f>
        <v>2.1816615649929118E-2</v>
      </c>
      <c r="Z45" s="64"/>
      <c r="AA45" s="58">
        <f t="shared" ref="AA45:AA46" si="22">-M45*COS(Y45)</f>
        <v>-16.959998505894031</v>
      </c>
      <c r="AB45" s="58">
        <f t="shared" ref="AB45:AB46" si="23">-M45*SIN(Y45)</f>
        <v>-0.3700684838701469</v>
      </c>
      <c r="AC45" s="64"/>
      <c r="AD45" s="82">
        <f t="shared" ref="AD45:AD46" si="24">$AA$40/$M$40*M45</f>
        <v>5.8696664364104993E-4</v>
      </c>
      <c r="AE45" s="82">
        <f t="shared" ref="AE45:AE46" si="25">$AB$40/$M$40*M45</f>
        <v>-1.2706073502204973E-4</v>
      </c>
      <c r="AF45" s="22">
        <f t="shared" ref="AF45:AF46" si="26">AA45-AD45</f>
        <v>-16.960585472537673</v>
      </c>
      <c r="AG45" s="22">
        <f t="shared" ref="AG45:AG46" si="27">AB45-AE45</f>
        <v>-0.36994142313512485</v>
      </c>
      <c r="AH45" s="64"/>
      <c r="AI45" s="25">
        <f t="shared" ref="AI45:AI46" si="28">A45</f>
        <v>4</v>
      </c>
      <c r="AJ45" s="82">
        <f t="shared" ref="AJ45:AJ46" si="29">AJ44+AF44</f>
        <v>718130.91560266644</v>
      </c>
      <c r="AK45" s="82">
        <f t="shared" ref="AK45:AK46" si="30">AK44+AG44</f>
        <v>458938.25995519821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-14.619999999995343</v>
      </c>
      <c r="AO45" s="18">
        <f t="shared" ref="AO45:AO46" si="33">AN45*G45</f>
        <v>-5.4093999999301969</v>
      </c>
      <c r="AP45" s="9" t="str">
        <f t="shared" ref="AP45:AP46" si="34">D45&amp;","&amp;C45</f>
        <v>458938.26,718130.92</v>
      </c>
    </row>
    <row r="46" spans="1:44" s="46" customFormat="1">
      <c r="A46" s="20">
        <f t="shared" si="2"/>
        <v>5</v>
      </c>
      <c r="B46" s="44"/>
      <c r="C46" s="60">
        <v>718113.96</v>
      </c>
      <c r="D46" s="60">
        <v>458937.89</v>
      </c>
      <c r="E46" s="79"/>
      <c r="F46" s="72">
        <f t="shared" si="3"/>
        <v>-1.1700000000419095</v>
      </c>
      <c r="G46" s="72">
        <f t="shared" si="4"/>
        <v>40.010000000009313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40.027103317637703</v>
      </c>
      <c r="N46" s="22">
        <f t="shared" si="11"/>
        <v>-1.541561968673224</v>
      </c>
      <c r="O46" s="22">
        <f t="shared" si="12"/>
        <v>88.324994662854166</v>
      </c>
      <c r="P46" s="24" t="str">
        <f t="shared" si="13"/>
        <v>88</v>
      </c>
      <c r="Q46" s="25" t="str">
        <f t="shared" si="14"/>
        <v>19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19</v>
      </c>
      <c r="U46" s="24" t="str">
        <f t="shared" si="18"/>
        <v>W</v>
      </c>
      <c r="V46" s="44"/>
      <c r="W46" s="22">
        <f t="shared" si="19"/>
        <v>88.316666666666663</v>
      </c>
      <c r="X46" s="22">
        <f t="shared" si="20"/>
        <v>91.683333333333337</v>
      </c>
      <c r="Y46" s="22">
        <f t="shared" si="21"/>
        <v>1.6001760358701345</v>
      </c>
      <c r="Z46" s="64"/>
      <c r="AA46" s="58">
        <f t="shared" si="22"/>
        <v>1.1758154793143403</v>
      </c>
      <c r="AB46" s="58">
        <f t="shared" si="23"/>
        <v>-40.009829516750607</v>
      </c>
      <c r="AC46" s="64"/>
      <c r="AD46" s="82">
        <f t="shared" si="24"/>
        <v>1.3849637668521531E-3</v>
      </c>
      <c r="AE46" s="82">
        <f t="shared" si="25"/>
        <v>-2.998032615678851E-4</v>
      </c>
      <c r="AF46" s="22">
        <f t="shared" si="26"/>
        <v>1.1744305155474881</v>
      </c>
      <c r="AG46" s="22">
        <f t="shared" si="27"/>
        <v>-40.009529713489037</v>
      </c>
      <c r="AH46" s="64"/>
      <c r="AI46" s="25">
        <f t="shared" si="28"/>
        <v>5</v>
      </c>
      <c r="AJ46" s="82">
        <f t="shared" si="29"/>
        <v>718113.95501719392</v>
      </c>
      <c r="AK46" s="82">
        <f t="shared" si="30"/>
        <v>458937.89001377509</v>
      </c>
      <c r="AL46" s="66"/>
      <c r="AM46" s="9" t="str">
        <f t="shared" si="31"/>
        <v>5 - 1</v>
      </c>
      <c r="AN46" s="18">
        <f t="shared" si="32"/>
        <v>1.1700000000419095</v>
      </c>
      <c r="AO46" s="18">
        <f t="shared" si="33"/>
        <v>46.811700001687697</v>
      </c>
      <c r="AP46" s="9" t="str">
        <f t="shared" si="34"/>
        <v>458937.89,718113.96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T49" sqref="T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1592.5361999977979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796.26809999889895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1.9601755962945738E-3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60343.933824303662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118.28470646681473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-1.4724214766452803E-3</v>
      </c>
      <c r="AB40" s="91">
        <f>SUM(AB42:AB65536)</f>
        <v>-1.2939332917204505E-3</v>
      </c>
      <c r="AC40" s="91"/>
      <c r="AD40" s="91">
        <f>SUM(AD42:AD65536)</f>
        <v>-1.4724214766452803E-3</v>
      </c>
      <c r="AE40" s="91">
        <f>SUM(AE42:AE65536)</f>
        <v>-1.2939332917204505E-3</v>
      </c>
      <c r="AF40" s="91">
        <f>SUM(AF42:AF65536)</f>
        <v>0</v>
      </c>
      <c r="AG40" s="91">
        <f>SUM(AG42:AG65536)</f>
        <v>-6.2172489379008766E-15</v>
      </c>
      <c r="AH40" s="92"/>
      <c r="AI40" s="93">
        <v>1</v>
      </c>
      <c r="AJ40" s="92">
        <f>AJ44+AF44</f>
        <v>718148.51600205933</v>
      </c>
      <c r="AK40" s="92">
        <f>AK44+AG44</f>
        <v>458936.37629054906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3058.9100000000326</v>
      </c>
      <c r="G41" s="72">
        <f>IF(D42=0,D41-$D$41,D41-D42)</f>
        <v>3550.3799999999464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4686.3769089244006</v>
      </c>
      <c r="N41" s="36">
        <f>IF(F41=0,,ATAN(G41/F41))</f>
        <v>0.85962204152112409</v>
      </c>
      <c r="O41" s="36">
        <f>ABS(DEGREES(N41))</f>
        <v>49.252714955580025</v>
      </c>
      <c r="P41" s="37" t="str">
        <f>TEXT(INT(O41),"00")</f>
        <v>49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49.25</v>
      </c>
      <c r="X41" s="22">
        <f>IF(R41="",W41,IF(R41="N",IF(U41="E",180+W41,180-W41),IF(U41="E",360-W41,W41)))</f>
        <v>49.25</v>
      </c>
      <c r="Y41" s="22">
        <f>RADIANS(X41)</f>
        <v>0.85957465660720733</v>
      </c>
      <c r="Z41" s="64"/>
      <c r="AA41" s="58">
        <f>-M41*COS(Y41)</f>
        <v>-3059.07823101651</v>
      </c>
      <c r="AB41" s="58">
        <f>-M41*SIN(Y41)</f>
        <v>-3550.2350498270844</v>
      </c>
      <c r="AC41" s="64"/>
      <c r="AD41" s="22">
        <v>0</v>
      </c>
      <c r="AE41" s="22">
        <v>0</v>
      </c>
      <c r="AF41" s="22">
        <f t="shared" ref="AF41:AG43" si="0">AA41-AD41</f>
        <v>-3059.07823101651</v>
      </c>
      <c r="AG41" s="22">
        <f t="shared" si="0"/>
        <v>-3550.2350498270844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718169.71</v>
      </c>
      <c r="D42" s="60">
        <v>458899.84</v>
      </c>
      <c r="E42" s="79"/>
      <c r="F42" s="72">
        <f>IF(C43=0,C42-$C$42,C42-C43)</f>
        <v>1.1899999999441206</v>
      </c>
      <c r="G42" s="72">
        <f>IF(D43=0,D42-$D$42,D42-D43)</f>
        <v>-39.96999999997206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39.987710612107229</v>
      </c>
      <c r="N42" s="36">
        <f>IF(F42=0,,ATAN(G42/F42))</f>
        <v>-1.5410327895213405</v>
      </c>
      <c r="O42" s="36">
        <f>ABS(DEGREES(N42))</f>
        <v>88.29467493084492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E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271.7</v>
      </c>
      <c r="Y42" s="22">
        <f>RADIANS(X42)</f>
        <v>4.7420595776685932</v>
      </c>
      <c r="Z42" s="64"/>
      <c r="AA42" s="58">
        <f>-M42*COS(Y42)</f>
        <v>-1.1862851834235366</v>
      </c>
      <c r="AB42" s="58">
        <f>-M42*SIN(Y42)</f>
        <v>39.970110425932312</v>
      </c>
      <c r="AC42" s="64"/>
      <c r="AD42" s="82">
        <f>$AA$40/$M$40*M42</f>
        <v>-4.9777156883473988E-4</v>
      </c>
      <c r="AE42" s="82">
        <f>$AB$40/$M$40*M42</f>
        <v>-4.3743127548957457E-4</v>
      </c>
      <c r="AF42" s="22">
        <f t="shared" si="0"/>
        <v>-1.1857874118547018</v>
      </c>
      <c r="AG42" s="22">
        <f t="shared" si="0"/>
        <v>39.970547857207798</v>
      </c>
      <c r="AH42" s="63"/>
      <c r="AI42" s="38">
        <f>A42</f>
        <v>1</v>
      </c>
      <c r="AJ42" s="82">
        <f t="shared" ref="AJ42:AK44" si="1">AJ41+AF41</f>
        <v>718169.54176898347</v>
      </c>
      <c r="AK42" s="82">
        <f t="shared" si="1"/>
        <v>458899.98495017289</v>
      </c>
      <c r="AL42" s="66"/>
      <c r="AM42" s="9" t="str">
        <f>IF(A43=0,A42&amp;" - 1",A42&amp;" - "&amp;A43)</f>
        <v>1 - 2</v>
      </c>
      <c r="AN42" s="18">
        <f>F42</f>
        <v>1.1899999999441206</v>
      </c>
      <c r="AO42" s="18">
        <f>AN42*G42</f>
        <v>-47.564299997733251</v>
      </c>
      <c r="AP42" s="9" t="str">
        <f>D42&amp;","&amp;C42</f>
        <v>458899.84,718169.71</v>
      </c>
    </row>
    <row r="43" spans="1:44">
      <c r="A43" s="20">
        <f>A42+1</f>
        <v>2</v>
      </c>
      <c r="B43" s="44"/>
      <c r="C43" s="60">
        <v>718168.52</v>
      </c>
      <c r="D43" s="60">
        <v>458939.81</v>
      </c>
      <c r="E43" s="79"/>
      <c r="F43" s="72">
        <f>IF(C44=0,C43-$C$42,C43-C44)</f>
        <v>16.85999999998603</v>
      </c>
      <c r="G43" s="72">
        <f>IF(D44=0,D43-$D$42,D43-D44)</f>
        <v>0.53999999997904524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16.868645470206147</v>
      </c>
      <c r="N43" s="36">
        <f>IF(F43=0,,ATAN(G43/F43))</f>
        <v>3.2017524639895489E-2</v>
      </c>
      <c r="O43" s="36">
        <f>ABS(DEGREES(N43))</f>
        <v>1.8344690323221324</v>
      </c>
      <c r="P43" s="37" t="str">
        <f>TEXT(INT(O43),"00")</f>
        <v>01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1.8333333333333335</v>
      </c>
      <c r="X43" s="22">
        <f>IF(R43="",W43,IF(R43="N",IF(U43="E",180+W43,180-W43),IF(U43="E",360-W43,W43)))</f>
        <v>1.8333333333333335</v>
      </c>
      <c r="Y43" s="22">
        <f>RADIANS(X43)</f>
        <v>3.199770295322938E-2</v>
      </c>
      <c r="Z43" s="64"/>
      <c r="AA43" s="58">
        <f>-M43*COS(Y43)</f>
        <v>-16.860010700384692</v>
      </c>
      <c r="AB43" s="58">
        <f>-M43*SIN(Y43)</f>
        <v>-0.53966580623579408</v>
      </c>
      <c r="AC43" s="64"/>
      <c r="AD43" s="82">
        <f>$AA$40/$M$40*M43</f>
        <v>-2.0998281700276267E-4</v>
      </c>
      <c r="AE43" s="82">
        <f>$AB$40/$M$40*M43</f>
        <v>-1.8452852115968802E-4</v>
      </c>
      <c r="AF43" s="22">
        <f t="shared" si="0"/>
        <v>-16.85980071756769</v>
      </c>
      <c r="AG43" s="22">
        <f t="shared" si="0"/>
        <v>-0.53948127771463439</v>
      </c>
      <c r="AH43" s="64"/>
      <c r="AI43" s="25">
        <f>A43</f>
        <v>2</v>
      </c>
      <c r="AJ43" s="82">
        <f t="shared" si="1"/>
        <v>718168.3559815716</v>
      </c>
      <c r="AK43" s="82">
        <f t="shared" si="1"/>
        <v>458939.95549803012</v>
      </c>
      <c r="AL43" s="66"/>
      <c r="AM43" s="9" t="str">
        <f>IF(A44=0,A43&amp;" - 1",A43&amp;" - "&amp;A44)</f>
        <v>2 - 3</v>
      </c>
      <c r="AN43" s="18">
        <f>AN42+F42+F43</f>
        <v>19.239999999874271</v>
      </c>
      <c r="AO43" s="18">
        <f>AN43*G43</f>
        <v>10.389599999528937</v>
      </c>
      <c r="AP43" s="9" t="str">
        <f>D43&amp;","&amp;C43</f>
        <v>458939.81,718168.52</v>
      </c>
    </row>
    <row r="44" spans="1:44" s="46" customFormat="1">
      <c r="A44" s="20">
        <f>A43+1</f>
        <v>3</v>
      </c>
      <c r="B44" s="44"/>
      <c r="C44" s="60">
        <v>718151.66</v>
      </c>
      <c r="D44" s="60">
        <v>458939.27</v>
      </c>
      <c r="E44" s="79"/>
      <c r="F44" s="72">
        <f>IF(C45=0,C44-$C$42,C44-C45)</f>
        <v>2.9799999999813735</v>
      </c>
      <c r="G44" s="72">
        <f>IF(D45=0,D44-$D$42,D44-D45)</f>
        <v>3.0400000000372529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4.2569942447829883</v>
      </c>
      <c r="N44" s="22">
        <f>IF(F44=0,,ATAN(G44/F44))</f>
        <v>0.79536461081290588</v>
      </c>
      <c r="O44" s="22">
        <f>ABS(DEGREES(N44))</f>
        <v>45.57103537364479</v>
      </c>
      <c r="P44" s="24" t="str">
        <f>TEXT(INT(O44),"00")</f>
        <v>45</v>
      </c>
      <c r="Q44" s="25" t="str">
        <f>TEXT((O44-P44)*60,"00")</f>
        <v>34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34</v>
      </c>
      <c r="U44" s="24" t="str">
        <f>IF(L44="",IF(G44&gt;0,"W","E"),"")</f>
        <v>W</v>
      </c>
      <c r="V44" s="44"/>
      <c r="W44" s="22">
        <f>IF(S44="due",90*(I44+K44),S44+T44/60)</f>
        <v>45.56666666666667</v>
      </c>
      <c r="X44" s="22">
        <f>IF(R44="",W44,IF(R44="N",IF(U44="E",180+W44,180-W44),IF(U44="E",360-W44,W44)))</f>
        <v>45.56666666666667</v>
      </c>
      <c r="Y44" s="22">
        <f>RADIANS(X44)</f>
        <v>0.7952883624920829</v>
      </c>
      <c r="Z44" s="64"/>
      <c r="AA44" s="58">
        <f>-M44*COS(Y44)</f>
        <v>-2.9802317862138819</v>
      </c>
      <c r="AB44" s="58">
        <f>-M44*SIN(Y44)</f>
        <v>-3.039772771204436</v>
      </c>
      <c r="AC44" s="64"/>
      <c r="AD44" s="82">
        <f>$AA$40/$M$40*M44</f>
        <v>-5.2991548435996386E-5</v>
      </c>
      <c r="AE44" s="82">
        <f>$AB$40/$M$40*M44</f>
        <v>-4.6567867820954797E-5</v>
      </c>
      <c r="AF44" s="22">
        <f>AA44-AD44</f>
        <v>-2.9801787946654459</v>
      </c>
      <c r="AG44" s="22">
        <f>AB44-AE44</f>
        <v>-3.039726203336615</v>
      </c>
      <c r="AH44" s="64"/>
      <c r="AI44" s="25">
        <f>A44</f>
        <v>3</v>
      </c>
      <c r="AJ44" s="82">
        <f t="shared" si="1"/>
        <v>718151.49618085404</v>
      </c>
      <c r="AK44" s="82">
        <f t="shared" si="1"/>
        <v>458939.41601675242</v>
      </c>
      <c r="AL44" s="66"/>
      <c r="AM44" s="9" t="str">
        <f>IF(A45=0,A44&amp;" - 1",A44&amp;" - "&amp;A45)</f>
        <v>3 - 4</v>
      </c>
      <c r="AN44" s="18">
        <f>AN43+F43+F44</f>
        <v>39.079999999841675</v>
      </c>
      <c r="AO44" s="18">
        <f>AN44*G44</f>
        <v>118.80320000097454</v>
      </c>
      <c r="AP44" s="9" t="str">
        <f>D44&amp;","&amp;C44</f>
        <v>458939.27,718151.66</v>
      </c>
    </row>
    <row r="45" spans="1:44" s="46" customFormat="1">
      <c r="A45" s="20">
        <f t="shared" ref="A45:A46" si="2">A44+1</f>
        <v>4</v>
      </c>
      <c r="B45" s="44"/>
      <c r="C45" s="60">
        <v>718148.68</v>
      </c>
      <c r="D45" s="60">
        <v>458936.23</v>
      </c>
      <c r="E45" s="79"/>
      <c r="F45" s="72">
        <f t="shared" ref="F45:F46" si="3">IF(C46=0,C45-$C$42,C45-C46)</f>
        <v>-0.90999999991618097</v>
      </c>
      <c r="G45" s="72">
        <f t="shared" ref="G45:G46" si="4">IF(D46=0,D45-$D$42,D45-D46)</f>
        <v>37.029999999969732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37.041179786794125</v>
      </c>
      <c r="N45" s="22">
        <f t="shared" ref="N45:N46" si="11">IF(F45=0,,ATAN(G45/F45))</f>
        <v>-1.5462266028168123</v>
      </c>
      <c r="O45" s="22">
        <f t="shared" ref="O45:O46" si="12">ABS(DEGREES(N45))</f>
        <v>88.592258512254389</v>
      </c>
      <c r="P45" s="24" t="str">
        <f t="shared" ref="P45:P46" si="13">TEXT(INT(O45),"00")</f>
        <v>88</v>
      </c>
      <c r="Q45" s="25" t="str">
        <f t="shared" ref="Q45:Q46" si="14">TEXT((O45-P45)*60,"00")</f>
        <v>36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88.6</v>
      </c>
      <c r="X45" s="22">
        <f t="shared" ref="X45:X46" si="20">IF(R45="",W45,IF(R45="N",IF(U45="E",180+W45,180-W45),IF(U45="E",360-W45,W45)))</f>
        <v>91.4</v>
      </c>
      <c r="Y45" s="22">
        <f t="shared" ref="Y45:Y46" si="21">RADIANS(X45)</f>
        <v>1.5952309363228172</v>
      </c>
      <c r="Z45" s="64"/>
      <c r="AA45" s="58">
        <f t="shared" ref="AA45:AA46" si="22">-M45*COS(Y45)</f>
        <v>0.90499670353540795</v>
      </c>
      <c r="AB45" s="58">
        <f t="shared" ref="AB45:AB46" si="23">-M45*SIN(Y45)</f>
        <v>-37.030122616110731</v>
      </c>
      <c r="AC45" s="64"/>
      <c r="AD45" s="82">
        <f t="shared" ref="AD45:AD46" si="24">$AA$40/$M$40*M45</f>
        <v>-4.6109281806144738E-4</v>
      </c>
      <c r="AE45" s="82">
        <f t="shared" ref="AE45:AE46" si="25">$AB$40/$M$40*M45</f>
        <v>-4.0519875411097349E-4</v>
      </c>
      <c r="AF45" s="22">
        <f t="shared" ref="AF45:AF46" si="26">AA45-AD45</f>
        <v>0.90545779635346935</v>
      </c>
      <c r="AG45" s="22">
        <f t="shared" ref="AG45:AG46" si="27">AB45-AE45</f>
        <v>-37.029717417356622</v>
      </c>
      <c r="AH45" s="64"/>
      <c r="AI45" s="25">
        <f t="shared" ref="AI45:AI46" si="28">A45</f>
        <v>4</v>
      </c>
      <c r="AJ45" s="82">
        <f t="shared" ref="AJ45:AJ46" si="29">AJ44+AF44</f>
        <v>718148.51600205933</v>
      </c>
      <c r="AK45" s="82">
        <f t="shared" ref="AK45:AK46" si="30">AK44+AG44</f>
        <v>458936.37629054906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41.149999999906868</v>
      </c>
      <c r="AO45" s="18">
        <f t="shared" ref="AO45:AO46" si="33">AN45*G45</f>
        <v>1523.7844999953059</v>
      </c>
      <c r="AP45" s="9" t="str">
        <f t="shared" ref="AP45:AP46" si="34">D45&amp;","&amp;C45</f>
        <v>458936.23,718148.68</v>
      </c>
    </row>
    <row r="46" spans="1:44" s="46" customFormat="1">
      <c r="A46" s="20">
        <f t="shared" si="2"/>
        <v>5</v>
      </c>
      <c r="B46" s="44"/>
      <c r="C46" s="60">
        <v>718149.59</v>
      </c>
      <c r="D46" s="60">
        <v>458899.20000000001</v>
      </c>
      <c r="E46" s="79"/>
      <c r="F46" s="72">
        <f t="shared" si="3"/>
        <v>-20.119999999995343</v>
      </c>
      <c r="G46" s="72">
        <f t="shared" si="4"/>
        <v>-0.64000000001396984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20.130176352924245</v>
      </c>
      <c r="N46" s="22">
        <f t="shared" si="11"/>
        <v>3.1798423243775374E-2</v>
      </c>
      <c r="O46" s="22">
        <f t="shared" si="12"/>
        <v>1.8219154470390257</v>
      </c>
      <c r="P46" s="24" t="str">
        <f t="shared" si="13"/>
        <v>01</v>
      </c>
      <c r="Q46" s="25" t="str">
        <f t="shared" si="14"/>
        <v>49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49</v>
      </c>
      <c r="U46" s="24" t="str">
        <f t="shared" si="18"/>
        <v>E</v>
      </c>
      <c r="V46" s="44"/>
      <c r="W46" s="22">
        <f t="shared" si="19"/>
        <v>1.8166666666666667</v>
      </c>
      <c r="X46" s="22">
        <f t="shared" si="20"/>
        <v>181.81666666666666</v>
      </c>
      <c r="Y46" s="22">
        <f t="shared" si="21"/>
        <v>3.1732994683343567</v>
      </c>
      <c r="Z46" s="64"/>
      <c r="AA46" s="58">
        <f t="shared" si="22"/>
        <v>20.120058545010057</v>
      </c>
      <c r="AB46" s="58">
        <f t="shared" si="23"/>
        <v>0.63815683432692738</v>
      </c>
      <c r="AC46" s="64"/>
      <c r="AD46" s="82">
        <f t="shared" si="24"/>
        <v>-2.5058272431033405E-4</v>
      </c>
      <c r="AE46" s="82">
        <f t="shared" si="25"/>
        <v>-2.202068731392597E-4</v>
      </c>
      <c r="AF46" s="22">
        <f t="shared" si="26"/>
        <v>20.120309127734366</v>
      </c>
      <c r="AG46" s="22">
        <f t="shared" si="27"/>
        <v>0.63837704120006666</v>
      </c>
      <c r="AH46" s="64"/>
      <c r="AI46" s="25">
        <f t="shared" si="28"/>
        <v>5</v>
      </c>
      <c r="AJ46" s="82">
        <f t="shared" si="29"/>
        <v>718149.42145985563</v>
      </c>
      <c r="AK46" s="82">
        <f t="shared" si="30"/>
        <v>458899.34657313168</v>
      </c>
      <c r="AL46" s="66"/>
      <c r="AM46" s="9" t="str">
        <f t="shared" si="31"/>
        <v>5 - 1</v>
      </c>
      <c r="AN46" s="18">
        <f t="shared" si="32"/>
        <v>20.119999999995343</v>
      </c>
      <c r="AO46" s="18">
        <f t="shared" si="33"/>
        <v>-12.876800000278093</v>
      </c>
      <c r="AP46" s="9" t="str">
        <f t="shared" si="34"/>
        <v>458899.2,718149.59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1601.0272000007387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800.51360000036937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6.6506097457802752E-3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18045.567054033985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120.01402411768987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-6.5784669425883457E-3</v>
      </c>
      <c r="AB40" s="91">
        <f>SUM(AB42:AB65536)</f>
        <v>9.7692511275937477E-4</v>
      </c>
      <c r="AC40" s="91"/>
      <c r="AD40" s="91">
        <f>SUM(AD42:AD65536)</f>
        <v>-6.5784669425883457E-3</v>
      </c>
      <c r="AE40" s="91">
        <f>SUM(AE42:AE65536)</f>
        <v>9.7692511275937499E-4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718168.35329190758</v>
      </c>
      <c r="AK40" s="92">
        <f>AK44+AG44</f>
        <v>458939.95538610249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3058.9100000000326</v>
      </c>
      <c r="G41" s="72">
        <f>IF(D42=0,D41-$D$41,D41-D42)</f>
        <v>3550.3799999999464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4686.3769089244006</v>
      </c>
      <c r="N41" s="36">
        <f>IF(F41=0,,ATAN(G41/F41))</f>
        <v>0.85962204152112409</v>
      </c>
      <c r="O41" s="36">
        <f>ABS(DEGREES(N41))</f>
        <v>49.252714955580025</v>
      </c>
      <c r="P41" s="37" t="str">
        <f>TEXT(INT(O41),"00")</f>
        <v>49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49.25</v>
      </c>
      <c r="X41" s="22">
        <f>IF(R41="",W41,IF(R41="N",IF(U41="E",180+W41,180-W41),IF(U41="E",360-W41,W41)))</f>
        <v>49.25</v>
      </c>
      <c r="Y41" s="22">
        <f>RADIANS(X41)</f>
        <v>0.85957465660720733</v>
      </c>
      <c r="Z41" s="64"/>
      <c r="AA41" s="58">
        <f>-M41*COS(Y41)</f>
        <v>-3059.07823101651</v>
      </c>
      <c r="AB41" s="58">
        <f>-M41*SIN(Y41)</f>
        <v>-3550.2350498270844</v>
      </c>
      <c r="AC41" s="64"/>
      <c r="AD41" s="22">
        <v>0</v>
      </c>
      <c r="AE41" s="22">
        <v>0</v>
      </c>
      <c r="AF41" s="22">
        <f t="shared" ref="AF41:AG43" si="0">AA41-AD41</f>
        <v>-3059.07823101651</v>
      </c>
      <c r="AG41" s="22">
        <f t="shared" si="0"/>
        <v>-3550.2350498270844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718169.71</v>
      </c>
      <c r="D42" s="60">
        <v>458899.84</v>
      </c>
      <c r="E42" s="79"/>
      <c r="F42" s="72">
        <f>IF(C43=0,C42-$C$42,C42-C43)</f>
        <v>-20.03000000002794</v>
      </c>
      <c r="G42" s="72">
        <f>IF(D43=0,D42-$D$42,D42-D43)</f>
        <v>-0.58999999996740371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20.038687581802378</v>
      </c>
      <c r="N42" s="36">
        <f>IF(F42=0,,ATAN(G42/F42))</f>
        <v>2.944730164107965E-2</v>
      </c>
      <c r="O42" s="36">
        <f>ABS(DEGREES(N42))</f>
        <v>1.6872061020825269</v>
      </c>
      <c r="P42" s="37" t="str">
        <f>TEXT(INT(O42),"00")</f>
        <v>01</v>
      </c>
      <c r="Q42" s="38" t="str">
        <f>TEXT((O42-P42)*60,"00")</f>
        <v>41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41</v>
      </c>
      <c r="U42" s="40" t="str">
        <f>IF(L42="",IF(G42&gt;0,"W","E"),"")</f>
        <v>E</v>
      </c>
      <c r="V42" s="44"/>
      <c r="W42" s="22">
        <f>IF(S42="due",90*(I42+K42),S42+T42/60)</f>
        <v>1.6833333333333333</v>
      </c>
      <c r="X42" s="22">
        <f>IF(R42="",W42,IF(R42="N",IF(U42="E",180+W42,180-W42),IF(U42="E",360-W42,W42)))</f>
        <v>181.68333333333334</v>
      </c>
      <c r="Y42" s="22">
        <f>RADIANS(X42)</f>
        <v>3.1709723626650312</v>
      </c>
      <c r="Z42" s="64"/>
      <c r="AA42" s="58">
        <f>-M42*COS(Y42)</f>
        <v>20.030039833885674</v>
      </c>
      <c r="AB42" s="58">
        <f>-M42*SIN(Y42)</f>
        <v>0.58864611952684187</v>
      </c>
      <c r="AC42" s="64"/>
      <c r="AD42" s="82">
        <f>$AA$40/$M$40*M42</f>
        <v>-1.0984036640623895E-3</v>
      </c>
      <c r="AE42" s="82">
        <f>$AB$40/$M$40*M42</f>
        <v>1.6311674630795634E-4</v>
      </c>
      <c r="AF42" s="22">
        <f t="shared" si="0"/>
        <v>20.031138237549737</v>
      </c>
      <c r="AG42" s="22">
        <f t="shared" si="0"/>
        <v>0.58848300278053389</v>
      </c>
      <c r="AH42" s="63"/>
      <c r="AI42" s="38">
        <f>A42</f>
        <v>1</v>
      </c>
      <c r="AJ42" s="82">
        <f t="shared" ref="AJ42:AK44" si="1">AJ41+AF41</f>
        <v>718169.54176898347</v>
      </c>
      <c r="AK42" s="82">
        <f t="shared" si="1"/>
        <v>458899.98495017289</v>
      </c>
      <c r="AL42" s="66"/>
      <c r="AM42" s="9" t="str">
        <f>IF(A43=0,A42&amp;" - 1",A42&amp;" - "&amp;A43)</f>
        <v>1 - 2</v>
      </c>
      <c r="AN42" s="18">
        <f>F42</f>
        <v>-20.03000000002794</v>
      </c>
      <c r="AO42" s="18">
        <f>AN42*G42</f>
        <v>11.817699999363581</v>
      </c>
      <c r="AP42" s="9" t="str">
        <f>D42&amp;","&amp;C42</f>
        <v>458899.84,718169.71</v>
      </c>
    </row>
    <row r="43" spans="1:44">
      <c r="A43" s="20">
        <f>A42+1</f>
        <v>2</v>
      </c>
      <c r="B43" s="44"/>
      <c r="C43" s="60">
        <v>718189.74</v>
      </c>
      <c r="D43" s="60">
        <v>458900.43</v>
      </c>
      <c r="E43" s="79"/>
      <c r="F43" s="72">
        <f>IF(C44=0,C43-$C$42,C43-C44)</f>
        <v>1.2299999999813735</v>
      </c>
      <c r="G43" s="72">
        <f>IF(D44=0,D43-$D$42,D43-D44)</f>
        <v>-39.970000000030268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39.988920965717163</v>
      </c>
      <c r="N43" s="36">
        <f>IF(F43=0,,ATAN(G43/F43))</f>
        <v>-1.54003295532536</v>
      </c>
      <c r="O43" s="36">
        <f>ABS(DEGREES(N43))</f>
        <v>88.23738865120238</v>
      </c>
      <c r="P43" s="37" t="str">
        <f>TEXT(INT(O43),"00")</f>
        <v>88</v>
      </c>
      <c r="Q43" s="38" t="str">
        <f>TEXT((O43-P43)*60,"00")</f>
        <v>14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14</v>
      </c>
      <c r="U43" s="40" t="str">
        <f>IF(L43="",IF(G43&gt;0,"W","E"),"")</f>
        <v>E</v>
      </c>
      <c r="V43" s="44"/>
      <c r="W43" s="22">
        <f>IF(S43="due",90*(I43+K43),S43+T43/60)</f>
        <v>88.233333333333334</v>
      </c>
      <c r="X43" s="22">
        <f>IF(R43="",W43,IF(R43="N",IF(U43="E",180+W43,180-W43),IF(U43="E",360-W43,W43)))</f>
        <v>271.76666666666665</v>
      </c>
      <c r="Y43" s="22">
        <f>RADIANS(X43)</f>
        <v>4.7432231305032557</v>
      </c>
      <c r="Z43" s="64"/>
      <c r="AA43" s="58">
        <f>-M43*COS(Y43)</f>
        <v>-1.2328290194997988</v>
      </c>
      <c r="AB43" s="58">
        <f>-M43*SIN(Y43)</f>
        <v>39.969912842174836</v>
      </c>
      <c r="AC43" s="64"/>
      <c r="AD43" s="82">
        <f>$AA$40/$M$40*M43</f>
        <v>-2.1919587862896509E-3</v>
      </c>
      <c r="AE43" s="82">
        <f>$AB$40/$M$40*M43</f>
        <v>3.2551346736985781E-4</v>
      </c>
      <c r="AF43" s="22">
        <f t="shared" si="0"/>
        <v>-1.2306370607135091</v>
      </c>
      <c r="AG43" s="22">
        <f t="shared" si="0"/>
        <v>39.969587328707469</v>
      </c>
      <c r="AH43" s="64"/>
      <c r="AI43" s="25">
        <f>A43</f>
        <v>2</v>
      </c>
      <c r="AJ43" s="82">
        <f t="shared" si="1"/>
        <v>718189.57290722104</v>
      </c>
      <c r="AK43" s="82">
        <f t="shared" si="1"/>
        <v>458900.57343317568</v>
      </c>
      <c r="AL43" s="66"/>
      <c r="AM43" s="9" t="str">
        <f>IF(A44=0,A43&amp;" - 1",A43&amp;" - "&amp;A44)</f>
        <v>2 - 3</v>
      </c>
      <c r="AN43" s="18">
        <f>AN42+F42+F43</f>
        <v>-38.830000000074506</v>
      </c>
      <c r="AO43" s="18">
        <f>AN43*G43</f>
        <v>1552.0351000041533</v>
      </c>
      <c r="AP43" s="9" t="str">
        <f>D43&amp;","&amp;C43</f>
        <v>458900.43,718189.74</v>
      </c>
    </row>
    <row r="44" spans="1:44" s="46" customFormat="1">
      <c r="A44" s="20">
        <f>A43+1</f>
        <v>3</v>
      </c>
      <c r="B44" s="44"/>
      <c r="C44" s="60">
        <v>718188.51</v>
      </c>
      <c r="D44" s="60">
        <v>458940.4</v>
      </c>
      <c r="E44" s="79"/>
      <c r="F44" s="72">
        <f>IF(C45=0,C44-$C$42,C44-C45)</f>
        <v>19.989999999990687</v>
      </c>
      <c r="G44" s="72">
        <f>IF(D45=0,D44-$D$42,D44-D45)</f>
        <v>0.59000000002561137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19.998704958063108</v>
      </c>
      <c r="N44" s="22">
        <f>IF(F44=0,,ATAN(G44/F44))</f>
        <v>2.950619154929442E-2</v>
      </c>
      <c r="O44" s="22">
        <f>ABS(DEGREES(N44))</f>
        <v>1.6905802452791461</v>
      </c>
      <c r="P44" s="24" t="str">
        <f>TEXT(INT(O44),"00")</f>
        <v>01</v>
      </c>
      <c r="Q44" s="25" t="str">
        <f>TEXT((O44-P44)*60,"00")</f>
        <v>41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41</v>
      </c>
      <c r="U44" s="24" t="str">
        <f>IF(L44="",IF(G44&gt;0,"W","E"),"")</f>
        <v>W</v>
      </c>
      <c r="V44" s="44"/>
      <c r="W44" s="22">
        <f>IF(S44="due",90*(I44+K44),S44+T44/60)</f>
        <v>1.6833333333333333</v>
      </c>
      <c r="X44" s="22">
        <f>IF(R44="",W44,IF(R44="N",IF(U44="E",180+W44,180-W44),IF(U44="E",360-W44,W44)))</f>
        <v>1.6833333333333333</v>
      </c>
      <c r="Y44" s="22">
        <f>RADIANS(X44)</f>
        <v>2.9379709075237882E-2</v>
      </c>
      <c r="Z44" s="64"/>
      <c r="AA44" s="58">
        <f>-M44*COS(Y44)</f>
        <v>-19.990074464752013</v>
      </c>
      <c r="AB44" s="58">
        <f>-M44*SIN(Y44)</f>
        <v>-0.58747161065660802</v>
      </c>
      <c r="AC44" s="64"/>
      <c r="AD44" s="82">
        <f>$AA$40/$M$40*M44</f>
        <v>-1.0962120504532265E-3</v>
      </c>
      <c r="AE44" s="82">
        <f>$AB$40/$M$40*M44</f>
        <v>1.6279128410058466E-4</v>
      </c>
      <c r="AF44" s="22">
        <f>AA44-AD44</f>
        <v>-19.98897825270156</v>
      </c>
      <c r="AG44" s="22">
        <f>AB44-AE44</f>
        <v>-0.5876344019407086</v>
      </c>
      <c r="AH44" s="64"/>
      <c r="AI44" s="25">
        <f>A44</f>
        <v>3</v>
      </c>
      <c r="AJ44" s="82">
        <f t="shared" si="1"/>
        <v>718188.34227016033</v>
      </c>
      <c r="AK44" s="82">
        <f t="shared" si="1"/>
        <v>458940.54302050441</v>
      </c>
      <c r="AL44" s="66"/>
      <c r="AM44" s="9" t="str">
        <f>IF(A45=0,A44&amp;" - 1",A44&amp;" - "&amp;A45)</f>
        <v>3 - 4</v>
      </c>
      <c r="AN44" s="18">
        <f>AN43+F43+F44</f>
        <v>-17.610000000102445</v>
      </c>
      <c r="AO44" s="18">
        <f>AN44*G44</f>
        <v>-10.389900000511458</v>
      </c>
      <c r="AP44" s="9" t="str">
        <f>D44&amp;","&amp;C44</f>
        <v>458940.4,718188.51</v>
      </c>
    </row>
    <row r="45" spans="1:44" s="46" customFormat="1">
      <c r="A45" s="20">
        <f>A44+1</f>
        <v>4</v>
      </c>
      <c r="B45" s="44"/>
      <c r="C45" s="60">
        <v>718168.52</v>
      </c>
      <c r="D45" s="60">
        <v>458939.81</v>
      </c>
      <c r="E45" s="79"/>
      <c r="F45" s="72">
        <f>IF(C46=0,C45-$C$42,C45-C46)</f>
        <v>-1.1899999999441206</v>
      </c>
      <c r="G45" s="72">
        <f>IF(D46=0,D45-$D$42,D45-D46)</f>
        <v>39.96999999997206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39.987710612107229</v>
      </c>
      <c r="N45" s="22">
        <f>IF(F45=0,,ATAN(G45/F45))</f>
        <v>-1.5410327895213405</v>
      </c>
      <c r="O45" s="22">
        <f>ABS(DEGREES(N45))</f>
        <v>88.29467493084492</v>
      </c>
      <c r="P45" s="24" t="str">
        <f>TEXT(INT(O45),"00")</f>
        <v>88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18</v>
      </c>
      <c r="U45" s="24" t="str">
        <f>IF(L45="",IF(G45&gt;0,"W","E"),"")</f>
        <v>W</v>
      </c>
      <c r="V45" s="44"/>
      <c r="W45" s="22">
        <f>IF(S45="due",90*(I45+K45),S45+T45/60)</f>
        <v>88.3</v>
      </c>
      <c r="X45" s="22">
        <f>IF(R45="",W45,IF(R45="N",IF(U45="E",180+W45,180-W45),IF(U45="E",360-W45,W45)))</f>
        <v>91.7</v>
      </c>
      <c r="Y45" s="22">
        <f>RADIANS(X45)</f>
        <v>1.6004669240788003</v>
      </c>
      <c r="Z45" s="64"/>
      <c r="AA45" s="58">
        <f>-M45*COS(Y45)</f>
        <v>1.1862851834235504</v>
      </c>
      <c r="AB45" s="58">
        <f>-M45*SIN(Y45)</f>
        <v>-39.970110425932312</v>
      </c>
      <c r="AC45" s="64"/>
      <c r="AD45" s="82">
        <f>$AA$40/$M$40*M45</f>
        <v>-2.1918924417830788E-3</v>
      </c>
      <c r="AE45" s="82">
        <f>$AB$40/$M$40*M45</f>
        <v>3.2550361498097613E-4</v>
      </c>
      <c r="AF45" s="22">
        <f>AA45-AD45</f>
        <v>1.1884770758653334</v>
      </c>
      <c r="AG45" s="22">
        <f>AB45-AE45</f>
        <v>-39.970435929547293</v>
      </c>
      <c r="AH45" s="64"/>
      <c r="AI45" s="25">
        <f>A45</f>
        <v>4</v>
      </c>
      <c r="AJ45" s="82">
        <f t="shared" ref="AJ45" si="2">AJ44+AF44</f>
        <v>718168.35329190758</v>
      </c>
      <c r="AK45" s="82">
        <f t="shared" ref="AK45" si="3">AK44+AG44</f>
        <v>458939.95538610249</v>
      </c>
      <c r="AL45" s="66"/>
      <c r="AM45" s="9" t="str">
        <f>IF(A46=0,A45&amp;" - 1",A45&amp;" - "&amp;A46)</f>
        <v>4 - 1</v>
      </c>
      <c r="AN45" s="18">
        <f>AN44+F44+F45</f>
        <v>1.1899999999441206</v>
      </c>
      <c r="AO45" s="18">
        <f>AN45*G45</f>
        <v>47.564299997733251</v>
      </c>
      <c r="AP45" s="9" t="str">
        <f>D45&amp;","&amp;C45</f>
        <v>458939.81,718168.52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84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1601.1920000021296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800.59600000106479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4.6741502886253807E-3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25676.282634422088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120.01480388651086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3.8400992621951957E-3</v>
      </c>
      <c r="AB40" s="91">
        <f>SUM(AB42:AB65536)</f>
        <v>-2.6648299340004122E-3</v>
      </c>
      <c r="AC40" s="91"/>
      <c r="AD40" s="91">
        <f>SUM(AD42:AD65536)</f>
        <v>3.8400992621951957E-3</v>
      </c>
      <c r="AE40" s="91">
        <f>SUM(AE42:AE65536)</f>
        <v>-2.6648299340004127E-3</v>
      </c>
      <c r="AF40" s="91">
        <f>SUM(AF42:AF65536)</f>
        <v>0</v>
      </c>
      <c r="AG40" s="91">
        <f>SUM(AG42:AG65536)</f>
        <v>-1.3322676295501878E-15</v>
      </c>
      <c r="AH40" s="92"/>
      <c r="AI40" s="93">
        <v>1</v>
      </c>
      <c r="AJ40" s="92">
        <f>AJ44+AF44</f>
        <v>718189.72964684363</v>
      </c>
      <c r="AK40" s="92">
        <f>AK44+AG44</f>
        <v>458900.43062726944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3018.8499999999767</v>
      </c>
      <c r="G41" s="72">
        <f>IF(D42=0,D41-$D$41,D41-D42)</f>
        <v>3549.2299999999814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4659.4515680925078</v>
      </c>
      <c r="N41" s="36">
        <f>IF(F41=0,,ATAN(G41/F41))</f>
        <v>0.86597447560877072</v>
      </c>
      <c r="O41" s="36">
        <f>ABS(DEGREES(N41))</f>
        <v>49.61668261843721</v>
      </c>
      <c r="P41" s="37" t="str">
        <f>TEXT(INT(O41),"00")</f>
        <v>49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49.616666666666667</v>
      </c>
      <c r="X41" s="22">
        <f>IF(R41="",W41,IF(R41="N",IF(U41="E",180+W41,180-W41),IF(U41="E",360-W41,W41)))</f>
        <v>49.616666666666667</v>
      </c>
      <c r="Y41" s="22">
        <f>RADIANS(X41)</f>
        <v>0.86597419719785318</v>
      </c>
      <c r="Z41" s="64"/>
      <c r="AA41" s="58">
        <f>-M41*COS(Y41)</f>
        <v>-3018.850988144241</v>
      </c>
      <c r="AB41" s="58">
        <f>-M41*SIN(Y41)</f>
        <v>-3549.2291595190459</v>
      </c>
      <c r="AC41" s="64"/>
      <c r="AD41" s="22">
        <v>0</v>
      </c>
      <c r="AE41" s="22">
        <v>0</v>
      </c>
      <c r="AF41" s="22">
        <f t="shared" ref="AF41:AG43" si="0">AA41-AD41</f>
        <v>-3018.850988144241</v>
      </c>
      <c r="AG41" s="22">
        <f t="shared" si="0"/>
        <v>-3549.2291595190459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718209.77</v>
      </c>
      <c r="D42" s="60">
        <v>458900.99</v>
      </c>
      <c r="E42" s="79"/>
      <c r="F42" s="72">
        <f>IF(C43=0,C42-$C$42,C42-C43)</f>
        <v>1.2800000000279397</v>
      </c>
      <c r="G42" s="72">
        <f>IF(D43=0,D42-$D$42,D42-D43)</f>
        <v>-39.960000000020955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39.980495244578272</v>
      </c>
      <c r="N42" s="36">
        <f>IF(F42=0,,ATAN(G42/F42))</f>
        <v>-1.5387752435228923</v>
      </c>
      <c r="O42" s="36">
        <f>ABS(DEGREES(N42))</f>
        <v>88.165327073077194</v>
      </c>
      <c r="P42" s="37" t="str">
        <f>TEXT(INT(O42),"00")</f>
        <v>88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88.166666666666671</v>
      </c>
      <c r="X42" s="22">
        <f>IF(R42="",W42,IF(R42="N",IF(U42="E",180+W42,180-W42),IF(U42="E",360-W42,W42)))</f>
        <v>271.83333333333331</v>
      </c>
      <c r="Y42" s="22">
        <f>RADIANS(X42)</f>
        <v>4.7443866833379191</v>
      </c>
      <c r="Z42" s="64"/>
      <c r="AA42" s="58">
        <f>-M42*COS(Y42)</f>
        <v>-1.2790657221399246</v>
      </c>
      <c r="AB42" s="58">
        <f>-M42*SIN(Y42)</f>
        <v>39.960029915907128</v>
      </c>
      <c r="AC42" s="64"/>
      <c r="AD42" s="82">
        <f>$AA$40/$M$40*M42</f>
        <v>1.2792511033562547E-3</v>
      </c>
      <c r="AE42" s="82">
        <f>$AB$40/$M$40*M42</f>
        <v>-8.8773398825582779E-4</v>
      </c>
      <c r="AF42" s="22">
        <f t="shared" si="0"/>
        <v>-1.280344973243281</v>
      </c>
      <c r="AG42" s="22">
        <f t="shared" si="0"/>
        <v>39.960917649895386</v>
      </c>
      <c r="AH42" s="63"/>
      <c r="AI42" s="38">
        <f>A42</f>
        <v>1</v>
      </c>
      <c r="AJ42" s="82">
        <f t="shared" ref="AJ42:AK44" si="1">AJ41+AF41</f>
        <v>718209.76901185571</v>
      </c>
      <c r="AK42" s="82">
        <f t="shared" si="1"/>
        <v>458900.99084048095</v>
      </c>
      <c r="AL42" s="66"/>
      <c r="AM42" s="9" t="str">
        <f>IF(A43=0,A42&amp;" - 1",A42&amp;" - "&amp;A43)</f>
        <v>1 - 2</v>
      </c>
      <c r="AN42" s="18">
        <f>F42</f>
        <v>1.2800000000279397</v>
      </c>
      <c r="AO42" s="18">
        <f>AN42*G42</f>
        <v>-51.148800001143293</v>
      </c>
      <c r="AP42" s="9" t="str">
        <f>D42&amp;","&amp;C42</f>
        <v>458900.99,718209.77</v>
      </c>
    </row>
    <row r="43" spans="1:44">
      <c r="A43" s="20">
        <f>A42+1</f>
        <v>2</v>
      </c>
      <c r="B43" s="44"/>
      <c r="C43" s="60">
        <v>718208.49</v>
      </c>
      <c r="D43" s="60">
        <v>458940.95</v>
      </c>
      <c r="E43" s="79"/>
      <c r="F43" s="72">
        <f>IF(C44=0,C43-$C$42,C43-C44)</f>
        <v>19.989999999990687</v>
      </c>
      <c r="G43" s="72">
        <f>IF(D44=0,D43-$D$42,D43-D44)</f>
        <v>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19.997564851741696</v>
      </c>
      <c r="N43" s="36">
        <f>IF(F43=0,,ATAN(G43/F43))</f>
        <v>2.7506817329057694E-2</v>
      </c>
      <c r="O43" s="36">
        <f>ABS(DEGREES(N43))</f>
        <v>1.5760245407923217</v>
      </c>
      <c r="P43" s="37" t="str">
        <f>TEXT(INT(O43),"00")</f>
        <v>01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1.5833333333333335</v>
      </c>
      <c r="X43" s="22">
        <f>IF(R43="",W43,IF(R43="N",IF(U43="E",180+W43,180-W43),IF(U43="E",360-W43,W43)))</f>
        <v>1.5833333333333335</v>
      </c>
      <c r="Y43" s="22">
        <f>RADIANS(X43)</f>
        <v>2.7634379823243554E-2</v>
      </c>
      <c r="Z43" s="64"/>
      <c r="AA43" s="58">
        <f>-M43*COS(Y43)</f>
        <v>-19.989929677978541</v>
      </c>
      <c r="AB43" s="58">
        <f>-M43*SIN(Y43)</f>
        <v>-0.55254996976536475</v>
      </c>
      <c r="AC43" s="64"/>
      <c r="AD43" s="82">
        <f>$AA$40/$M$40*M43</f>
        <v>6.3985968018987881E-4</v>
      </c>
      <c r="AE43" s="82">
        <f>$AB$40/$M$40*M43</f>
        <v>-4.4402946718496755E-4</v>
      </c>
      <c r="AF43" s="22">
        <f t="shared" si="0"/>
        <v>-19.990569537658732</v>
      </c>
      <c r="AG43" s="22">
        <f t="shared" si="0"/>
        <v>-0.55210594029817983</v>
      </c>
      <c r="AH43" s="64"/>
      <c r="AI43" s="25">
        <f>A43</f>
        <v>2</v>
      </c>
      <c r="AJ43" s="82">
        <f t="shared" si="1"/>
        <v>718208.48866688251</v>
      </c>
      <c r="AK43" s="82">
        <f t="shared" si="1"/>
        <v>458940.95175813086</v>
      </c>
      <c r="AL43" s="66"/>
      <c r="AM43" s="9" t="str">
        <f>IF(A44=0,A43&amp;" - 1",A43&amp;" - "&amp;A44)</f>
        <v>2 - 3</v>
      </c>
      <c r="AN43" s="18">
        <f>AN42+F42+F43</f>
        <v>22.550000000046566</v>
      </c>
      <c r="AO43" s="18">
        <f>AN43*G43</f>
        <v>12.402499999763094</v>
      </c>
      <c r="AP43" s="9" t="str">
        <f>D43&amp;","&amp;C43</f>
        <v>458940.95,718208.49</v>
      </c>
    </row>
    <row r="44" spans="1:44" s="46" customFormat="1">
      <c r="A44" s="20">
        <f>A43+1</f>
        <v>3</v>
      </c>
      <c r="B44" s="44"/>
      <c r="C44" s="60">
        <v>718188.5</v>
      </c>
      <c r="D44" s="60">
        <v>458940.4</v>
      </c>
      <c r="E44" s="79"/>
      <c r="F44" s="72">
        <f>IF(C45=0,C44-$C$42,C44-C45)</f>
        <v>-1.2299999999813735</v>
      </c>
      <c r="G44" s="72">
        <f>IF(D45=0,D44-$D$42,D44-D45)</f>
        <v>39.970000000030268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39.988920965717163</v>
      </c>
      <c r="N44" s="22">
        <f>IF(F44=0,,ATAN(G44/F44))</f>
        <v>-1.54003295532536</v>
      </c>
      <c r="O44" s="22">
        <f>ABS(DEGREES(N44))</f>
        <v>88.23738865120238</v>
      </c>
      <c r="P44" s="24" t="str">
        <f>TEXT(INT(O44),"00")</f>
        <v>88</v>
      </c>
      <c r="Q44" s="25" t="str">
        <f>TEXT((O44-P44)*60,"00")</f>
        <v>14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14</v>
      </c>
      <c r="U44" s="24" t="str">
        <f>IF(L44="",IF(G44&gt;0,"W","E"),"")</f>
        <v>W</v>
      </c>
      <c r="V44" s="44"/>
      <c r="W44" s="22">
        <f>IF(S44="due",90*(I44+K44),S44+T44/60)</f>
        <v>88.233333333333334</v>
      </c>
      <c r="X44" s="22">
        <f>IF(R44="",W44,IF(R44="N",IF(U44="E",180+W44,180-W44),IF(U44="E",360-W44,W44)))</f>
        <v>91.766666666666666</v>
      </c>
      <c r="Y44" s="22">
        <f>RADIANS(X44)</f>
        <v>1.6016304769134631</v>
      </c>
      <c r="Z44" s="64"/>
      <c r="AA44" s="58">
        <f>-M44*COS(Y44)</f>
        <v>1.2328290194998215</v>
      </c>
      <c r="AB44" s="58">
        <f>-M44*SIN(Y44)</f>
        <v>-39.969912842174836</v>
      </c>
      <c r="AC44" s="64"/>
      <c r="AD44" s="82">
        <f>$AA$40/$M$40*M44</f>
        <v>1.2795207001433271E-3</v>
      </c>
      <c r="AE44" s="82">
        <f>$AB$40/$M$40*M44</f>
        <v>-8.8792107445835741E-4</v>
      </c>
      <c r="AF44" s="22">
        <f>AA44-AD44</f>
        <v>1.2315494987996782</v>
      </c>
      <c r="AG44" s="22">
        <f>AB44-AE44</f>
        <v>-39.969024921100377</v>
      </c>
      <c r="AH44" s="64"/>
      <c r="AI44" s="25">
        <f>A44</f>
        <v>3</v>
      </c>
      <c r="AJ44" s="82">
        <f t="shared" si="1"/>
        <v>718188.49809734488</v>
      </c>
      <c r="AK44" s="82">
        <f t="shared" si="1"/>
        <v>458940.39965219056</v>
      </c>
      <c r="AL44" s="66"/>
      <c r="AM44" s="9" t="str">
        <f>IF(A45=0,A44&amp;" - 1",A44&amp;" - "&amp;A45)</f>
        <v>3 - 4</v>
      </c>
      <c r="AN44" s="18">
        <f>AN43+F43+F44</f>
        <v>41.310000000055879</v>
      </c>
      <c r="AO44" s="18">
        <f>AN44*G44</f>
        <v>1651.160700003484</v>
      </c>
      <c r="AP44" s="9" t="str">
        <f>D44&amp;","&amp;C44</f>
        <v>458940.4,718188.5</v>
      </c>
    </row>
    <row r="45" spans="1:44" s="46" customFormat="1">
      <c r="A45" s="20">
        <f>A44+1</f>
        <v>4</v>
      </c>
      <c r="B45" s="44"/>
      <c r="C45" s="60">
        <v>718189.73</v>
      </c>
      <c r="D45" s="60">
        <v>458900.43</v>
      </c>
      <c r="E45" s="79"/>
      <c r="F45" s="72">
        <f>IF(C46=0,C45-$C$42,C45-C46)</f>
        <v>-20.040000000037253</v>
      </c>
      <c r="G45" s="72">
        <f>IF(D46=0,D45-$D$42,D45-D46)</f>
        <v>-0.55999999999767169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20.047822824473744</v>
      </c>
      <c r="N45" s="22">
        <f>IF(F45=0,,ATAN(G45/F45))</f>
        <v>2.7936841577872202E-2</v>
      </c>
      <c r="O45" s="22">
        <f>ABS(DEGREES(N45))</f>
        <v>1.6006631153376765</v>
      </c>
      <c r="P45" s="24" t="str">
        <f>TEXT(INT(O45),"00")</f>
        <v>01</v>
      </c>
      <c r="Q45" s="25" t="str">
        <f>TEXT((O45-P45)*60,"00")</f>
        <v>36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36</v>
      </c>
      <c r="U45" s="24" t="str">
        <f>IF(L45="",IF(G45&gt;0,"W","E"),"")</f>
        <v>E</v>
      </c>
      <c r="V45" s="44"/>
      <c r="W45" s="22">
        <f>IF(S45="due",90*(I45+K45),S45+T45/60)</f>
        <v>1.6</v>
      </c>
      <c r="X45" s="22">
        <f>IF(R45="",W45,IF(R45="N",IF(U45="E",180+W45,180-W45),IF(U45="E",360-W45,W45)))</f>
        <v>181.6</v>
      </c>
      <c r="Y45" s="22">
        <f>RADIANS(X45)</f>
        <v>3.1695179216217024</v>
      </c>
      <c r="Z45" s="64"/>
      <c r="AA45" s="58">
        <f>-M45*COS(Y45)</f>
        <v>20.040006479880841</v>
      </c>
      <c r="AB45" s="58">
        <f>-M45*SIN(Y45)</f>
        <v>0.55976806609907248</v>
      </c>
      <c r="AC45" s="64"/>
      <c r="AD45" s="82">
        <f>$AA$40/$M$40*M45</f>
        <v>6.4146777850573541E-4</v>
      </c>
      <c r="AE45" s="82">
        <f>$AB$40/$M$40*M45</f>
        <v>-4.4514540410125981E-4</v>
      </c>
      <c r="AF45" s="22">
        <f>AA45-AD45</f>
        <v>20.039365012102333</v>
      </c>
      <c r="AG45" s="22">
        <f>AB45-AE45</f>
        <v>0.56021321150317371</v>
      </c>
      <c r="AH45" s="64"/>
      <c r="AI45" s="25">
        <f>A45</f>
        <v>4</v>
      </c>
      <c r="AJ45" s="82">
        <f t="shared" ref="AJ45" si="2">AJ44+AF44</f>
        <v>718189.72964684363</v>
      </c>
      <c r="AK45" s="82">
        <f t="shared" ref="AK45" si="3">AK44+AG44</f>
        <v>458900.43062726944</v>
      </c>
      <c r="AL45" s="66"/>
      <c r="AM45" s="9" t="str">
        <f>IF(A46=0,A45&amp;" - 1",A45&amp;" - "&amp;A46)</f>
        <v>4 - 1</v>
      </c>
      <c r="AN45" s="18">
        <f>AN44+F44+F45</f>
        <v>20.040000000037253</v>
      </c>
      <c r="AO45" s="18">
        <f>AN45*G45</f>
        <v>-11.222399999974202</v>
      </c>
      <c r="AP45" s="9" t="str">
        <f>D45&amp;","&amp;C45</f>
        <v>458900.43,718189.73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abSelected="1" workbookViewId="0">
      <selection activeCell="C23" sqref="C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/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3702.5511999967366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1851.2755999983683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9.3925581555115521E-3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32013.489796850161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300.68856467779085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-9.3697500235876419E-3</v>
      </c>
      <c r="AB40" s="91">
        <f>SUM(AB42:AB65536)</f>
        <v>6.5416603408152696E-4</v>
      </c>
      <c r="AC40" s="91"/>
      <c r="AD40" s="91">
        <f>SUM(AD42:AD65536)</f>
        <v>-9.3697500235876419E-3</v>
      </c>
      <c r="AE40" s="91">
        <f>SUM(AE42:AE65536)</f>
        <v>6.5416603408152696E-4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718225.46206809301</v>
      </c>
      <c r="AK40" s="92">
        <f>AK44+AG44</f>
        <v>459041.50902900158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v>721228.62</v>
      </c>
      <c r="D41" s="35">
        <f>C23</f>
        <v>462450.22</v>
      </c>
      <c r="E41" s="78"/>
      <c r="F41" s="72">
        <f>IF(C42=0,C41-$C$41,C41-C42)</f>
        <v>3018.8499999999767</v>
      </c>
      <c r="G41" s="72">
        <f>IF(D42=0,D41-$D$41,D41-D42)</f>
        <v>3549.2299999999814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4659.4515680925078</v>
      </c>
      <c r="N41" s="36">
        <f>IF(F41=0,,ATAN(G41/F41))</f>
        <v>0.86597447560877072</v>
      </c>
      <c r="O41" s="36">
        <f>ABS(DEGREES(N41))</f>
        <v>49.61668261843721</v>
      </c>
      <c r="P41" s="37" t="str">
        <f>TEXT(INT(O41),"00")</f>
        <v>49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49.616666666666667</v>
      </c>
      <c r="X41" s="22">
        <f>IF(R41="",W41,IF(R41="N",IF(U41="E",180+W41,180-W41),IF(U41="E",360-W41,W41)))</f>
        <v>49.616666666666667</v>
      </c>
      <c r="Y41" s="22">
        <f>RADIANS(X41)</f>
        <v>0.86597419719785318</v>
      </c>
      <c r="Z41" s="64"/>
      <c r="AA41" s="58">
        <f>-M41*COS(Y41)</f>
        <v>-3018.850988144241</v>
      </c>
      <c r="AB41" s="58">
        <f>-M41*SIN(Y41)</f>
        <v>-3549.2291595190459</v>
      </c>
      <c r="AC41" s="64"/>
      <c r="AD41" s="22">
        <v>0</v>
      </c>
      <c r="AE41" s="22">
        <v>0</v>
      </c>
      <c r="AF41" s="22">
        <f t="shared" ref="AF41:AG43" si="0">AA41-AD41</f>
        <v>-3018.850988144241</v>
      </c>
      <c r="AG41" s="22">
        <f t="shared" si="0"/>
        <v>-3549.2291595190459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718209.77</v>
      </c>
      <c r="D42" s="60">
        <v>458900.99</v>
      </c>
      <c r="E42" s="79"/>
      <c r="F42" s="72">
        <f>IF(C43=0,C42-$C$42,C42-C43)</f>
        <v>-19.929999999934807</v>
      </c>
      <c r="G42" s="72">
        <f>IF(D43=0,D42-$D$42,D42-D43)</f>
        <v>-100.69000000000233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102.64346545200951</v>
      </c>
      <c r="N42" s="36">
        <f>IF(F42=0,,ATAN(G42/F42))</f>
        <v>1.3753878482846111</v>
      </c>
      <c r="O42" s="36">
        <f>ABS(DEGREES(N42))</f>
        <v>78.803918900287798</v>
      </c>
      <c r="P42" s="37" t="str">
        <f>TEXT(INT(O42),"00")</f>
        <v>78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78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78.8</v>
      </c>
      <c r="X42" s="22">
        <f>IF(R42="",W42,IF(R42="N",IF(U42="E",180+W42,180-W42),IF(U42="E",360-W42,W42)))</f>
        <v>258.8</v>
      </c>
      <c r="Y42" s="22">
        <f>RADIANS(X42)</f>
        <v>4.5169121041613254</v>
      </c>
      <c r="Z42" s="64"/>
      <c r="AA42" s="58">
        <f>-M42*COS(Y42)</f>
        <v>19.936886919040628</v>
      </c>
      <c r="AB42" s="58">
        <f>-M42*SIN(Y42)</f>
        <v>100.68863659805537</v>
      </c>
      <c r="AC42" s="64"/>
      <c r="AD42" s="82">
        <f>$AA$40/$M$40*M42</f>
        <v>-3.1984708626038375E-3</v>
      </c>
      <c r="AE42" s="82">
        <f>$AB$40/$M$40*M42</f>
        <v>2.233070246322033E-4</v>
      </c>
      <c r="AF42" s="22">
        <f t="shared" si="0"/>
        <v>19.940085389903231</v>
      </c>
      <c r="AG42" s="22">
        <f t="shared" si="0"/>
        <v>100.68841329103074</v>
      </c>
      <c r="AH42" s="63"/>
      <c r="AI42" s="38">
        <f>A42</f>
        <v>1</v>
      </c>
      <c r="AJ42" s="82">
        <f t="shared" ref="AJ42:AK44" si="1">AJ41+AF41</f>
        <v>718209.76901185571</v>
      </c>
      <c r="AK42" s="82">
        <f t="shared" si="1"/>
        <v>458900.99084048095</v>
      </c>
      <c r="AL42" s="66"/>
      <c r="AM42" s="9" t="str">
        <f>IF(A43=0,A42&amp;" - 1",A42&amp;" - "&amp;A43)</f>
        <v>1 - 2</v>
      </c>
      <c r="AN42" s="18">
        <f>F42</f>
        <v>-19.929999999934807</v>
      </c>
      <c r="AO42" s="18">
        <f>AN42*G42</f>
        <v>2006.7516999934821</v>
      </c>
      <c r="AP42" s="9" t="str">
        <f>D42&amp;","&amp;C42</f>
        <v>458900.99,718209.77</v>
      </c>
    </row>
    <row r="43" spans="1:44">
      <c r="A43" s="20">
        <f>A42+1</f>
        <v>2</v>
      </c>
      <c r="B43" s="44"/>
      <c r="C43" s="60">
        <v>718229.7</v>
      </c>
      <c r="D43" s="60">
        <v>459001.68</v>
      </c>
      <c r="E43" s="79"/>
      <c r="F43" s="72">
        <f>IF(C44=0,C43-$C$42,C43-C44)</f>
        <v>1.2699999999022111</v>
      </c>
      <c r="G43" s="72">
        <f>IF(D44=0,D43-$D$42,D43-D44)</f>
        <v>-36.929999999993015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36.95183080713641</v>
      </c>
      <c r="N43" s="36">
        <f>IF(F43=0,,ATAN(G43/F43))</f>
        <v>-1.5364204885001367</v>
      </c>
      <c r="O43" s="36">
        <f>ABS(DEGREES(N43))</f>
        <v>88.030409548486062</v>
      </c>
      <c r="P43" s="37" t="str">
        <f>TEXT(INT(O43),"00")</f>
        <v>88</v>
      </c>
      <c r="Q43" s="38" t="str">
        <f>TEXT((O43-P43)*60,"00")</f>
        <v>02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02</v>
      </c>
      <c r="U43" s="40" t="str">
        <f>IF(L43="",IF(G43&gt;0,"W","E"),"")</f>
        <v>E</v>
      </c>
      <c r="V43" s="44"/>
      <c r="W43" s="22">
        <f>IF(S43="due",90*(I43+K43),S43+T43/60)</f>
        <v>88.033333333333331</v>
      </c>
      <c r="X43" s="22">
        <f>IF(R43="",W43,IF(R43="N",IF(U43="E",180+W43,180-W43),IF(U43="E",360-W43,W43)))</f>
        <v>271.9666666666667</v>
      </c>
      <c r="Y43" s="22">
        <f>RADIANS(X43)</f>
        <v>4.7467137890072451</v>
      </c>
      <c r="Z43" s="64"/>
      <c r="AA43" s="58">
        <f>-M43*COS(Y43)</f>
        <v>-1.2681154724549479</v>
      </c>
      <c r="AB43" s="58">
        <f>-M43*SIN(Y43)</f>
        <v>36.930064759593314</v>
      </c>
      <c r="AC43" s="64"/>
      <c r="AD43" s="82">
        <f>$AA$40/$M$40*M43</f>
        <v>-1.1514552206126707E-3</v>
      </c>
      <c r="AE43" s="82">
        <f>$AB$40/$M$40*M43</f>
        <v>8.0390927526820683E-5</v>
      </c>
      <c r="AF43" s="22">
        <f t="shared" si="0"/>
        <v>-1.2669640172343353</v>
      </c>
      <c r="AG43" s="22">
        <f t="shared" si="0"/>
        <v>36.929984368665785</v>
      </c>
      <c r="AH43" s="64"/>
      <c r="AI43" s="25">
        <f>A43</f>
        <v>2</v>
      </c>
      <c r="AJ43" s="82">
        <f t="shared" si="1"/>
        <v>718229.70909724559</v>
      </c>
      <c r="AK43" s="82">
        <f t="shared" si="1"/>
        <v>459001.67925377196</v>
      </c>
      <c r="AL43" s="66"/>
      <c r="AM43" s="9" t="str">
        <f>IF(A44=0,A43&amp;" - 1",A43&amp;" - "&amp;A44)</f>
        <v>2 - 3</v>
      </c>
      <c r="AN43" s="18">
        <f>AN42+F42+F43</f>
        <v>-38.589999999967404</v>
      </c>
      <c r="AO43" s="18">
        <f>AN43*G43</f>
        <v>1425.1286999985266</v>
      </c>
      <c r="AP43" s="9" t="str">
        <f>D43&amp;","&amp;C43</f>
        <v>459001.68,718229.7</v>
      </c>
    </row>
    <row r="44" spans="1:44" s="46" customFormat="1">
      <c r="A44" s="20">
        <f>A43+1</f>
        <v>3</v>
      </c>
      <c r="B44" s="44"/>
      <c r="C44" s="60">
        <v>718228.43</v>
      </c>
      <c r="D44" s="60">
        <v>459038.61</v>
      </c>
      <c r="E44" s="79"/>
      <c r="F44" s="72">
        <f>IF(C45=0,C44-$C$42,C44-C45)</f>
        <v>2.9800000000977889</v>
      </c>
      <c r="G44" s="72">
        <f>IF(D45=0,D44-$D$42,D44-D45)</f>
        <v>-2.9000000000232831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4.1581726756735184</v>
      </c>
      <c r="N44" s="22">
        <f>IF(F44=0,,ATAN(G44/F44))</f>
        <v>-0.77179356060728443</v>
      </c>
      <c r="O44" s="22">
        <f>ABS(DEGREES(N44))</f>
        <v>44.220513678171706</v>
      </c>
      <c r="P44" s="24" t="str">
        <f>TEXT(INT(O44),"00")</f>
        <v>44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13</v>
      </c>
      <c r="U44" s="24" t="str">
        <f>IF(L44="",IF(G44&gt;0,"W","E"),"")</f>
        <v>E</v>
      </c>
      <c r="V44" s="44"/>
      <c r="W44" s="22">
        <f>IF(S44="due",90*(I44+K44),S44+T44/60)</f>
        <v>44.216666666666669</v>
      </c>
      <c r="X44" s="22">
        <f>IF(R44="",W44,IF(R44="N",IF(U44="E",180+W44,180-W44),IF(U44="E",360-W44,W44)))</f>
        <v>315.7833333333333</v>
      </c>
      <c r="Y44" s="22">
        <f>RADIANS(X44)</f>
        <v>5.5114588895894263</v>
      </c>
      <c r="Z44" s="64"/>
      <c r="AA44" s="58">
        <f>-M44*COS(Y44)</f>
        <v>-2.9801947081301097</v>
      </c>
      <c r="AB44" s="58">
        <f>-M44*SIN(Y44)</f>
        <v>2.8997999072955292</v>
      </c>
      <c r="AC44" s="64"/>
      <c r="AD44" s="82">
        <f>$AA$40/$M$40*M44</f>
        <v>-1.295727310671856E-4</v>
      </c>
      <c r="AE44" s="82">
        <f>$AB$40/$M$40*M44</f>
        <v>9.0463544271673105E-6</v>
      </c>
      <c r="AF44" s="22">
        <f>AA44-AD44</f>
        <v>-2.9800651353990424</v>
      </c>
      <c r="AG44" s="22">
        <f>AB44-AE44</f>
        <v>2.8997908609411018</v>
      </c>
      <c r="AH44" s="64"/>
      <c r="AI44" s="25">
        <f>A44</f>
        <v>3</v>
      </c>
      <c r="AJ44" s="82">
        <f t="shared" si="1"/>
        <v>718228.44213322841</v>
      </c>
      <c r="AK44" s="82">
        <f t="shared" si="1"/>
        <v>459038.60923814063</v>
      </c>
      <c r="AL44" s="66"/>
      <c r="AM44" s="9" t="str">
        <f>IF(A45=0,A44&amp;" - 1",A44&amp;" - "&amp;A45)</f>
        <v>3 - 4</v>
      </c>
      <c r="AN44" s="18">
        <f>AN43+F43+F44</f>
        <v>-34.339999999967404</v>
      </c>
      <c r="AO44" s="18">
        <f>AN44*G44</f>
        <v>99.586000000705013</v>
      </c>
      <c r="AP44" s="9" t="str">
        <f>D44&amp;","&amp;C44</f>
        <v>459038.61,718228.43</v>
      </c>
    </row>
    <row r="45" spans="1:44" s="46" customFormat="1">
      <c r="A45" s="20">
        <f t="shared" ref="A45:A46" si="2">A44+1</f>
        <v>4</v>
      </c>
      <c r="B45" s="44"/>
      <c r="C45" s="60">
        <v>718225.45</v>
      </c>
      <c r="D45" s="60">
        <v>459041.51</v>
      </c>
      <c r="E45" s="79"/>
      <c r="F45" s="72">
        <f t="shared" ref="F45:F46" si="3">IF(C46=0,C45-$C$42,C45-C46)</f>
        <v>16.959999999962747</v>
      </c>
      <c r="G45" s="72">
        <f t="shared" ref="G45:G46" si="4">IF(D46=0,D45-$D$42,D45-D46)</f>
        <v>0.55999999999767169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16.969242764446907</v>
      </c>
      <c r="N45" s="22">
        <f t="shared" ref="N45:N46" si="11">IF(F45=0,,ATAN(G45/F45))</f>
        <v>3.3006876208916104E-2</v>
      </c>
      <c r="O45" s="22">
        <f t="shared" ref="O45:O46" si="12">ABS(DEGREES(N45))</f>
        <v>1.8911547016816597</v>
      </c>
      <c r="P45" s="24" t="str">
        <f t="shared" ref="P45:P46" si="13">TEXT(INT(O45),"00")</f>
        <v>01</v>
      </c>
      <c r="Q45" s="25" t="str">
        <f t="shared" ref="Q45:Q46" si="14">TEXT((O45-P45)*60,"00")</f>
        <v>53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1.8833333333333333</v>
      </c>
      <c r="X45" s="22">
        <f t="shared" ref="X45:X46" si="20">IF(R45="",W45,IF(R45="N",IF(U45="E",180+W45,180-W45),IF(U45="E",360-W45,W45)))</f>
        <v>1.8833333333333333</v>
      </c>
      <c r="Y45" s="22">
        <f t="shared" ref="Y45:Y46" si="21">RADIANS(X45)</f>
        <v>3.2870367579226539E-2</v>
      </c>
      <c r="Z45" s="64"/>
      <c r="AA45" s="58">
        <f t="shared" ref="AA45:AA46" si="22">-M45*COS(Y45)</f>
        <v>-16.960076286773674</v>
      </c>
      <c r="AB45" s="58">
        <f t="shared" ref="AB45:AB46" si="23">-M45*SIN(Y45)</f>
        <v>-0.55768480842764256</v>
      </c>
      <c r="AC45" s="64"/>
      <c r="AD45" s="82">
        <f t="shared" ref="AD45:AD46" si="24">$AA$40/$M$40*M45</f>
        <v>-5.287782159684657E-4</v>
      </c>
      <c r="AE45" s="82">
        <f t="shared" ref="AE45:AE46" si="25">$AB$40/$M$40*M45</f>
        <v>3.6917606934869874E-5</v>
      </c>
      <c r="AF45" s="22">
        <f t="shared" ref="AF45:AF46" si="26">AA45-AD45</f>
        <v>-16.959547508557705</v>
      </c>
      <c r="AG45" s="22">
        <f t="shared" ref="AG45:AG46" si="27">AB45-AE45</f>
        <v>-0.55772172603457748</v>
      </c>
      <c r="AH45" s="64"/>
      <c r="AI45" s="25">
        <f t="shared" ref="AI45:AI46" si="28">A45</f>
        <v>4</v>
      </c>
      <c r="AJ45" s="82">
        <f t="shared" ref="AJ45:AJ46" si="29">AJ44+AF44</f>
        <v>718225.46206809301</v>
      </c>
      <c r="AK45" s="82">
        <f t="shared" ref="AK45:AK46" si="30">AK44+AG44</f>
        <v>459041.50902900158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-14.399999999906868</v>
      </c>
      <c r="AO45" s="18">
        <f t="shared" ref="AO45:AO46" si="33">AN45*G45</f>
        <v>-8.0639999999143175</v>
      </c>
      <c r="AP45" s="9" t="str">
        <f t="shared" ref="AP45:AP46" si="34">D45&amp;","&amp;C45</f>
        <v>459041.51,718225.45</v>
      </c>
    </row>
    <row r="46" spans="1:44" s="46" customFormat="1">
      <c r="A46" s="20">
        <f t="shared" si="2"/>
        <v>5</v>
      </c>
      <c r="B46" s="44"/>
      <c r="C46" s="60">
        <v>718208.49</v>
      </c>
      <c r="D46" s="60">
        <v>459040.95</v>
      </c>
      <c r="E46" s="79"/>
      <c r="F46" s="72">
        <f t="shared" si="3"/>
        <v>-1.2800000000279397</v>
      </c>
      <c r="G46" s="72">
        <f t="shared" si="4"/>
        <v>139.96000000002095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139.96585297852451</v>
      </c>
      <c r="N46" s="22">
        <f t="shared" si="11"/>
        <v>-1.5616511116221405</v>
      </c>
      <c r="O46" s="22">
        <f t="shared" si="12"/>
        <v>89.476017767862075</v>
      </c>
      <c r="P46" s="24" t="str">
        <f t="shared" si="13"/>
        <v>89</v>
      </c>
      <c r="Q46" s="25" t="str">
        <f t="shared" si="14"/>
        <v>29</v>
      </c>
      <c r="R46" s="23" t="str">
        <f t="shared" si="15"/>
        <v>N</v>
      </c>
      <c r="S46" s="25" t="str">
        <f t="shared" si="16"/>
        <v>89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89.483333333333334</v>
      </c>
      <c r="X46" s="22">
        <f t="shared" si="20"/>
        <v>90.516666666666666</v>
      </c>
      <c r="Y46" s="22">
        <f t="shared" si="21"/>
        <v>1.579813861263534</v>
      </c>
      <c r="Z46" s="64"/>
      <c r="AA46" s="58">
        <f t="shared" si="22"/>
        <v>1.2621297982945165</v>
      </c>
      <c r="AB46" s="58">
        <f t="shared" si="23"/>
        <v>-139.96016229048249</v>
      </c>
      <c r="AC46" s="64"/>
      <c r="AD46" s="82">
        <f t="shared" si="24"/>
        <v>-4.3614729933354832E-3</v>
      </c>
      <c r="AE46" s="82">
        <f t="shared" si="25"/>
        <v>3.0450412056046584E-4</v>
      </c>
      <c r="AF46" s="22">
        <f t="shared" si="26"/>
        <v>1.266491271287852</v>
      </c>
      <c r="AG46" s="22">
        <f t="shared" si="27"/>
        <v>-139.96046679460304</v>
      </c>
      <c r="AH46" s="64"/>
      <c r="AI46" s="25">
        <f t="shared" si="28"/>
        <v>5</v>
      </c>
      <c r="AJ46" s="82">
        <f t="shared" si="29"/>
        <v>718208.5025205845</v>
      </c>
      <c r="AK46" s="82">
        <f t="shared" si="30"/>
        <v>459040.95130727557</v>
      </c>
      <c r="AL46" s="66"/>
      <c r="AM46" s="9" t="str">
        <f t="shared" si="31"/>
        <v>5 - 1</v>
      </c>
      <c r="AN46" s="18">
        <f t="shared" si="32"/>
        <v>1.2800000000279397</v>
      </c>
      <c r="AO46" s="18">
        <f t="shared" si="33"/>
        <v>179.14880000393725</v>
      </c>
      <c r="AP46" s="9" t="str">
        <f t="shared" si="34"/>
        <v>459040.95,718208.49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1592.7218999975819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796.36094999879094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4.3366965653605849E-3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27292.222616661307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118.35808808273157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-3.0454626352687253E-3</v>
      </c>
      <c r="AB40" s="91">
        <f>SUM(AB42:AB65536)</f>
        <v>3.0874090168282464E-3</v>
      </c>
      <c r="AC40" s="91"/>
      <c r="AD40" s="91">
        <f>SUM(AD42:AD65536)</f>
        <v>-3.0454626352687253E-3</v>
      </c>
      <c r="AE40" s="91">
        <f>SUM(AE42:AE65536)</f>
        <v>3.0874090168282469E-3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718241.77206456952</v>
      </c>
      <c r="AK40" s="92">
        <f>AK44+AG44</f>
        <v>458941.66957846074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3048.609999999986</v>
      </c>
      <c r="G41" s="72">
        <f>IF(D42=0,D41-$D$41,D41-D42)</f>
        <v>3548.5999999999767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4678.3100465979969</v>
      </c>
      <c r="N41" s="36">
        <f>IF(F41=0,,ATAN(G41/F41))</f>
        <v>0.8610416549334079</v>
      </c>
      <c r="O41" s="36">
        <f>ABS(DEGREES(N41))</f>
        <v>49.334052812644053</v>
      </c>
      <c r="P41" s="37" t="str">
        <f>TEXT(INT(O41),"00")</f>
        <v>49</v>
      </c>
      <c r="Q41" s="38" t="str">
        <f>TEXT((O41-P41)*60,"00")</f>
        <v>20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20</v>
      </c>
      <c r="U41" s="40" t="str">
        <f>IF(L41="",IF(G41&gt;0,"W","E"),"")</f>
        <v>W</v>
      </c>
      <c r="V41" s="41"/>
      <c r="W41" s="22">
        <f>IF(S41="due",90*(I41+K41),S41+T41/60)</f>
        <v>49.333333333333336</v>
      </c>
      <c r="X41" s="22">
        <f>IF(R41="",W41,IF(R41="N",IF(U41="E",180+W41,180-W41),IF(U41="E",360-W41,W41)))</f>
        <v>49.333333333333336</v>
      </c>
      <c r="Y41" s="22">
        <f>RADIANS(X41)</f>
        <v>0.86102909765053592</v>
      </c>
      <c r="Z41" s="64"/>
      <c r="AA41" s="58">
        <f>-M41*COS(Y41)</f>
        <v>-3048.6545605336241</v>
      </c>
      <c r="AB41" s="58">
        <f>-M41*SIN(Y41)</f>
        <v>-3548.5617174620606</v>
      </c>
      <c r="AC41" s="64"/>
      <c r="AD41" s="22">
        <v>0</v>
      </c>
      <c r="AE41" s="22">
        <v>0</v>
      </c>
      <c r="AF41" s="22">
        <f t="shared" ref="AF41:AG43" si="0">AA41-AD41</f>
        <v>-3048.6545605336241</v>
      </c>
      <c r="AG41" s="22">
        <f t="shared" si="0"/>
        <v>-3548.5617174620606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718240.01</v>
      </c>
      <c r="D42" s="60">
        <v>458901.62</v>
      </c>
      <c r="E42" s="79"/>
      <c r="F42" s="72">
        <f>IF(C43=0,C42-$C$42,C42-C43)</f>
        <v>-20.119999999995343</v>
      </c>
      <c r="G42" s="72">
        <f>IF(D43=0,D42-$D$42,D42-D43)</f>
        <v>-0.53000000002793968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20.126979405758885</v>
      </c>
      <c r="N42" s="36">
        <f>IF(F42=0,,ATAN(G42/F42))</f>
        <v>2.6335857969781402E-2</v>
      </c>
      <c r="O42" s="36">
        <f>ABS(DEGREES(N42))</f>
        <v>1.5089335115244471</v>
      </c>
      <c r="P42" s="37" t="str">
        <f>TEXT(INT(O42),"00")</f>
        <v>01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31</v>
      </c>
      <c r="U42" s="40" t="str">
        <f>IF(L42="",IF(G42&gt;0,"W","E"),"")</f>
        <v>E</v>
      </c>
      <c r="V42" s="44"/>
      <c r="W42" s="22">
        <f>IF(S42="due",90*(I42+K42),S42+T42/60)</f>
        <v>1.5166666666666666</v>
      </c>
      <c r="X42" s="22">
        <f>IF(R42="",W42,IF(R42="N",IF(U42="E",180+W42,180-W42),IF(U42="E",360-W42,W42)))</f>
        <v>181.51666666666668</v>
      </c>
      <c r="Y42" s="22">
        <f>RADIANS(X42)</f>
        <v>3.1680634805783741</v>
      </c>
      <c r="Z42" s="64"/>
      <c r="AA42" s="58">
        <f>-M42*COS(Y42)</f>
        <v>20.119928283156238</v>
      </c>
      <c r="AB42" s="58">
        <f>-M42*SIN(Y42)</f>
        <v>0.53271557185052998</v>
      </c>
      <c r="AC42" s="64"/>
      <c r="AD42" s="82">
        <f>$AA$40/$M$40*M42</f>
        <v>-5.1788572064645315E-4</v>
      </c>
      <c r="AE42" s="82">
        <f>$AB$40/$M$40*M42</f>
        <v>5.2501876893635505E-4</v>
      </c>
      <c r="AF42" s="22">
        <f t="shared" si="0"/>
        <v>20.120446168876885</v>
      </c>
      <c r="AG42" s="22">
        <f t="shared" si="0"/>
        <v>0.53219055308159358</v>
      </c>
      <c r="AH42" s="63"/>
      <c r="AI42" s="38">
        <f>A42</f>
        <v>1</v>
      </c>
      <c r="AJ42" s="82">
        <f t="shared" ref="AJ42:AK44" si="1">AJ41+AF41</f>
        <v>718239.96543946641</v>
      </c>
      <c r="AK42" s="82">
        <f t="shared" si="1"/>
        <v>458901.65828253789</v>
      </c>
      <c r="AL42" s="66"/>
      <c r="AM42" s="9" t="str">
        <f>IF(A43=0,A42&amp;" - 1",A42&amp;" - "&amp;A43)</f>
        <v>1 - 2</v>
      </c>
      <c r="AN42" s="18">
        <f>F42</f>
        <v>-20.119999999995343</v>
      </c>
      <c r="AO42" s="18">
        <f>AN42*G42</f>
        <v>10.663600000559679</v>
      </c>
      <c r="AP42" s="9" t="str">
        <f>D42&amp;","&amp;C42</f>
        <v>458901.62,718240.01</v>
      </c>
    </row>
    <row r="43" spans="1:44">
      <c r="A43" s="20">
        <f>A42+1</f>
        <v>2</v>
      </c>
      <c r="B43" s="44"/>
      <c r="C43" s="60">
        <v>718260.13</v>
      </c>
      <c r="D43" s="60">
        <v>458902.15</v>
      </c>
      <c r="E43" s="79"/>
      <c r="F43" s="72">
        <f>IF(C44=0,C43-$C$42,C43-C44)</f>
        <v>1.3000000000465661</v>
      </c>
      <c r="G43" s="72">
        <f>IF(D44=0,D43-$D$42,D43-D44)</f>
        <v>-40.049999999988358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40.071093072178464</v>
      </c>
      <c r="N43" s="36">
        <f>IF(F43=0,,ATAN(G43/F43))</f>
        <v>-1.5383482937798596</v>
      </c>
      <c r="O43" s="36">
        <f>ABS(DEGREES(N43))</f>
        <v>88.140864654737229</v>
      </c>
      <c r="P43" s="37" t="str">
        <f>TEXT(INT(O43),"00")</f>
        <v>88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08</v>
      </c>
      <c r="U43" s="40" t="str">
        <f>IF(L43="",IF(G43&gt;0,"W","E"),"")</f>
        <v>E</v>
      </c>
      <c r="V43" s="44"/>
      <c r="W43" s="22">
        <f>IF(S43="due",90*(I43+K43),S43+T43/60)</f>
        <v>88.13333333333334</v>
      </c>
      <c r="X43" s="22">
        <f>IF(R43="",W43,IF(R43="N",IF(U43="E",180+W43,180-W43),IF(U43="E",360-W43,W43)))</f>
        <v>271.86666666666667</v>
      </c>
      <c r="Y43" s="22">
        <f>RADIANS(X43)</f>
        <v>4.7449684597552508</v>
      </c>
      <c r="Z43" s="64"/>
      <c r="AA43" s="58">
        <f>-M43*COS(Y43)</f>
        <v>-1.3052644153393445</v>
      </c>
      <c r="AB43" s="58">
        <f>-M43*SIN(Y43)</f>
        <v>40.049828773731825</v>
      </c>
      <c r="AC43" s="64"/>
      <c r="AD43" s="82">
        <f>$AA$40/$M$40*M43</f>
        <v>-1.0310661373677586E-3</v>
      </c>
      <c r="AE43" s="82">
        <f>$AB$40/$M$40*M43</f>
        <v>1.0452674259044388E-3</v>
      </c>
      <c r="AF43" s="22">
        <f t="shared" si="0"/>
        <v>-1.3042333492019766</v>
      </c>
      <c r="AG43" s="22">
        <f t="shared" si="0"/>
        <v>40.048783506305924</v>
      </c>
      <c r="AH43" s="64"/>
      <c r="AI43" s="25">
        <f>A43</f>
        <v>2</v>
      </c>
      <c r="AJ43" s="82">
        <f t="shared" si="1"/>
        <v>718260.08588563534</v>
      </c>
      <c r="AK43" s="82">
        <f t="shared" si="1"/>
        <v>458902.19047309097</v>
      </c>
      <c r="AL43" s="66"/>
      <c r="AM43" s="9" t="str">
        <f>IF(A44=0,A43&amp;" - 1",A43&amp;" - "&amp;A44)</f>
        <v>2 - 3</v>
      </c>
      <c r="AN43" s="18">
        <f>AN42+F42+F43</f>
        <v>-38.939999999944121</v>
      </c>
      <c r="AO43" s="18">
        <f>AN43*G43</f>
        <v>1559.5469999973086</v>
      </c>
      <c r="AP43" s="9" t="str">
        <f>D43&amp;","&amp;C43</f>
        <v>458902.15,718260.13</v>
      </c>
    </row>
    <row r="44" spans="1:44" s="46" customFormat="1">
      <c r="A44" s="20">
        <f>A43+1</f>
        <v>3</v>
      </c>
      <c r="B44" s="44"/>
      <c r="C44" s="60">
        <v>718258.83</v>
      </c>
      <c r="D44" s="60">
        <v>458942.2</v>
      </c>
      <c r="E44" s="79"/>
      <c r="F44" s="72">
        <f>IF(C45=0,C44-$C$42,C44-C45)</f>
        <v>17.010000000009313</v>
      </c>
      <c r="G44" s="72">
        <f>IF(D45=0,D44-$D$42,D44-D45)</f>
        <v>0.57000000000698492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17.019547585065968</v>
      </c>
      <c r="N44" s="22">
        <f>IF(F44=0,,ATAN(G44/F44))</f>
        <v>3.3497165939650506E-2</v>
      </c>
      <c r="O44" s="22">
        <f>ABS(DEGREES(N44))</f>
        <v>1.9192462339913463</v>
      </c>
      <c r="P44" s="24" t="str">
        <f>TEXT(INT(O44),"00")</f>
        <v>01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55</v>
      </c>
      <c r="U44" s="24" t="str">
        <f>IF(L44="",IF(G44&gt;0,"W","E"),"")</f>
        <v>W</v>
      </c>
      <c r="V44" s="44"/>
      <c r="W44" s="22">
        <f>IF(S44="due",90*(I44+K44),S44+T44/60)</f>
        <v>1.9166666666666665</v>
      </c>
      <c r="X44" s="22">
        <f>IF(R44="",W44,IF(R44="N",IF(U44="E",180+W44,180-W44),IF(U44="E",360-W44,W44)))</f>
        <v>1.9166666666666665</v>
      </c>
      <c r="Y44" s="22">
        <f>RADIANS(X44)</f>
        <v>3.3452143996557979E-2</v>
      </c>
      <c r="Z44" s="64"/>
      <c r="AA44" s="58">
        <f>-M44*COS(Y44)</f>
        <v>-17.010025645277445</v>
      </c>
      <c r="AB44" s="58">
        <f>-M44*SIN(Y44)</f>
        <v>-0.56923417617755134</v>
      </c>
      <c r="AC44" s="64"/>
      <c r="AD44" s="82">
        <f>$AA$40/$M$40*M44</f>
        <v>-4.3792863740132359E-4</v>
      </c>
      <c r="AE44" s="82">
        <f>$AB$40/$M$40*M44</f>
        <v>4.4396040463023142E-4</v>
      </c>
      <c r="AF44" s="22">
        <f>AA44-AD44</f>
        <v>-17.009587716640045</v>
      </c>
      <c r="AG44" s="22">
        <f>AB44-AE44</f>
        <v>-0.56967813658218158</v>
      </c>
      <c r="AH44" s="64"/>
      <c r="AI44" s="25">
        <f>A44</f>
        <v>3</v>
      </c>
      <c r="AJ44" s="82">
        <f t="shared" si="1"/>
        <v>718258.78165228618</v>
      </c>
      <c r="AK44" s="82">
        <f t="shared" si="1"/>
        <v>458942.2392565973</v>
      </c>
      <c r="AL44" s="66"/>
      <c r="AM44" s="9" t="str">
        <f>IF(A45=0,A44&amp;" - 1",A44&amp;" - "&amp;A45)</f>
        <v>3 - 4</v>
      </c>
      <c r="AN44" s="18">
        <f>AN43+F43+F44</f>
        <v>-20.629999999888241</v>
      </c>
      <c r="AO44" s="18">
        <f>AN44*G44</f>
        <v>-11.759100000080396</v>
      </c>
      <c r="AP44" s="9" t="str">
        <f>D44&amp;","&amp;C44</f>
        <v>458942.2,718258.83</v>
      </c>
    </row>
    <row r="45" spans="1:44" s="46" customFormat="1">
      <c r="A45" s="20">
        <f t="shared" ref="A45:A46" si="2">A44+1</f>
        <v>4</v>
      </c>
      <c r="B45" s="44"/>
      <c r="C45" s="60">
        <v>718241.82</v>
      </c>
      <c r="D45" s="60">
        <v>458941.63</v>
      </c>
      <c r="E45" s="79"/>
      <c r="F45" s="72">
        <f t="shared" ref="F45:F46" si="3">IF(C46=0,C45-$C$42,C45-C46)</f>
        <v>2.7999999999301508</v>
      </c>
      <c r="G45" s="72">
        <f t="shared" ref="G45:G46" si="4">IF(D46=0,D45-$D$42,D45-D46)</f>
        <v>2.9500000000116415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4.0672472262794068</v>
      </c>
      <c r="N45" s="22">
        <f t="shared" ref="N45:N46" si="11">IF(F45=0,,ATAN(G45/F45))</f>
        <v>0.81147920470262713</v>
      </c>
      <c r="O45" s="22">
        <f t="shared" ref="O45:O46" si="12">ABS(DEGREES(N45))</f>
        <v>46.49433359209312</v>
      </c>
      <c r="P45" s="24" t="str">
        <f t="shared" ref="P45:P46" si="13">TEXT(INT(O45),"00")</f>
        <v>46</v>
      </c>
      <c r="Q45" s="25" t="str">
        <f t="shared" ref="Q45:Q46" si="14">TEXT((O45-P45)*60,"00")</f>
        <v>30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46</v>
      </c>
      <c r="T45" s="25" t="str">
        <f t="shared" ref="T45:T46" si="17">IF(L45="",IF(INT(Q45)=60,"00",Q45),L45)</f>
        <v>30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46.5</v>
      </c>
      <c r="X45" s="22">
        <f t="shared" ref="X45:X46" si="20">IF(R45="",W45,IF(R45="N",IF(U45="E",180+W45,180-W45),IF(U45="E",360-W45,W45)))</f>
        <v>46.5</v>
      </c>
      <c r="Y45" s="22">
        <f t="shared" ref="Y45:Y46" si="21">RADIANS(X45)</f>
        <v>0.81157810217736326</v>
      </c>
      <c r="Z45" s="64"/>
      <c r="AA45" s="58">
        <f t="shared" ref="AA45:AA46" si="22">-M45*COS(Y45)</f>
        <v>-2.7997082386871592</v>
      </c>
      <c r="AB45" s="58">
        <f t="shared" ref="AB45:AB46" si="23">-M45*SIN(Y45)</f>
        <v>-2.9502768985138963</v>
      </c>
      <c r="AC45" s="64"/>
      <c r="AD45" s="82">
        <f t="shared" ref="AD45:AD46" si="24">$AA$40/$M$40*M45</f>
        <v>-1.0465401779197467E-4</v>
      </c>
      <c r="AE45" s="82">
        <f t="shared" ref="AE45:AE46" si="25">$AB$40/$M$40*M45</f>
        <v>1.0609545966395868E-4</v>
      </c>
      <c r="AF45" s="22">
        <f t="shared" ref="AF45:AF46" si="26">AA45-AD45</f>
        <v>-2.7996035846693674</v>
      </c>
      <c r="AG45" s="22">
        <f t="shared" ref="AG45:AG46" si="27">AB45-AE45</f>
        <v>-2.9503829939735602</v>
      </c>
      <c r="AH45" s="64"/>
      <c r="AI45" s="25">
        <f t="shared" ref="AI45:AI46" si="28">A45</f>
        <v>4</v>
      </c>
      <c r="AJ45" s="82">
        <f t="shared" ref="AJ45:AJ46" si="29">AJ44+AF44</f>
        <v>718241.77206456952</v>
      </c>
      <c r="AK45" s="82">
        <f t="shared" ref="AK45:AK46" si="30">AK44+AG44</f>
        <v>458941.66957846074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-0.81999999994877726</v>
      </c>
      <c r="AO45" s="18">
        <f t="shared" ref="AO45:AO46" si="33">AN45*G45</f>
        <v>-2.4189999998584391</v>
      </c>
      <c r="AP45" s="9" t="str">
        <f t="shared" ref="AP45:AP46" si="34">D45&amp;","&amp;C45</f>
        <v>458941.63,718241.82</v>
      </c>
    </row>
    <row r="46" spans="1:44" s="46" customFormat="1">
      <c r="A46" s="20">
        <f t="shared" si="2"/>
        <v>5</v>
      </c>
      <c r="B46" s="44"/>
      <c r="C46" s="60">
        <v>718239.02</v>
      </c>
      <c r="D46" s="60">
        <v>458938.68</v>
      </c>
      <c r="E46" s="79"/>
      <c r="F46" s="72">
        <f t="shared" si="3"/>
        <v>-0.98999999999068677</v>
      </c>
      <c r="G46" s="72">
        <f t="shared" si="4"/>
        <v>37.059999999997672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37.073220793448861</v>
      </c>
      <c r="N46" s="22">
        <f t="shared" si="11"/>
        <v>-1.5440892407125992</v>
      </c>
      <c r="O46" s="22">
        <f t="shared" si="12"/>
        <v>88.469796684391781</v>
      </c>
      <c r="P46" s="24" t="str">
        <f t="shared" si="13"/>
        <v>88</v>
      </c>
      <c r="Q46" s="25" t="str">
        <f t="shared" si="14"/>
        <v>28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28</v>
      </c>
      <c r="U46" s="24" t="str">
        <f t="shared" si="18"/>
        <v>W</v>
      </c>
      <c r="V46" s="44"/>
      <c r="W46" s="22">
        <f t="shared" si="19"/>
        <v>88.466666666666669</v>
      </c>
      <c r="X46" s="22">
        <f t="shared" si="20"/>
        <v>91.533333333333331</v>
      </c>
      <c r="Y46" s="22">
        <f t="shared" si="21"/>
        <v>1.5975580419921429</v>
      </c>
      <c r="Z46" s="64"/>
      <c r="AA46" s="58">
        <f t="shared" si="22"/>
        <v>0.99202455351244168</v>
      </c>
      <c r="AB46" s="58">
        <f t="shared" si="23"/>
        <v>-37.059945861874077</v>
      </c>
      <c r="AC46" s="64"/>
      <c r="AD46" s="82">
        <f t="shared" si="24"/>
        <v>-9.5392812206121556E-4</v>
      </c>
      <c r="AE46" s="82">
        <f t="shared" si="25"/>
        <v>9.6706695769326284E-4</v>
      </c>
      <c r="AF46" s="22">
        <f t="shared" si="26"/>
        <v>0.99297848163450286</v>
      </c>
      <c r="AG46" s="22">
        <f t="shared" si="27"/>
        <v>-37.060912928831769</v>
      </c>
      <c r="AH46" s="64"/>
      <c r="AI46" s="25">
        <f t="shared" si="28"/>
        <v>5</v>
      </c>
      <c r="AJ46" s="82">
        <f t="shared" si="29"/>
        <v>718238.97246098483</v>
      </c>
      <c r="AK46" s="82">
        <f t="shared" si="30"/>
        <v>458938.71919546678</v>
      </c>
      <c r="AL46" s="66"/>
      <c r="AM46" s="9" t="str">
        <f t="shared" si="31"/>
        <v>5 - 1</v>
      </c>
      <c r="AN46" s="18">
        <f t="shared" si="32"/>
        <v>0.98999999999068677</v>
      </c>
      <c r="AO46" s="18">
        <f t="shared" si="33"/>
        <v>36.689399999652544</v>
      </c>
      <c r="AP46" s="9" t="str">
        <f t="shared" si="34"/>
        <v>458938.68,718239.02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1593.8848000010776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796.94240000053878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4.2582239900433869E-3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28151.943563870311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119.87728145002008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4.1067575946875934E-3</v>
      </c>
      <c r="AB40" s="91">
        <f>SUM(AB42:AB65536)</f>
        <v>-1.1256169898579138E-3</v>
      </c>
      <c r="AC40" s="91"/>
      <c r="AD40" s="91">
        <f>SUM(AD42:AD65536)</f>
        <v>4.1067575946875925E-3</v>
      </c>
      <c r="AE40" s="91">
        <f>SUM(AE42:AE65536)</f>
        <v>-1.1256169898579138E-3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718260.23659686802</v>
      </c>
      <c r="AK40" s="92">
        <f>AK44+AG44</f>
        <v>458902.06007627567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3008.6300000000047</v>
      </c>
      <c r="G41" s="72">
        <f>IF(D42=0,D41-$D$41,D41-D42)</f>
        <v>3547.4399999999441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4651.471275897512</v>
      </c>
      <c r="N41" s="36">
        <f>IF(F41=0,,ATAN(G41/F41))</f>
        <v>0.86739878073211063</v>
      </c>
      <c r="O41" s="36">
        <f>ABS(DEGREES(N41))</f>
        <v>49.698289290743453</v>
      </c>
      <c r="P41" s="37" t="str">
        <f>TEXT(INT(O41),"00")</f>
        <v>49</v>
      </c>
      <c r="Q41" s="38" t="str">
        <f>TEXT((O41-P41)*60,"00")</f>
        <v>42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49.7</v>
      </c>
      <c r="X41" s="22">
        <f>IF(R41="",W41,IF(R41="N",IF(U41="E",180+W41,180-W41),IF(U41="E",360-W41,W41)))</f>
        <v>49.7</v>
      </c>
      <c r="Y41" s="22">
        <f>RADIANS(X41)</f>
        <v>0.86742863824118188</v>
      </c>
      <c r="Z41" s="64"/>
      <c r="AA41" s="58">
        <f>-M41*COS(Y41)</f>
        <v>-3008.5240809369875</v>
      </c>
      <c r="AB41" s="58">
        <f>-M41*SIN(Y41)</f>
        <v>-3547.5298286162279</v>
      </c>
      <c r="AC41" s="64"/>
      <c r="AD41" s="22">
        <v>0</v>
      </c>
      <c r="AE41" s="22">
        <v>0</v>
      </c>
      <c r="AF41" s="22">
        <f t="shared" ref="AF41:AG43" si="0">AA41-AD41</f>
        <v>-3008.5240809369875</v>
      </c>
      <c r="AG41" s="22">
        <f t="shared" si="0"/>
        <v>-3547.5298286162279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718279.99</v>
      </c>
      <c r="D42" s="60">
        <v>458902.78</v>
      </c>
      <c r="E42" s="79"/>
      <c r="F42" s="72">
        <f>IF(C43=0,C42-$C$42,C42-C43)</f>
        <v>1.2199999999720603</v>
      </c>
      <c r="G42" s="72">
        <f>IF(D43=0,D42-$D$42,D42-D43)</f>
        <v>-39.96999999997206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39.988614629638001</v>
      </c>
      <c r="N42" s="36">
        <f>IF(F42=0,,ATAN(G42/F42))</f>
        <v>-1.5402829081844982</v>
      </c>
      <c r="O42" s="36">
        <f>ABS(DEGREES(N42))</f>
        <v>88.251709895108235</v>
      </c>
      <c r="P42" s="37" t="str">
        <f>TEXT(INT(O42),"00")</f>
        <v>88</v>
      </c>
      <c r="Q42" s="38" t="str">
        <f>TEXT((O42-P42)*60,"00")</f>
        <v>15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88.25</v>
      </c>
      <c r="X42" s="22">
        <f>IF(R42="",W42,IF(R42="N",IF(U42="E",180+W42,180-W42),IF(U42="E",360-W42,W42)))</f>
        <v>271.75</v>
      </c>
      <c r="Y42" s="22">
        <f>RADIANS(X42)</f>
        <v>4.7429322422945903</v>
      </c>
      <c r="Z42" s="64"/>
      <c r="AA42" s="58">
        <f>-M42*COS(Y42)</f>
        <v>-1.2211928361096953</v>
      </c>
      <c r="AB42" s="58">
        <f>-M42*SIN(Y42)</f>
        <v>39.969963573347584</v>
      </c>
      <c r="AC42" s="64"/>
      <c r="AD42" s="82">
        <f>$AA$40/$M$40*M42</f>
        <v>1.3699305226551226E-3</v>
      </c>
      <c r="AE42" s="82">
        <f>$AB$40/$M$40*M42</f>
        <v>-3.7548285616376668E-4</v>
      </c>
      <c r="AF42" s="22">
        <f t="shared" si="0"/>
        <v>-1.2225627666323504</v>
      </c>
      <c r="AG42" s="22">
        <f t="shared" si="0"/>
        <v>39.970339056203748</v>
      </c>
      <c r="AH42" s="63"/>
      <c r="AI42" s="38">
        <f>A42</f>
        <v>1</v>
      </c>
      <c r="AJ42" s="82">
        <f t="shared" ref="AJ42:AK44" si="1">AJ41+AF41</f>
        <v>718280.09591906297</v>
      </c>
      <c r="AK42" s="82">
        <f t="shared" si="1"/>
        <v>458902.69017138373</v>
      </c>
      <c r="AL42" s="66"/>
      <c r="AM42" s="9" t="str">
        <f>IF(A43=0,A42&amp;" - 1",A42&amp;" - "&amp;A43)</f>
        <v>1 - 2</v>
      </c>
      <c r="AN42" s="18">
        <f>F42</f>
        <v>1.2199999999720603</v>
      </c>
      <c r="AO42" s="18">
        <f>AN42*G42</f>
        <v>-48.763399998849167</v>
      </c>
      <c r="AP42" s="9" t="str">
        <f>D42&amp;","&amp;C42</f>
        <v>458902.78,718279.99</v>
      </c>
    </row>
    <row r="43" spans="1:44">
      <c r="A43" s="20">
        <f>A42+1</f>
        <v>2</v>
      </c>
      <c r="B43" s="44"/>
      <c r="C43" s="60">
        <v>718278.77</v>
      </c>
      <c r="D43" s="60">
        <v>458942.75</v>
      </c>
      <c r="E43" s="79"/>
      <c r="F43" s="72">
        <f>IF(C44=0,C43-$C$42,C43-C44)</f>
        <v>19.940000000060536</v>
      </c>
      <c r="G43" s="72">
        <f>IF(D44=0,D43-$D$42,D43-D44)</f>
        <v>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19.947583813645235</v>
      </c>
      <c r="N43" s="36">
        <f>IF(F43=0,,ATAN(G43/F43))</f>
        <v>2.7575756376955207E-2</v>
      </c>
      <c r="O43" s="36">
        <f>ABS(DEGREES(N43))</f>
        <v>1.5799744572804992</v>
      </c>
      <c r="P43" s="37" t="str">
        <f>TEXT(INT(O43),"00")</f>
        <v>01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1.5833333333333335</v>
      </c>
      <c r="X43" s="22">
        <f>IF(R43="",W43,IF(R43="N",IF(U43="E",180+W43,180-W43),IF(U43="E",360-W43,W43)))</f>
        <v>1.5833333333333335</v>
      </c>
      <c r="Y43" s="22">
        <f>RADIANS(X43)</f>
        <v>2.7634379823243554E-2</v>
      </c>
      <c r="Z43" s="64"/>
      <c r="AA43" s="58">
        <f>-M43*COS(Y43)</f>
        <v>-19.939967722901113</v>
      </c>
      <c r="AB43" s="58">
        <f>-M43*SIN(Y43)</f>
        <v>-0.55116895056158721</v>
      </c>
      <c r="AC43" s="64"/>
      <c r="AD43" s="82">
        <f>$AA$40/$M$40*M43</f>
        <v>6.8336460696691206E-4</v>
      </c>
      <c r="AE43" s="82">
        <f>$AB$40/$M$40*M43</f>
        <v>-1.8730270636488507E-4</v>
      </c>
      <c r="AF43" s="22">
        <f t="shared" si="0"/>
        <v>-19.94065108750808</v>
      </c>
      <c r="AG43" s="22">
        <f t="shared" si="0"/>
        <v>-0.5509816478552223</v>
      </c>
      <c r="AH43" s="64"/>
      <c r="AI43" s="25">
        <f>A43</f>
        <v>2</v>
      </c>
      <c r="AJ43" s="82">
        <f t="shared" si="1"/>
        <v>718278.87335629633</v>
      </c>
      <c r="AK43" s="82">
        <f t="shared" si="1"/>
        <v>458942.66051043995</v>
      </c>
      <c r="AL43" s="66"/>
      <c r="AM43" s="9" t="str">
        <f>IF(A44=0,A43&amp;" - 1",A43&amp;" - "&amp;A44)</f>
        <v>2 - 3</v>
      </c>
      <c r="AN43" s="18">
        <f>AN42+F42+F43</f>
        <v>22.380000000004657</v>
      </c>
      <c r="AO43" s="18">
        <f>AN43*G43</f>
        <v>12.308999999742024</v>
      </c>
      <c r="AP43" s="9" t="str">
        <f>D43&amp;","&amp;C43</f>
        <v>458942.75,718278.77</v>
      </c>
    </row>
    <row r="44" spans="1:44" s="46" customFormat="1">
      <c r="A44" s="20">
        <f>A43+1</f>
        <v>3</v>
      </c>
      <c r="B44" s="44"/>
      <c r="C44" s="60">
        <v>718258.83</v>
      </c>
      <c r="D44" s="60">
        <v>458942.2</v>
      </c>
      <c r="E44" s="79"/>
      <c r="F44" s="72">
        <f>IF(C45=0,C44-$C$42,C44-C45)</f>
        <v>-1.3000000000465661</v>
      </c>
      <c r="G44" s="72">
        <f>IF(D45=0,D44-$D$42,D44-D45)</f>
        <v>40.049999999988358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40.071093072178464</v>
      </c>
      <c r="N44" s="22">
        <f>IF(F44=0,,ATAN(G44/F44))</f>
        <v>-1.5383482937798596</v>
      </c>
      <c r="O44" s="22">
        <f>ABS(DEGREES(N44))</f>
        <v>88.140864654737229</v>
      </c>
      <c r="P44" s="24" t="str">
        <f>TEXT(INT(O44),"00")</f>
        <v>88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08</v>
      </c>
      <c r="U44" s="24" t="str">
        <f>IF(L44="",IF(G44&gt;0,"W","E"),"")</f>
        <v>W</v>
      </c>
      <c r="V44" s="44"/>
      <c r="W44" s="22">
        <f>IF(S44="due",90*(I44+K44),S44+T44/60)</f>
        <v>88.13333333333334</v>
      </c>
      <c r="X44" s="22">
        <f>IF(R44="",W44,IF(R44="N",IF(U44="E",180+W44,180-W44),IF(U44="E",360-W44,W44)))</f>
        <v>91.86666666666666</v>
      </c>
      <c r="Y44" s="22">
        <f>RADIANS(X44)</f>
        <v>1.6033758061654573</v>
      </c>
      <c r="Z44" s="64"/>
      <c r="AA44" s="58">
        <f>-M44*COS(Y44)</f>
        <v>1.3052644153393314</v>
      </c>
      <c r="AB44" s="58">
        <f>-M44*SIN(Y44)</f>
        <v>-40.049828773731825</v>
      </c>
      <c r="AC44" s="64"/>
      <c r="AD44" s="82">
        <f>$AA$40/$M$40*M44</f>
        <v>1.3727560703002139E-3</v>
      </c>
      <c r="AE44" s="82">
        <f>$AB$40/$M$40*M44</f>
        <v>-3.7625730762861135E-4</v>
      </c>
      <c r="AF44" s="22">
        <f>AA44-AD44</f>
        <v>1.3038916592690311</v>
      </c>
      <c r="AG44" s="22">
        <f>AB44-AE44</f>
        <v>-40.049452516424196</v>
      </c>
      <c r="AH44" s="64"/>
      <c r="AI44" s="25">
        <f>A44</f>
        <v>3</v>
      </c>
      <c r="AJ44" s="82">
        <f t="shared" si="1"/>
        <v>718258.93270520878</v>
      </c>
      <c r="AK44" s="82">
        <f t="shared" si="1"/>
        <v>458942.10952879209</v>
      </c>
      <c r="AL44" s="66"/>
      <c r="AM44" s="9" t="str">
        <f>IF(A45=0,A44&amp;" - 1",A44&amp;" - "&amp;A45)</f>
        <v>3 - 4</v>
      </c>
      <c r="AN44" s="18">
        <f>AN43+F43+F44</f>
        <v>41.020000000018626</v>
      </c>
      <c r="AO44" s="18">
        <f>AN44*G44</f>
        <v>1642.8510000002684</v>
      </c>
      <c r="AP44" s="9" t="str">
        <f>D44&amp;","&amp;C44</f>
        <v>458942.2,718258.83</v>
      </c>
    </row>
    <row r="45" spans="1:44" s="46" customFormat="1">
      <c r="A45" s="20">
        <f>A44+1</f>
        <v>4</v>
      </c>
      <c r="B45" s="44"/>
      <c r="C45" s="60">
        <v>718260.13</v>
      </c>
      <c r="D45" s="60">
        <v>458902.15</v>
      </c>
      <c r="E45" s="79"/>
      <c r="F45" s="72">
        <f>IF(C46=0,C45-$C$42,C45-C46)</f>
        <v>-19.85999999998603</v>
      </c>
      <c r="G45" s="72">
        <f>IF(D46=0,D45-$D$42,D45-D46)</f>
        <v>-0.63000000000465661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19.869989934558372</v>
      </c>
      <c r="N45" s="22">
        <f>IF(F45=0,,ATAN(G45/F45))</f>
        <v>3.1711420285449876E-2</v>
      </c>
      <c r="O45" s="22">
        <f>ABS(DEGREES(N45))</f>
        <v>1.8169305447218222</v>
      </c>
      <c r="P45" s="24" t="str">
        <f>TEXT(INT(O45),"00")</f>
        <v>01</v>
      </c>
      <c r="Q45" s="25" t="str">
        <f>TEXT((O45-P45)*60,"00")</f>
        <v>49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1.8166666666666667</v>
      </c>
      <c r="X45" s="22">
        <f>IF(R45="",W45,IF(R45="N",IF(U45="E",180+W45,180-W45),IF(U45="E",360-W45,W45)))</f>
        <v>181.81666666666666</v>
      </c>
      <c r="Y45" s="22">
        <f>RADIANS(X45)</f>
        <v>3.1732994683343567</v>
      </c>
      <c r="Z45" s="64"/>
      <c r="AA45" s="58">
        <f>-M45*COS(Y45)</f>
        <v>19.860002901266164</v>
      </c>
      <c r="AB45" s="58">
        <f>-M45*SIN(Y45)</f>
        <v>0.62990853395597179</v>
      </c>
      <c r="AC45" s="64"/>
      <c r="AD45" s="82">
        <f>$AA$40/$M$40*M45</f>
        <v>6.8070639476534411E-4</v>
      </c>
      <c r="AE45" s="82">
        <f>$AB$40/$M$40*M45</f>
        <v>-1.8657411970065071E-4</v>
      </c>
      <c r="AF45" s="22">
        <f>AA45-AD45</f>
        <v>19.8593221948714</v>
      </c>
      <c r="AG45" s="22">
        <f>AB45-AE45</f>
        <v>0.63009510807567248</v>
      </c>
      <c r="AH45" s="64"/>
      <c r="AI45" s="25">
        <f>A45</f>
        <v>4</v>
      </c>
      <c r="AJ45" s="82">
        <f t="shared" ref="AJ45" si="2">AJ44+AF44</f>
        <v>718260.23659686802</v>
      </c>
      <c r="AK45" s="82">
        <f t="shared" ref="AK45" si="3">AK44+AG44</f>
        <v>458902.06007627567</v>
      </c>
      <c r="AL45" s="66"/>
      <c r="AM45" s="9" t="str">
        <f>IF(A46=0,A45&amp;" - 1",A45&amp;" - "&amp;A46)</f>
        <v>4 - 1</v>
      </c>
      <c r="AN45" s="18">
        <f>AN44+F44+F45</f>
        <v>19.85999999998603</v>
      </c>
      <c r="AO45" s="18">
        <f>AN45*G45</f>
        <v>-12.51180000008368</v>
      </c>
      <c r="AP45" s="9" t="str">
        <f>D45&amp;","&amp;C45</f>
        <v>458902.15,718260.13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1768</vt:lpstr>
      <vt:lpstr>1769</vt:lpstr>
      <vt:lpstr>1770</vt:lpstr>
      <vt:lpstr>1771</vt:lpstr>
      <vt:lpstr>1772</vt:lpstr>
      <vt:lpstr>1773</vt:lpstr>
      <vt:lpstr>1774</vt:lpstr>
      <vt:lpstr>1775</vt:lpstr>
      <vt:lpstr>1776</vt:lpstr>
      <vt:lpstr>1777</vt:lpstr>
      <vt:lpstr>'1768'!Print_Area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2007-04-19T23:18:49Z</dcterms:modified>
</cp:coreProperties>
</file>