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8"/>
  </bookViews>
  <sheets>
    <sheet name="1778" sheetId="2" r:id="rId1"/>
    <sheet name="1779" sheetId="4" r:id="rId2"/>
    <sheet name="1780" sheetId="5" r:id="rId3"/>
    <sheet name="1781" sheetId="6" r:id="rId4"/>
    <sheet name="1782" sheetId="7" r:id="rId5"/>
    <sheet name="1783" sheetId="8" r:id="rId6"/>
    <sheet name="1784" sheetId="9" r:id="rId7"/>
    <sheet name="1785" sheetId="10" r:id="rId8"/>
    <sheet name="1786" sheetId="11" r:id="rId9"/>
    <sheet name="1787" sheetId="3" r:id="rId10"/>
  </sheets>
  <definedNames>
    <definedName name="_xlnm.Print_Area" localSheetId="0">'1778'!$A$1:$AJ$43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I45" s="1"/>
  <c r="AM45"/>
  <c r="AP46" i="10"/>
  <c r="G46"/>
  <c r="F46"/>
  <c r="N46" s="1"/>
  <c r="O46" s="1"/>
  <c r="AP45"/>
  <c r="G45"/>
  <c r="F45"/>
  <c r="N45" s="1"/>
  <c r="O45" s="1"/>
  <c r="A45"/>
  <c r="A46" s="1"/>
  <c r="AP46" i="9"/>
  <c r="G46"/>
  <c r="F46"/>
  <c r="N46" s="1"/>
  <c r="O46" s="1"/>
  <c r="AP45"/>
  <c r="G45"/>
  <c r="F45"/>
  <c r="N45" s="1"/>
  <c r="O45" s="1"/>
  <c r="A45"/>
  <c r="A46" s="1"/>
  <c r="AP45" i="8"/>
  <c r="G45"/>
  <c r="F45"/>
  <c r="N45" s="1"/>
  <c r="O45" s="1"/>
  <c r="A45"/>
  <c r="AM45" s="1"/>
  <c r="AP45" i="7"/>
  <c r="G45"/>
  <c r="F45"/>
  <c r="N45" s="1"/>
  <c r="O45" s="1"/>
  <c r="A45"/>
  <c r="AM45" s="1"/>
  <c r="AP46" i="6"/>
  <c r="G46"/>
  <c r="F46"/>
  <c r="N46" s="1"/>
  <c r="O46" s="1"/>
  <c r="AP45"/>
  <c r="G45"/>
  <c r="F45"/>
  <c r="N45" s="1"/>
  <c r="O45" s="1"/>
  <c r="A45"/>
  <c r="A46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P45"/>
  <c r="Q45" s="1"/>
  <c r="I45"/>
  <c r="J45"/>
  <c r="K45" s="1"/>
  <c r="M45"/>
  <c r="C28"/>
  <c r="C29" s="1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L45"/>
  <c r="M40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6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5" i="7"/>
  <c r="T45"/>
  <c r="S45"/>
  <c r="W45" s="1"/>
  <c r="R45"/>
  <c r="X45" s="1"/>
  <c r="Y45" s="1"/>
  <c r="U45" i="6"/>
  <c r="T45"/>
  <c r="S45"/>
  <c r="W45" s="1"/>
  <c r="R45"/>
  <c r="X45" s="1"/>
  <c r="Y45" s="1"/>
  <c r="U46"/>
  <c r="T46"/>
  <c r="S46"/>
  <c r="W46" s="1"/>
  <c r="R46"/>
  <c r="X46" s="1"/>
  <c r="Y46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B45" i="3" l="1"/>
  <c r="AA45"/>
  <c r="AB45" i="11"/>
  <c r="AA45"/>
  <c r="AB46" i="10"/>
  <c r="AA46"/>
  <c r="AB45"/>
  <c r="AA45"/>
  <c r="AB46" i="9"/>
  <c r="AA46"/>
  <c r="AB45"/>
  <c r="AA45"/>
  <c r="AB45" i="8"/>
  <c r="AA45"/>
  <c r="AB45" i="7"/>
  <c r="AA45"/>
  <c r="AB46" i="6"/>
  <c r="AA46"/>
  <c r="AB45"/>
  <c r="AA45"/>
  <c r="AB45" i="5"/>
  <c r="AA45"/>
  <c r="AB45" i="4"/>
  <c r="AA45"/>
  <c r="AB42" i="2"/>
  <c r="AA42"/>
  <c r="AB43"/>
  <c r="AA43"/>
  <c r="AB44"/>
  <c r="AA44"/>
  <c r="AB46"/>
  <c r="AA46"/>
  <c r="AB45"/>
  <c r="AA45"/>
  <c r="AN46"/>
  <c r="AO46" s="1"/>
  <c r="AO45"/>
  <c r="C28"/>
  <c r="C29" s="1"/>
  <c r="AA40" i="3" l="1"/>
  <c r="AB40"/>
  <c r="AA40" i="11"/>
  <c r="AD45" s="1"/>
  <c r="AF45" s="1"/>
  <c r="AB40"/>
  <c r="AE45" s="1"/>
  <c r="AG45" s="1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2" i="11"/>
  <c r="AE43"/>
  <c r="AG43" s="1"/>
  <c r="AE44"/>
  <c r="AG44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6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K45" s="1"/>
  <c r="AG40"/>
  <c r="AJ43"/>
  <c r="AJ44" s="1"/>
  <c r="AJ45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0" i="11"/>
  <c r="AK40"/>
  <c r="AJ45" i="10"/>
  <c r="AJ46" s="1"/>
  <c r="AJ40"/>
  <c r="AK45"/>
  <c r="AK46" s="1"/>
  <c r="AK40"/>
  <c r="AJ45" i="9"/>
  <c r="AJ46" s="1"/>
  <c r="AJ40"/>
  <c r="AK45"/>
  <c r="AK46" s="1"/>
  <c r="AK40"/>
  <c r="AJ45" i="8"/>
  <c r="AJ40"/>
  <c r="AK45"/>
  <c r="AK40"/>
  <c r="AJ45" i="7"/>
  <c r="AJ40"/>
  <c r="AK45"/>
  <c r="AK40"/>
  <c r="AJ45" i="6"/>
  <c r="AJ46" s="1"/>
  <c r="AJ40"/>
  <c r="AK45"/>
  <c r="AK46" s="1"/>
  <c r="AK40"/>
  <c r="AJ45" i="5"/>
  <c r="AJ40"/>
  <c r="AK45"/>
  <c r="AK40"/>
  <c r="AJ45" i="4"/>
  <c r="AJ40"/>
  <c r="AK45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<sst xmlns="http://schemas.openxmlformats.org/spreadsheetml/2006/main" count="930" uniqueCount="100">
  <si>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</si>
  <si>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</si>
  <si>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</si>
  <si>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</si>
  <si>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</si>
  <si>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</si>
  <si>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</si>
  <si>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</si>
  <si>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</si>
  <si>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</si>
  <si>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</si>
  <si>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</si>
  <si>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</si>
  <si>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</si>
  <si>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</si>
  <si>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</si>
  <si>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</si>
  <si>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</si>
  <si>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</si>
  <si>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</si>
  <si>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</si>
  <si>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</si>
  <si>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</si>
  <si>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</si>
  <si>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</si>
  <si>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</si>
  <si>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</si>
  <si>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</si>
  <si>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</si>
  <si>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</si>
  <si>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</si>
  <si>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</si>
  <si>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</si>
  <si>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</si>
  <si>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</si>
  <si>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</si>
  <si>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</si>
  <si>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</si>
  <si>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</si>
  <si>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</si>
  <si>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</si>
  <si>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</si>
  <si>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</si>
  <si>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</si>
  <si>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</si>
  <si>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</si>
  <si>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</si>
  <si>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</si>
  <si>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</si>
  <si>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</si>
  <si>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</si>
  <si>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</si>
  <si>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</si>
  <si>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</si>
  <si>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</si>
  <si>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</si>
  <si>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</si>
  <si>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1778</t>
  </si>
  <si>
    <t>Alijaga, Federico</t>
  </si>
  <si>
    <t>409 C-2</t>
  </si>
  <si>
    <t>6 29 N. 124 37 E.</t>
  </si>
  <si>
    <t>Panay (Bo. 9)</t>
  </si>
  <si>
    <t>Norala</t>
  </si>
  <si>
    <t>South Cotabato</t>
  </si>
  <si>
    <t>Mindanao</t>
  </si>
  <si>
    <t>M.R. Malate</t>
  </si>
  <si>
    <t>May 12,1970</t>
  </si>
  <si>
    <t>797.22</t>
  </si>
  <si>
    <t>BLLM 1</t>
  </si>
  <si>
    <t>1779</t>
  </si>
  <si>
    <t>Solequez, Ernesto</t>
  </si>
  <si>
    <t>May 12, 1970</t>
  </si>
  <si>
    <t>1,002.64</t>
  </si>
  <si>
    <t>1780</t>
  </si>
  <si>
    <t>Fajanoy, Adelino</t>
  </si>
  <si>
    <t>998.84</t>
  </si>
  <si>
    <t>1781</t>
  </si>
  <si>
    <t>Somido, Jose</t>
  </si>
  <si>
    <t xml:space="preserve"> 6 29 N. 124 37 E.</t>
  </si>
  <si>
    <t>687.28</t>
  </si>
  <si>
    <t>1782</t>
  </si>
  <si>
    <t>Penol, Fortunato</t>
  </si>
  <si>
    <t>Panay (Bo. 9 )</t>
  </si>
  <si>
    <t>693.99</t>
  </si>
  <si>
    <t>1783</t>
  </si>
  <si>
    <t>Lagot, Gaspar</t>
  </si>
  <si>
    <t>694.62</t>
  </si>
  <si>
    <t>1784</t>
  </si>
  <si>
    <t>Largonio,Daniel</t>
  </si>
  <si>
    <t>May 12, 1978</t>
  </si>
  <si>
    <t>690.45</t>
  </si>
  <si>
    <t>1785</t>
  </si>
  <si>
    <t>Frondoso, Romeo</t>
  </si>
  <si>
    <t>693.52</t>
  </si>
  <si>
    <t>1786</t>
  </si>
  <si>
    <t>Pagtulon-an, Bernardo</t>
  </si>
  <si>
    <t>697.19</t>
  </si>
  <si>
    <t>1787</t>
  </si>
  <si>
    <t>Tono,Federico</t>
  </si>
  <si>
    <t>696.90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</si>
</sst>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67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1594.4363999973093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797.21819999865465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4.8005008173873252E-4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246541.97173997431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250000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250000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118.35249368580295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-1.4402216627473763E-4</v>
      </c>
      <c r="AB40" s="91">
        <f>SUM(AB42:AB65536)</f>
        <v>4.5793634557533824E-4</v>
      </c>
      <c r="AC40" s="91"/>
      <c r="AD40" s="91">
        <f>SUM(AD42:AD65536)</f>
        <v>-1.4402216627473763E-4</v>
      </c>
      <c r="AE40" s="91">
        <f>SUM(AE42:AE65536)</f>
        <v>4.5793634557533824E-4</v>
      </c>
      <c r="AF40" s="91">
        <f>SUM(AF42:AF65536)</f>
        <v>0</v>
      </c>
      <c r="AG40" s="91">
        <f>SUM(AG42:AG65536)</f>
        <v>6.106226635438361E-15</v>
      </c>
      <c r="AH40" s="92"/>
      <c r="AI40" s="93">
        <v>1</v>
      </c>
      <c r="AJ40" s="92">
        <f>AJ44+AF44</f>
        <v>718298.30680540961</v>
      </c>
      <c r="AK40" s="92">
        <f>AK44+AG44</f>
        <v>458943.7837430677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2908.7099999999627</v>
      </c>
      <c r="G41" s="72">
        <f>IF(D42=0,D41-$D$41,D41-D42)</f>
        <v>3546.2599999999511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4586.5623130727699</v>
      </c>
      <c r="N41" s="36">
        <f>IF(F41=0,,ATAN(G41/F41))</f>
        <v>0.88384771306359045</v>
      </c>
      <c r="O41" s="36">
        <f>ABS(DEGREES(N41))</f>
        <v>50.640743690833531</v>
      </c>
      <c r="P41" s="37" t="str">
        <f>TEXT(INT(O41),"00")</f>
        <v>50</v>
      </c>
      <c r="Q41" s="38" t="str">
        <f>TEXT((O41-P41)*60,"00")</f>
        <v>38</v>
      </c>
      <c r="R41" s="39" t="str">
        <f>IF(L41="",IF(F41&gt;0,"S","N"),"")</f>
        <v>S</v>
      </c>
      <c r="S41" s="25" t="str">
        <f>IF(L41="",IF(INT(Q41)=60,INT(P41+1),P41),"due")</f>
        <v>50</v>
      </c>
      <c r="T41" s="38" t="str">
        <f>IF(L41="",IF(INT(Q41)=60,"00",Q41),L41)</f>
        <v>38</v>
      </c>
      <c r="U41" s="40" t="str">
        <f>IF(L41="",IF(G41&gt;0,"W","E"),"")</f>
        <v>W</v>
      </c>
      <c r="V41" s="41"/>
      <c r="W41" s="22">
        <f>IF(S41="due",90*(I41+K41),S41+T41/60)</f>
        <v>50.633333333333333</v>
      </c>
      <c r="X41" s="22">
        <f>IF(R41="",W41,IF(R41="N",IF(U41="E",180+W41,180-W41),IF(U41="E",360-W41,W41)))</f>
        <v>50.633333333333333</v>
      </c>
      <c r="Y41" s="22">
        <f>RADIANS(X41)</f>
        <v>0.88371837792646224</v>
      </c>
      <c r="Z41" s="64"/>
      <c r="AA41" s="58">
        <f>-M41*COS(Y41)</f>
        <v>-2909.16863169424</v>
      </c>
      <c r="AB41" s="58">
        <f>-M41*SIN(Y41)</f>
        <v>-3545.8837719341145</v>
      </c>
      <c r="AC41" s="64"/>
      <c r="AD41" s="22">
        <v>0</v>
      </c>
      <c r="AE41" s="22">
        <v>0</v>
      </c>
      <c r="AF41" s="22">
        <f t="shared" ref="AF41:AG43" si="0">AA41-AD41</f>
        <v>-2909.16863169424</v>
      </c>
      <c r="AG41" s="22">
        <f t="shared" si="0"/>
        <v>-3545.8837719341145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718319.91</v>
      </c>
      <c r="D42" s="60">
        <v>458903.96</v>
      </c>
      <c r="E42" s="79"/>
      <c r="F42" s="72">
        <f>IF(C43=0,C42-$C$42,C42-C43)</f>
        <v>1.0500000000465661</v>
      </c>
      <c r="G42" s="72">
        <f>IF(D43=0,D42-$D$42,D42-D43)</f>
        <v>-36.979999999981374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36.994903703060508</v>
      </c>
      <c r="N42" s="36">
        <f>IF(F42=0,,ATAN(G42/F42))</f>
        <v>-1.5424102271419047</v>
      </c>
      <c r="O42" s="36">
        <f>ABS(DEGREES(N42))</f>
        <v>88.373596293045793</v>
      </c>
      <c r="P42" s="37" t="str">
        <f>TEXT(INT(O42),"00")</f>
        <v>88</v>
      </c>
      <c r="Q42" s="38" t="str">
        <f>TEXT((O42-P42)*60,"00")</f>
        <v>22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22</v>
      </c>
      <c r="U42" s="40" t="str">
        <f>IF(L42="",IF(G42&gt;0,"W","E"),"")</f>
        <v>E</v>
      </c>
      <c r="V42" s="44"/>
      <c r="W42" s="22">
        <f>IF(S42="due",90*(I42+K42),S42+T42/60)</f>
        <v>88.36666666666666</v>
      </c>
      <c r="X42" s="22">
        <f>IF(R42="",W42,IF(R42="N",IF(U42="E",180+W42,180-W42),IF(U42="E",360-W42,W42)))</f>
        <v>271.63333333333333</v>
      </c>
      <c r="Y42" s="22">
        <f>RADIANS(X42)</f>
        <v>4.7408960248339307</v>
      </c>
      <c r="Z42" s="64"/>
      <c r="AA42" s="58">
        <f>-M42*COS(Y42)</f>
        <v>-1.0544725309214298</v>
      </c>
      <c r="AB42" s="58">
        <f>-M42*SIN(Y42)</f>
        <v>36.979872737480484</v>
      </c>
      <c r="AC42" s="64"/>
      <c r="AD42" s="82">
        <f>$AA$40/$M$40*M42</f>
        <v>-4.5018790956655785E-5</v>
      </c>
      <c r="AE42" s="82">
        <f>$AB$40/$M$40*M42</f>
        <v>1.4314283103882992E-4</v>
      </c>
      <c r="AF42" s="22">
        <f t="shared" si="0"/>
        <v>-1.0544275121304731</v>
      </c>
      <c r="AG42" s="22">
        <f t="shared" si="0"/>
        <v>36.979729594649449</v>
      </c>
      <c r="AH42" s="63"/>
      <c r="AI42" s="38">
        <f>A42</f>
        <v>1</v>
      </c>
      <c r="AJ42" s="82">
        <f t="shared" ref="AJ42:AK44" si="1">AJ41+AF41</f>
        <v>718319.45136830572</v>
      </c>
      <c r="AK42" s="82">
        <f t="shared" si="1"/>
        <v>458904.33622806583</v>
      </c>
      <c r="AL42" s="66"/>
      <c r="AM42" s="9" t="str">
        <f>IF(A43=0,A42&amp;" - 1",A42&amp;" - "&amp;A43)</f>
        <v>1 - 2</v>
      </c>
      <c r="AN42" s="18">
        <f>F42</f>
        <v>1.0500000000465661</v>
      </c>
      <c r="AO42" s="18">
        <f>AN42*G42</f>
        <v>-38.829000001702461</v>
      </c>
      <c r="AP42" s="9" t="str">
        <f>D42&amp;","&amp;C42</f>
        <v>458903.96,718319.91</v>
      </c>
    </row>
    <row r="43" spans="1:44">
      <c r="A43" s="20">
        <f>A42+1</f>
        <v>2</v>
      </c>
      <c r="B43" s="44"/>
      <c r="C43" s="60">
        <v>718318.86</v>
      </c>
      <c r="D43" s="60">
        <v>458940.94</v>
      </c>
      <c r="E43" s="79"/>
      <c r="F43" s="72">
        <f>IF(C44=0,C43-$C$42,C43-C44)</f>
        <v>3.3800000000046566</v>
      </c>
      <c r="G43" s="72">
        <f>IF(D44=0,D43-$D$42,D43-D44)</f>
        <v>-2.9299999999930151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4.4731756057627052</v>
      </c>
      <c r="N43" s="36">
        <f>IF(F43=0,,ATAN(G43/F43))</f>
        <v>-0.71420332390546137</v>
      </c>
      <c r="O43" s="36">
        <f>ABS(DEGREES(N43))</f>
        <v>40.920836173997834</v>
      </c>
      <c r="P43" s="37" t="str">
        <f>TEXT(INT(O43),"00")</f>
        <v>40</v>
      </c>
      <c r="Q43" s="38" t="str">
        <f>TEXT((O43-P43)*60,"00")</f>
        <v>55</v>
      </c>
      <c r="R43" s="39" t="str">
        <f>IF(L43="",IF(F43&gt;0,"S","N"),"")</f>
        <v>S</v>
      </c>
      <c r="S43" s="25" t="str">
        <f>IF(L43="",IF(INT(Q43)=60,INT(P43+1),P43),"due")</f>
        <v>40</v>
      </c>
      <c r="T43" s="38" t="str">
        <f>IF(L43="",IF(INT(Q43)=60,"00",Q43),L43)</f>
        <v>55</v>
      </c>
      <c r="U43" s="40" t="str">
        <f>IF(L43="",IF(G43&gt;0,"W","E"),"")</f>
        <v>E</v>
      </c>
      <c r="V43" s="44"/>
      <c r="W43" s="22">
        <f>IF(S43="due",90*(I43+K43),S43+T43/60)</f>
        <v>40.916666666666664</v>
      </c>
      <c r="X43" s="22">
        <f>IF(R43="",W43,IF(R43="N",IF(U43="E",180+W43,180-W43),IF(U43="E",360-W43,W43)))</f>
        <v>319.08333333333331</v>
      </c>
      <c r="Y43" s="22">
        <f>RADIANS(X43)</f>
        <v>5.5690547549052392</v>
      </c>
      <c r="Z43" s="64"/>
      <c r="AA43" s="58">
        <f>-M43*COS(Y43)</f>
        <v>-3.3802132119338819</v>
      </c>
      <c r="AB43" s="58">
        <f>-M43*SIN(Y43)</f>
        <v>2.9297540241218503</v>
      </c>
      <c r="AC43" s="64"/>
      <c r="AD43" s="82">
        <f>$AA$40/$M$40*M43</f>
        <v>-5.4433702307916498E-6</v>
      </c>
      <c r="AE43" s="82">
        <f>$AB$40/$M$40*M43</f>
        <v>1.7307870972772276E-5</v>
      </c>
      <c r="AF43" s="22">
        <f t="shared" si="0"/>
        <v>-3.3802077685636509</v>
      </c>
      <c r="AG43" s="22">
        <f t="shared" si="0"/>
        <v>2.9297367162508774</v>
      </c>
      <c r="AH43" s="64"/>
      <c r="AI43" s="25">
        <f>A43</f>
        <v>2</v>
      </c>
      <c r="AJ43" s="82">
        <f t="shared" si="1"/>
        <v>718318.39694079361</v>
      </c>
      <c r="AK43" s="82">
        <f t="shared" si="1"/>
        <v>458941.3159576605</v>
      </c>
      <c r="AL43" s="66"/>
      <c r="AM43" s="9" t="str">
        <f>IF(A44=0,A43&amp;" - 1",A43&amp;" - "&amp;A44)</f>
        <v>2 - 3</v>
      </c>
      <c r="AN43" s="18">
        <f>AN42+F42+F43</f>
        <v>5.4800000000977889</v>
      </c>
      <c r="AO43" s="18">
        <f>AN43*G43</f>
        <v>-16.056400000248242</v>
      </c>
      <c r="AP43" s="9" t="str">
        <f>D43&amp;","&amp;C43</f>
        <v>458940.94,718318.86</v>
      </c>
    </row>
    <row r="44" spans="1:44" s="46" customFormat="1">
      <c r="A44" s="20">
        <f>A43+1</f>
        <v>3</v>
      </c>
      <c r="B44" s="44"/>
      <c r="C44" s="60">
        <v>718315.48</v>
      </c>
      <c r="D44" s="60">
        <v>458943.87</v>
      </c>
      <c r="E44" s="79"/>
      <c r="F44" s="72">
        <f>IF(C45=0,C44-$C$42,C44-C45)</f>
        <v>16.709999999962747</v>
      </c>
      <c r="G44" s="72">
        <f>IF(D45=0,D44-$D$42,D44-D45)</f>
        <v>0.46000000002095476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16.716330338886412</v>
      </c>
      <c r="N44" s="22">
        <f>IF(F44=0,,ATAN(G44/F44))</f>
        <v>2.7521475442454889E-2</v>
      </c>
      <c r="O44" s="22">
        <f>ABS(DEGREES(N44))</f>
        <v>1.5768643888256051</v>
      </c>
      <c r="P44" s="24" t="str">
        <f>TEXT(INT(O44),"00")</f>
        <v>01</v>
      </c>
      <c r="Q44" s="25" t="str">
        <f>TEXT((O44-P44)*60,"00")</f>
        <v>35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35</v>
      </c>
      <c r="U44" s="24" t="str">
        <f>IF(L44="",IF(G44&gt;0,"W","E"),"")</f>
        <v>W</v>
      </c>
      <c r="V44" s="44"/>
      <c r="W44" s="22">
        <f>IF(S44="due",90*(I44+K44),S44+T44/60)</f>
        <v>1.5833333333333335</v>
      </c>
      <c r="X44" s="22">
        <f>IF(R44="",W44,IF(R44="N",IF(U44="E",180+W44,180-W44),IF(U44="E",360-W44,W44)))</f>
        <v>1.5833333333333335</v>
      </c>
      <c r="Y44" s="22">
        <f>RADIANS(X44)</f>
        <v>2.7634379823243554E-2</v>
      </c>
      <c r="Z44" s="64"/>
      <c r="AA44" s="58">
        <f>-M44*COS(Y44)</f>
        <v>-16.709947957443173</v>
      </c>
      <c r="AB44" s="58">
        <f>-M44*SIN(Y44)</f>
        <v>-0.46188662928801905</v>
      </c>
      <c r="AC44" s="64"/>
      <c r="AD44" s="82">
        <f>$AA$40/$M$40*M44</f>
        <v>-2.0341963507435041E-5</v>
      </c>
      <c r="AE44" s="82">
        <f>$AB$40/$M$40*M44</f>
        <v>6.4679796668602515E-5</v>
      </c>
      <c r="AF44" s="22">
        <f>AA44-AD44</f>
        <v>-16.709927615479664</v>
      </c>
      <c r="AG44" s="22">
        <f>AB44-AE44</f>
        <v>-0.46195130908468762</v>
      </c>
      <c r="AH44" s="64"/>
      <c r="AI44" s="25">
        <f>A44</f>
        <v>3</v>
      </c>
      <c r="AJ44" s="82">
        <f t="shared" si="1"/>
        <v>718315.01673302508</v>
      </c>
      <c r="AK44" s="82">
        <f t="shared" si="1"/>
        <v>458944.24569437676</v>
      </c>
      <c r="AL44" s="66"/>
      <c r="AM44" s="9" t="str">
        <f>IF(A45=0,A44&amp;" - 1",A44&amp;" - "&amp;A45)</f>
        <v>3 - 4</v>
      </c>
      <c r="AN44" s="18">
        <f>AN43+F43+F44</f>
        <v>25.570000000065193</v>
      </c>
      <c r="AO44" s="18">
        <f>AN44*G44</f>
        <v>11.762200000565802</v>
      </c>
      <c r="AP44" s="9" t="str">
        <f>D44&amp;","&amp;C44</f>
        <v>458943.87,718315.48</v>
      </c>
    </row>
    <row r="45" spans="1:44" s="46" customFormat="1">
      <c r="A45" s="20">
        <f t="shared" ref="A45:A46" si="2">A44+1</f>
        <v>4</v>
      </c>
      <c r="B45" s="44"/>
      <c r="C45" s="60">
        <v>718298.77</v>
      </c>
      <c r="D45" s="60">
        <v>458943.41</v>
      </c>
      <c r="E45" s="79"/>
      <c r="F45" s="72">
        <f t="shared" ref="F45:F46" si="3">IF(C46=0,C45-$C$42,C45-C46)</f>
        <v>-1.1400000000139698</v>
      </c>
      <c r="G45" s="72">
        <f t="shared" ref="G45:G46" si="4">IF(D46=0,D45-$D$42,D45-D46)</f>
        <v>40.139999999955762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40.156185077724707</v>
      </c>
      <c r="N45" s="22">
        <f t="shared" ref="N45:N46" si="11">IF(F45=0,,ATAN(G45/F45))</f>
        <v>-1.5424033611107952</v>
      </c>
      <c r="O45" s="22">
        <f t="shared" ref="O45:O46" si="12">ABS(DEGREES(N45))</f>
        <v>88.373202898441221</v>
      </c>
      <c r="P45" s="24" t="str">
        <f t="shared" ref="P45:P46" si="13">TEXT(INT(O45),"00")</f>
        <v>88</v>
      </c>
      <c r="Q45" s="25" t="str">
        <f t="shared" ref="Q45:Q46" si="14">TEXT((O45-P45)*60,"00")</f>
        <v>22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22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88.36666666666666</v>
      </c>
      <c r="X45" s="22">
        <f t="shared" ref="X45:X46" si="20">IF(R45="",W45,IF(R45="N",IF(U45="E",180+W45,180-W45),IF(U45="E",360-W45,W45)))</f>
        <v>91.63333333333334</v>
      </c>
      <c r="Y45" s="22">
        <f t="shared" ref="Y45:Y46" si="21">RADIANS(X45)</f>
        <v>1.5993033712441374</v>
      </c>
      <c r="Z45" s="64"/>
      <c r="AA45" s="58">
        <f t="shared" ref="AA45:AA46" si="22">-M45*COS(Y45)</f>
        <v>1.1445791142187669</v>
      </c>
      <c r="AB45" s="58">
        <f t="shared" ref="AB45:AB46" si="23">-M45*SIN(Y45)</f>
        <v>-40.139869688973512</v>
      </c>
      <c r="AC45" s="64"/>
      <c r="AD45" s="82">
        <f t="shared" ref="AD45:AD46" si="24">$AA$40/$M$40*M45</f>
        <v>-4.8865727997051524E-5</v>
      </c>
      <c r="AE45" s="82">
        <f t="shared" ref="AE45:AE46" si="25">$AB$40/$M$40*M45</f>
        <v>1.5537464462352975E-4</v>
      </c>
      <c r="AF45" s="22">
        <f t="shared" ref="AF45:AF46" si="26">AA45-AD45</f>
        <v>1.144627979946764</v>
      </c>
      <c r="AG45" s="22">
        <f t="shared" ref="AG45:AG46" si="27">AB45-AE45</f>
        <v>-40.140025063618133</v>
      </c>
      <c r="AH45" s="64"/>
      <c r="AI45" s="25">
        <f t="shared" ref="AI45:AI46" si="28">A45</f>
        <v>4</v>
      </c>
      <c r="AJ45" s="82">
        <f t="shared" ref="AJ45:AJ46" si="29">AJ44+AF44</f>
        <v>718298.30680540961</v>
      </c>
      <c r="AK45" s="82">
        <f t="shared" ref="AK45:AK46" si="30">AK44+AG44</f>
        <v>458943.7837430677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41.14000000001397</v>
      </c>
      <c r="AO45" s="18">
        <f t="shared" ref="AO45:AO46" si="33">AN45*G45</f>
        <v>1651.3595999987408</v>
      </c>
      <c r="AP45" s="9" t="str">
        <f t="shared" ref="AP45:AP46" si="34">D45&amp;","&amp;C45</f>
        <v>458943.41,718298.77</v>
      </c>
    </row>
    <row r="46" spans="1:44" s="46" customFormat="1">
      <c r="A46" s="20">
        <f t="shared" si="2"/>
        <v>5</v>
      </c>
      <c r="B46" s="44"/>
      <c r="C46" s="60">
        <v>718299.91</v>
      </c>
      <c r="D46" s="60">
        <v>458903.27</v>
      </c>
      <c r="E46" s="79"/>
      <c r="F46" s="72">
        <f t="shared" si="3"/>
        <v>-20</v>
      </c>
      <c r="G46" s="72">
        <f t="shared" si="4"/>
        <v>-0.69000000000232831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20.011898960368633</v>
      </c>
      <c r="N46" s="22">
        <f t="shared" si="11"/>
        <v>3.4486321892009231E-2</v>
      </c>
      <c r="O46" s="22">
        <f t="shared" si="12"/>
        <v>1.975920695341745</v>
      </c>
      <c r="P46" s="24" t="str">
        <f t="shared" si="13"/>
        <v>01</v>
      </c>
      <c r="Q46" s="25" t="str">
        <f t="shared" si="14"/>
        <v>59</v>
      </c>
      <c r="R46" s="23" t="str">
        <f t="shared" si="15"/>
        <v>N</v>
      </c>
      <c r="S46" s="25" t="str">
        <f t="shared" si="16"/>
        <v>01</v>
      </c>
      <c r="T46" s="25" t="str">
        <f t="shared" si="17"/>
        <v>59</v>
      </c>
      <c r="U46" s="24" t="str">
        <f t="shared" si="18"/>
        <v>E</v>
      </c>
      <c r="V46" s="44"/>
      <c r="W46" s="22">
        <f t="shared" si="19"/>
        <v>1.9833333333333334</v>
      </c>
      <c r="X46" s="22">
        <f t="shared" si="20"/>
        <v>181.98333333333332</v>
      </c>
      <c r="Y46" s="22">
        <f t="shared" si="21"/>
        <v>3.1762083504210139</v>
      </c>
      <c r="Z46" s="64"/>
      <c r="AA46" s="58">
        <f t="shared" si="22"/>
        <v>19.999910563913442</v>
      </c>
      <c r="AB46" s="58">
        <f t="shared" si="23"/>
        <v>0.69258749300477185</v>
      </c>
      <c r="AC46" s="64"/>
      <c r="AD46" s="82">
        <f t="shared" si="24"/>
        <v>-2.4352313582803631E-5</v>
      </c>
      <c r="AE46" s="82">
        <f t="shared" si="25"/>
        <v>7.7431202271603815E-5</v>
      </c>
      <c r="AF46" s="22">
        <f t="shared" si="26"/>
        <v>19.999934916227026</v>
      </c>
      <c r="AG46" s="22">
        <f t="shared" si="27"/>
        <v>0.6925100618025003</v>
      </c>
      <c r="AH46" s="64"/>
      <c r="AI46" s="25">
        <f t="shared" si="28"/>
        <v>5</v>
      </c>
      <c r="AJ46" s="82">
        <f t="shared" si="29"/>
        <v>718299.45143338956</v>
      </c>
      <c r="AK46" s="82">
        <f t="shared" si="30"/>
        <v>458903.64371800411</v>
      </c>
      <c r="AL46" s="66"/>
      <c r="AM46" s="9" t="str">
        <f t="shared" si="31"/>
        <v>5 - 1</v>
      </c>
      <c r="AN46" s="18">
        <f t="shared" si="32"/>
        <v>20</v>
      </c>
      <c r="AO46" s="18">
        <f t="shared" si="33"/>
        <v>-13.800000000046566</v>
      </c>
      <c r="AP46" s="9" t="str">
        <f t="shared" si="34"/>
        <v>458903.27,718299.91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98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71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99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1393.8095999977104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696.9047999988552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2.6123812116733681E-3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42012.864942846936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42000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42000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109.75361902526404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2.6099071401901597E-3</v>
      </c>
      <c r="AB40" s="91">
        <f>SUM(AB42:AB65536)</f>
        <v>-1.1366756216457663E-4</v>
      </c>
      <c r="AC40" s="91"/>
      <c r="AD40" s="91">
        <f>SUM(AD42:AD65536)</f>
        <v>2.6099071401901597E-3</v>
      </c>
      <c r="AE40" s="91">
        <f>SUM(AE42:AE65536)</f>
        <v>-1.1366756216457662E-4</v>
      </c>
      <c r="AF40" s="91">
        <f>SUM(AF42:AF65536)</f>
        <v>0</v>
      </c>
      <c r="AG40" s="91">
        <f>SUM(AG42:AG65536)</f>
        <v>-3.4416913763379853E-15</v>
      </c>
      <c r="AH40" s="92"/>
      <c r="AI40" s="93">
        <v>1</v>
      </c>
      <c r="AJ40" s="92">
        <f>AJ44+AF44</f>
        <v>718186.64708266594</v>
      </c>
      <c r="AK40" s="92">
        <f>AK44+AG44</f>
        <v>458985.77633377153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3061.7600000000093</v>
      </c>
      <c r="G41" s="72">
        <f>IF(D42=0,D41-$D$41,D41-D42)</f>
        <v>3465.1999999999534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4624.0658881118607</v>
      </c>
      <c r="N41" s="36">
        <f>IF(F41=0,,ATAN(G41/F41))</f>
        <v>0.84713094176346926</v>
      </c>
      <c r="O41" s="36">
        <f>ABS(DEGREES(N41))</f>
        <v>48.537027657989519</v>
      </c>
      <c r="P41" s="37" t="str">
        <f>TEXT(INT(O41),"00")</f>
        <v>48</v>
      </c>
      <c r="Q41" s="38" t="str">
        <f>TEXT((O41-P41)*60,"00")</f>
        <v>32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32</v>
      </c>
      <c r="U41" s="40" t="str">
        <f>IF(L41="",IF(G41&gt;0,"W","E"),"")</f>
        <v>W</v>
      </c>
      <c r="V41" s="41"/>
      <c r="W41" s="22">
        <f>IF(S41="due",90*(I41+K41),S41+T41/60)</f>
        <v>48.533333333333331</v>
      </c>
      <c r="X41" s="22">
        <f>IF(R41="",W41,IF(R41="N",IF(U41="E",180+W41,180-W41),IF(U41="E",360-W41,W41)))</f>
        <v>48.533333333333331</v>
      </c>
      <c r="Y41" s="22">
        <f>RADIANS(X41)</f>
        <v>0.84706646363458127</v>
      </c>
      <c r="Z41" s="64"/>
      <c r="AA41" s="58">
        <f>-M41*COS(Y41)</f>
        <v>-3061.9834232475514</v>
      </c>
      <c r="AB41" s="58">
        <f>-M41*SIN(Y41)</f>
        <v>-3465.0025762410246</v>
      </c>
      <c r="AC41" s="64"/>
      <c r="AD41" s="22">
        <v>0</v>
      </c>
      <c r="AE41" s="22">
        <v>0</v>
      </c>
      <c r="AF41" s="22">
        <f t="shared" ref="AF41:AG43" si="0">AA41-AD41</f>
        <v>-3061.9834232475514</v>
      </c>
      <c r="AG41" s="22">
        <f t="shared" si="0"/>
        <v>-3465.0025762410246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718166.86</v>
      </c>
      <c r="D42" s="60">
        <v>458985.02</v>
      </c>
      <c r="E42" s="79"/>
      <c r="F42" s="72">
        <f>IF(C43=0,C42-$C$42,C42-C43)</f>
        <v>-1.2000000000698492</v>
      </c>
      <c r="G42" s="72">
        <f>IF(D43=0,D42-$D$42,D42-D43)</f>
        <v>34.910000000032596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34.93061837417774</v>
      </c>
      <c r="N42" s="36">
        <f>IF(F42=0,,ATAN(G42/F42))</f>
        <v>-1.5364357509362987</v>
      </c>
      <c r="O42" s="36">
        <f>ABS(DEGREES(N42))</f>
        <v>88.03128402166324</v>
      </c>
      <c r="P42" s="37" t="str">
        <f>TEXT(INT(O42),"00")</f>
        <v>88</v>
      </c>
      <c r="Q42" s="38" t="str">
        <f>TEXT((O42-P42)*60,"00")</f>
        <v>02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02</v>
      </c>
      <c r="U42" s="40" t="str">
        <f>IF(L42="",IF(G42&gt;0,"W","E"),"")</f>
        <v>W</v>
      </c>
      <c r="V42" s="44"/>
      <c r="W42" s="22">
        <f>IF(S42="due",90*(I42+K42),S42+T42/60)</f>
        <v>88.033333333333331</v>
      </c>
      <c r="X42" s="22">
        <f>IF(R42="",W42,IF(R42="N",IF(U42="E",180+W42,180-W42),IF(U42="E",360-W42,W42)))</f>
        <v>91.966666666666669</v>
      </c>
      <c r="Y42" s="22">
        <f>RADIANS(X42)</f>
        <v>1.6051211354174517</v>
      </c>
      <c r="Z42" s="64"/>
      <c r="AA42" s="58">
        <f>-M42*COS(Y42)</f>
        <v>1.1987513650922803</v>
      </c>
      <c r="AB42" s="58">
        <f>-M42*SIN(Y42)</f>
        <v>-34.910042898385747</v>
      </c>
      <c r="AC42" s="64"/>
      <c r="AD42" s="82">
        <f>$AA$40/$M$40*M42</f>
        <v>8.3063930935196547E-4</v>
      </c>
      <c r="AE42" s="82">
        <f>$AB$40/$M$40*M42</f>
        <v>-3.6176285308459774E-5</v>
      </c>
      <c r="AF42" s="22">
        <f t="shared" si="0"/>
        <v>1.1979207257829283</v>
      </c>
      <c r="AG42" s="22">
        <f t="shared" si="0"/>
        <v>-34.910006722100441</v>
      </c>
      <c r="AH42" s="63"/>
      <c r="AI42" s="38">
        <f>A42</f>
        <v>1</v>
      </c>
      <c r="AJ42" s="82">
        <f t="shared" ref="AJ42:AK44" si="1">AJ41+AF41</f>
        <v>718166.63657675241</v>
      </c>
      <c r="AK42" s="82">
        <f t="shared" si="1"/>
        <v>458985.21742375894</v>
      </c>
      <c r="AL42" s="66"/>
      <c r="AM42" s="9" t="str">
        <f>IF(A43=0,A42&amp;" - 1",A42&amp;" - "&amp;A43)</f>
        <v>1 - 2</v>
      </c>
      <c r="AN42" s="18">
        <f>F42</f>
        <v>-1.2000000000698492</v>
      </c>
      <c r="AO42" s="18">
        <f>AN42*G42</f>
        <v>-41.892000002477552</v>
      </c>
      <c r="AP42" s="9" t="str">
        <f>D42&amp;","&amp;C42</f>
        <v>458985.02,718166.86</v>
      </c>
    </row>
    <row r="43" spans="1:44">
      <c r="A43" s="20">
        <f>A42+1</f>
        <v>2</v>
      </c>
      <c r="B43" s="44"/>
      <c r="C43" s="60">
        <v>718168.06</v>
      </c>
      <c r="D43" s="60">
        <v>458950.11</v>
      </c>
      <c r="E43" s="79"/>
      <c r="F43" s="72">
        <f>IF(C44=0,C43-$C$42,C43-C44)</f>
        <v>-19.889999999897555</v>
      </c>
      <c r="G43" s="72">
        <f>IF(D44=0,D43-$D$42,D43-D44)</f>
        <v>-0.58000000001629815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19.898454713769702</v>
      </c>
      <c r="N43" s="36">
        <f>IF(F43=0,,ATAN(G43/F43))</f>
        <v>2.9152121021555091E-2</v>
      </c>
      <c r="O43" s="36">
        <f>ABS(DEGREES(N43))</f>
        <v>1.6702934983897126</v>
      </c>
      <c r="P43" s="37" t="str">
        <f>TEXT(INT(O43),"00")</f>
        <v>01</v>
      </c>
      <c r="Q43" s="38" t="str">
        <f>TEXT((O43-P43)*60,"00")</f>
        <v>40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40</v>
      </c>
      <c r="U43" s="40" t="str">
        <f>IF(L43="",IF(G43&gt;0,"W","E"),"")</f>
        <v>E</v>
      </c>
      <c r="V43" s="44"/>
      <c r="W43" s="22">
        <f>IF(S43="due",90*(I43+K43),S43+T43/60)</f>
        <v>1.6666666666666665</v>
      </c>
      <c r="X43" s="22">
        <f>IF(R43="",W43,IF(R43="N",IF(U43="E",180+W43,180-W43),IF(U43="E",360-W43,W43)))</f>
        <v>181.66666666666666</v>
      </c>
      <c r="Y43" s="22">
        <f>RADIANS(X43)</f>
        <v>3.1706814744563654</v>
      </c>
      <c r="Z43" s="64"/>
      <c r="AA43" s="58">
        <f>-M43*COS(Y43)</f>
        <v>19.890036674138706</v>
      </c>
      <c r="AB43" s="58">
        <f>-M43*SIN(Y43)</f>
        <v>0.57874095877253096</v>
      </c>
      <c r="AC43" s="64"/>
      <c r="AD43" s="82">
        <f>$AA$40/$M$40*M43</f>
        <v>4.7317910331743745E-4</v>
      </c>
      <c r="AE43" s="82">
        <f>$AB$40/$M$40*M43</f>
        <v>-2.0608057012095315E-5</v>
      </c>
      <c r="AF43" s="22">
        <f t="shared" si="0"/>
        <v>19.889563495035389</v>
      </c>
      <c r="AG43" s="22">
        <f t="shared" si="0"/>
        <v>0.57876156682954305</v>
      </c>
      <c r="AH43" s="64"/>
      <c r="AI43" s="25">
        <f>A43</f>
        <v>2</v>
      </c>
      <c r="AJ43" s="82">
        <f t="shared" si="1"/>
        <v>718167.83449747821</v>
      </c>
      <c r="AK43" s="82">
        <f t="shared" si="1"/>
        <v>458950.30741703685</v>
      </c>
      <c r="AL43" s="66"/>
      <c r="AM43" s="9" t="str">
        <f>IF(A44=0,A43&amp;" - 1",A43&amp;" - "&amp;A44)</f>
        <v>2 - 3</v>
      </c>
      <c r="AN43" s="18">
        <f>AN42+F42+F43</f>
        <v>-22.290000000037253</v>
      </c>
      <c r="AO43" s="18">
        <f>AN43*G43</f>
        <v>12.928200000384892</v>
      </c>
      <c r="AP43" s="9" t="str">
        <f>D43&amp;","&amp;C43</f>
        <v>458950.11,718168.06</v>
      </c>
    </row>
    <row r="44" spans="1:44" s="46" customFormat="1">
      <c r="A44" s="20">
        <f>A43+1</f>
        <v>3</v>
      </c>
      <c r="B44" s="44"/>
      <c r="C44" s="60">
        <v>718187.95</v>
      </c>
      <c r="D44" s="60">
        <v>458950.69</v>
      </c>
      <c r="E44" s="79"/>
      <c r="F44" s="72">
        <f>IF(C45=0,C44-$C$42,C44-C45)</f>
        <v>1.0799999999580905</v>
      </c>
      <c r="G44" s="72">
        <f>IF(D45=0,D44-$D$42,D44-D45)</f>
        <v>-34.89000000001397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34.906711389085118</v>
      </c>
      <c r="N44" s="22">
        <f>IF(F44=0,,ATAN(G44/F44))</f>
        <v>-1.5398517795163909</v>
      </c>
      <c r="O44" s="22">
        <f>ABS(DEGREES(N44))</f>
        <v>88.227008041998587</v>
      </c>
      <c r="P44" s="24" t="str">
        <f>TEXT(INT(O44),"00")</f>
        <v>88</v>
      </c>
      <c r="Q44" s="25" t="str">
        <f>TEXT((O44-P44)*60,"00")</f>
        <v>14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14</v>
      </c>
      <c r="U44" s="24" t="str">
        <f>IF(L44="",IF(G44&gt;0,"W","E"),"")</f>
        <v>E</v>
      </c>
      <c r="V44" s="44"/>
      <c r="W44" s="22">
        <f>IF(S44="due",90*(I44+K44),S44+T44/60)</f>
        <v>88.233333333333334</v>
      </c>
      <c r="X44" s="22">
        <f>IF(R44="",W44,IF(R44="N",IF(U44="E",180+W44,180-W44),IF(U44="E",360-W44,W44)))</f>
        <v>271.76666666666665</v>
      </c>
      <c r="Y44" s="22">
        <f>RADIANS(X44)</f>
        <v>4.7432231305032557</v>
      </c>
      <c r="Z44" s="64"/>
      <c r="AA44" s="58">
        <f>-M44*COS(Y44)</f>
        <v>-1.0761482364743393</v>
      </c>
      <c r="AB44" s="58">
        <f>-M44*SIN(Y44)</f>
        <v>34.89011901633495</v>
      </c>
      <c r="AC44" s="64"/>
      <c r="AD44" s="82">
        <f>$AA$40/$M$40*M44</f>
        <v>8.3007080863510725E-4</v>
      </c>
      <c r="AE44" s="82">
        <f>$AB$40/$M$40*M44</f>
        <v>-3.615152577216095E-5</v>
      </c>
      <c r="AF44" s="22">
        <f>AA44-AD44</f>
        <v>-1.0769783072829744</v>
      </c>
      <c r="AG44" s="22">
        <f>AB44-AE44</f>
        <v>34.890155167860719</v>
      </c>
      <c r="AH44" s="64"/>
      <c r="AI44" s="25">
        <f>A44</f>
        <v>3</v>
      </c>
      <c r="AJ44" s="82">
        <f t="shared" si="1"/>
        <v>718187.72406097327</v>
      </c>
      <c r="AK44" s="82">
        <f t="shared" si="1"/>
        <v>458950.88617860369</v>
      </c>
      <c r="AL44" s="66"/>
      <c r="AM44" s="9" t="str">
        <f>IF(A45=0,A44&amp;" - 1",A44&amp;" - "&amp;A45)</f>
        <v>3 - 4</v>
      </c>
      <c r="AN44" s="18">
        <f>AN43+F43+F44</f>
        <v>-41.099999999976717</v>
      </c>
      <c r="AO44" s="18">
        <f>AN44*G44</f>
        <v>1433.9789999997618</v>
      </c>
      <c r="AP44" s="9" t="str">
        <f>D44&amp;","&amp;C44</f>
        <v>458950.69,718187.95</v>
      </c>
    </row>
    <row r="45" spans="1:44" s="46" customFormat="1">
      <c r="A45" s="20">
        <f>A44+1</f>
        <v>4</v>
      </c>
      <c r="B45" s="44"/>
      <c r="C45" s="60">
        <v>718186.87</v>
      </c>
      <c r="D45" s="60">
        <v>458985.58</v>
      </c>
      <c r="E45" s="79"/>
      <c r="F45" s="72">
        <f>IF(C46=0,C45-$C$42,C45-C46)</f>
        <v>20.010000000009313</v>
      </c>
      <c r="G45" s="72">
        <f>IF(D46=0,D45-$D$42,D45-D46)</f>
        <v>0.55999999999767169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20.017834548231487</v>
      </c>
      <c r="N45" s="22">
        <f>IF(F45=0,,ATAN(G45/F45))</f>
        <v>2.7978704059633926E-2</v>
      </c>
      <c r="O45" s="22">
        <f>ABS(DEGREES(N45))</f>
        <v>1.6030616588625668</v>
      </c>
      <c r="P45" s="24" t="str">
        <f>TEXT(INT(O45),"00")</f>
        <v>01</v>
      </c>
      <c r="Q45" s="25" t="str">
        <f>TEXT((O45-P45)*60,"00")</f>
        <v>36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36</v>
      </c>
      <c r="U45" s="24" t="str">
        <f>IF(L45="",IF(G45&gt;0,"W","E"),"")</f>
        <v>W</v>
      </c>
      <c r="V45" s="44"/>
      <c r="W45" s="22">
        <f>IF(S45="due",90*(I45+K45),S45+T45/60)</f>
        <v>1.6</v>
      </c>
      <c r="X45" s="22">
        <f>IF(R45="",W45,IF(R45="N",IF(U45="E",180+W45,180-W45),IF(U45="E",360-W45,W45)))</f>
        <v>1.6</v>
      </c>
      <c r="Y45" s="22">
        <f>RADIANS(X45)</f>
        <v>2.7925268031909273E-2</v>
      </c>
      <c r="Z45" s="64"/>
      <c r="AA45" s="58">
        <f>-M45*COS(Y45)</f>
        <v>-20.010029895616459</v>
      </c>
      <c r="AB45" s="58">
        <f>-M45*SIN(Y45)</f>
        <v>-0.55893074428389522</v>
      </c>
      <c r="AC45" s="64"/>
      <c r="AD45" s="82">
        <f>$AA$40/$M$40*M45</f>
        <v>4.760179188856495E-4</v>
      </c>
      <c r="AE45" s="82">
        <f>$AB$40/$M$40*M45</f>
        <v>-2.0731694071860592E-5</v>
      </c>
      <c r="AF45" s="22">
        <f>AA45-AD45</f>
        <v>-20.010505913535344</v>
      </c>
      <c r="AG45" s="22">
        <f>AB45-AE45</f>
        <v>-0.55891001258982331</v>
      </c>
      <c r="AH45" s="64"/>
      <c r="AI45" s="25">
        <f>A45</f>
        <v>4</v>
      </c>
      <c r="AJ45" s="82">
        <f t="shared" ref="AJ45" si="2">AJ44+AF44</f>
        <v>718186.64708266594</v>
      </c>
      <c r="AK45" s="82">
        <f t="shared" ref="AK45" si="3">AK44+AG44</f>
        <v>458985.77633377153</v>
      </c>
      <c r="AL45" s="66"/>
      <c r="AM45" s="9" t="str">
        <f>IF(A46=0,A45&amp;" - 1",A45&amp;" - "&amp;A46)</f>
        <v>4 - 1</v>
      </c>
      <c r="AN45" s="18">
        <f>AN44+F44+F45</f>
        <v>-20.010000000009313</v>
      </c>
      <c r="AO45" s="18">
        <f>AN45*G45</f>
        <v>-11.205599999958626</v>
      </c>
      <c r="AP45" s="9" t="str">
        <f>D45&amp;","&amp;C45</f>
        <v>458985.58,718186.87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71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2005.2792000002441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1002.6396000001221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2.6146544268871286E-3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49789.752003971647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50000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50000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130.18299549079674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-1.8764547865650627E-3</v>
      </c>
      <c r="AB40" s="91">
        <f>SUM(AB42:AB65536)</f>
        <v>1.820806196720981E-3</v>
      </c>
      <c r="AC40" s="91"/>
      <c r="AD40" s="91">
        <f>SUM(AD42:AD65536)</f>
        <v>-1.8764547865650625E-3</v>
      </c>
      <c r="AE40" s="91">
        <f>SUM(AE42:AE65536)</f>
        <v>1.820806196720981E-3</v>
      </c>
      <c r="AF40" s="91">
        <f>SUM(AF42:AF65536)</f>
        <v>0</v>
      </c>
      <c r="AG40" s="91">
        <f>SUM(AG42:AG65536)</f>
        <v>3.7747582837255322E-15</v>
      </c>
      <c r="AH40" s="92"/>
      <c r="AI40" s="93">
        <v>1</v>
      </c>
      <c r="AJ40" s="92">
        <f>AJ44+AF44</f>
        <v>718329.4403032097</v>
      </c>
      <c r="AK40" s="92">
        <f>AK44+AG44</f>
        <v>458904.61902041914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2874.109999999986</v>
      </c>
      <c r="G41" s="72">
        <f>IF(D42=0,D41-$D$41,D41-D42)</f>
        <v>3545.0099999999511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4563.7270067566014</v>
      </c>
      <c r="N41" s="36">
        <f>IF(F41=0,,ATAN(G41/F41))</f>
        <v>0.88953595996579404</v>
      </c>
      <c r="O41" s="36">
        <f>ABS(DEGREES(N41))</f>
        <v>50.966656231158161</v>
      </c>
      <c r="P41" s="37" t="str">
        <f>TEXT(INT(O41),"00")</f>
        <v>50</v>
      </c>
      <c r="Q41" s="38" t="str">
        <f>TEXT((O41-P41)*60,"00")</f>
        <v>58</v>
      </c>
      <c r="R41" s="39" t="str">
        <f>IF(L41="",IF(F41&gt;0,"S","N"),"")</f>
        <v>S</v>
      </c>
      <c r="S41" s="25" t="str">
        <f>IF(L41="",IF(INT(Q41)=60,INT(P41+1),P41),"due")</f>
        <v>50</v>
      </c>
      <c r="T41" s="38" t="str">
        <f>IF(L41="",IF(INT(Q41)=60,"00",Q41),L41)</f>
        <v>58</v>
      </c>
      <c r="U41" s="40" t="str">
        <f>IF(L41="",IF(G41&gt;0,"W","E"),"")</f>
        <v>W</v>
      </c>
      <c r="V41" s="41"/>
      <c r="W41" s="22">
        <f>IF(S41="due",90*(I41+K41),S41+T41/60)</f>
        <v>50.966666666666669</v>
      </c>
      <c r="X41" s="22">
        <f>IF(R41="",W41,IF(R41="N",IF(U41="E",180+W41,180-W41),IF(U41="E",360-W41,W41)))</f>
        <v>50.966666666666669</v>
      </c>
      <c r="Y41" s="22">
        <f>RADIANS(X41)</f>
        <v>0.88953614209977661</v>
      </c>
      <c r="Z41" s="64"/>
      <c r="AA41" s="58">
        <f>-M41*COS(Y41)</f>
        <v>-2874.1093543331485</v>
      </c>
      <c r="AB41" s="58">
        <f>-M41*SIN(Y41)</f>
        <v>-3545.0105234729926</v>
      </c>
      <c r="AC41" s="64"/>
      <c r="AD41" s="22">
        <v>0</v>
      </c>
      <c r="AE41" s="22">
        <v>0</v>
      </c>
      <c r="AF41" s="22">
        <f t="shared" ref="AF41:AG43" si="0">AA41-AD41</f>
        <v>-2874.1093543331485</v>
      </c>
      <c r="AG41" s="22">
        <f t="shared" si="0"/>
        <v>-3545.0105234729926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718354.51</v>
      </c>
      <c r="D42" s="60">
        <v>458905.21</v>
      </c>
      <c r="E42" s="79"/>
      <c r="F42" s="72">
        <f>IF(C43=0,C42-$C$42,C42-C43)</f>
        <v>1.3699999999953434</v>
      </c>
      <c r="G42" s="72">
        <f>IF(D43=0,D42-$D$42,D42-D43)</f>
        <v>-40.149999999965075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40.173366799375714</v>
      </c>
      <c r="N42" s="36">
        <f>IF(F42=0,,ATAN(G42/F42))</f>
        <v>-1.536687518131393</v>
      </c>
      <c r="O42" s="36">
        <f>ABS(DEGREES(N42))</f>
        <v>88.045709219361996</v>
      </c>
      <c r="P42" s="37" t="str">
        <f>TEXT(INT(O42),"00")</f>
        <v>88</v>
      </c>
      <c r="Q42" s="38" t="str">
        <f>TEXT((O42-P42)*60,"00")</f>
        <v>03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03</v>
      </c>
      <c r="U42" s="40" t="str">
        <f>IF(L42="",IF(G42&gt;0,"W","E"),"")</f>
        <v>E</v>
      </c>
      <c r="V42" s="44"/>
      <c r="W42" s="22">
        <f>IF(S42="due",90*(I42+K42),S42+T42/60)</f>
        <v>88.05</v>
      </c>
      <c r="X42" s="22">
        <f>IF(R42="",W42,IF(R42="N",IF(U42="E",180+W42,180-W42),IF(U42="E",360-W42,W42)))</f>
        <v>271.95</v>
      </c>
      <c r="Y42" s="22">
        <f>RADIANS(X42)</f>
        <v>4.7464229007985788</v>
      </c>
      <c r="Z42" s="64"/>
      <c r="AA42" s="58">
        <f>-M42*COS(Y42)</f>
        <v>-1.3669932329344729</v>
      </c>
      <c r="AB42" s="58">
        <f>-M42*SIN(Y42)</f>
        <v>40.150102484281334</v>
      </c>
      <c r="AC42" s="64"/>
      <c r="AD42" s="82">
        <f>$AA$40/$M$40*M42</f>
        <v>-5.7905801090935678E-4</v>
      </c>
      <c r="AE42" s="82">
        <f>$AB$40/$M$40*M42</f>
        <v>5.6188532869194425E-4</v>
      </c>
      <c r="AF42" s="22">
        <f t="shared" si="0"/>
        <v>-1.3664141749235637</v>
      </c>
      <c r="AG42" s="22">
        <f t="shared" si="0"/>
        <v>40.14954059895264</v>
      </c>
      <c r="AH42" s="63"/>
      <c r="AI42" s="38">
        <f>A42</f>
        <v>1</v>
      </c>
      <c r="AJ42" s="82">
        <f t="shared" ref="AJ42:AK44" si="1">AJ41+AF41</f>
        <v>718354.51064566686</v>
      </c>
      <c r="AK42" s="82">
        <f t="shared" si="1"/>
        <v>458905.209476527</v>
      </c>
      <c r="AL42" s="66"/>
      <c r="AM42" s="9" t="str">
        <f>IF(A43=0,A42&amp;" - 1",A42&amp;" - "&amp;A43)</f>
        <v>1 - 2</v>
      </c>
      <c r="AN42" s="18">
        <f>F42</f>
        <v>1.3699999999953434</v>
      </c>
      <c r="AO42" s="18">
        <f>AN42*G42</f>
        <v>-55.005499999765192</v>
      </c>
      <c r="AP42" s="9" t="str">
        <f>D42&amp;","&amp;C42</f>
        <v>458905.21,718354.51</v>
      </c>
    </row>
    <row r="43" spans="1:44">
      <c r="A43" s="20">
        <f>A42+1</f>
        <v>2</v>
      </c>
      <c r="B43" s="44"/>
      <c r="C43" s="60">
        <v>718353.14</v>
      </c>
      <c r="D43" s="60">
        <v>458945.36</v>
      </c>
      <c r="E43" s="79"/>
      <c r="F43" s="72">
        <f>IF(C44=0,C43-$C$42,C43-C44)</f>
        <v>24.959999999962747</v>
      </c>
      <c r="G43" s="72">
        <f>IF(D44=0,D43-$D$42,D43-D44)</f>
        <v>0.79999999998835847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24.972817221893923</v>
      </c>
      <c r="N43" s="36">
        <f>IF(F43=0,,ATAN(G43/F43))</f>
        <v>3.2040313547048865E-2</v>
      </c>
      <c r="O43" s="36">
        <f>ABS(DEGREES(N43))</f>
        <v>1.8357747405217364</v>
      </c>
      <c r="P43" s="37" t="str">
        <f>TEXT(INT(O43),"00")</f>
        <v>01</v>
      </c>
      <c r="Q43" s="38" t="str">
        <f>TEXT((O43-P43)*60,"00")</f>
        <v>50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50</v>
      </c>
      <c r="U43" s="40" t="str">
        <f>IF(L43="",IF(G43&gt;0,"W","E"),"")</f>
        <v>W</v>
      </c>
      <c r="V43" s="44"/>
      <c r="W43" s="22">
        <f>IF(S43="due",90*(I43+K43),S43+T43/60)</f>
        <v>1.8333333333333335</v>
      </c>
      <c r="X43" s="22">
        <f>IF(R43="",W43,IF(R43="N",IF(U43="E",180+W43,180-W43),IF(U43="E",360-W43,W43)))</f>
        <v>1.8333333333333335</v>
      </c>
      <c r="Y43" s="22">
        <f>RADIANS(X43)</f>
        <v>3.199770295322938E-2</v>
      </c>
      <c r="Z43" s="64"/>
      <c r="AA43" s="58">
        <f>-M43*COS(Y43)</f>
        <v>-24.960034065778324</v>
      </c>
      <c r="AB43" s="58">
        <f>-M43*SIN(Y43)</f>
        <v>-0.79893643884068233</v>
      </c>
      <c r="AC43" s="64"/>
      <c r="AD43" s="82">
        <f>$AA$40/$M$40*M43</f>
        <v>-3.5995762913098786E-4</v>
      </c>
      <c r="AE43" s="82">
        <f>$AB$40/$M$40*M43</f>
        <v>3.4928263999286623E-4</v>
      </c>
      <c r="AF43" s="22">
        <f t="shared" si="0"/>
        <v>-24.959674108149194</v>
      </c>
      <c r="AG43" s="22">
        <f t="shared" si="0"/>
        <v>-0.79928572148067523</v>
      </c>
      <c r="AH43" s="64"/>
      <c r="AI43" s="25">
        <f>A43</f>
        <v>2</v>
      </c>
      <c r="AJ43" s="82">
        <f t="shared" si="1"/>
        <v>718353.14423149195</v>
      </c>
      <c r="AK43" s="82">
        <f t="shared" si="1"/>
        <v>458945.35901712597</v>
      </c>
      <c r="AL43" s="66"/>
      <c r="AM43" s="9" t="str">
        <f>IF(A44=0,A43&amp;" - 1",A43&amp;" - "&amp;A44)</f>
        <v>2 - 3</v>
      </c>
      <c r="AN43" s="18">
        <f>AN42+F42+F43</f>
        <v>27.699999999953434</v>
      </c>
      <c r="AO43" s="18">
        <f>AN43*G43</f>
        <v>22.159999999640277</v>
      </c>
      <c r="AP43" s="9" t="str">
        <f>D43&amp;","&amp;C43</f>
        <v>458945.36,718353.14</v>
      </c>
    </row>
    <row r="44" spans="1:44" s="46" customFormat="1">
      <c r="A44" s="20">
        <f>A43+1</f>
        <v>3</v>
      </c>
      <c r="B44" s="44"/>
      <c r="C44" s="60">
        <v>718328.18</v>
      </c>
      <c r="D44" s="60">
        <v>458944.56</v>
      </c>
      <c r="E44" s="79"/>
      <c r="F44" s="72">
        <f>IF(C45=0,C44-$C$42,C44-C45)</f>
        <v>-1.2599999998928979</v>
      </c>
      <c r="G44" s="72">
        <f>IF(D45=0,D44-$D$42,D44-D45)</f>
        <v>39.940000000002328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39.959869869656934</v>
      </c>
      <c r="N44" s="22">
        <f>IF(F44=0,,ATAN(G44/F44))</f>
        <v>-1.5392594652209017</v>
      </c>
      <c r="O44" s="22">
        <f>ABS(DEGREES(N44))</f>
        <v>88.193070932721795</v>
      </c>
      <c r="P44" s="24" t="str">
        <f>TEXT(INT(O44),"00")</f>
        <v>88</v>
      </c>
      <c r="Q44" s="25" t="str">
        <f>TEXT((O44-P44)*60,"00")</f>
        <v>12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12</v>
      </c>
      <c r="U44" s="24" t="str">
        <f>IF(L44="",IF(G44&gt;0,"W","E"),"")</f>
        <v>W</v>
      </c>
      <c r="V44" s="44"/>
      <c r="W44" s="22">
        <f>IF(S44="due",90*(I44+K44),S44+T44/60)</f>
        <v>88.2</v>
      </c>
      <c r="X44" s="22">
        <f>IF(R44="",W44,IF(R44="N",IF(U44="E",180+W44,180-W44),IF(U44="E",360-W44,W44)))</f>
        <v>91.8</v>
      </c>
      <c r="Y44" s="22">
        <f>RADIANS(X44)</f>
        <v>1.6022122533307945</v>
      </c>
      <c r="Z44" s="64"/>
      <c r="AA44" s="58">
        <f>-M44*COS(Y44)</f>
        <v>1.2551698452691511</v>
      </c>
      <c r="AB44" s="58">
        <f>-M44*SIN(Y44)</f>
        <v>-39.940152086083039</v>
      </c>
      <c r="AC44" s="64"/>
      <c r="AD44" s="82">
        <f>$AA$40/$M$40*M44</f>
        <v>-5.7598067093743964E-4</v>
      </c>
      <c r="AE44" s="82">
        <f>$AB$40/$M$40*M44</f>
        <v>5.5889925104680093E-4</v>
      </c>
      <c r="AF44" s="22">
        <f>AA44-AD44</f>
        <v>1.2557458259400884</v>
      </c>
      <c r="AG44" s="22">
        <f>AB44-AE44</f>
        <v>-39.940710985334086</v>
      </c>
      <c r="AH44" s="64"/>
      <c r="AI44" s="25">
        <f>A44</f>
        <v>3</v>
      </c>
      <c r="AJ44" s="82">
        <f t="shared" si="1"/>
        <v>718328.18455738376</v>
      </c>
      <c r="AK44" s="82">
        <f t="shared" si="1"/>
        <v>458944.55973140447</v>
      </c>
      <c r="AL44" s="66"/>
      <c r="AM44" s="9" t="str">
        <f>IF(A45=0,A44&amp;" - 1",A44&amp;" - "&amp;A45)</f>
        <v>3 - 4</v>
      </c>
      <c r="AN44" s="18">
        <f>AN43+F43+F44</f>
        <v>51.400000000023283</v>
      </c>
      <c r="AO44" s="18">
        <f>AN44*G44</f>
        <v>2052.9160000010497</v>
      </c>
      <c r="AP44" s="9" t="str">
        <f>D44&amp;","&amp;C44</f>
        <v>458944.56,718328.18</v>
      </c>
    </row>
    <row r="45" spans="1:44" s="46" customFormat="1">
      <c r="A45" s="20">
        <f>A44+1</f>
        <v>4</v>
      </c>
      <c r="B45" s="44"/>
      <c r="C45" s="60">
        <v>718329.44</v>
      </c>
      <c r="D45" s="60">
        <v>458904.62</v>
      </c>
      <c r="E45" s="79"/>
      <c r="F45" s="72">
        <f>IF(C46=0,C45-$C$42,C45-C46)</f>
        <v>-25.070000000065193</v>
      </c>
      <c r="G45" s="72">
        <f>IF(D46=0,D45-$D$42,D45-D46)</f>
        <v>-0.59000000002561137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25.076941599870167</v>
      </c>
      <c r="N45" s="22">
        <f>IF(F45=0,,ATAN(G45/F45))</f>
        <v>2.3529761131711961E-2</v>
      </c>
      <c r="O45" s="22">
        <f>ABS(DEGREES(N45))</f>
        <v>1.3481560057980628</v>
      </c>
      <c r="P45" s="24" t="str">
        <f>TEXT(INT(O45),"00")</f>
        <v>01</v>
      </c>
      <c r="Q45" s="25" t="str">
        <f>TEXT((O45-P45)*60,"00")</f>
        <v>21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21</v>
      </c>
      <c r="U45" s="24" t="str">
        <f>IF(L45="",IF(G45&gt;0,"W","E"),"")</f>
        <v>E</v>
      </c>
      <c r="V45" s="44"/>
      <c r="W45" s="22">
        <f>IF(S45="due",90*(I45+K45),S45+T45/60)</f>
        <v>1.35</v>
      </c>
      <c r="X45" s="22">
        <f>IF(R45="",W45,IF(R45="N",IF(U45="E",180+W45,180-W45),IF(U45="E",360-W45,W45)))</f>
        <v>181.35</v>
      </c>
      <c r="Y45" s="22">
        <f>RADIANS(X45)</f>
        <v>3.1651545984917164</v>
      </c>
      <c r="Z45" s="64"/>
      <c r="AA45" s="58">
        <f>-M45*COS(Y45)</f>
        <v>25.06998099865708</v>
      </c>
      <c r="AB45" s="58">
        <f>-M45*SIN(Y45)</f>
        <v>0.59080684683911022</v>
      </c>
      <c r="AC45" s="64"/>
      <c r="AD45" s="82">
        <f>$AA$40/$M$40*M45</f>
        <v>-3.6145847558727832E-4</v>
      </c>
      <c r="AE45" s="82">
        <f>$AB$40/$M$40*M45</f>
        <v>3.5073897698936947E-4</v>
      </c>
      <c r="AF45" s="22">
        <f>AA45-AD45</f>
        <v>25.070342457132668</v>
      </c>
      <c r="AG45" s="22">
        <f>AB45-AE45</f>
        <v>0.59045610786212088</v>
      </c>
      <c r="AH45" s="64"/>
      <c r="AI45" s="25">
        <f>A45</f>
        <v>4</v>
      </c>
      <c r="AJ45" s="82">
        <f t="shared" ref="AJ45" si="2">AJ44+AF44</f>
        <v>718329.4403032097</v>
      </c>
      <c r="AK45" s="82">
        <f t="shared" ref="AK45" si="3">AK44+AG44</f>
        <v>458904.61902041914</v>
      </c>
      <c r="AL45" s="66"/>
      <c r="AM45" s="9" t="str">
        <f>IF(A46=0,A45&amp;" - 1",A45&amp;" - "&amp;A46)</f>
        <v>4 - 1</v>
      </c>
      <c r="AN45" s="18">
        <f>AN44+F44+F45</f>
        <v>25.070000000065193</v>
      </c>
      <c r="AO45" s="18">
        <f>AN45*G45</f>
        <v>-14.791300000680542</v>
      </c>
      <c r="AP45" s="9" t="str">
        <f>D45&amp;","&amp;C45</f>
        <v>458904.62,718329.44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M19" sqref="M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71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695.68249999737247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347.84124999868624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3.0964754168151132E-3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42047.545500313616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42000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42000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130.19919097913603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-2.0176255528034925E-3</v>
      </c>
      <c r="AB40" s="91">
        <f>SUM(AB42:AB65536)</f>
        <v>-2.3489033900130352E-3</v>
      </c>
      <c r="AC40" s="91"/>
      <c r="AD40" s="91">
        <f>SUM(AD42:AD65536)</f>
        <v>-2.0176255528034925E-3</v>
      </c>
      <c r="AE40" s="91">
        <f>SUM(AE42:AE65536)</f>
        <v>-2.3489033900130352E-3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718352.93349668267</v>
      </c>
      <c r="AK40" s="92">
        <f>AK44+AG44</f>
        <v>458945.52928457269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2876.5500000000466</v>
      </c>
      <c r="G41" s="72">
        <f>IF(D42=0,D41-$D$41,D41-D42)</f>
        <v>3514.8799999999464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4541.9072334097591</v>
      </c>
      <c r="N41" s="36">
        <f>IF(F41=0,,ATAN(G41/F41))</f>
        <v>0.884940872143824</v>
      </c>
      <c r="O41" s="36">
        <f>ABS(DEGREES(N41))</f>
        <v>50.703377092467314</v>
      </c>
      <c r="P41" s="37" t="str">
        <f>TEXT(INT(O41),"00")</f>
        <v>50</v>
      </c>
      <c r="Q41" s="38" t="str">
        <f>TEXT((O41-P41)*60,"00")</f>
        <v>42</v>
      </c>
      <c r="R41" s="39" t="str">
        <f>IF(L41="",IF(F41&gt;0,"S","N"),"")</f>
        <v>S</v>
      </c>
      <c r="S41" s="25" t="str">
        <f>IF(L41="",IF(INT(Q41)=60,INT(P41+1),P41),"due")</f>
        <v>50</v>
      </c>
      <c r="T41" s="38" t="str">
        <f>IF(L41="",IF(INT(Q41)=60,"00",Q41),L41)</f>
        <v>42</v>
      </c>
      <c r="U41" s="40" t="str">
        <f>IF(L41="",IF(G41&gt;0,"W","E"),"")</f>
        <v>W</v>
      </c>
      <c r="V41" s="41"/>
      <c r="W41" s="22">
        <f>IF(S41="due",90*(I41+K41),S41+T41/60)</f>
        <v>50.7</v>
      </c>
      <c r="X41" s="22">
        <f>IF(R41="",W41,IF(R41="N",IF(U41="E",180+W41,180-W41),IF(U41="E",360-W41,W41)))</f>
        <v>50.7</v>
      </c>
      <c r="Y41" s="22">
        <f>RADIANS(X41)</f>
        <v>0.88488193076112509</v>
      </c>
      <c r="Z41" s="64"/>
      <c r="AA41" s="58">
        <f>-M41*COS(Y41)</f>
        <v>-2876.7571668904552</v>
      </c>
      <c r="AB41" s="58">
        <f>-M41*SIN(Y41)</f>
        <v>-3514.7104460601431</v>
      </c>
      <c r="AC41" s="64"/>
      <c r="AD41" s="22">
        <v>0</v>
      </c>
      <c r="AE41" s="22">
        <v>0</v>
      </c>
      <c r="AF41" s="22">
        <f t="shared" ref="AF41:AG43" si="0">AA41-AD41</f>
        <v>-2876.7571668904552</v>
      </c>
      <c r="AG41" s="22">
        <f t="shared" si="0"/>
        <v>-3514.7104460601431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718352.07</v>
      </c>
      <c r="D42" s="60">
        <v>458935.34</v>
      </c>
      <c r="E42" s="79"/>
      <c r="F42" s="72">
        <f>IF(C43=0,C42-$C$42,C42-C43)</f>
        <v>24.96999999997206</v>
      </c>
      <c r="G42" s="72">
        <f>IF(D43=0,D42-$D$42,D42-D43)</f>
        <v>-49.190000000002328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55.164816685989571</v>
      </c>
      <c r="N42" s="36">
        <f>IF(F42=0,,ATAN(G42/F42))</f>
        <v>-1.1010685332966581</v>
      </c>
      <c r="O42" s="36">
        <f>ABS(DEGREES(N42))</f>
        <v>63.086579912558264</v>
      </c>
      <c r="P42" s="37" t="str">
        <f>TEXT(INT(O42),"00")</f>
        <v>63</v>
      </c>
      <c r="Q42" s="38" t="str">
        <f>TEXT((O42-P42)*60,"00")</f>
        <v>05</v>
      </c>
      <c r="R42" s="39" t="str">
        <f>IF(L42="",IF(F42&gt;0,"S","N"),"")</f>
        <v>S</v>
      </c>
      <c r="S42" s="25" t="str">
        <f>IF(L42="",IF(INT(Q42)=60,INT(P42+1),P42),"due")</f>
        <v>63</v>
      </c>
      <c r="T42" s="38" t="str">
        <f>IF(L42="",IF(INT(Q42)=60,"00",Q42),L42)</f>
        <v>05</v>
      </c>
      <c r="U42" s="40" t="str">
        <f>IF(L42="",IF(G42&gt;0,"W","E"),"")</f>
        <v>E</v>
      </c>
      <c r="V42" s="44"/>
      <c r="W42" s="22">
        <f>IF(S42="due",90*(I42+K42),S42+T42/60)</f>
        <v>63.083333333333336</v>
      </c>
      <c r="X42" s="22">
        <f>IF(R42="",W42,IF(R42="N",IF(U42="E",180+W42,180-W42),IF(U42="E",360-W42,W42)))</f>
        <v>296.91666666666669</v>
      </c>
      <c r="Y42" s="22">
        <f>RADIANS(X42)</f>
        <v>5.1821734373798307</v>
      </c>
      <c r="Z42" s="64"/>
      <c r="AA42" s="58">
        <f>-M42*COS(Y42)</f>
        <v>-24.972787237296959</v>
      </c>
      <c r="AB42" s="58">
        <f>-M42*SIN(Y42)</f>
        <v>49.188585033516993</v>
      </c>
      <c r="AC42" s="64"/>
      <c r="AD42" s="82">
        <f>$AA$40/$M$40*M42</f>
        <v>-8.5485895053840071E-4</v>
      </c>
      <c r="AE42" s="82">
        <f>$AB$40/$M$40*M42</f>
        <v>-9.9521989306318188E-4</v>
      </c>
      <c r="AF42" s="22">
        <f t="shared" si="0"/>
        <v>-24.97193237834642</v>
      </c>
      <c r="AG42" s="22">
        <f t="shared" si="0"/>
        <v>49.189580253410057</v>
      </c>
      <c r="AH42" s="63"/>
      <c r="AI42" s="38">
        <f>A42</f>
        <v>1</v>
      </c>
      <c r="AJ42" s="82">
        <f t="shared" ref="AJ42:AK44" si="1">AJ41+AF41</f>
        <v>718351.86283310957</v>
      </c>
      <c r="AK42" s="82">
        <f t="shared" si="1"/>
        <v>458935.5095539398</v>
      </c>
      <c r="AL42" s="66"/>
      <c r="AM42" s="9" t="str">
        <f>IF(A43=0,A42&amp;" - 1",A42&amp;" - "&amp;A43)</f>
        <v>1 - 2</v>
      </c>
      <c r="AN42" s="18">
        <f>F42</f>
        <v>24.96999999997206</v>
      </c>
      <c r="AO42" s="18">
        <f>AN42*G42</f>
        <v>-1228.2742999986838</v>
      </c>
      <c r="AP42" s="9" t="str">
        <f>D42&amp;","&amp;C42</f>
        <v>458935.34,718352.07</v>
      </c>
    </row>
    <row r="43" spans="1:44">
      <c r="A43" s="20">
        <f>A42+1</f>
        <v>2</v>
      </c>
      <c r="B43" s="44"/>
      <c r="C43" s="60">
        <v>718327.1</v>
      </c>
      <c r="D43" s="60">
        <v>458984.53</v>
      </c>
      <c r="E43" s="79"/>
      <c r="F43" s="72">
        <f>IF(C44=0,C43-$C$42,C43-C44)</f>
        <v>-1.0800000000745058</v>
      </c>
      <c r="G43" s="72">
        <f>IF(D44=0,D43-$D$42,D43-D44)</f>
        <v>39.970000000030268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39.984588281018731</v>
      </c>
      <c r="N43" s="36">
        <f>IF(F43=0,,ATAN(G43/F43))</f>
        <v>-1.5437826344995103</v>
      </c>
      <c r="O43" s="36">
        <f>ABS(DEGREES(N43))</f>
        <v>88.452229442409291</v>
      </c>
      <c r="P43" s="37" t="str">
        <f>TEXT(INT(O43),"00")</f>
        <v>88</v>
      </c>
      <c r="Q43" s="38" t="str">
        <f>TEXT((O43-P43)*60,"00")</f>
        <v>27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27</v>
      </c>
      <c r="U43" s="40" t="str">
        <f>IF(L43="",IF(G43&gt;0,"W","E"),"")</f>
        <v>W</v>
      </c>
      <c r="V43" s="44"/>
      <c r="W43" s="22">
        <f>IF(S43="due",90*(I43+K43),S43+T43/60)</f>
        <v>88.45</v>
      </c>
      <c r="X43" s="22">
        <f>IF(R43="",W43,IF(R43="N",IF(U43="E",180+W43,180-W43),IF(U43="E",360-W43,W43)))</f>
        <v>91.55</v>
      </c>
      <c r="Y43" s="22">
        <f>RADIANS(X43)</f>
        <v>1.5978489302008088</v>
      </c>
      <c r="Z43" s="64"/>
      <c r="AA43" s="58">
        <f>-M43*COS(Y43)</f>
        <v>1.0815552763442315</v>
      </c>
      <c r="AB43" s="58">
        <f>-M43*SIN(Y43)</f>
        <v>-39.96995794577213</v>
      </c>
      <c r="AC43" s="64"/>
      <c r="AD43" s="82">
        <f>$AA$40/$M$40*M43</f>
        <v>-6.1961926512306962E-4</v>
      </c>
      <c r="AE43" s="82">
        <f>$AB$40/$M$40*M43</f>
        <v>-7.2135574925815576E-4</v>
      </c>
      <c r="AF43" s="22">
        <f t="shared" si="0"/>
        <v>1.0821748956093546</v>
      </c>
      <c r="AG43" s="22">
        <f t="shared" si="0"/>
        <v>-39.969236590022874</v>
      </c>
      <c r="AH43" s="64"/>
      <c r="AI43" s="25">
        <f>A43</f>
        <v>2</v>
      </c>
      <c r="AJ43" s="82">
        <f t="shared" si="1"/>
        <v>718326.8909007312</v>
      </c>
      <c r="AK43" s="82">
        <f t="shared" si="1"/>
        <v>458984.69913419319</v>
      </c>
      <c r="AL43" s="66"/>
      <c r="AM43" s="9" t="str">
        <f>IF(A44=0,A43&amp;" - 1",A43&amp;" - "&amp;A44)</f>
        <v>2 - 3</v>
      </c>
      <c r="AN43" s="18">
        <f>AN42+F42+F43</f>
        <v>48.859999999869615</v>
      </c>
      <c r="AO43" s="18">
        <f>AN43*G43</f>
        <v>1952.9341999962674</v>
      </c>
      <c r="AP43" s="9" t="str">
        <f>D43&amp;","&amp;C43</f>
        <v>458984.53,718327.1</v>
      </c>
    </row>
    <row r="44" spans="1:44" s="46" customFormat="1">
      <c r="A44" s="20">
        <f>A43+1</f>
        <v>3</v>
      </c>
      <c r="B44" s="44"/>
      <c r="C44" s="60">
        <v>718328.18</v>
      </c>
      <c r="D44" s="60">
        <v>458944.56</v>
      </c>
      <c r="E44" s="79"/>
      <c r="F44" s="72">
        <f>IF(C45=0,C44-$C$42,C44-C45)</f>
        <v>-24.959999999962747</v>
      </c>
      <c r="G44" s="72">
        <f>IF(D45=0,D44-$D$42,D44-D45)</f>
        <v>-0.79999999998835847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24.972817221893923</v>
      </c>
      <c r="N44" s="22">
        <f>IF(F44=0,,ATAN(G44/F44))</f>
        <v>3.2040313547048865E-2</v>
      </c>
      <c r="O44" s="22">
        <f>ABS(DEGREES(N44))</f>
        <v>1.8357747405217364</v>
      </c>
      <c r="P44" s="24" t="str">
        <f>TEXT(INT(O44),"00")</f>
        <v>01</v>
      </c>
      <c r="Q44" s="25" t="str">
        <f>TEXT((O44-P44)*60,"00")</f>
        <v>50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50</v>
      </c>
      <c r="U44" s="24" t="str">
        <f>IF(L44="",IF(G44&gt;0,"W","E"),"")</f>
        <v>E</v>
      </c>
      <c r="V44" s="44"/>
      <c r="W44" s="22">
        <f>IF(S44="due",90*(I44+K44),S44+T44/60)</f>
        <v>1.8333333333333335</v>
      </c>
      <c r="X44" s="22">
        <f>IF(R44="",W44,IF(R44="N",IF(U44="E",180+W44,180-W44),IF(U44="E",360-W44,W44)))</f>
        <v>181.83333333333334</v>
      </c>
      <c r="Y44" s="22">
        <f>RADIANS(X44)</f>
        <v>3.1735903565430226</v>
      </c>
      <c r="Z44" s="64"/>
      <c r="AA44" s="58">
        <f>-M44*COS(Y44)</f>
        <v>24.960034065778324</v>
      </c>
      <c r="AB44" s="58">
        <f>-M44*SIN(Y44)</f>
        <v>0.79893643884068111</v>
      </c>
      <c r="AC44" s="64"/>
      <c r="AD44" s="82">
        <f>$AA$40/$M$40*M44</f>
        <v>-3.8699007093261013E-4</v>
      </c>
      <c r="AE44" s="82">
        <f>$AB$40/$M$40*M44</f>
        <v>-4.505307182752188E-4</v>
      </c>
      <c r="AF44" s="22">
        <f>AA44-AD44</f>
        <v>24.960421055849256</v>
      </c>
      <c r="AG44" s="22">
        <f>AB44-AE44</f>
        <v>0.79938696955895627</v>
      </c>
      <c r="AH44" s="64"/>
      <c r="AI44" s="25">
        <f>A44</f>
        <v>3</v>
      </c>
      <c r="AJ44" s="82">
        <f t="shared" si="1"/>
        <v>718327.97307562677</v>
      </c>
      <c r="AK44" s="82">
        <f t="shared" si="1"/>
        <v>458944.72989760316</v>
      </c>
      <c r="AL44" s="66"/>
      <c r="AM44" s="9" t="str">
        <f>IF(A45=0,A44&amp;" - 1",A44&amp;" - "&amp;A45)</f>
        <v>3 - 4</v>
      </c>
      <c r="AN44" s="18">
        <f>AN43+F43+F44</f>
        <v>22.819999999832362</v>
      </c>
      <c r="AO44" s="18">
        <f>AN44*G44</f>
        <v>-18.255999999600231</v>
      </c>
      <c r="AP44" s="9" t="str">
        <f>D44&amp;","&amp;C44</f>
        <v>458944.56,718328.18</v>
      </c>
    </row>
    <row r="45" spans="1:44" s="46" customFormat="1">
      <c r="A45" s="20">
        <f>A44+1</f>
        <v>4</v>
      </c>
      <c r="B45" s="44"/>
      <c r="C45" s="60">
        <v>718353.14</v>
      </c>
      <c r="D45" s="60">
        <v>458945.36</v>
      </c>
      <c r="E45" s="79"/>
      <c r="F45" s="72">
        <f>IF(C46=0,C45-$C$42,C45-C46)</f>
        <v>1.0700000000651926</v>
      </c>
      <c r="G45" s="72">
        <f>IF(D46=0,D45-$D$42,D45-D46)</f>
        <v>10.019999999960419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10.076968790233813</v>
      </c>
      <c r="N45" s="22">
        <f>IF(F45=0,,ATAN(G45/F45))</f>
        <v>1.4644130521931822</v>
      </c>
      <c r="O45" s="22">
        <f>ABS(DEGREES(N45))</f>
        <v>83.904687354540485</v>
      </c>
      <c r="P45" s="24" t="str">
        <f>TEXT(INT(O45),"00")</f>
        <v>83</v>
      </c>
      <c r="Q45" s="25" t="str">
        <f>TEXT((O45-P45)*60,"00")</f>
        <v>54</v>
      </c>
      <c r="R45" s="23" t="str">
        <f>IF(L45="",IF(F45&gt;0,"S","N"),"")</f>
        <v>S</v>
      </c>
      <c r="S45" s="25" t="str">
        <f>IF(L45="",IF(INT(Q45)=60,INT(P45+1),P45),"due")</f>
        <v>83</v>
      </c>
      <c r="T45" s="25" t="str">
        <f>IF(L45="",IF(INT(Q45)=60,"00",Q45),L45)</f>
        <v>54</v>
      </c>
      <c r="U45" s="24" t="str">
        <f>IF(L45="",IF(G45&gt;0,"W","E"),"")</f>
        <v>W</v>
      </c>
      <c r="V45" s="44"/>
      <c r="W45" s="22">
        <f>IF(S45="due",90*(I45+K45),S45+T45/60)</f>
        <v>83.9</v>
      </c>
      <c r="X45" s="22">
        <f>IF(R45="",W45,IF(R45="N",IF(U45="E",180+W45,180-W45),IF(U45="E",360-W45,W45)))</f>
        <v>83.9</v>
      </c>
      <c r="Y45" s="22">
        <f>RADIANS(X45)</f>
        <v>1.4643312424232426</v>
      </c>
      <c r="Z45" s="64"/>
      <c r="AA45" s="58">
        <f>-M45*COS(Y45)</f>
        <v>-1.0708197303784004</v>
      </c>
      <c r="AB45" s="58">
        <f>-M45*SIN(Y45)</f>
        <v>-10.019912429975557</v>
      </c>
      <c r="AC45" s="64"/>
      <c r="AD45" s="82">
        <f>$AA$40/$M$40*M45</f>
        <v>-1.5615726620941216E-4</v>
      </c>
      <c r="AE45" s="82">
        <f>$AB$40/$M$40*M45</f>
        <v>-1.81797029416479E-4</v>
      </c>
      <c r="AF45" s="22">
        <f>AA45-AD45</f>
        <v>-1.070663573112191</v>
      </c>
      <c r="AG45" s="22">
        <f>AB45-AE45</f>
        <v>-10.019730632946141</v>
      </c>
      <c r="AH45" s="64"/>
      <c r="AI45" s="25">
        <f>A45</f>
        <v>4</v>
      </c>
      <c r="AJ45" s="82">
        <f t="shared" ref="AJ45" si="2">AJ44+AF44</f>
        <v>718352.93349668267</v>
      </c>
      <c r="AK45" s="82">
        <f t="shared" ref="AK45" si="3">AK44+AG44</f>
        <v>458945.52928457269</v>
      </c>
      <c r="AL45" s="66"/>
      <c r="AM45" s="9" t="str">
        <f>IF(A46=0,A45&amp;" - 1",A45&amp;" - "&amp;A46)</f>
        <v>4 - 1</v>
      </c>
      <c r="AN45" s="18">
        <f>AN44+F44+F45</f>
        <v>-1.0700000000651926</v>
      </c>
      <c r="AO45" s="18">
        <f>AN45*G45</f>
        <v>-10.721400000610878</v>
      </c>
      <c r="AP45" s="9" t="str">
        <f>D45&amp;","&amp;C45</f>
        <v>458945.36,718353.14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S15" sqref="S15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77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78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71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79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1374.5648000033862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687.28240000169308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4.0931081437715145E-3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26213.889945667579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107.29628641654219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-2.0677412513947502E-4</v>
      </c>
      <c r="AB40" s="91">
        <f>SUM(AB42:AB65536)</f>
        <v>-4.0878819378477038E-3</v>
      </c>
      <c r="AC40" s="91"/>
      <c r="AD40" s="91">
        <f>SUM(AD42:AD65536)</f>
        <v>-2.0677412513947502E-4</v>
      </c>
      <c r="AE40" s="91">
        <f>SUM(AE42:AE65536)</f>
        <v>-4.0878819378477038E-3</v>
      </c>
      <c r="AF40" s="91">
        <f>SUM(AF42:AF65536)</f>
        <v>0</v>
      </c>
      <c r="AG40" s="91">
        <f>SUM(AG42:AG65536)</f>
        <v>8.7707618945387367E-15</v>
      </c>
      <c r="AH40" s="92"/>
      <c r="AI40" s="93">
        <v>1</v>
      </c>
      <c r="AJ40" s="92">
        <f>AJ44+AF44</f>
        <v>718317.64239969256</v>
      </c>
      <c r="AK40" s="92">
        <f>AK44+AG44</f>
        <v>458957.69111086702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2932.0200000000186</v>
      </c>
      <c r="G41" s="72">
        <f>IF(D42=0,D41-$D$41,D41-D42)</f>
        <v>3461.3999999999651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4536.3014935517531</v>
      </c>
      <c r="N41" s="36">
        <f>IF(F41=0,,ATAN(G41/F41))</f>
        <v>0.86801046617210331</v>
      </c>
      <c r="O41" s="36">
        <f>ABS(DEGREES(N41))</f>
        <v>49.733336284844633</v>
      </c>
      <c r="P41" s="37" t="str">
        <f>TEXT(INT(O41),"00")</f>
        <v>49</v>
      </c>
      <c r="Q41" s="38" t="str">
        <f>TEXT((O41-P41)*60,"00")</f>
        <v>44</v>
      </c>
      <c r="R41" s="39" t="str">
        <f>IF(L41="",IF(F41&gt;0,"S","N"),"")</f>
        <v>S</v>
      </c>
      <c r="S41" s="25" t="str">
        <f>IF(L41="",IF(INT(Q41)=60,INT(P41+1),P41),"due")</f>
        <v>49</v>
      </c>
      <c r="T41" s="38" t="str">
        <f>IF(L41="",IF(INT(Q41)=60,"00",Q41),L41)</f>
        <v>44</v>
      </c>
      <c r="U41" s="40" t="str">
        <f>IF(L41="",IF(G41&gt;0,"W","E"),"")</f>
        <v>W</v>
      </c>
      <c r="V41" s="41"/>
      <c r="W41" s="22">
        <f>IF(S41="due",90*(I41+K41),S41+T41/60)</f>
        <v>49.733333333333334</v>
      </c>
      <c r="X41" s="22">
        <f>IF(R41="",W41,IF(R41="N",IF(U41="E",180+W41,180-W41),IF(U41="E",360-W41,W41)))</f>
        <v>49.733333333333334</v>
      </c>
      <c r="Y41" s="22">
        <f>RADIANS(X41)</f>
        <v>0.86801041465851325</v>
      </c>
      <c r="Z41" s="64"/>
      <c r="AA41" s="58">
        <f>-M41*COS(Y41)</f>
        <v>-2932.0201783091552</v>
      </c>
      <c r="AB41" s="58">
        <f>-M41*SIN(Y41)</f>
        <v>-3461.399848961084</v>
      </c>
      <c r="AC41" s="64"/>
      <c r="AD41" s="22">
        <v>0</v>
      </c>
      <c r="AE41" s="22">
        <v>0</v>
      </c>
      <c r="AF41" s="22">
        <f t="shared" ref="AF41:AG43" si="0">AA41-AD41</f>
        <v>-2932.0201783091552</v>
      </c>
      <c r="AG41" s="22">
        <f t="shared" si="0"/>
        <v>-3461.399848961084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718296.6</v>
      </c>
      <c r="D42" s="60">
        <v>458988.82</v>
      </c>
      <c r="E42" s="79"/>
      <c r="F42" s="72">
        <f>IF(C43=0,C42-$C$42,C42-C43)</f>
        <v>-1.0999999999767169</v>
      </c>
      <c r="G42" s="72">
        <f>IF(D43=0,D42-$D$42,D42-D43)</f>
        <v>34.760000000009313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34.777400707939577</v>
      </c>
      <c r="N42" s="36">
        <f>IF(F42=0,,ATAN(G42/F42))</f>
        <v>-1.5391613145674619</v>
      </c>
      <c r="O42" s="36">
        <f>ABS(DEGREES(N42))</f>
        <v>88.18744731452324</v>
      </c>
      <c r="P42" s="37" t="str">
        <f>TEXT(INT(O42),"00")</f>
        <v>88</v>
      </c>
      <c r="Q42" s="38" t="str">
        <f>TEXT((O42-P42)*60,"00")</f>
        <v>11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11</v>
      </c>
      <c r="U42" s="40" t="str">
        <f>IF(L42="",IF(G42&gt;0,"W","E"),"")</f>
        <v>W</v>
      </c>
      <c r="V42" s="44"/>
      <c r="W42" s="22">
        <f>IF(S42="due",90*(I42+K42),S42+T42/60)</f>
        <v>88.183333333333337</v>
      </c>
      <c r="X42" s="22">
        <f>IF(R42="",W42,IF(R42="N",IF(U42="E",180+W42,180-W42),IF(U42="E",360-W42,W42)))</f>
        <v>91.816666666666663</v>
      </c>
      <c r="Y42" s="22">
        <f>RADIANS(X42)</f>
        <v>1.6025031415394602</v>
      </c>
      <c r="Z42" s="64"/>
      <c r="AA42" s="58">
        <f>-M42*COS(Y42)</f>
        <v>1.1024958526343878</v>
      </c>
      <c r="AB42" s="58">
        <f>-M42*SIN(Y42)</f>
        <v>-34.759920927636188</v>
      </c>
      <c r="AC42" s="64"/>
      <c r="AD42" s="82">
        <f>$AA$40/$M$40*M42</f>
        <v>-6.7020647649371936E-5</v>
      </c>
      <c r="AE42" s="82">
        <f>$AB$40/$M$40*M42</f>
        <v>-1.3249844234810347E-3</v>
      </c>
      <c r="AF42" s="22">
        <f t="shared" si="0"/>
        <v>1.1025628732820372</v>
      </c>
      <c r="AG42" s="22">
        <f t="shared" si="0"/>
        <v>-34.758595943212704</v>
      </c>
      <c r="AH42" s="63"/>
      <c r="AI42" s="38">
        <f>A42</f>
        <v>1</v>
      </c>
      <c r="AJ42" s="82">
        <f t="shared" ref="AJ42:AK44" si="1">AJ41+AF41</f>
        <v>718296.59982169082</v>
      </c>
      <c r="AK42" s="82">
        <f t="shared" si="1"/>
        <v>458988.82015103888</v>
      </c>
      <c r="AL42" s="66"/>
      <c r="AM42" s="9" t="str">
        <f>IF(A43=0,A42&amp;" - 1",A42&amp;" - "&amp;A43)</f>
        <v>1 - 2</v>
      </c>
      <c r="AN42" s="18">
        <f>F42</f>
        <v>-1.0999999999767169</v>
      </c>
      <c r="AO42" s="18">
        <f>AN42*G42</f>
        <v>-38.235999999200928</v>
      </c>
      <c r="AP42" s="9" t="str">
        <f>D42&amp;","&amp;C42</f>
        <v>458988.82,718296.6</v>
      </c>
    </row>
    <row r="43" spans="1:44">
      <c r="A43" s="20">
        <f>A42+1</f>
        <v>2</v>
      </c>
      <c r="B43" s="44"/>
      <c r="C43" s="60">
        <v>718297.7</v>
      </c>
      <c r="D43" s="60">
        <v>458954.06</v>
      </c>
      <c r="E43" s="79"/>
      <c r="F43" s="72">
        <f>IF(C44=0,C43-$C$42,C43-C44)</f>
        <v>-15.03000000002794</v>
      </c>
      <c r="G43" s="72">
        <f>IF(D44=0,D43-$D$42,D43-D44)</f>
        <v>-0.57000000000698492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15.040804499788162</v>
      </c>
      <c r="N43" s="36">
        <f>IF(F43=0,,ATAN(G43/F43))</f>
        <v>3.7905986010226267E-2</v>
      </c>
      <c r="O43" s="36">
        <f>ABS(DEGREES(N43))</f>
        <v>2.1718530166679071</v>
      </c>
      <c r="P43" s="37" t="str">
        <f>TEXT(INT(O43),"00")</f>
        <v>02</v>
      </c>
      <c r="Q43" s="38" t="str">
        <f>TEXT((O43-P43)*60,"00")</f>
        <v>10</v>
      </c>
      <c r="R43" s="39" t="str">
        <f>IF(L43="",IF(F43&gt;0,"S","N"),"")</f>
        <v>N</v>
      </c>
      <c r="S43" s="25" t="str">
        <f>IF(L43="",IF(INT(Q43)=60,INT(P43+1),P43),"due")</f>
        <v>02</v>
      </c>
      <c r="T43" s="38" t="str">
        <f>IF(L43="",IF(INT(Q43)=60,"00",Q43),L43)</f>
        <v>10</v>
      </c>
      <c r="U43" s="40" t="str">
        <f>IF(L43="",IF(G43&gt;0,"W","E"),"")</f>
        <v>E</v>
      </c>
      <c r="V43" s="44"/>
      <c r="W43" s="22">
        <f>IF(S43="due",90*(I43+K43),S43+T43/60)</f>
        <v>2.1666666666666665</v>
      </c>
      <c r="X43" s="22">
        <f>IF(R43="",W43,IF(R43="N",IF(U43="E",180+W43,180-W43),IF(U43="E",360-W43,W43)))</f>
        <v>182.16666666666666</v>
      </c>
      <c r="Y43" s="22">
        <f>RADIANS(X43)</f>
        <v>3.1794081207163369</v>
      </c>
      <c r="Z43" s="64"/>
      <c r="AA43" s="58">
        <f>-M43*COS(Y43)</f>
        <v>15.030051534216152</v>
      </c>
      <c r="AB43" s="58">
        <f>-M43*SIN(Y43)</f>
        <v>0.56863949885189591</v>
      </c>
      <c r="AC43" s="64"/>
      <c r="AD43" s="82">
        <f>$AA$40/$M$40*M43</f>
        <v>-2.8985618195245304E-5</v>
      </c>
      <c r="AE43" s="82">
        <f>$AB$40/$M$40*M43</f>
        <v>-5.7303971180034394E-4</v>
      </c>
      <c r="AF43" s="22">
        <f t="shared" si="0"/>
        <v>15.030080519834348</v>
      </c>
      <c r="AG43" s="22">
        <f t="shared" si="0"/>
        <v>0.56921253856369625</v>
      </c>
      <c r="AH43" s="64"/>
      <c r="AI43" s="25">
        <f>A43</f>
        <v>2</v>
      </c>
      <c r="AJ43" s="82">
        <f t="shared" si="1"/>
        <v>718297.70238456409</v>
      </c>
      <c r="AK43" s="82">
        <f t="shared" si="1"/>
        <v>458954.06155509566</v>
      </c>
      <c r="AL43" s="66"/>
      <c r="AM43" s="9" t="str">
        <f>IF(A44=0,A43&amp;" - 1",A43&amp;" - "&amp;A44)</f>
        <v>2 - 3</v>
      </c>
      <c r="AN43" s="18">
        <f>AN42+F42+F43</f>
        <v>-17.229999999981374</v>
      </c>
      <c r="AO43" s="18">
        <f>AN43*G43</f>
        <v>9.8211000001097339</v>
      </c>
      <c r="AP43" s="9" t="str">
        <f>D43&amp;","&amp;C43</f>
        <v>458954.06,718297.7</v>
      </c>
    </row>
    <row r="44" spans="1:44" s="46" customFormat="1">
      <c r="A44" s="20">
        <f>A43+1</f>
        <v>3</v>
      </c>
      <c r="B44" s="44"/>
      <c r="C44" s="60">
        <v>718312.73</v>
      </c>
      <c r="D44" s="60">
        <v>458954.63</v>
      </c>
      <c r="E44" s="79"/>
      <c r="F44" s="72">
        <f>IF(C45=0,C44-$C$42,C44-C45)</f>
        <v>-4.9100000000325963</v>
      </c>
      <c r="G44" s="72">
        <f>IF(D45=0,D44-$D$42,D44-D45)</f>
        <v>-3.0599999999976717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5.7854731872428413</v>
      </c>
      <c r="N44" s="22">
        <f>IF(F44=0,,ATAN(G44/F44))</f>
        <v>0.55731679497344055</v>
      </c>
      <c r="O44" s="22">
        <f>ABS(DEGREES(N44))</f>
        <v>31.931900203735957</v>
      </c>
      <c r="P44" s="24" t="str">
        <f>TEXT(INT(O44),"00")</f>
        <v>31</v>
      </c>
      <c r="Q44" s="25" t="str">
        <f>TEXT((O44-P44)*60,"00")</f>
        <v>56</v>
      </c>
      <c r="R44" s="23" t="str">
        <f>IF(L44="",IF(F44&gt;0,"S","N"),"")</f>
        <v>N</v>
      </c>
      <c r="S44" s="25" t="str">
        <f>IF(L44="",IF(INT(Q44)=60,INT(P44+1),P44),"due")</f>
        <v>31</v>
      </c>
      <c r="T44" s="25" t="str">
        <f>IF(L44="",IF(INT(Q44)=60,"00",Q44),L44)</f>
        <v>56</v>
      </c>
      <c r="U44" s="24" t="str">
        <f>IF(L44="",IF(G44&gt;0,"W","E"),"")</f>
        <v>E</v>
      </c>
      <c r="V44" s="44"/>
      <c r="W44" s="22">
        <f>IF(S44="due",90*(I44+K44),S44+T44/60)</f>
        <v>31.933333333333334</v>
      </c>
      <c r="X44" s="22">
        <f>IF(R44="",W44,IF(R44="N",IF(U44="E",180+W44,180-W44),IF(U44="E",360-W44,W44)))</f>
        <v>211.93333333333334</v>
      </c>
      <c r="Y44" s="22">
        <f>RADIANS(X44)</f>
        <v>3.6989344613933159</v>
      </c>
      <c r="Z44" s="64"/>
      <c r="AA44" s="58">
        <f>-M44*COS(Y44)</f>
        <v>4.9099234592366017</v>
      </c>
      <c r="AB44" s="58">
        <f>-M44*SIN(Y44)</f>
        <v>3.060122812036131</v>
      </c>
      <c r="AC44" s="64"/>
      <c r="AD44" s="82">
        <f>$AA$40/$M$40*M44</f>
        <v>-1.114937149050849E-5</v>
      </c>
      <c r="AE44" s="82">
        <f>$AB$40/$M$40*M44</f>
        <v>-2.2042078187326671E-4</v>
      </c>
      <c r="AF44" s="22">
        <f>AA44-AD44</f>
        <v>4.9099346086080926</v>
      </c>
      <c r="AG44" s="22">
        <f>AB44-AE44</f>
        <v>3.0603432328180045</v>
      </c>
      <c r="AH44" s="64"/>
      <c r="AI44" s="25">
        <f>A44</f>
        <v>3</v>
      </c>
      <c r="AJ44" s="82">
        <f t="shared" si="1"/>
        <v>718312.73246508394</v>
      </c>
      <c r="AK44" s="82">
        <f t="shared" si="1"/>
        <v>458954.6307676342</v>
      </c>
      <c r="AL44" s="66"/>
      <c r="AM44" s="9" t="str">
        <f>IF(A45=0,A44&amp;" - 1",A44&amp;" - "&amp;A45)</f>
        <v>3 - 4</v>
      </c>
      <c r="AN44" s="18">
        <f>AN43+F43+F44</f>
        <v>-37.17000000004191</v>
      </c>
      <c r="AO44" s="18">
        <f>AN44*G44</f>
        <v>113.7402000000417</v>
      </c>
      <c r="AP44" s="9" t="str">
        <f>D44&amp;","&amp;C44</f>
        <v>458954.63,718312.73</v>
      </c>
    </row>
    <row r="45" spans="1:44" s="46" customFormat="1">
      <c r="A45" s="20">
        <f t="shared" ref="A45:A46" si="2">A44+1</f>
        <v>4</v>
      </c>
      <c r="B45" s="44"/>
      <c r="C45" s="60">
        <v>718317.64</v>
      </c>
      <c r="D45" s="60">
        <v>458957.69</v>
      </c>
      <c r="E45" s="79"/>
      <c r="F45" s="72">
        <f t="shared" ref="F45:F46" si="3">IF(C46=0,C45-$C$42,C45-C46)</f>
        <v>1.0100000000093132</v>
      </c>
      <c r="G45" s="72">
        <f t="shared" ref="G45:G46" si="4">IF(D46=0,D45-$D$42,D45-D46)</f>
        <v>-31.64000000001397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31.656116312663858</v>
      </c>
      <c r="N45" s="22">
        <f t="shared" ref="N45:N46" si="11">IF(F45=0,,ATAN(G45/F45))</f>
        <v>-1.5388855445656815</v>
      </c>
      <c r="O45" s="22">
        <f t="shared" ref="O45:O46" si="12">ABS(DEGREES(N45))</f>
        <v>88.171646857304907</v>
      </c>
      <c r="P45" s="24" t="str">
        <f t="shared" ref="P45:P46" si="13">TEXT(INT(O45),"00")</f>
        <v>88</v>
      </c>
      <c r="Q45" s="25" t="str">
        <f t="shared" ref="Q45:Q46" si="14">TEXT((O45-P45)*60,"00")</f>
        <v>10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10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88.166666666666671</v>
      </c>
      <c r="X45" s="22">
        <f t="shared" ref="X45:X46" si="20">IF(R45="",W45,IF(R45="N",IF(U45="E",180+W45,180-W45),IF(U45="E",360-W45,W45)))</f>
        <v>271.83333333333331</v>
      </c>
      <c r="Y45" s="22">
        <f t="shared" ref="Y45:Y46" si="21">RADIANS(X45)</f>
        <v>4.7443866833379191</v>
      </c>
      <c r="Z45" s="64"/>
      <c r="AA45" s="58">
        <f t="shared" ref="AA45:AA46" si="22">-M45*COS(Y45)</f>
        <v>-1.0127501678982753</v>
      </c>
      <c r="AB45" s="58">
        <f t="shared" ref="AB45:AB46" si="23">-M45*SIN(Y45)</f>
        <v>31.63991209055937</v>
      </c>
      <c r="AC45" s="64"/>
      <c r="AD45" s="82">
        <f t="shared" ref="AD45:AD46" si="24">$AA$40/$M$40*M45</f>
        <v>-6.1005520083455275E-5</v>
      </c>
      <c r="AE45" s="82">
        <f t="shared" ref="AE45:AE46" si="25">$AB$40/$M$40*M45</f>
        <v>-1.2060665883119853E-3</v>
      </c>
      <c r="AF45" s="22">
        <f t="shared" ref="AF45:AF46" si="26">AA45-AD45</f>
        <v>-1.012689162378192</v>
      </c>
      <c r="AG45" s="22">
        <f t="shared" ref="AG45:AG46" si="27">AB45-AE45</f>
        <v>31.641118157147684</v>
      </c>
      <c r="AH45" s="64"/>
      <c r="AI45" s="25">
        <f t="shared" ref="AI45:AI46" si="28">A45</f>
        <v>4</v>
      </c>
      <c r="AJ45" s="82">
        <f t="shared" ref="AJ45:AJ46" si="29">AJ44+AF44</f>
        <v>718317.64239969256</v>
      </c>
      <c r="AK45" s="82">
        <f t="shared" ref="AK45:AK46" si="30">AK44+AG44</f>
        <v>458957.69111086702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-41.070000000065193</v>
      </c>
      <c r="AO45" s="18">
        <f t="shared" ref="AO45:AO46" si="33">AN45*G45</f>
        <v>1299.4548000026364</v>
      </c>
      <c r="AP45" s="9" t="str">
        <f t="shared" ref="AP45:AP46" si="34">D45&amp;","&amp;C45</f>
        <v>458957.69,718317.64</v>
      </c>
    </row>
    <row r="46" spans="1:44" s="46" customFormat="1">
      <c r="A46" s="20">
        <f t="shared" si="2"/>
        <v>5</v>
      </c>
      <c r="B46" s="44"/>
      <c r="C46" s="60">
        <v>718316.63</v>
      </c>
      <c r="D46" s="60">
        <v>458989.33</v>
      </c>
      <c r="E46" s="79"/>
      <c r="F46" s="72">
        <f t="shared" si="3"/>
        <v>20.03000000002794</v>
      </c>
      <c r="G46" s="72">
        <f t="shared" si="4"/>
        <v>0.51000000000931323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20.036491708907743</v>
      </c>
      <c r="N46" s="22">
        <f t="shared" si="11"/>
        <v>2.5456307101444666E-2</v>
      </c>
      <c r="O46" s="22">
        <f t="shared" si="12"/>
        <v>1.4585389589016853</v>
      </c>
      <c r="P46" s="24" t="str">
        <f t="shared" si="13"/>
        <v>01</v>
      </c>
      <c r="Q46" s="25" t="str">
        <f t="shared" si="14"/>
        <v>28</v>
      </c>
      <c r="R46" s="23" t="str">
        <f t="shared" si="15"/>
        <v>S</v>
      </c>
      <c r="S46" s="25" t="str">
        <f t="shared" si="16"/>
        <v>01</v>
      </c>
      <c r="T46" s="25" t="str">
        <f t="shared" si="17"/>
        <v>28</v>
      </c>
      <c r="U46" s="24" t="str">
        <f t="shared" si="18"/>
        <v>W</v>
      </c>
      <c r="V46" s="44"/>
      <c r="W46" s="22">
        <f t="shared" si="19"/>
        <v>1.4666666666666668</v>
      </c>
      <c r="X46" s="22">
        <f t="shared" si="20"/>
        <v>1.4666666666666668</v>
      </c>
      <c r="Y46" s="22">
        <f t="shared" si="21"/>
        <v>2.5598162362583502E-2</v>
      </c>
      <c r="Z46" s="64"/>
      <c r="AA46" s="58">
        <f t="shared" si="22"/>
        <v>-20.029927452314006</v>
      </c>
      <c r="AB46" s="58">
        <f t="shared" si="23"/>
        <v>-0.51284135574905532</v>
      </c>
      <c r="AC46" s="64"/>
      <c r="AD46" s="82">
        <f t="shared" si="24"/>
        <v>-3.8612967720894028E-5</v>
      </c>
      <c r="AE46" s="82">
        <f t="shared" si="25"/>
        <v>-7.6337043238107276E-4</v>
      </c>
      <c r="AF46" s="22">
        <f t="shared" si="26"/>
        <v>-20.029888839346285</v>
      </c>
      <c r="AG46" s="22">
        <f t="shared" si="27"/>
        <v>-0.51207798531667426</v>
      </c>
      <c r="AH46" s="64"/>
      <c r="AI46" s="25">
        <f t="shared" si="28"/>
        <v>5</v>
      </c>
      <c r="AJ46" s="82">
        <f t="shared" si="29"/>
        <v>718316.62971053016</v>
      </c>
      <c r="AK46" s="82">
        <f t="shared" si="30"/>
        <v>458989.33222902415</v>
      </c>
      <c r="AL46" s="66"/>
      <c r="AM46" s="9" t="str">
        <f t="shared" si="31"/>
        <v>5 - 1</v>
      </c>
      <c r="AN46" s="18">
        <f t="shared" si="32"/>
        <v>-20.03000000002794</v>
      </c>
      <c r="AO46" s="18">
        <f t="shared" si="33"/>
        <v>-10.215300000200793</v>
      </c>
      <c r="AP46" s="9" t="str">
        <f t="shared" si="34"/>
        <v>458989.33,718316.63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80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81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82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71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83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1387.975499995169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693.9877499975845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6.3589175469440191E-3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17203.024226954647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17000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17000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109.39261261728497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-5.8377440464394414E-3</v>
      </c>
      <c r="AB40" s="91">
        <f>SUM(AB42:AB65536)</f>
        <v>2.5212252610771202E-3</v>
      </c>
      <c r="AC40" s="91"/>
      <c r="AD40" s="91">
        <f>SUM(AD42:AD65536)</f>
        <v>-5.8377440464394414E-3</v>
      </c>
      <c r="AE40" s="91">
        <f>SUM(AE42:AE65536)</f>
        <v>2.5212252610771202E-3</v>
      </c>
      <c r="AF40" s="91">
        <f>SUM(AF42:AF65536)</f>
        <v>-2.886579864025407E-15</v>
      </c>
      <c r="AG40" s="91">
        <f>SUM(AG42:AG65536)</f>
        <v>0</v>
      </c>
      <c r="AH40" s="92"/>
      <c r="AI40" s="93">
        <v>1</v>
      </c>
      <c r="AJ40" s="92">
        <f>AJ44+AF44</f>
        <v>718297.70046164514</v>
      </c>
      <c r="AK40" s="92">
        <f>AK44+AG44</f>
        <v>458954.06103164307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2932.0200000000186</v>
      </c>
      <c r="G41" s="72">
        <f>IF(D42=0,D41-$D$41,D41-D42)</f>
        <v>3461.3999999999651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4536.3014935517531</v>
      </c>
      <c r="N41" s="36">
        <f>IF(F41=0,,ATAN(G41/F41))</f>
        <v>0.86801046617210331</v>
      </c>
      <c r="O41" s="36">
        <f>ABS(DEGREES(N41))</f>
        <v>49.733336284844633</v>
      </c>
      <c r="P41" s="37" t="str">
        <f>TEXT(INT(O41),"00")</f>
        <v>49</v>
      </c>
      <c r="Q41" s="38" t="str">
        <f>TEXT((O41-P41)*60,"00")</f>
        <v>44</v>
      </c>
      <c r="R41" s="39" t="str">
        <f>IF(L41="",IF(F41&gt;0,"S","N"),"")</f>
        <v>S</v>
      </c>
      <c r="S41" s="25" t="str">
        <f>IF(L41="",IF(INT(Q41)=60,INT(P41+1),P41),"due")</f>
        <v>49</v>
      </c>
      <c r="T41" s="38" t="str">
        <f>IF(L41="",IF(INT(Q41)=60,"00",Q41),L41)</f>
        <v>44</v>
      </c>
      <c r="U41" s="40" t="str">
        <f>IF(L41="",IF(G41&gt;0,"W","E"),"")</f>
        <v>W</v>
      </c>
      <c r="V41" s="41"/>
      <c r="W41" s="22">
        <f>IF(S41="due",90*(I41+K41),S41+T41/60)</f>
        <v>49.733333333333334</v>
      </c>
      <c r="X41" s="22">
        <f>IF(R41="",W41,IF(R41="N",IF(U41="E",180+W41,180-W41),IF(U41="E",360-W41,W41)))</f>
        <v>49.733333333333334</v>
      </c>
      <c r="Y41" s="22">
        <f>RADIANS(X41)</f>
        <v>0.86801041465851325</v>
      </c>
      <c r="Z41" s="64"/>
      <c r="AA41" s="58">
        <f>-M41*COS(Y41)</f>
        <v>-2932.0201783091552</v>
      </c>
      <c r="AB41" s="58">
        <f>-M41*SIN(Y41)</f>
        <v>-3461.399848961084</v>
      </c>
      <c r="AC41" s="64"/>
      <c r="AD41" s="22">
        <v>0</v>
      </c>
      <c r="AE41" s="22">
        <v>0</v>
      </c>
      <c r="AF41" s="22">
        <f t="shared" ref="AF41:AG43" si="0">AA41-AD41</f>
        <v>-2932.0201783091552</v>
      </c>
      <c r="AG41" s="22">
        <f t="shared" si="0"/>
        <v>-3461.399848961084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718296.6</v>
      </c>
      <c r="D42" s="60">
        <v>458988.82</v>
      </c>
      <c r="E42" s="79"/>
      <c r="F42" s="72">
        <f>IF(C43=0,C42-$C$42,C42-C43)</f>
        <v>19.96999999997206</v>
      </c>
      <c r="G42" s="72">
        <f>IF(D43=0,D42-$D$42,D42-D43)</f>
        <v>0.70000000001164153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19.982264636394454</v>
      </c>
      <c r="N42" s="36">
        <f>IF(F42=0,,ATAN(G42/F42))</f>
        <v>3.5038233270580102E-2</v>
      </c>
      <c r="O42" s="36">
        <f>ABS(DEGREES(N42))</f>
        <v>2.0075428879991026</v>
      </c>
      <c r="P42" s="37" t="str">
        <f>TEXT(INT(O42),"00")</f>
        <v>02</v>
      </c>
      <c r="Q42" s="38" t="str">
        <f>TEXT((O42-P42)*60,"00")</f>
        <v>00</v>
      </c>
      <c r="R42" s="39" t="str">
        <f>IF(L42="",IF(F42&gt;0,"S","N"),"")</f>
        <v>S</v>
      </c>
      <c r="S42" s="25" t="str">
        <f>IF(L42="",IF(INT(Q42)=60,INT(P42+1),P42),"due")</f>
        <v>02</v>
      </c>
      <c r="T42" s="38" t="str">
        <f>IF(L42="",IF(INT(Q42)=60,"00",Q42),L42)</f>
        <v>00</v>
      </c>
      <c r="U42" s="40" t="str">
        <f>IF(L42="",IF(G42&gt;0,"W","E"),"")</f>
        <v>W</v>
      </c>
      <c r="V42" s="44"/>
      <c r="W42" s="22">
        <f>IF(S42="due",90*(I42+K42),S42+T42/60)</f>
        <v>2</v>
      </c>
      <c r="X42" s="22">
        <f>IF(R42="",W42,IF(R42="N",IF(U42="E",180+W42,180-W42),IF(U42="E",360-W42,W42)))</f>
        <v>2</v>
      </c>
      <c r="Y42" s="22">
        <f>RADIANS(X42)</f>
        <v>3.4906585039886591E-2</v>
      </c>
      <c r="Z42" s="64"/>
      <c r="AA42" s="58">
        <f>-M42*COS(Y42)</f>
        <v>-19.970091980680685</v>
      </c>
      <c r="AB42" s="58">
        <f>-M42*SIN(Y42)</f>
        <v>-0.69737097878635002</v>
      </c>
      <c r="AC42" s="64"/>
      <c r="AD42" s="82">
        <f>$AA$40/$M$40*M42</f>
        <v>-1.0663548810521525E-3</v>
      </c>
      <c r="AE42" s="82">
        <f>$AB$40/$M$40*M42</f>
        <v>4.6054106552022577E-4</v>
      </c>
      <c r="AF42" s="22">
        <f t="shared" si="0"/>
        <v>-19.969025625799635</v>
      </c>
      <c r="AG42" s="22">
        <f t="shared" si="0"/>
        <v>-0.6978315198518702</v>
      </c>
      <c r="AH42" s="63"/>
      <c r="AI42" s="38">
        <f>A42</f>
        <v>1</v>
      </c>
      <c r="AJ42" s="82">
        <f t="shared" ref="AJ42:AK44" si="1">AJ41+AF41</f>
        <v>718296.59982169082</v>
      </c>
      <c r="AK42" s="82">
        <f t="shared" si="1"/>
        <v>458988.82015103888</v>
      </c>
      <c r="AL42" s="66"/>
      <c r="AM42" s="9" t="str">
        <f>IF(A43=0,A42&amp;" - 1",A42&amp;" - "&amp;A43)</f>
        <v>1 - 2</v>
      </c>
      <c r="AN42" s="18">
        <f>F42</f>
        <v>19.96999999997206</v>
      </c>
      <c r="AO42" s="18">
        <f>AN42*G42</f>
        <v>13.979000000212924</v>
      </c>
      <c r="AP42" s="9" t="str">
        <f>D42&amp;","&amp;C42</f>
        <v>458988.82,718296.6</v>
      </c>
    </row>
    <row r="43" spans="1:44">
      <c r="A43" s="20">
        <f>A42+1</f>
        <v>2</v>
      </c>
      <c r="B43" s="44"/>
      <c r="C43" s="60">
        <v>718276.63</v>
      </c>
      <c r="D43" s="60">
        <v>458988.12</v>
      </c>
      <c r="E43" s="79"/>
      <c r="F43" s="72">
        <f>IF(C44=0,C43-$C$42,C43-C44)</f>
        <v>-1.0500000000465661</v>
      </c>
      <c r="G43" s="72">
        <f>IF(D44=0,D43-$D$42,D43-D44)</f>
        <v>34.589999999967404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34.605933017299833</v>
      </c>
      <c r="N43" s="36">
        <f>IF(F43=0,,ATAN(G43/F43))</f>
        <v>-1.5404500513827262</v>
      </c>
      <c r="O43" s="36">
        <f>ABS(DEGREES(N43))</f>
        <v>88.261286494941018</v>
      </c>
      <c r="P43" s="37" t="str">
        <f>TEXT(INT(O43),"00")</f>
        <v>88</v>
      </c>
      <c r="Q43" s="38" t="str">
        <f>TEXT((O43-P43)*60,"00")</f>
        <v>16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16</v>
      </c>
      <c r="U43" s="40" t="str">
        <f>IF(L43="",IF(G43&gt;0,"W","E"),"")</f>
        <v>W</v>
      </c>
      <c r="V43" s="44"/>
      <c r="W43" s="22">
        <f>IF(S43="due",90*(I43+K43),S43+T43/60)</f>
        <v>88.266666666666666</v>
      </c>
      <c r="X43" s="22">
        <f>IF(R43="",W43,IF(R43="N",IF(U43="E",180+W43,180-W43),IF(U43="E",360-W43,W43)))</f>
        <v>91.733333333333334</v>
      </c>
      <c r="Y43" s="22">
        <f>RADIANS(X43)</f>
        <v>1.6010487004961316</v>
      </c>
      <c r="Z43" s="64"/>
      <c r="AA43" s="58">
        <f>-M43*COS(Y43)</f>
        <v>1.0467519352408761</v>
      </c>
      <c r="AB43" s="58">
        <f>-M43*SIN(Y43)</f>
        <v>-34.590098444264541</v>
      </c>
      <c r="AC43" s="64"/>
      <c r="AD43" s="82">
        <f>$AA$40/$M$40*M43</f>
        <v>-1.846747916607517E-3</v>
      </c>
      <c r="AE43" s="82">
        <f>$AB$40/$M$40*M43</f>
        <v>7.9757993176015403E-4</v>
      </c>
      <c r="AF43" s="22">
        <f t="shared" si="0"/>
        <v>1.0485986831574836</v>
      </c>
      <c r="AG43" s="22">
        <f t="shared" si="0"/>
        <v>-34.590896024196304</v>
      </c>
      <c r="AH43" s="64"/>
      <c r="AI43" s="25">
        <f>A43</f>
        <v>2</v>
      </c>
      <c r="AJ43" s="82">
        <f t="shared" si="1"/>
        <v>718276.63079606497</v>
      </c>
      <c r="AK43" s="82">
        <f t="shared" si="1"/>
        <v>458988.122319519</v>
      </c>
      <c r="AL43" s="66"/>
      <c r="AM43" s="9" t="str">
        <f>IF(A44=0,A43&amp;" - 1",A43&amp;" - "&amp;A44)</f>
        <v>2 - 3</v>
      </c>
      <c r="AN43" s="18">
        <f>AN42+F42+F43</f>
        <v>38.889999999897555</v>
      </c>
      <c r="AO43" s="18">
        <f>AN43*G43</f>
        <v>1345.2050999951887</v>
      </c>
      <c r="AP43" s="9" t="str">
        <f>D43&amp;","&amp;C43</f>
        <v>458988.12,718276.63</v>
      </c>
    </row>
    <row r="44" spans="1:44" s="46" customFormat="1">
      <c r="A44" s="20">
        <f>A43+1</f>
        <v>3</v>
      </c>
      <c r="B44" s="44"/>
      <c r="C44" s="60">
        <v>718277.68</v>
      </c>
      <c r="D44" s="60">
        <v>458953.53</v>
      </c>
      <c r="E44" s="79"/>
      <c r="F44" s="72">
        <f>IF(C45=0,C44-$C$42,C44-C45)</f>
        <v>-20.019999999902211</v>
      </c>
      <c r="G44" s="72">
        <f>IF(D45=0,D44-$D$42,D44-D45)</f>
        <v>-0.52999999996973202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20.027014255651103</v>
      </c>
      <c r="N44" s="22">
        <f>IF(F44=0,,ATAN(G44/F44))</f>
        <v>2.6467344435670347E-2</v>
      </c>
      <c r="O44" s="22">
        <f>ABS(DEGREES(N44))</f>
        <v>1.5164671310829745</v>
      </c>
      <c r="P44" s="24" t="str">
        <f>TEXT(INT(O44),"00")</f>
        <v>01</v>
      </c>
      <c r="Q44" s="25" t="str">
        <f>TEXT((O44-P44)*60,"00")</f>
        <v>31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31</v>
      </c>
      <c r="U44" s="24" t="str">
        <f>IF(L44="",IF(G44&gt;0,"W","E"),"")</f>
        <v>E</v>
      </c>
      <c r="V44" s="44"/>
      <c r="W44" s="22">
        <f>IF(S44="due",90*(I44+K44),S44+T44/60)</f>
        <v>1.5166666666666666</v>
      </c>
      <c r="X44" s="22">
        <f>IF(R44="",W44,IF(R44="N",IF(U44="E",180+W44,180-W44),IF(U44="E",360-W44,W44)))</f>
        <v>181.51666666666668</v>
      </c>
      <c r="Y44" s="22">
        <f>RADIANS(X44)</f>
        <v>3.1680634805783741</v>
      </c>
      <c r="Z44" s="64"/>
      <c r="AA44" s="58">
        <f>-M44*COS(Y44)</f>
        <v>20.019998154027768</v>
      </c>
      <c r="AB44" s="58">
        <f>-M44*SIN(Y44)</f>
        <v>0.53006972067578528</v>
      </c>
      <c r="AC44" s="64"/>
      <c r="AD44" s="82">
        <f>$AA$40/$M$40*M44</f>
        <v>-1.0687429474594324E-3</v>
      </c>
      <c r="AE44" s="82">
        <f>$AB$40/$M$40*M44</f>
        <v>4.6157243196987962E-4</v>
      </c>
      <c r="AF44" s="22">
        <f>AA44-AD44</f>
        <v>20.021066896975228</v>
      </c>
      <c r="AG44" s="22">
        <f>AB44-AE44</f>
        <v>0.52960814824381541</v>
      </c>
      <c r="AH44" s="64"/>
      <c r="AI44" s="25">
        <f>A44</f>
        <v>3</v>
      </c>
      <c r="AJ44" s="82">
        <f t="shared" si="1"/>
        <v>718277.67939474818</v>
      </c>
      <c r="AK44" s="82">
        <f t="shared" si="1"/>
        <v>458953.5314234948</v>
      </c>
      <c r="AL44" s="66"/>
      <c r="AM44" s="9" t="str">
        <f>IF(A45=0,A44&amp;" - 1",A44&amp;" - "&amp;A45)</f>
        <v>3 - 4</v>
      </c>
      <c r="AN44" s="18">
        <f>AN43+F43+F44</f>
        <v>17.819999999948777</v>
      </c>
      <c r="AO44" s="18">
        <f>AN44*G44</f>
        <v>-9.4445999994334766</v>
      </c>
      <c r="AP44" s="9" t="str">
        <f>D44&amp;","&amp;C44</f>
        <v>458953.53,718277.68</v>
      </c>
    </row>
    <row r="45" spans="1:44" s="46" customFormat="1">
      <c r="A45" s="20">
        <f>A44+1</f>
        <v>4</v>
      </c>
      <c r="B45" s="44"/>
      <c r="C45" s="60">
        <v>718297.7</v>
      </c>
      <c r="D45" s="60">
        <v>458954.06</v>
      </c>
      <c r="E45" s="79"/>
      <c r="F45" s="72">
        <f>IF(C46=0,C45-$C$42,C45-C46)</f>
        <v>1.0999999999767169</v>
      </c>
      <c r="G45" s="72">
        <f>IF(D46=0,D45-$D$42,D45-D46)</f>
        <v>-34.760000000009313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34.777400707939577</v>
      </c>
      <c r="N45" s="22">
        <f>IF(F45=0,,ATAN(G45/F45))</f>
        <v>-1.5391613145674619</v>
      </c>
      <c r="O45" s="22">
        <f>ABS(DEGREES(N45))</f>
        <v>88.18744731452324</v>
      </c>
      <c r="P45" s="24" t="str">
        <f>TEXT(INT(O45),"00")</f>
        <v>88</v>
      </c>
      <c r="Q45" s="25" t="str">
        <f>TEXT((O45-P45)*60,"00")</f>
        <v>11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11</v>
      </c>
      <c r="U45" s="24" t="str">
        <f>IF(L45="",IF(G45&gt;0,"W","E"),"")</f>
        <v>E</v>
      </c>
      <c r="V45" s="44"/>
      <c r="W45" s="22">
        <f>IF(S45="due",90*(I45+K45),S45+T45/60)</f>
        <v>88.183333333333337</v>
      </c>
      <c r="X45" s="22">
        <f>IF(R45="",W45,IF(R45="N",IF(U45="E",180+W45,180-W45),IF(U45="E",360-W45,W45)))</f>
        <v>271.81666666666666</v>
      </c>
      <c r="Y45" s="22">
        <f>RADIANS(X45)</f>
        <v>4.7440957951292537</v>
      </c>
      <c r="Z45" s="64"/>
      <c r="AA45" s="58">
        <f>-M45*COS(Y45)</f>
        <v>-1.1024958526343991</v>
      </c>
      <c r="AB45" s="58">
        <f>-M45*SIN(Y45)</f>
        <v>34.759920927636188</v>
      </c>
      <c r="AC45" s="64"/>
      <c r="AD45" s="82">
        <f>$AA$40/$M$40*M45</f>
        <v>-1.8558983013203393E-3</v>
      </c>
      <c r="AE45" s="82">
        <f>$AB$40/$M$40*M45</f>
        <v>8.0153183182686083E-4</v>
      </c>
      <c r="AF45" s="22">
        <f>AA45-AD45</f>
        <v>-1.1006399543330787</v>
      </c>
      <c r="AG45" s="22">
        <f>AB45-AE45</f>
        <v>34.759119395804362</v>
      </c>
      <c r="AH45" s="64"/>
      <c r="AI45" s="25">
        <f>A45</f>
        <v>4</v>
      </c>
      <c r="AJ45" s="82">
        <f t="shared" ref="AJ45" si="2">AJ44+AF44</f>
        <v>718297.70046164514</v>
      </c>
      <c r="AK45" s="82">
        <f t="shared" ref="AK45" si="3">AK44+AG44</f>
        <v>458954.06103164307</v>
      </c>
      <c r="AL45" s="66"/>
      <c r="AM45" s="9" t="str">
        <f>IF(A46=0,A45&amp;" - 1",A45&amp;" - "&amp;A46)</f>
        <v>4 - 1</v>
      </c>
      <c r="AN45" s="18">
        <f>AN44+F44+F45</f>
        <v>-1.0999999999767169</v>
      </c>
      <c r="AO45" s="18">
        <f>AN45*G45</f>
        <v>38.235999999200928</v>
      </c>
      <c r="AP45" s="9" t="str">
        <f>D45&amp;","&amp;C45</f>
        <v>458954.06,718297.7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84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85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71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86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1424.7546000046768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712.37730000233842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4.2930417939725379E-3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25730.379875677168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110.461596181072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3.0252901486989003E-3</v>
      </c>
      <c r="AB40" s="91">
        <f>SUM(AB42:AB65536)</f>
        <v>-3.0459526196217057E-3</v>
      </c>
      <c r="AC40" s="91"/>
      <c r="AD40" s="91">
        <f>SUM(AD42:AD65536)</f>
        <v>3.0252901486989003E-3</v>
      </c>
      <c r="AE40" s="91">
        <f>SUM(AE42:AE65536)</f>
        <v>-3.0459526196217053E-3</v>
      </c>
      <c r="AF40" s="91">
        <f>SUM(AF42:AF65536)</f>
        <v>0</v>
      </c>
      <c r="AG40" s="91">
        <f>SUM(AG42:AG65536)</f>
        <v>-5.5511151231257827E-16</v>
      </c>
      <c r="AH40" s="92"/>
      <c r="AI40" s="93">
        <v>1</v>
      </c>
      <c r="AJ40" s="92">
        <f>AJ44+AF44</f>
        <v>718278.11298619723</v>
      </c>
      <c r="AK40" s="92">
        <f>AK44+AG44</f>
        <v>458987.74106142856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2972.0200000000186</v>
      </c>
      <c r="G41" s="72">
        <f>IF(D42=0,D41-$D$41,D41-D42)</f>
        <v>3462.539999999979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4563.1224103677041</v>
      </c>
      <c r="N41" s="36">
        <f>IF(F41=0,,ATAN(G41/F41))</f>
        <v>0.8614831028215062</v>
      </c>
      <c r="O41" s="36">
        <f>ABS(DEGREES(N41))</f>
        <v>49.359345913507049</v>
      </c>
      <c r="P41" s="37" t="str">
        <f>TEXT(INT(O41),"00")</f>
        <v>49</v>
      </c>
      <c r="Q41" s="38" t="str">
        <f>TEXT((O41-P41)*60,"00")</f>
        <v>22</v>
      </c>
      <c r="R41" s="39" t="str">
        <f>IF(L41="",IF(F41&gt;0,"S","N"),"")</f>
        <v>S</v>
      </c>
      <c r="S41" s="25" t="str">
        <f>IF(L41="",IF(INT(Q41)=60,INT(P41+1),P41),"due")</f>
        <v>49</v>
      </c>
      <c r="T41" s="38" t="str">
        <f>IF(L41="",IF(INT(Q41)=60,"00",Q41),L41)</f>
        <v>22</v>
      </c>
      <c r="U41" s="40" t="str">
        <f>IF(L41="",IF(G41&gt;0,"W","E"),"")</f>
        <v>W</v>
      </c>
      <c r="V41" s="41"/>
      <c r="W41" s="22">
        <f>IF(S41="due",90*(I41+K41),S41+T41/60)</f>
        <v>49.366666666666667</v>
      </c>
      <c r="X41" s="22">
        <f>IF(R41="",W41,IF(R41="N",IF(U41="E",180+W41,180-W41),IF(U41="E",360-W41,W41)))</f>
        <v>49.366666666666667</v>
      </c>
      <c r="Y41" s="22">
        <f>RADIANS(X41)</f>
        <v>0.8616108740678674</v>
      </c>
      <c r="Z41" s="64"/>
      <c r="AA41" s="58">
        <f>-M41*COS(Y41)</f>
        <v>-2971.577562690004</v>
      </c>
      <c r="AB41" s="58">
        <f>-M41*SIN(Y41)</f>
        <v>-3462.9197104347222</v>
      </c>
      <c r="AC41" s="64"/>
      <c r="AD41" s="22">
        <v>0</v>
      </c>
      <c r="AE41" s="22">
        <v>0</v>
      </c>
      <c r="AF41" s="22">
        <f t="shared" ref="AF41:AG43" si="0">AA41-AD41</f>
        <v>-2971.577562690004</v>
      </c>
      <c r="AG41" s="22">
        <f t="shared" si="0"/>
        <v>-3462.9197104347222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718256.6</v>
      </c>
      <c r="D42" s="60">
        <v>458987.68</v>
      </c>
      <c r="E42" s="79"/>
      <c r="F42" s="72">
        <f>IF(C43=0,C42-$C$42,C42-C43)</f>
        <v>-1.0899999999674037</v>
      </c>
      <c r="G42" s="72">
        <f>IF(D43=0,D42-$D$42,D42-D43)</f>
        <v>34.779999999969732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34.797076026554635</v>
      </c>
      <c r="N42" s="36">
        <f>IF(F42=0,,ATAN(G42/F42))</f>
        <v>-1.5394667307877972</v>
      </c>
      <c r="O42" s="36">
        <f>ABS(DEGREES(N42))</f>
        <v>88.20494637494329</v>
      </c>
      <c r="P42" s="37" t="str">
        <f>TEXT(INT(O42),"00")</f>
        <v>88</v>
      </c>
      <c r="Q42" s="38" t="str">
        <f>TEXT((O42-P42)*60,"00")</f>
        <v>12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12</v>
      </c>
      <c r="U42" s="40" t="str">
        <f>IF(L42="",IF(G42&gt;0,"W","E"),"")</f>
        <v>W</v>
      </c>
      <c r="V42" s="44"/>
      <c r="W42" s="22">
        <f>IF(S42="due",90*(I42+K42),S42+T42/60)</f>
        <v>88.2</v>
      </c>
      <c r="X42" s="22">
        <f>IF(R42="",W42,IF(R42="N",IF(U42="E",180+W42,180-W42),IF(U42="E",360-W42,W42)))</f>
        <v>91.8</v>
      </c>
      <c r="Y42" s="22">
        <f>RADIANS(X42)</f>
        <v>1.6022122533307945</v>
      </c>
      <c r="Z42" s="64"/>
      <c r="AA42" s="58">
        <f>-M42*COS(Y42)</f>
        <v>1.0930025716934209</v>
      </c>
      <c r="AB42" s="58">
        <f>-M42*SIN(Y42)</f>
        <v>-34.779905770086479</v>
      </c>
      <c r="AC42" s="64"/>
      <c r="AD42" s="82">
        <f>$AA$40/$M$40*M42</f>
        <v>9.5301222276472078E-4</v>
      </c>
      <c r="AE42" s="82">
        <f>$AB$40/$M$40*M42</f>
        <v>-9.5952121409251885E-4</v>
      </c>
      <c r="AF42" s="22">
        <f t="shared" si="0"/>
        <v>1.0920495594706561</v>
      </c>
      <c r="AG42" s="22">
        <f t="shared" si="0"/>
        <v>-34.778946248872387</v>
      </c>
      <c r="AH42" s="63"/>
      <c r="AI42" s="38">
        <f>A42</f>
        <v>1</v>
      </c>
      <c r="AJ42" s="82">
        <f t="shared" ref="AJ42:AK44" si="1">AJ41+AF41</f>
        <v>718257.04243730998</v>
      </c>
      <c r="AK42" s="82">
        <f t="shared" si="1"/>
        <v>458987.30028956523</v>
      </c>
      <c r="AL42" s="66"/>
      <c r="AM42" s="9" t="str">
        <f>IF(A43=0,A42&amp;" - 1",A42&amp;" - "&amp;A43)</f>
        <v>1 - 2</v>
      </c>
      <c r="AN42" s="18">
        <f>F42</f>
        <v>-1.0899999999674037</v>
      </c>
      <c r="AO42" s="18">
        <f>AN42*G42</f>
        <v>-37.910199998833306</v>
      </c>
      <c r="AP42" s="9" t="str">
        <f>D42&amp;","&amp;C42</f>
        <v>458987.68,718256.6</v>
      </c>
    </row>
    <row r="43" spans="1:44">
      <c r="A43" s="20">
        <f>A42+1</f>
        <v>2</v>
      </c>
      <c r="B43" s="44"/>
      <c r="C43" s="60">
        <v>718257.69</v>
      </c>
      <c r="D43" s="60">
        <v>458952.9</v>
      </c>
      <c r="E43" s="79"/>
      <c r="F43" s="72">
        <f>IF(C44=0,C43-$C$42,C43-C44)</f>
        <v>-19.990000000107102</v>
      </c>
      <c r="G43" s="72">
        <f>IF(D44=0,D43-$D$42,D43-D44)</f>
        <v>-0.63000000000465661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19.99992499996657</v>
      </c>
      <c r="N43" s="36">
        <f>IF(F43=0,,ATAN(G43/F43))</f>
        <v>3.1505329824275334E-2</v>
      </c>
      <c r="O43" s="36">
        <f>ABS(DEGREES(N43))</f>
        <v>1.8051224310986163</v>
      </c>
      <c r="P43" s="37" t="str">
        <f>TEXT(INT(O43),"00")</f>
        <v>01</v>
      </c>
      <c r="Q43" s="38" t="str">
        <f>TEXT((O43-P43)*60,"00")</f>
        <v>48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48</v>
      </c>
      <c r="U43" s="40" t="str">
        <f>IF(L43="",IF(G43&gt;0,"W","E"),"")</f>
        <v>E</v>
      </c>
      <c r="V43" s="44"/>
      <c r="W43" s="22">
        <f>IF(S43="due",90*(I43+K43),S43+T43/60)</f>
        <v>1.8</v>
      </c>
      <c r="X43" s="22">
        <f>IF(R43="",W43,IF(R43="N",IF(U43="E",180+W43,180-W43),IF(U43="E",360-W43,W43)))</f>
        <v>181.8</v>
      </c>
      <c r="Y43" s="22">
        <f>RADIANS(X43)</f>
        <v>3.1730085801256913</v>
      </c>
      <c r="Z43" s="64"/>
      <c r="AA43" s="58">
        <f>-M43*COS(Y43)</f>
        <v>19.990056244289192</v>
      </c>
      <c r="AB43" s="58">
        <f>-M43*SIN(Y43)</f>
        <v>0.62821282575458781</v>
      </c>
      <c r="AC43" s="64"/>
      <c r="AD43" s="82">
        <f>$AA$40/$M$40*M43</f>
        <v>5.4775214345022813E-4</v>
      </c>
      <c r="AE43" s="82">
        <f>$AB$40/$M$40*M43</f>
        <v>-5.5149324337144139E-4</v>
      </c>
      <c r="AF43" s="22">
        <f t="shared" si="0"/>
        <v>19.989508492145742</v>
      </c>
      <c r="AG43" s="22">
        <f t="shared" si="0"/>
        <v>0.62876431899795926</v>
      </c>
      <c r="AH43" s="64"/>
      <c r="AI43" s="25">
        <f>A43</f>
        <v>2</v>
      </c>
      <c r="AJ43" s="82">
        <f t="shared" si="1"/>
        <v>718258.13448686944</v>
      </c>
      <c r="AK43" s="82">
        <f t="shared" si="1"/>
        <v>458952.52134331636</v>
      </c>
      <c r="AL43" s="66"/>
      <c r="AM43" s="9" t="str">
        <f>IF(A44=0,A43&amp;" - 1",A43&amp;" - "&amp;A44)</f>
        <v>2 - 3</v>
      </c>
      <c r="AN43" s="18">
        <f>AN42+F42+F43</f>
        <v>-22.17000000004191</v>
      </c>
      <c r="AO43" s="18">
        <f>AN43*G43</f>
        <v>13.967100000129641</v>
      </c>
      <c r="AP43" s="9" t="str">
        <f>D43&amp;","&amp;C43</f>
        <v>458952.9,718257.69</v>
      </c>
    </row>
    <row r="44" spans="1:44" s="46" customFormat="1">
      <c r="A44" s="20">
        <f>A43+1</f>
        <v>3</v>
      </c>
      <c r="B44" s="44"/>
      <c r="C44" s="60">
        <v>718277.68</v>
      </c>
      <c r="D44" s="60">
        <v>458953.53</v>
      </c>
      <c r="E44" s="79"/>
      <c r="F44" s="72">
        <f>IF(C45=0,C44-$C$42,C44-C45)</f>
        <v>1.0000000009313226E-2</v>
      </c>
      <c r="G44" s="72">
        <f>IF(D45=0,D44-$D$42,D44-D45)</f>
        <v>-34.589999999967404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34.590001445471856</v>
      </c>
      <c r="N44" s="22">
        <f>IF(F44=0,,ATAN(G44/F44))</f>
        <v>-1.5705072259064685</v>
      </c>
      <c r="O44" s="22">
        <f>ABS(DEGREES(N44))</f>
        <v>89.983435739239596</v>
      </c>
      <c r="P44" s="24" t="str">
        <f>TEXT(INT(O44),"00")</f>
        <v>89</v>
      </c>
      <c r="Q44" s="25" t="str">
        <f>TEXT((O44-P44)*60,"00")</f>
        <v>59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59</v>
      </c>
      <c r="U44" s="24" t="str">
        <f>IF(L44="",IF(G44&gt;0,"W","E"),"")</f>
        <v>E</v>
      </c>
      <c r="V44" s="44"/>
      <c r="W44" s="22">
        <f>IF(S44="due",90*(I44+K44),S44+T44/60)</f>
        <v>89.983333333333334</v>
      </c>
      <c r="X44" s="22">
        <f>IF(R44="",W44,IF(R44="N",IF(U44="E",180+W44,180-W44),IF(U44="E",360-W44,W44)))</f>
        <v>270.01666666666665</v>
      </c>
      <c r="Y44" s="22">
        <f>RADIANS(X44)</f>
        <v>4.7126798685933551</v>
      </c>
      <c r="Z44" s="64"/>
      <c r="AA44" s="58">
        <f>-M44*COS(Y44)</f>
        <v>-1.0061823416302346E-2</v>
      </c>
      <c r="AB44" s="58">
        <f>-M44*SIN(Y44)</f>
        <v>34.589999982038954</v>
      </c>
      <c r="AC44" s="64"/>
      <c r="AD44" s="82">
        <f>$AA$40/$M$40*M44</f>
        <v>9.4734092421523426E-4</v>
      </c>
      <c r="AE44" s="82">
        <f>$AB$40/$M$40*M44</f>
        <v>-9.5381118106282916E-4</v>
      </c>
      <c r="AF44" s="22">
        <f>AA44-AD44</f>
        <v>-1.100916434051758E-2</v>
      </c>
      <c r="AG44" s="22">
        <f>AB44-AE44</f>
        <v>34.590953793220017</v>
      </c>
      <c r="AH44" s="64"/>
      <c r="AI44" s="25">
        <f>A44</f>
        <v>3</v>
      </c>
      <c r="AJ44" s="82">
        <f t="shared" si="1"/>
        <v>718278.12399536162</v>
      </c>
      <c r="AK44" s="82">
        <f t="shared" si="1"/>
        <v>458953.15010763536</v>
      </c>
      <c r="AL44" s="66"/>
      <c r="AM44" s="9" t="str">
        <f>IF(A45=0,A44&amp;" - 1",A44&amp;" - "&amp;A45)</f>
        <v>3 - 4</v>
      </c>
      <c r="AN44" s="18">
        <f>AN43+F43+F44</f>
        <v>-42.150000000139698</v>
      </c>
      <c r="AO44" s="18">
        <f>AN44*G44</f>
        <v>1457.9685000034583</v>
      </c>
      <c r="AP44" s="9" t="str">
        <f>D44&amp;","&amp;C44</f>
        <v>458953.53,718277.68</v>
      </c>
    </row>
    <row r="45" spans="1:44" s="46" customFormat="1">
      <c r="A45" s="20">
        <f>A44+1</f>
        <v>4</v>
      </c>
      <c r="B45" s="44"/>
      <c r="C45" s="60">
        <v>718277.67</v>
      </c>
      <c r="D45" s="60">
        <v>458988.12</v>
      </c>
      <c r="E45" s="79"/>
      <c r="F45" s="72">
        <f>IF(C46=0,C45-$C$42,C45-C46)</f>
        <v>21.070000000065193</v>
      </c>
      <c r="G45" s="72">
        <f>IF(D46=0,D45-$D$42,D45-D46)</f>
        <v>0.44000000000232831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21.074593709078933</v>
      </c>
      <c r="N45" s="22">
        <f>IF(F45=0,,ATAN(G45/F45))</f>
        <v>2.0879736917029212E-2</v>
      </c>
      <c r="O45" s="22">
        <f>ABS(DEGREES(N45))</f>
        <v>1.1963208026892711</v>
      </c>
      <c r="P45" s="24" t="str">
        <f>TEXT(INT(O45),"00")</f>
        <v>01</v>
      </c>
      <c r="Q45" s="25" t="str">
        <f>TEXT((O45-P45)*60,"00")</f>
        <v>12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12</v>
      </c>
      <c r="U45" s="24" t="str">
        <f>IF(L45="",IF(G45&gt;0,"W","E"),"")</f>
        <v>W</v>
      </c>
      <c r="V45" s="44"/>
      <c r="W45" s="22">
        <f>IF(S45="due",90*(I45+K45),S45+T45/60)</f>
        <v>1.2</v>
      </c>
      <c r="X45" s="22">
        <f>IF(R45="",W45,IF(R45="N",IF(U45="E",180+W45,180-W45),IF(U45="E",360-W45,W45)))</f>
        <v>1.2</v>
      </c>
      <c r="Y45" s="22">
        <f>RADIANS(X45)</f>
        <v>2.0943951023931952E-2</v>
      </c>
      <c r="Z45" s="64"/>
      <c r="AA45" s="58">
        <f>-M45*COS(Y45)</f>
        <v>-21.069971702417615</v>
      </c>
      <c r="AB45" s="58">
        <f>-M45*SIN(Y45)</f>
        <v>-0.44135299032668407</v>
      </c>
      <c r="AC45" s="64"/>
      <c r="AD45" s="82">
        <f>$AA$40/$M$40*M45</f>
        <v>5.7718485826871728E-4</v>
      </c>
      <c r="AE45" s="82">
        <f>$AB$40/$M$40*M45</f>
        <v>-5.811269810949162E-4</v>
      </c>
      <c r="AF45" s="22">
        <f>AA45-AD45</f>
        <v>-21.070548887275883</v>
      </c>
      <c r="AG45" s="22">
        <f>AB45-AE45</f>
        <v>-0.44077186334558915</v>
      </c>
      <c r="AH45" s="64"/>
      <c r="AI45" s="25">
        <f>A45</f>
        <v>4</v>
      </c>
      <c r="AJ45" s="82">
        <f t="shared" ref="AJ45" si="2">AJ44+AF44</f>
        <v>718278.11298619723</v>
      </c>
      <c r="AK45" s="82">
        <f t="shared" ref="AK45" si="3">AK44+AG44</f>
        <v>458987.74106142856</v>
      </c>
      <c r="AL45" s="66"/>
      <c r="AM45" s="9" t="str">
        <f>IF(A46=0,A45&amp;" - 1",A45&amp;" - "&amp;A46)</f>
        <v>4 - 1</v>
      </c>
      <c r="AN45" s="18">
        <f>AN44+F44+F45</f>
        <v>-21.070000000065193</v>
      </c>
      <c r="AO45" s="18">
        <f>AN45*G45</f>
        <v>-9.2708000000777417</v>
      </c>
      <c r="AP45" s="9" t="str">
        <f>D45&amp;","&amp;C45</f>
        <v>458988.12,718277.67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89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90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1380.8994999957058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690.4497499978529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3.1236935247324774E-3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34503.536944477455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35000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35000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107.77847493383203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1.1740135855509148E-3</v>
      </c>
      <c r="AB40" s="91">
        <f>SUM(AB42:AB65536)</f>
        <v>2.8946767241606608E-3</v>
      </c>
      <c r="AC40" s="91"/>
      <c r="AD40" s="91">
        <f>SUM(AD42:AD65536)</f>
        <v>1.1740135855509148E-3</v>
      </c>
      <c r="AE40" s="91">
        <f>SUM(AE42:AE65536)</f>
        <v>2.8946767241606604E-3</v>
      </c>
      <c r="AF40" s="91">
        <f>SUM(AF42:AF65536)</f>
        <v>-3.1086244689504383E-15</v>
      </c>
      <c r="AG40" s="91">
        <f>SUM(AG42:AG65536)</f>
        <v>0</v>
      </c>
      <c r="AH40" s="92"/>
      <c r="AI40" s="93">
        <v>1</v>
      </c>
      <c r="AJ40" s="92">
        <f>AJ44+AF44</f>
        <v>718241.12600394781</v>
      </c>
      <c r="AK40" s="92">
        <f>AK44+AG44</f>
        <v>458952.03178709687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2972.0200000000186</v>
      </c>
      <c r="G41" s="72">
        <f>IF(D42=0,D41-$D$41,D41-D42)</f>
        <v>3462.539999999979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4563.1224103677041</v>
      </c>
      <c r="N41" s="36">
        <f>IF(F41=0,,ATAN(G41/F41))</f>
        <v>0.8614831028215062</v>
      </c>
      <c r="O41" s="36">
        <f>ABS(DEGREES(N41))</f>
        <v>49.359345913507049</v>
      </c>
      <c r="P41" s="37" t="str">
        <f>TEXT(INT(O41),"00")</f>
        <v>49</v>
      </c>
      <c r="Q41" s="38" t="str">
        <f>TEXT((O41-P41)*60,"00")</f>
        <v>22</v>
      </c>
      <c r="R41" s="39" t="str">
        <f>IF(L41="",IF(F41&gt;0,"S","N"),"")</f>
        <v>S</v>
      </c>
      <c r="S41" s="25" t="str">
        <f>IF(L41="",IF(INT(Q41)=60,INT(P41+1),P41),"due")</f>
        <v>49</v>
      </c>
      <c r="T41" s="38" t="str">
        <f>IF(L41="",IF(INT(Q41)=60,"00",Q41),L41)</f>
        <v>22</v>
      </c>
      <c r="U41" s="40" t="str">
        <f>IF(L41="",IF(G41&gt;0,"W","E"),"")</f>
        <v>W</v>
      </c>
      <c r="V41" s="41"/>
      <c r="W41" s="22">
        <f>IF(S41="due",90*(I41+K41),S41+T41/60)</f>
        <v>49.366666666666667</v>
      </c>
      <c r="X41" s="22">
        <f>IF(R41="",W41,IF(R41="N",IF(U41="E",180+W41,180-W41),IF(U41="E",360-W41,W41)))</f>
        <v>49.366666666666667</v>
      </c>
      <c r="Y41" s="22">
        <f>RADIANS(X41)</f>
        <v>0.8616108740678674</v>
      </c>
      <c r="Z41" s="64"/>
      <c r="AA41" s="58">
        <f>-M41*COS(Y41)</f>
        <v>-2971.577562690004</v>
      </c>
      <c r="AB41" s="58">
        <f>-M41*SIN(Y41)</f>
        <v>-3462.9197104347222</v>
      </c>
      <c r="AC41" s="64"/>
      <c r="AD41" s="22">
        <v>0</v>
      </c>
      <c r="AE41" s="22">
        <v>0</v>
      </c>
      <c r="AF41" s="22">
        <f t="shared" ref="AF41:AG43" si="0">AA41-AD41</f>
        <v>-2971.577562690004</v>
      </c>
      <c r="AG41" s="22">
        <f t="shared" si="0"/>
        <v>-3462.9197104347222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718256.6</v>
      </c>
      <c r="D42" s="60">
        <v>458987.68</v>
      </c>
      <c r="E42" s="79"/>
      <c r="F42" s="72">
        <f>IF(C43=0,C42-$C$42,C42-C43)</f>
        <v>19.85999999998603</v>
      </c>
      <c r="G42" s="72">
        <f>IF(D43=0,D42-$D$42,D42-D43)</f>
        <v>0.53999999997904524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19.867340033316552</v>
      </c>
      <c r="N42" s="36">
        <f>IF(F42=0,,ATAN(G42/F42))</f>
        <v>2.7183634563371122E-2</v>
      </c>
      <c r="O42" s="36">
        <f>ABS(DEGREES(N42))</f>
        <v>1.5575075323071157</v>
      </c>
      <c r="P42" s="37" t="str">
        <f>TEXT(INT(O42),"00")</f>
        <v>01</v>
      </c>
      <c r="Q42" s="38" t="str">
        <f>TEXT((O42-P42)*60,"00")</f>
        <v>33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33</v>
      </c>
      <c r="U42" s="40" t="str">
        <f>IF(L42="",IF(G42&gt;0,"W","E"),"")</f>
        <v>W</v>
      </c>
      <c r="V42" s="44"/>
      <c r="W42" s="22">
        <f>IF(S42="due",90*(I42+K42),S42+T42/60)</f>
        <v>1.55</v>
      </c>
      <c r="X42" s="22">
        <f>IF(R42="",W42,IF(R42="N",IF(U42="E",180+W42,180-W42),IF(U42="E",360-W42,W42)))</f>
        <v>1.55</v>
      </c>
      <c r="Y42" s="22">
        <f>RADIANS(X42)</f>
        <v>2.7052603405912107E-2</v>
      </c>
      <c r="Z42" s="64"/>
      <c r="AA42" s="58">
        <f>-M42*COS(Y42)</f>
        <v>-19.860070586321054</v>
      </c>
      <c r="AB42" s="58">
        <f>-M42*SIN(Y42)</f>
        <v>-0.53739771656368329</v>
      </c>
      <c r="AC42" s="64"/>
      <c r="AD42" s="82">
        <f>$AA$40/$M$40*M42</f>
        <v>2.164117382639968E-4</v>
      </c>
      <c r="AE42" s="82">
        <f>$AB$40/$M$40*M42</f>
        <v>5.3359009580283335E-4</v>
      </c>
      <c r="AF42" s="22">
        <f t="shared" si="0"/>
        <v>-19.860286998059319</v>
      </c>
      <c r="AG42" s="22">
        <f t="shared" si="0"/>
        <v>-0.53793130665948607</v>
      </c>
      <c r="AH42" s="63"/>
      <c r="AI42" s="38">
        <f>A42</f>
        <v>1</v>
      </c>
      <c r="AJ42" s="82">
        <f t="shared" ref="AJ42:AK44" si="1">AJ41+AF41</f>
        <v>718257.04243730998</v>
      </c>
      <c r="AK42" s="82">
        <f t="shared" si="1"/>
        <v>458987.30028956523</v>
      </c>
      <c r="AL42" s="66"/>
      <c r="AM42" s="9" t="str">
        <f>IF(A43=0,A42&amp;" - 1",A42&amp;" - "&amp;A43)</f>
        <v>1 - 2</v>
      </c>
      <c r="AN42" s="18">
        <f>F42</f>
        <v>19.85999999998603</v>
      </c>
      <c r="AO42" s="18">
        <f>AN42*G42</f>
        <v>10.724399999576296</v>
      </c>
      <c r="AP42" s="9" t="str">
        <f>D42&amp;","&amp;C42</f>
        <v>458987.68,718256.6</v>
      </c>
    </row>
    <row r="43" spans="1:44">
      <c r="A43" s="20">
        <f>A42+1</f>
        <v>2</v>
      </c>
      <c r="B43" s="44"/>
      <c r="C43" s="60">
        <v>718236.74</v>
      </c>
      <c r="D43" s="60">
        <v>458987.14</v>
      </c>
      <c r="E43" s="79"/>
      <c r="F43" s="72">
        <f>IF(C44=0,C43-$C$42,C43-C44)</f>
        <v>-0.82000000006519258</v>
      </c>
      <c r="G43" s="72">
        <f>IF(D44=0,D43-$D$42,D43-D44)</f>
        <v>31.820000000006985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31.830563928409301</v>
      </c>
      <c r="N43" s="36">
        <f>IF(F43=0,,ATAN(G43/F43))</f>
        <v>-1.5450320730472165</v>
      </c>
      <c r="O43" s="36">
        <f>ABS(DEGREES(N43))</f>
        <v>88.523816997953816</v>
      </c>
      <c r="P43" s="37" t="str">
        <f>TEXT(INT(O43),"00")</f>
        <v>88</v>
      </c>
      <c r="Q43" s="38" t="str">
        <f>TEXT((O43-P43)*60,"00")</f>
        <v>31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31</v>
      </c>
      <c r="U43" s="40" t="str">
        <f>IF(L43="",IF(G43&gt;0,"W","E"),"")</f>
        <v>W</v>
      </c>
      <c r="V43" s="44"/>
      <c r="W43" s="22">
        <f>IF(S43="due",90*(I43+K43),S43+T43/60)</f>
        <v>88.516666666666666</v>
      </c>
      <c r="X43" s="22">
        <f>IF(R43="",W43,IF(R43="N",IF(U43="E",180+W43,180-W43),IF(U43="E",360-W43,W43)))</f>
        <v>91.483333333333334</v>
      </c>
      <c r="Y43" s="22">
        <f>RADIANS(X43)</f>
        <v>1.5966853773661458</v>
      </c>
      <c r="Z43" s="64"/>
      <c r="AA43" s="58">
        <f>-M43*COS(Y43)</f>
        <v>0.8239710285954116</v>
      </c>
      <c r="AB43" s="58">
        <f>-M43*SIN(Y43)</f>
        <v>-31.81989741882564</v>
      </c>
      <c r="AC43" s="64"/>
      <c r="AD43" s="82">
        <f>$AA$40/$M$40*M43</f>
        <v>3.4672521123203424E-4</v>
      </c>
      <c r="AE43" s="82">
        <f>$AB$40/$M$40*M43</f>
        <v>8.5489419456937898E-4</v>
      </c>
      <c r="AF43" s="22">
        <f t="shared" si="0"/>
        <v>0.82362430338417958</v>
      </c>
      <c r="AG43" s="22">
        <f t="shared" si="0"/>
        <v>-31.820752313020208</v>
      </c>
      <c r="AH43" s="64"/>
      <c r="AI43" s="25">
        <f>A43</f>
        <v>2</v>
      </c>
      <c r="AJ43" s="82">
        <f t="shared" si="1"/>
        <v>718237.18215031188</v>
      </c>
      <c r="AK43" s="82">
        <f t="shared" si="1"/>
        <v>458986.76235825859</v>
      </c>
      <c r="AL43" s="66"/>
      <c r="AM43" s="9" t="str">
        <f>IF(A44=0,A43&amp;" - 1",A43&amp;" - "&amp;A44)</f>
        <v>2 - 3</v>
      </c>
      <c r="AN43" s="18">
        <f>AN42+F42+F43</f>
        <v>38.899999999906868</v>
      </c>
      <c r="AO43" s="18">
        <f>AN43*G43</f>
        <v>1237.7979999973084</v>
      </c>
      <c r="AP43" s="9" t="str">
        <f>D43&amp;","&amp;C43</f>
        <v>458987.14,718236.74</v>
      </c>
    </row>
    <row r="44" spans="1:44" s="46" customFormat="1">
      <c r="A44" s="20">
        <f>A43+1</f>
        <v>3</v>
      </c>
      <c r="B44" s="44"/>
      <c r="C44" s="60">
        <v>718237.56</v>
      </c>
      <c r="D44" s="60">
        <v>458955.32</v>
      </c>
      <c r="E44" s="79"/>
      <c r="F44" s="72">
        <f>IF(C45=0,C44-$C$42,C44-C45)</f>
        <v>-3.1199999999953434</v>
      </c>
      <c r="G44" s="72">
        <f>IF(D45=0,D44-$D$42,D44-D45)</f>
        <v>2.9100000000325963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4.2664387960171952</v>
      </c>
      <c r="N44" s="22">
        <f>IF(F44=0,,ATAN(G44/F44))</f>
        <v>-0.75058636193790718</v>
      </c>
      <c r="O44" s="22">
        <f>ABS(DEGREES(N44))</f>
        <v>43.005430699120936</v>
      </c>
      <c r="P44" s="24" t="str">
        <f>TEXT(INT(O44),"00")</f>
        <v>43</v>
      </c>
      <c r="Q44" s="25" t="str">
        <f>TEXT((O44-P44)*60,"00")</f>
        <v>00</v>
      </c>
      <c r="R44" s="23" t="str">
        <f>IF(L44="",IF(F44&gt;0,"S","N"),"")</f>
        <v>N</v>
      </c>
      <c r="S44" s="25" t="str">
        <f>IF(L44="",IF(INT(Q44)=60,INT(P44+1),P44),"due")</f>
        <v>43</v>
      </c>
      <c r="T44" s="25" t="str">
        <f>IF(L44="",IF(INT(Q44)=60,"00",Q44),L44)</f>
        <v>00</v>
      </c>
      <c r="U44" s="24" t="str">
        <f>IF(L44="",IF(G44&gt;0,"W","E"),"")</f>
        <v>W</v>
      </c>
      <c r="V44" s="44"/>
      <c r="W44" s="22">
        <f>IF(S44="due",90*(I44+K44),S44+T44/60)</f>
        <v>43</v>
      </c>
      <c r="X44" s="22">
        <f>IF(R44="",W44,IF(R44="N",IF(U44="E",180+W44,180-W44),IF(U44="E",360-W44,W44)))</f>
        <v>137</v>
      </c>
      <c r="Y44" s="22">
        <f>RADIANS(X44)</f>
        <v>2.3911010752322315</v>
      </c>
      <c r="Z44" s="64"/>
      <c r="AA44" s="58">
        <f>-M44*COS(Y44)</f>
        <v>3.1202758061988125</v>
      </c>
      <c r="AB44" s="58">
        <f>-M44*SIN(Y44)</f>
        <v>-2.9097042621907483</v>
      </c>
      <c r="AC44" s="64"/>
      <c r="AD44" s="82">
        <f>$AA$40/$M$40*M44</f>
        <v>4.6473631321288799E-5</v>
      </c>
      <c r="AE44" s="82">
        <f>$AB$40/$M$40*M44</f>
        <v>1.1458652653481102E-4</v>
      </c>
      <c r="AF44" s="22">
        <f>AA44-AD44</f>
        <v>3.120229332567491</v>
      </c>
      <c r="AG44" s="22">
        <f>AB44-AE44</f>
        <v>-2.9098188487172831</v>
      </c>
      <c r="AH44" s="64"/>
      <c r="AI44" s="25">
        <f>A44</f>
        <v>3</v>
      </c>
      <c r="AJ44" s="82">
        <f t="shared" si="1"/>
        <v>718238.00577461522</v>
      </c>
      <c r="AK44" s="82">
        <f t="shared" si="1"/>
        <v>458954.94160594558</v>
      </c>
      <c r="AL44" s="66"/>
      <c r="AM44" s="9" t="str">
        <f>IF(A45=0,A44&amp;" - 1",A44&amp;" - "&amp;A45)</f>
        <v>3 - 4</v>
      </c>
      <c r="AN44" s="18">
        <f>AN43+F43+F44</f>
        <v>34.959999999846332</v>
      </c>
      <c r="AO44" s="18">
        <f>AN44*G44</f>
        <v>101.73360000069239</v>
      </c>
      <c r="AP44" s="9" t="str">
        <f>D44&amp;","&amp;C44</f>
        <v>458955.32,718237.56</v>
      </c>
    </row>
    <row r="45" spans="1:44" s="46" customFormat="1">
      <c r="A45" s="20">
        <f t="shared" ref="A45:A46" si="2">A44+1</f>
        <v>4</v>
      </c>
      <c r="B45" s="44"/>
      <c r="C45" s="60">
        <v>718240.68</v>
      </c>
      <c r="D45" s="60">
        <v>458952.41</v>
      </c>
      <c r="E45" s="79"/>
      <c r="F45" s="72">
        <f t="shared" ref="F45:F46" si="3">IF(C46=0,C45-$C$42,C45-C46)</f>
        <v>-17.009999999892898</v>
      </c>
      <c r="G45" s="72">
        <f t="shared" ref="G45:G46" si="4">IF(D46=0,D45-$D$42,D45-D46)</f>
        <v>-0.49000000004889444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17.017056149534334</v>
      </c>
      <c r="N45" s="22">
        <f t="shared" ref="N45:N46" si="11">IF(F45=0,,ATAN(G45/F45))</f>
        <v>2.8798620243504446E-2</v>
      </c>
      <c r="O45" s="22">
        <f t="shared" ref="O45:O46" si="12">ABS(DEGREES(N45))</f>
        <v>1.6500393957528199</v>
      </c>
      <c r="P45" s="24" t="str">
        <f t="shared" ref="P45:P46" si="13">TEXT(INT(O45),"00")</f>
        <v>01</v>
      </c>
      <c r="Q45" s="25" t="str">
        <f t="shared" ref="Q45:Q46" si="14">TEXT((O45-P45)*60,"00")</f>
        <v>39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39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1.65</v>
      </c>
      <c r="X45" s="22">
        <f t="shared" ref="X45:X46" si="20">IF(R45="",W45,IF(R45="N",IF(U45="E",180+W45,180-W45),IF(U45="E",360-W45,W45)))</f>
        <v>181.65</v>
      </c>
      <c r="Y45" s="22">
        <f t="shared" ref="Y45:Y46" si="21">RADIANS(X45)</f>
        <v>3.1703905862476995</v>
      </c>
      <c r="Z45" s="64"/>
      <c r="AA45" s="58">
        <f t="shared" ref="AA45:AA46" si="22">-M45*COS(Y45)</f>
        <v>17.01000033680582</v>
      </c>
      <c r="AB45" s="58">
        <f t="shared" ref="AB45:AB46" si="23">-M45*SIN(Y45)</f>
        <v>0.48998830421775419</v>
      </c>
      <c r="AC45" s="64"/>
      <c r="AD45" s="82">
        <f t="shared" ref="AD45:AD46" si="24">$AA$40/$M$40*M45</f>
        <v>1.8536405453780275E-4</v>
      </c>
      <c r="AE45" s="82">
        <f t="shared" ref="AE45:AE46" si="25">$AB$40/$M$40*M45</f>
        <v>4.5703816443898803E-4</v>
      </c>
      <c r="AF45" s="22">
        <f t="shared" ref="AF45:AF46" si="26">AA45-AD45</f>
        <v>17.009814972751283</v>
      </c>
      <c r="AG45" s="22">
        <f t="shared" ref="AG45:AG46" si="27">AB45-AE45</f>
        <v>0.48953126605331521</v>
      </c>
      <c r="AH45" s="64"/>
      <c r="AI45" s="25">
        <f t="shared" ref="AI45:AI46" si="28">A45</f>
        <v>4</v>
      </c>
      <c r="AJ45" s="82">
        <f t="shared" ref="AJ45:AJ46" si="29">AJ44+AF44</f>
        <v>718241.12600394781</v>
      </c>
      <c r="AK45" s="82">
        <f t="shared" ref="AK45:AK46" si="30">AK44+AG44</f>
        <v>458952.03178709687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14.82999999995809</v>
      </c>
      <c r="AO45" s="18">
        <f t="shared" ref="AO45:AO46" si="33">AN45*G45</f>
        <v>-7.266700000704569</v>
      </c>
      <c r="AP45" s="9" t="str">
        <f t="shared" ref="AP45:AP46" si="34">D45&amp;","&amp;C45</f>
        <v>458952.41,718240.68</v>
      </c>
    </row>
    <row r="46" spans="1:44" s="46" customFormat="1">
      <c r="A46" s="20">
        <f t="shared" si="2"/>
        <v>5</v>
      </c>
      <c r="B46" s="44"/>
      <c r="C46" s="60">
        <v>718257.69</v>
      </c>
      <c r="D46" s="60">
        <v>458952.9</v>
      </c>
      <c r="E46" s="79"/>
      <c r="F46" s="72">
        <f t="shared" si="3"/>
        <v>1.0899999999674037</v>
      </c>
      <c r="G46" s="72">
        <f t="shared" si="4"/>
        <v>-34.779999999969732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34.797076026554635</v>
      </c>
      <c r="N46" s="22">
        <f t="shared" si="11"/>
        <v>-1.5394667307877972</v>
      </c>
      <c r="O46" s="22">
        <f t="shared" si="12"/>
        <v>88.20494637494329</v>
      </c>
      <c r="P46" s="24" t="str">
        <f t="shared" si="13"/>
        <v>88</v>
      </c>
      <c r="Q46" s="25" t="str">
        <f t="shared" si="14"/>
        <v>12</v>
      </c>
      <c r="R46" s="23" t="str">
        <f t="shared" si="15"/>
        <v>S</v>
      </c>
      <c r="S46" s="25" t="str">
        <f t="shared" si="16"/>
        <v>88</v>
      </c>
      <c r="T46" s="25" t="str">
        <f t="shared" si="17"/>
        <v>12</v>
      </c>
      <c r="U46" s="24" t="str">
        <f t="shared" si="18"/>
        <v>E</v>
      </c>
      <c r="V46" s="44"/>
      <c r="W46" s="22">
        <f t="shared" si="19"/>
        <v>88.2</v>
      </c>
      <c r="X46" s="22">
        <f t="shared" si="20"/>
        <v>271.8</v>
      </c>
      <c r="Y46" s="22">
        <f t="shared" si="21"/>
        <v>4.7438049069205883</v>
      </c>
      <c r="Z46" s="64"/>
      <c r="AA46" s="58">
        <f t="shared" si="22"/>
        <v>-1.0930025716934397</v>
      </c>
      <c r="AB46" s="58">
        <f t="shared" si="23"/>
        <v>34.779905770086479</v>
      </c>
      <c r="AC46" s="64"/>
      <c r="AD46" s="82">
        <f t="shared" si="24"/>
        <v>3.7903895019579211E-4</v>
      </c>
      <c r="AE46" s="82">
        <f t="shared" si="25"/>
        <v>9.3456774281464906E-4</v>
      </c>
      <c r="AF46" s="22">
        <f t="shared" si="26"/>
        <v>-1.0933816106436356</v>
      </c>
      <c r="AG46" s="22">
        <f t="shared" si="27"/>
        <v>34.778971202343662</v>
      </c>
      <c r="AH46" s="64"/>
      <c r="AI46" s="25">
        <f t="shared" si="28"/>
        <v>5</v>
      </c>
      <c r="AJ46" s="82">
        <f t="shared" si="29"/>
        <v>718258.13581892056</v>
      </c>
      <c r="AK46" s="82">
        <f t="shared" si="30"/>
        <v>458952.52131836291</v>
      </c>
      <c r="AL46" s="66"/>
      <c r="AM46" s="9" t="str">
        <f t="shared" si="31"/>
        <v>5 - 1</v>
      </c>
      <c r="AN46" s="18">
        <f t="shared" si="32"/>
        <v>-1.0899999999674037</v>
      </c>
      <c r="AO46" s="18">
        <f t="shared" si="33"/>
        <v>37.910199998833306</v>
      </c>
      <c r="AP46" s="9" t="str">
        <f t="shared" si="34"/>
        <v>458952.9,718257.69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30" workbookViewId="0">
      <selection activeCell="D51" sqref="D5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91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92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71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93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1385.8251000014093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692.91255000070464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2.0169489976246402E-3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53547.480935470667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54000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54000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108.00253799812209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5.2728540570967652E-4</v>
      </c>
      <c r="AB40" s="91">
        <f>SUM(AB42:AB65536)</f>
        <v>-1.9468059379261771E-3</v>
      </c>
      <c r="AC40" s="91"/>
      <c r="AD40" s="91">
        <f>SUM(AD42:AD65536)</f>
        <v>5.2728540570967663E-4</v>
      </c>
      <c r="AE40" s="91">
        <f>SUM(AE42:AE65536)</f>
        <v>-1.9468059379261775E-3</v>
      </c>
      <c r="AF40" s="91">
        <f>SUM(AF42:AF65536)</f>
        <v>0</v>
      </c>
      <c r="AG40" s="91">
        <f>SUM(AG42:AG65536)</f>
        <v>5.2180482157382357E-15</v>
      </c>
      <c r="AH40" s="92"/>
      <c r="AI40" s="93">
        <v>1</v>
      </c>
      <c r="AJ40" s="92">
        <f>AJ44+AF44</f>
        <v>718227.75003907934</v>
      </c>
      <c r="AK40" s="92">
        <f>AK44+AG44</f>
        <v>458955.08666393656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3021.8000000000466</v>
      </c>
      <c r="G41" s="72">
        <f>IF(D42=0,D41-$D$41,D41-D42)</f>
        <v>3463.9499999999534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4596.762430504752</v>
      </c>
      <c r="N41" s="36">
        <f>IF(F41=0,,ATAN(G41/F41))</f>
        <v>0.85346537852643578</v>
      </c>
      <c r="O41" s="36">
        <f>ABS(DEGREES(N41))</f>
        <v>48.899964150100011</v>
      </c>
      <c r="P41" s="37" t="str">
        <f>TEXT(INT(O41),"00")</f>
        <v>48</v>
      </c>
      <c r="Q41" s="38" t="str">
        <f>TEXT((O41-P41)*60,"00")</f>
        <v>54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54</v>
      </c>
      <c r="U41" s="40" t="str">
        <f>IF(L41="",IF(G41&gt;0,"W","E"),"")</f>
        <v>W</v>
      </c>
      <c r="V41" s="41"/>
      <c r="W41" s="22">
        <f>IF(S41="due",90*(I41+K41),S41+T41/60)</f>
        <v>48.9</v>
      </c>
      <c r="X41" s="22">
        <f>IF(R41="",W41,IF(R41="N",IF(U41="E",180+W41,180-W41),IF(U41="E",360-W41,W41)))</f>
        <v>48.9</v>
      </c>
      <c r="Y41" s="22">
        <f>RADIANS(X41)</f>
        <v>0.85346600422522712</v>
      </c>
      <c r="Z41" s="64"/>
      <c r="AA41" s="58">
        <f>-M41*COS(Y41)</f>
        <v>-3021.7978326101265</v>
      </c>
      <c r="AB41" s="58">
        <f>-M41*SIN(Y41)</f>
        <v>-3463.9518907358824</v>
      </c>
      <c r="AC41" s="64"/>
      <c r="AD41" s="22">
        <v>0</v>
      </c>
      <c r="AE41" s="22">
        <v>0</v>
      </c>
      <c r="AF41" s="22">
        <f t="shared" ref="AF41:AG43" si="0">AA41-AD41</f>
        <v>-3021.7978326101265</v>
      </c>
      <c r="AG41" s="22">
        <f t="shared" si="0"/>
        <v>-3463.9518907358824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718206.82</v>
      </c>
      <c r="D42" s="60">
        <v>458986.27</v>
      </c>
      <c r="E42" s="79"/>
      <c r="F42" s="72">
        <f>IF(C43=0,C42-$C$42,C42-C43)</f>
        <v>-1.0700000000651926</v>
      </c>
      <c r="G42" s="72">
        <f>IF(D43=0,D42-$D$42,D42-D43)</f>
        <v>34.950000000011642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34.966375276842086</v>
      </c>
      <c r="N42" s="36">
        <f>IF(F42=0,,ATAN(G42/F42))</f>
        <v>-1.5401907219752449</v>
      </c>
      <c r="O42" s="36">
        <f>ABS(DEGREES(N42))</f>
        <v>88.246428014388712</v>
      </c>
      <c r="P42" s="37" t="str">
        <f>TEXT(INT(O42),"00")</f>
        <v>88</v>
      </c>
      <c r="Q42" s="38" t="str">
        <f>TEXT((O42-P42)*60,"00")</f>
        <v>15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15</v>
      </c>
      <c r="U42" s="40" t="str">
        <f>IF(L42="",IF(G42&gt;0,"W","E"),"")</f>
        <v>W</v>
      </c>
      <c r="V42" s="44"/>
      <c r="W42" s="22">
        <f>IF(S42="due",90*(I42+K42),S42+T42/60)</f>
        <v>88.25</v>
      </c>
      <c r="X42" s="22">
        <f>IF(R42="",W42,IF(R42="N",IF(U42="E",180+W42,180-W42),IF(U42="E",360-W42,W42)))</f>
        <v>91.75</v>
      </c>
      <c r="Y42" s="22">
        <f>RADIANS(X42)</f>
        <v>1.6013395887047974</v>
      </c>
      <c r="Z42" s="64"/>
      <c r="AA42" s="58">
        <f>-M42*COS(Y42)</f>
        <v>1.0678211132914599</v>
      </c>
      <c r="AB42" s="58">
        <f>-M42*SIN(Y42)</f>
        <v>-34.950066639006032</v>
      </c>
      <c r="AC42" s="64"/>
      <c r="AD42" s="82">
        <f>$AA$40/$M$40*M42</f>
        <v>1.7071135286068057E-4</v>
      </c>
      <c r="AE42" s="82">
        <f>$AB$40/$M$40*M42</f>
        <v>-6.3028840135122451E-4</v>
      </c>
      <c r="AF42" s="22">
        <f t="shared" si="0"/>
        <v>1.0676504019385993</v>
      </c>
      <c r="AG42" s="22">
        <f t="shared" si="0"/>
        <v>-34.949436350604678</v>
      </c>
      <c r="AH42" s="63"/>
      <c r="AI42" s="38">
        <f>A42</f>
        <v>1</v>
      </c>
      <c r="AJ42" s="82">
        <f t="shared" ref="AJ42:AK44" si="1">AJ41+AF41</f>
        <v>718206.82216738991</v>
      </c>
      <c r="AK42" s="82">
        <f t="shared" si="1"/>
        <v>458986.26810926409</v>
      </c>
      <c r="AL42" s="66"/>
      <c r="AM42" s="9" t="str">
        <f>IF(A43=0,A42&amp;" - 1",A42&amp;" - "&amp;A43)</f>
        <v>1 - 2</v>
      </c>
      <c r="AN42" s="18">
        <f>F42</f>
        <v>-1.0700000000651926</v>
      </c>
      <c r="AO42" s="18">
        <f>AN42*G42</f>
        <v>-37.396500002290935</v>
      </c>
      <c r="AP42" s="9" t="str">
        <f>D42&amp;","&amp;C42</f>
        <v>458986.27,718206.82</v>
      </c>
    </row>
    <row r="43" spans="1:44">
      <c r="A43" s="20">
        <f>A42+1</f>
        <v>2</v>
      </c>
      <c r="B43" s="44"/>
      <c r="C43" s="60">
        <v>718207.89</v>
      </c>
      <c r="D43" s="60">
        <v>458951.32</v>
      </c>
      <c r="E43" s="79"/>
      <c r="F43" s="72">
        <f>IF(C44=0,C43-$C$42,C43-C44)</f>
        <v>-16.92000000004191</v>
      </c>
      <c r="G43" s="72">
        <f>IF(D44=0,D43-$D$42,D43-D44)</f>
        <v>-0.46000000002095476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16.926251800130988</v>
      </c>
      <c r="N43" s="36">
        <f>IF(F43=0,,ATAN(G43/F43))</f>
        <v>2.7180066106472948E-2</v>
      </c>
      <c r="O43" s="36">
        <f>ABS(DEGREES(N43))</f>
        <v>1.5573030747874759</v>
      </c>
      <c r="P43" s="37" t="str">
        <f>TEXT(INT(O43),"00")</f>
        <v>01</v>
      </c>
      <c r="Q43" s="38" t="str">
        <f>TEXT((O43-P43)*60,"00")</f>
        <v>33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33</v>
      </c>
      <c r="U43" s="40" t="str">
        <f>IF(L43="",IF(G43&gt;0,"W","E"),"")</f>
        <v>E</v>
      </c>
      <c r="V43" s="44"/>
      <c r="W43" s="22">
        <f>IF(S43="due",90*(I43+K43),S43+T43/60)</f>
        <v>1.55</v>
      </c>
      <c r="X43" s="22">
        <f>IF(R43="",W43,IF(R43="N",IF(U43="E",180+W43,180-W43),IF(U43="E",360-W43,W43)))</f>
        <v>181.55</v>
      </c>
      <c r="Y43" s="22">
        <f>RADIANS(X43)</f>
        <v>3.1686452569957053</v>
      </c>
      <c r="Z43" s="64"/>
      <c r="AA43" s="58">
        <f>-M43*COS(Y43)</f>
        <v>16.920058495436592</v>
      </c>
      <c r="AB43" s="58">
        <f>-M43*SIN(Y43)</f>
        <v>0.45784332739654909</v>
      </c>
      <c r="AC43" s="64"/>
      <c r="AD43" s="82">
        <f>$AA$40/$M$40*M43</f>
        <v>8.2636627925645548E-5</v>
      </c>
      <c r="AE43" s="82">
        <f>$AB$40/$M$40*M43</f>
        <v>-3.0510512180650435E-4</v>
      </c>
      <c r="AF43" s="22">
        <f t="shared" si="0"/>
        <v>16.919975858808666</v>
      </c>
      <c r="AG43" s="22">
        <f t="shared" si="0"/>
        <v>0.45814843251835558</v>
      </c>
      <c r="AH43" s="64"/>
      <c r="AI43" s="25">
        <f>A43</f>
        <v>2</v>
      </c>
      <c r="AJ43" s="82">
        <f t="shared" si="1"/>
        <v>718207.88981779187</v>
      </c>
      <c r="AK43" s="82">
        <f t="shared" si="1"/>
        <v>458951.31867291348</v>
      </c>
      <c r="AL43" s="66"/>
      <c r="AM43" s="9" t="str">
        <f>IF(A44=0,A43&amp;" - 1",A43&amp;" - "&amp;A44)</f>
        <v>2 - 3</v>
      </c>
      <c r="AN43" s="18">
        <f>AN42+F42+F43</f>
        <v>-19.060000000172295</v>
      </c>
      <c r="AO43" s="18">
        <f>AN43*G43</f>
        <v>8.7676000004786534</v>
      </c>
      <c r="AP43" s="9" t="str">
        <f>D43&amp;","&amp;C43</f>
        <v>458951.32,718207.89</v>
      </c>
    </row>
    <row r="44" spans="1:44" s="46" customFormat="1">
      <c r="A44" s="20">
        <f>A43+1</f>
        <v>3</v>
      </c>
      <c r="B44" s="44"/>
      <c r="C44" s="60">
        <v>718224.81</v>
      </c>
      <c r="D44" s="60">
        <v>458951.78</v>
      </c>
      <c r="E44" s="79"/>
      <c r="F44" s="72">
        <f>IF(C45=0,C44-$C$42,C44-C45)</f>
        <v>-2.9399999999441206</v>
      </c>
      <c r="G44" s="72">
        <f>IF(D45=0,D44-$D$42,D44-D45)</f>
        <v>-3.3099999999976717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4.4271548425208733</v>
      </c>
      <c r="N44" s="22">
        <f>IF(F44=0,,ATAN(G44/F44))</f>
        <v>0.84452915023896624</v>
      </c>
      <c r="O44" s="22">
        <f>ABS(DEGREES(N44))</f>
        <v>48.387955984462586</v>
      </c>
      <c r="P44" s="24" t="str">
        <f>TEXT(INT(O44),"00")</f>
        <v>48</v>
      </c>
      <c r="Q44" s="25" t="str">
        <f>TEXT((O44-P44)*60,"00")</f>
        <v>23</v>
      </c>
      <c r="R44" s="23" t="str">
        <f>IF(L44="",IF(F44&gt;0,"S","N"),"")</f>
        <v>N</v>
      </c>
      <c r="S44" s="25" t="str">
        <f>IF(L44="",IF(INT(Q44)=60,INT(P44+1),P44),"due")</f>
        <v>48</v>
      </c>
      <c r="T44" s="25" t="str">
        <f>IF(L44="",IF(INT(Q44)=60,"00",Q44),L44)</f>
        <v>23</v>
      </c>
      <c r="U44" s="24" t="str">
        <f>IF(L44="",IF(G44&gt;0,"W","E"),"")</f>
        <v>E</v>
      </c>
      <c r="V44" s="44"/>
      <c r="W44" s="22">
        <f>IF(S44="due",90*(I44+K44),S44+T44/60)</f>
        <v>48.383333333333333</v>
      </c>
      <c r="X44" s="22">
        <f>IF(R44="",W44,IF(R44="N",IF(U44="E",180+W44,180-W44),IF(U44="E",360-W44,W44)))</f>
        <v>228.38333333333333</v>
      </c>
      <c r="Y44" s="22">
        <f>RADIANS(X44)</f>
        <v>3.9860411233463831</v>
      </c>
      <c r="Z44" s="64"/>
      <c r="AA44" s="58">
        <f>-M44*COS(Y44)</f>
        <v>2.940267042771767</v>
      </c>
      <c r="AB44" s="58">
        <f>-M44*SIN(Y44)</f>
        <v>3.3097627886067893</v>
      </c>
      <c r="AC44" s="64"/>
      <c r="AD44" s="82">
        <f>$AA$40/$M$40*M44</f>
        <v>2.1614067414959889E-5</v>
      </c>
      <c r="AE44" s="82">
        <f>$AB$40/$M$40*M44</f>
        <v>-7.9801933318345965E-5</v>
      </c>
      <c r="AF44" s="22">
        <f>AA44-AD44</f>
        <v>2.940245428704352</v>
      </c>
      <c r="AG44" s="22">
        <f>AB44-AE44</f>
        <v>3.3098425905401077</v>
      </c>
      <c r="AH44" s="64"/>
      <c r="AI44" s="25">
        <f>A44</f>
        <v>3</v>
      </c>
      <c r="AJ44" s="82">
        <f t="shared" si="1"/>
        <v>718224.80979365064</v>
      </c>
      <c r="AK44" s="82">
        <f t="shared" si="1"/>
        <v>458951.77682134602</v>
      </c>
      <c r="AL44" s="66"/>
      <c r="AM44" s="9" t="str">
        <f>IF(A45=0,A44&amp;" - 1",A44&amp;" - "&amp;A45)</f>
        <v>3 - 4</v>
      </c>
      <c r="AN44" s="18">
        <f>AN43+F43+F44</f>
        <v>-38.920000000158325</v>
      </c>
      <c r="AO44" s="18">
        <f>AN44*G44</f>
        <v>128.82520000043343</v>
      </c>
      <c r="AP44" s="9" t="str">
        <f>D44&amp;","&amp;C44</f>
        <v>458951.78,718224.81</v>
      </c>
    </row>
    <row r="45" spans="1:44" s="46" customFormat="1">
      <c r="A45" s="20">
        <f t="shared" ref="A45:A46" si="2">A44+1</f>
        <v>4</v>
      </c>
      <c r="B45" s="44"/>
      <c r="C45" s="60">
        <v>718227.75</v>
      </c>
      <c r="D45" s="60">
        <v>458955.09</v>
      </c>
      <c r="E45" s="79"/>
      <c r="F45" s="72">
        <f t="shared" ref="F45:F46" si="3">IF(C46=0,C45-$C$42,C45-C46)</f>
        <v>0.98999999999068677</v>
      </c>
      <c r="G45" s="72">
        <f t="shared" ref="G45:G46" si="4">IF(D46=0,D45-$D$42,D45-D46)</f>
        <v>-31.71999999997206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31.735445482901437</v>
      </c>
      <c r="N45" s="22">
        <f t="shared" ref="N45:N46" si="11">IF(F45=0,,ATAN(G45/F45))</f>
        <v>-1.5395958622811461</v>
      </c>
      <c r="O45" s="22">
        <f t="shared" ref="O45:O46" si="12">ABS(DEGREES(N45))</f>
        <v>88.212345064514409</v>
      </c>
      <c r="P45" s="24" t="str">
        <f t="shared" ref="P45:P46" si="13">TEXT(INT(O45),"00")</f>
        <v>88</v>
      </c>
      <c r="Q45" s="25" t="str">
        <f t="shared" ref="Q45:Q46" si="14">TEXT((O45-P45)*60,"00")</f>
        <v>13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13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88.216666666666669</v>
      </c>
      <c r="X45" s="22">
        <f t="shared" ref="X45:X46" si="20">IF(R45="",W45,IF(R45="N",IF(U45="E",180+W45,180-W45),IF(U45="E",360-W45,W45)))</f>
        <v>271.7833333333333</v>
      </c>
      <c r="Y45" s="22">
        <f t="shared" ref="Y45:Y46" si="21">RADIANS(X45)</f>
        <v>4.7435140187119211</v>
      </c>
      <c r="Z45" s="64"/>
      <c r="AA45" s="58">
        <f t="shared" ref="AA45:AA46" si="22">-M45*COS(Y45)</f>
        <v>-0.98760747854045516</v>
      </c>
      <c r="AB45" s="58">
        <f t="shared" ref="AB45:AB46" si="23">-M45*SIN(Y45)</f>
        <v>31.720074581667369</v>
      </c>
      <c r="AC45" s="64"/>
      <c r="AD45" s="82">
        <f t="shared" ref="AD45:AD46" si="24">$AA$40/$M$40*M45</f>
        <v>1.5493744459153325E-4</v>
      </c>
      <c r="AE45" s="82">
        <f t="shared" ref="AE45:AE46" si="25">$AB$40/$M$40*M45</f>
        <v>-5.7204909119746108E-4</v>
      </c>
      <c r="AF45" s="22">
        <f t="shared" ref="AF45:AF46" si="26">AA45-AD45</f>
        <v>-0.98776241598504666</v>
      </c>
      <c r="AG45" s="22">
        <f t="shared" ref="AG45:AG46" si="27">AB45-AE45</f>
        <v>31.720646630758566</v>
      </c>
      <c r="AH45" s="64"/>
      <c r="AI45" s="25">
        <f t="shared" ref="AI45:AI46" si="28">A45</f>
        <v>4</v>
      </c>
      <c r="AJ45" s="82">
        <f t="shared" ref="AJ45:AJ46" si="29">AJ44+AF44</f>
        <v>718227.75003907934</v>
      </c>
      <c r="AK45" s="82">
        <f t="shared" ref="AK45:AK46" si="30">AK44+AG44</f>
        <v>458955.08666393656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-40.870000000111759</v>
      </c>
      <c r="AO45" s="18">
        <f t="shared" ref="AO45:AO46" si="33">AN45*G45</f>
        <v>1296.3964000024032</v>
      </c>
      <c r="AP45" s="9" t="str">
        <f t="shared" ref="AP45:AP46" si="34">D45&amp;","&amp;C45</f>
        <v>458955.09,718227.75</v>
      </c>
    </row>
    <row r="46" spans="1:44" s="46" customFormat="1">
      <c r="A46" s="20">
        <f t="shared" si="2"/>
        <v>5</v>
      </c>
      <c r="B46" s="44"/>
      <c r="C46" s="60">
        <v>718226.76</v>
      </c>
      <c r="D46" s="60">
        <v>458986.81</v>
      </c>
      <c r="E46" s="79"/>
      <c r="F46" s="72">
        <f t="shared" si="3"/>
        <v>19.940000000060536</v>
      </c>
      <c r="G46" s="72">
        <f t="shared" si="4"/>
        <v>0.53999999997904524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19.947310595726723</v>
      </c>
      <c r="N46" s="22">
        <f t="shared" si="11"/>
        <v>2.7074626236680874E-2</v>
      </c>
      <c r="O46" s="22">
        <f t="shared" si="12"/>
        <v>1.5512618152559812</v>
      </c>
      <c r="P46" s="24" t="str">
        <f t="shared" si="13"/>
        <v>01</v>
      </c>
      <c r="Q46" s="25" t="str">
        <f t="shared" si="14"/>
        <v>33</v>
      </c>
      <c r="R46" s="23" t="str">
        <f t="shared" si="15"/>
        <v>S</v>
      </c>
      <c r="S46" s="25" t="str">
        <f t="shared" si="16"/>
        <v>01</v>
      </c>
      <c r="T46" s="25" t="str">
        <f t="shared" si="17"/>
        <v>33</v>
      </c>
      <c r="U46" s="24" t="str">
        <f t="shared" si="18"/>
        <v>W</v>
      </c>
      <c r="V46" s="44"/>
      <c r="W46" s="22">
        <f t="shared" si="19"/>
        <v>1.55</v>
      </c>
      <c r="X46" s="22">
        <f t="shared" si="20"/>
        <v>1.55</v>
      </c>
      <c r="Y46" s="22">
        <f t="shared" si="21"/>
        <v>2.7052603405912107E-2</v>
      </c>
      <c r="Z46" s="64"/>
      <c r="AA46" s="58">
        <f t="shared" si="22"/>
        <v>-19.940011887553652</v>
      </c>
      <c r="AB46" s="58">
        <f t="shared" si="23"/>
        <v>-0.53956086460259889</v>
      </c>
      <c r="AC46" s="64"/>
      <c r="AD46" s="82">
        <f t="shared" si="24"/>
        <v>9.7385912916857348E-5</v>
      </c>
      <c r="AE46" s="82">
        <f t="shared" si="25"/>
        <v>-3.5956139025264167E-4</v>
      </c>
      <c r="AF46" s="22">
        <f t="shared" si="26"/>
        <v>-19.940109273466568</v>
      </c>
      <c r="AG46" s="22">
        <f t="shared" si="27"/>
        <v>-0.53920130321234627</v>
      </c>
      <c r="AH46" s="64"/>
      <c r="AI46" s="25">
        <f t="shared" si="28"/>
        <v>5</v>
      </c>
      <c r="AJ46" s="82">
        <f t="shared" si="29"/>
        <v>718226.76227666333</v>
      </c>
      <c r="AK46" s="82">
        <f t="shared" si="30"/>
        <v>458986.8073105673</v>
      </c>
      <c r="AL46" s="66"/>
      <c r="AM46" s="9" t="str">
        <f t="shared" si="31"/>
        <v>5 - 1</v>
      </c>
      <c r="AN46" s="18">
        <f t="shared" si="32"/>
        <v>-19.940000000060536</v>
      </c>
      <c r="AO46" s="18">
        <f t="shared" si="33"/>
        <v>-10.767599999614852</v>
      </c>
      <c r="AP46" s="9" t="str">
        <f t="shared" si="34"/>
        <v>458986.81,718226.76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abSelected="1" workbookViewId="0">
      <selection activeCell="D21" sqref="D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94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95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71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96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1394.3778000010216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697.18890000051078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2.3043579764721557E-3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47642.322254620165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48000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48000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109.78496530509088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-1.7205281453946952E-3</v>
      </c>
      <c r="AB40" s="91">
        <f>SUM(AB42:AB65536)</f>
        <v>1.5329215846335842E-3</v>
      </c>
      <c r="AC40" s="91"/>
      <c r="AD40" s="91">
        <f>SUM(AD42:AD65536)</f>
        <v>-1.7205281453946952E-3</v>
      </c>
      <c r="AE40" s="91">
        <f>SUM(AE42:AE65536)</f>
        <v>1.5329215846335844E-3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718207.88944051717</v>
      </c>
      <c r="AK40" s="92">
        <f>AK44+AG44</f>
        <v>458951.31853085873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3021.8000000000466</v>
      </c>
      <c r="G41" s="72">
        <f>IF(D42=0,D41-$D$41,D41-D42)</f>
        <v>3463.9499999999534</v>
      </c>
      <c r="H41" s="75" t="str">
        <f t="shared" ref="H41:H46" si="0">IF(G41=0,IF(F41&gt;0,"South","North"),"")</f>
        <v/>
      </c>
      <c r="I41" s="75">
        <f t="shared" ref="I41:I46" si="1">IF(H41="North",2,IF(H41="",0,0))</f>
        <v>0</v>
      </c>
      <c r="J41" s="75" t="str">
        <f t="shared" ref="J41:J46" si="2">IF(F41=0,IF(G41&gt;0,"West","East"),"")</f>
        <v/>
      </c>
      <c r="K41" s="75">
        <f t="shared" ref="K41:K46" si="3">IF(J41="West",1,IF(J41="",0,3))</f>
        <v>0</v>
      </c>
      <c r="L41" s="75" t="str">
        <f t="shared" ref="L41:L46" si="4">H41&amp;J41</f>
        <v/>
      </c>
      <c r="M41" s="36">
        <f t="shared" ref="M41:M46" si="5">SQRT(F41^2+G41^2)</f>
        <v>4596.762430504752</v>
      </c>
      <c r="N41" s="36">
        <f t="shared" ref="N41:N46" si="6">IF(F41=0,,ATAN(G41/F41))</f>
        <v>0.85346537852643578</v>
      </c>
      <c r="O41" s="36">
        <f t="shared" ref="O41:O46" si="7">ABS(DEGREES(N41))</f>
        <v>48.899964150100011</v>
      </c>
      <c r="P41" s="37" t="str">
        <f t="shared" ref="P41:P46" si="8">TEXT(INT(O41),"00")</f>
        <v>48</v>
      </c>
      <c r="Q41" s="38" t="str">
        <f t="shared" ref="Q41:Q46" si="9">TEXT((O41-P41)*60,"00")</f>
        <v>54</v>
      </c>
      <c r="R41" s="39" t="str">
        <f t="shared" ref="R41:R46" si="10">IF(L41="",IF(F41&gt;0,"S","N"),"")</f>
        <v>S</v>
      </c>
      <c r="S41" s="25" t="str">
        <f t="shared" ref="S41:S46" si="11">IF(L41="",IF(INT(Q41)=60,INT(P41+1),P41),"due")</f>
        <v>48</v>
      </c>
      <c r="T41" s="38" t="str">
        <f t="shared" ref="T41:T46" si="12">IF(L41="",IF(INT(Q41)=60,"00",Q41),L41)</f>
        <v>54</v>
      </c>
      <c r="U41" s="40" t="str">
        <f t="shared" ref="U41:U46" si="13">IF(L41="",IF(G41&gt;0,"W","E"),"")</f>
        <v>W</v>
      </c>
      <c r="V41" s="41"/>
      <c r="W41" s="22">
        <f t="shared" ref="W41:W46" si="14">IF(S41="due",90*(I41+K41),S41+T41/60)</f>
        <v>48.9</v>
      </c>
      <c r="X41" s="22">
        <f t="shared" ref="X41:X46" si="15">IF(R41="",W41,IF(R41="N",IF(U41="E",180+W41,180-W41),IF(U41="E",360-W41,W41)))</f>
        <v>48.9</v>
      </c>
      <c r="Y41" s="22">
        <f t="shared" ref="Y41:Y46" si="16">RADIANS(X41)</f>
        <v>0.85346600422522712</v>
      </c>
      <c r="Z41" s="64"/>
      <c r="AA41" s="58">
        <f t="shared" ref="AA41:AA46" si="17">-M41*COS(Y41)</f>
        <v>-3021.7978326101265</v>
      </c>
      <c r="AB41" s="58">
        <f t="shared" ref="AB41:AB46" si="18">-M41*SIN(Y41)</f>
        <v>-3463.9518907358824</v>
      </c>
      <c r="AC41" s="64"/>
      <c r="AD41" s="22">
        <v>0</v>
      </c>
      <c r="AE41" s="22">
        <v>0</v>
      </c>
      <c r="AF41" s="22">
        <f t="shared" ref="AF41:AG43" si="19">AA41-AD41</f>
        <v>-3021.7978326101265</v>
      </c>
      <c r="AG41" s="22">
        <f t="shared" si="19"/>
        <v>-3463.9518907358824</v>
      </c>
      <c r="AH41" s="63"/>
      <c r="AI41" s="36" t="str">
        <f t="shared" ref="AI41:AI46" si="20">A41</f>
        <v>BLLM 1</v>
      </c>
      <c r="AJ41" s="36">
        <f>C41</f>
        <v>721228.62</v>
      </c>
      <c r="AK41" s="36">
        <f>D41</f>
        <v>462450.22</v>
      </c>
      <c r="AL41" s="63"/>
      <c r="AM41" s="42" t="str">
        <f t="shared" ref="AM41:AM46" si="21"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718206.82</v>
      </c>
      <c r="D42" s="60">
        <v>458986.27</v>
      </c>
      <c r="E42" s="79"/>
      <c r="F42" s="72">
        <f>IF(C43=0,C42-$C$42,C42-C43)</f>
        <v>19.949999999953434</v>
      </c>
      <c r="G42" s="72">
        <f>IF(D43=0,D42-$D$42,D42-D43)</f>
        <v>0.69000000000232831</v>
      </c>
      <c r="H42" s="75" t="str">
        <f t="shared" si="0"/>
        <v/>
      </c>
      <c r="I42" s="75">
        <f t="shared" si="1"/>
        <v>0</v>
      </c>
      <c r="J42" s="75" t="str">
        <f t="shared" si="2"/>
        <v/>
      </c>
      <c r="K42" s="75">
        <f t="shared" si="3"/>
        <v>0</v>
      </c>
      <c r="L42" s="75" t="str">
        <f t="shared" si="4"/>
        <v/>
      </c>
      <c r="M42" s="36">
        <f t="shared" si="5"/>
        <v>19.961928764479278</v>
      </c>
      <c r="N42" s="36">
        <f t="shared" si="6"/>
        <v>3.4572685005964117E-2</v>
      </c>
      <c r="O42" s="36">
        <f t="shared" si="7"/>
        <v>1.9808689372769672</v>
      </c>
      <c r="P42" s="37" t="str">
        <f t="shared" si="8"/>
        <v>01</v>
      </c>
      <c r="Q42" s="38" t="str">
        <f t="shared" si="9"/>
        <v>59</v>
      </c>
      <c r="R42" s="39" t="str">
        <f t="shared" si="10"/>
        <v>S</v>
      </c>
      <c r="S42" s="25" t="str">
        <f t="shared" si="11"/>
        <v>01</v>
      </c>
      <c r="T42" s="38" t="str">
        <f t="shared" si="12"/>
        <v>59</v>
      </c>
      <c r="U42" s="40" t="str">
        <f t="shared" si="13"/>
        <v>W</v>
      </c>
      <c r="V42" s="44"/>
      <c r="W42" s="22">
        <f t="shared" si="14"/>
        <v>1.9833333333333334</v>
      </c>
      <c r="X42" s="22">
        <f t="shared" si="15"/>
        <v>1.9833333333333334</v>
      </c>
      <c r="Y42" s="22">
        <f t="shared" si="16"/>
        <v>3.4615696831220871E-2</v>
      </c>
      <c r="Z42" s="64"/>
      <c r="AA42" s="58">
        <f t="shared" si="17"/>
        <v>-19.949970303340095</v>
      </c>
      <c r="AB42" s="58">
        <f t="shared" si="18"/>
        <v>-0.69085808527767811</v>
      </c>
      <c r="AC42" s="64"/>
      <c r="AD42" s="82">
        <f>$AA$40/$M$40*M42</f>
        <v>-3.1283937814441268E-4</v>
      </c>
      <c r="AE42" s="82">
        <f>$AB$40/$M$40*M42</f>
        <v>2.7872734111589079E-4</v>
      </c>
      <c r="AF42" s="22">
        <f t="shared" si="19"/>
        <v>-19.949657463961952</v>
      </c>
      <c r="AG42" s="22">
        <f t="shared" si="19"/>
        <v>-0.69113681261879401</v>
      </c>
      <c r="AH42" s="63"/>
      <c r="AI42" s="38">
        <f t="shared" si="20"/>
        <v>1</v>
      </c>
      <c r="AJ42" s="82">
        <f t="shared" ref="AJ42:AK44" si="22">AJ41+AF41</f>
        <v>718206.82216738991</v>
      </c>
      <c r="AK42" s="82">
        <f t="shared" si="22"/>
        <v>458986.26810926409</v>
      </c>
      <c r="AL42" s="66"/>
      <c r="AM42" s="9" t="str">
        <f t="shared" si="21"/>
        <v>1 - 2</v>
      </c>
      <c r="AN42" s="18">
        <f>F42</f>
        <v>19.949999999953434</v>
      </c>
      <c r="AO42" s="18">
        <f>AN42*G42</f>
        <v>13.765500000014319</v>
      </c>
      <c r="AP42" s="9" t="str">
        <f>D42&amp;","&amp;C42</f>
        <v>458986.27,718206.82</v>
      </c>
    </row>
    <row r="43" spans="1:44">
      <c r="A43" s="20">
        <f>A42+1</f>
        <v>2</v>
      </c>
      <c r="B43" s="44"/>
      <c r="C43" s="60">
        <v>718186.87</v>
      </c>
      <c r="D43" s="60">
        <v>458985.58</v>
      </c>
      <c r="E43" s="79"/>
      <c r="F43" s="72">
        <f>IF(C44=0,C43-$C$42,C43-C44)</f>
        <v>-1.0799999999580905</v>
      </c>
      <c r="G43" s="72">
        <f>IF(D44=0,D43-$D$42,D43-D44)</f>
        <v>34.89000000001397</v>
      </c>
      <c r="H43" s="75" t="str">
        <f t="shared" si="0"/>
        <v/>
      </c>
      <c r="I43" s="75">
        <f t="shared" si="1"/>
        <v>0</v>
      </c>
      <c r="J43" s="75" t="str">
        <f t="shared" si="2"/>
        <v/>
      </c>
      <c r="K43" s="75">
        <f t="shared" si="3"/>
        <v>0</v>
      </c>
      <c r="L43" s="75" t="str">
        <f t="shared" si="4"/>
        <v/>
      </c>
      <c r="M43" s="36">
        <f t="shared" si="5"/>
        <v>34.906711389085118</v>
      </c>
      <c r="N43" s="36">
        <f t="shared" si="6"/>
        <v>-1.5398517795163909</v>
      </c>
      <c r="O43" s="36">
        <f t="shared" si="7"/>
        <v>88.227008041998587</v>
      </c>
      <c r="P43" s="37" t="str">
        <f t="shared" si="8"/>
        <v>88</v>
      </c>
      <c r="Q43" s="38" t="str">
        <f t="shared" si="9"/>
        <v>14</v>
      </c>
      <c r="R43" s="39" t="str">
        <f t="shared" si="10"/>
        <v>N</v>
      </c>
      <c r="S43" s="25" t="str">
        <f t="shared" si="11"/>
        <v>88</v>
      </c>
      <c r="T43" s="38" t="str">
        <f t="shared" si="12"/>
        <v>14</v>
      </c>
      <c r="U43" s="40" t="str">
        <f t="shared" si="13"/>
        <v>W</v>
      </c>
      <c r="V43" s="44"/>
      <c r="W43" s="22">
        <f t="shared" si="14"/>
        <v>88.233333333333334</v>
      </c>
      <c r="X43" s="22">
        <f t="shared" si="15"/>
        <v>91.766666666666666</v>
      </c>
      <c r="Y43" s="22">
        <f t="shared" si="16"/>
        <v>1.6016304769134631</v>
      </c>
      <c r="Z43" s="64"/>
      <c r="AA43" s="58">
        <f t="shared" si="17"/>
        <v>1.0761482364743593</v>
      </c>
      <c r="AB43" s="58">
        <f t="shared" si="18"/>
        <v>-34.89011901633495</v>
      </c>
      <c r="AC43" s="64"/>
      <c r="AD43" s="82">
        <f>$AA$40/$M$40*M43</f>
        <v>-5.4705103965001234E-4</v>
      </c>
      <c r="AE43" s="82">
        <f>$AB$40/$M$40*M43</f>
        <v>4.8740053966590124E-4</v>
      </c>
      <c r="AF43" s="22">
        <f t="shared" si="19"/>
        <v>1.0766952875140092</v>
      </c>
      <c r="AG43" s="22">
        <f t="shared" si="19"/>
        <v>-34.890606416874618</v>
      </c>
      <c r="AH43" s="64"/>
      <c r="AI43" s="25">
        <f t="shared" si="20"/>
        <v>2</v>
      </c>
      <c r="AJ43" s="82">
        <f t="shared" si="22"/>
        <v>718186.87250992598</v>
      </c>
      <c r="AK43" s="82">
        <f t="shared" si="22"/>
        <v>458985.57697245147</v>
      </c>
      <c r="AL43" s="66"/>
      <c r="AM43" s="9" t="str">
        <f t="shared" si="21"/>
        <v>2 - 3</v>
      </c>
      <c r="AN43" s="18">
        <f>AN42+F42+F43</f>
        <v>38.819999999948777</v>
      </c>
      <c r="AO43" s="18">
        <f>AN43*G43</f>
        <v>1354.4297999987552</v>
      </c>
      <c r="AP43" s="9" t="str">
        <f>D43&amp;","&amp;C43</f>
        <v>458985.58,718186.87</v>
      </c>
    </row>
    <row r="44" spans="1:44" s="46" customFormat="1">
      <c r="A44" s="20">
        <f>A43+1</f>
        <v>3</v>
      </c>
      <c r="B44" s="44"/>
      <c r="C44" s="60">
        <v>718187.95</v>
      </c>
      <c r="D44" s="60">
        <v>458950.69</v>
      </c>
      <c r="E44" s="79"/>
      <c r="F44" s="72">
        <f>IF(C45=0,C44-$C$42,C44-C45)</f>
        <v>-19.940000000060536</v>
      </c>
      <c r="G44" s="72">
        <f>IF(D45=0,D44-$D$42,D44-D45)</f>
        <v>-0.63000000000465661</v>
      </c>
      <c r="H44" s="76" t="str">
        <f t="shared" si="0"/>
        <v/>
      </c>
      <c r="I44" s="76">
        <f t="shared" si="1"/>
        <v>0</v>
      </c>
      <c r="J44" s="76" t="str">
        <f t="shared" si="2"/>
        <v/>
      </c>
      <c r="K44" s="76">
        <f t="shared" si="3"/>
        <v>0</v>
      </c>
      <c r="L44" s="76" t="str">
        <f t="shared" si="4"/>
        <v/>
      </c>
      <c r="M44" s="22">
        <f t="shared" si="5"/>
        <v>19.9499498746844</v>
      </c>
      <c r="N44" s="22">
        <f t="shared" si="6"/>
        <v>3.1584277687266613E-2</v>
      </c>
      <c r="O44" s="22">
        <f t="shared" si="7"/>
        <v>1.8096458104495936</v>
      </c>
      <c r="P44" s="24" t="str">
        <f t="shared" si="8"/>
        <v>01</v>
      </c>
      <c r="Q44" s="25" t="str">
        <f t="shared" si="9"/>
        <v>49</v>
      </c>
      <c r="R44" s="23" t="str">
        <f t="shared" si="10"/>
        <v>N</v>
      </c>
      <c r="S44" s="25" t="str">
        <f t="shared" si="11"/>
        <v>01</v>
      </c>
      <c r="T44" s="25" t="str">
        <f t="shared" si="12"/>
        <v>49</v>
      </c>
      <c r="U44" s="24" t="str">
        <f t="shared" si="13"/>
        <v>E</v>
      </c>
      <c r="V44" s="44"/>
      <c r="W44" s="22">
        <f t="shared" si="14"/>
        <v>1.8166666666666667</v>
      </c>
      <c r="X44" s="22">
        <f t="shared" si="15"/>
        <v>181.81666666666666</v>
      </c>
      <c r="Y44" s="22">
        <f t="shared" si="16"/>
        <v>3.1732994683343567</v>
      </c>
      <c r="Z44" s="64"/>
      <c r="AA44" s="58">
        <f t="shared" si="17"/>
        <v>19.939922652011788</v>
      </c>
      <c r="AB44" s="58">
        <f t="shared" si="18"/>
        <v>0.63244338419121993</v>
      </c>
      <c r="AC44" s="64"/>
      <c r="AD44" s="82">
        <f>$AA$40/$M$40*M44</f>
        <v>-3.1265164736556339E-4</v>
      </c>
      <c r="AE44" s="82">
        <f>$AB$40/$M$40*M44</f>
        <v>2.7856008051991134E-4</v>
      </c>
      <c r="AF44" s="22">
        <f t="shared" ref="AF44:AG46" si="23">AA44-AD44</f>
        <v>19.940235303659154</v>
      </c>
      <c r="AG44" s="22">
        <f t="shared" si="23"/>
        <v>0.63216482411069996</v>
      </c>
      <c r="AH44" s="64"/>
      <c r="AI44" s="25">
        <f t="shared" si="20"/>
        <v>3</v>
      </c>
      <c r="AJ44" s="82">
        <f t="shared" si="22"/>
        <v>718187.94920521346</v>
      </c>
      <c r="AK44" s="82">
        <f t="shared" si="22"/>
        <v>458950.68636603461</v>
      </c>
      <c r="AL44" s="66"/>
      <c r="AM44" s="9" t="str">
        <f t="shared" si="21"/>
        <v>3 - 4</v>
      </c>
      <c r="AN44" s="18">
        <f>AN43+F43+F44</f>
        <v>17.799999999930151</v>
      </c>
      <c r="AO44" s="18">
        <f>AN44*G44</f>
        <v>-11.214000000038883</v>
      </c>
      <c r="AP44" s="9" t="str">
        <f>D44&amp;","&amp;C44</f>
        <v>458950.69,718187.95</v>
      </c>
    </row>
    <row r="45" spans="1:44" s="46" customFormat="1">
      <c r="A45" s="20">
        <f>A44+1</f>
        <v>4</v>
      </c>
      <c r="B45" s="44"/>
      <c r="C45" s="60">
        <v>718207.89</v>
      </c>
      <c r="D45" s="60">
        <v>458951.32</v>
      </c>
      <c r="E45" s="79"/>
      <c r="F45" s="72">
        <f>IF(C46=0,C45-$C$42,C45-C46)</f>
        <v>1.0700000000651926</v>
      </c>
      <c r="G45" s="72">
        <f>IF(D46=0,D45-$D$42,D45-D46)</f>
        <v>-34.950000000011642</v>
      </c>
      <c r="H45" s="76" t="str">
        <f t="shared" si="0"/>
        <v/>
      </c>
      <c r="I45" s="76">
        <f t="shared" si="1"/>
        <v>0</v>
      </c>
      <c r="J45" s="76" t="str">
        <f t="shared" si="2"/>
        <v/>
      </c>
      <c r="K45" s="76">
        <f t="shared" si="3"/>
        <v>0</v>
      </c>
      <c r="L45" s="76" t="str">
        <f t="shared" si="4"/>
        <v/>
      </c>
      <c r="M45" s="22">
        <f t="shared" si="5"/>
        <v>34.966375276842086</v>
      </c>
      <c r="N45" s="22">
        <f t="shared" si="6"/>
        <v>-1.5401907219752449</v>
      </c>
      <c r="O45" s="22">
        <f t="shared" si="7"/>
        <v>88.246428014388712</v>
      </c>
      <c r="P45" s="24" t="str">
        <f t="shared" si="8"/>
        <v>88</v>
      </c>
      <c r="Q45" s="25" t="str">
        <f t="shared" si="9"/>
        <v>15</v>
      </c>
      <c r="R45" s="23" t="str">
        <f t="shared" si="10"/>
        <v>S</v>
      </c>
      <c r="S45" s="25" t="str">
        <f t="shared" si="11"/>
        <v>88</v>
      </c>
      <c r="T45" s="25" t="str">
        <f t="shared" si="12"/>
        <v>15</v>
      </c>
      <c r="U45" s="24" t="str">
        <f t="shared" si="13"/>
        <v>E</v>
      </c>
      <c r="V45" s="44"/>
      <c r="W45" s="22">
        <f t="shared" si="14"/>
        <v>88.25</v>
      </c>
      <c r="X45" s="22">
        <f t="shared" si="15"/>
        <v>271.75</v>
      </c>
      <c r="Y45" s="22">
        <f t="shared" si="16"/>
        <v>4.7429322422945903</v>
      </c>
      <c r="Z45" s="64"/>
      <c r="AA45" s="58">
        <f t="shared" si="17"/>
        <v>-1.0678211132914477</v>
      </c>
      <c r="AB45" s="58">
        <f t="shared" si="18"/>
        <v>34.950066639006039</v>
      </c>
      <c r="AC45" s="64"/>
      <c r="AD45" s="82">
        <f>$AA$40/$M$40*M45</f>
        <v>-5.4798608023470688E-4</v>
      </c>
      <c r="AE45" s="82">
        <f>$AB$40/$M$40*M45</f>
        <v>4.8823362333188093E-4</v>
      </c>
      <c r="AF45" s="22">
        <f t="shared" si="23"/>
        <v>-1.067273127211213</v>
      </c>
      <c r="AG45" s="22">
        <f t="shared" si="23"/>
        <v>34.949578405382709</v>
      </c>
      <c r="AH45" s="64"/>
      <c r="AI45" s="25">
        <f t="shared" si="20"/>
        <v>4</v>
      </c>
      <c r="AJ45" s="82">
        <f t="shared" ref="AJ45" si="24">AJ44+AF44</f>
        <v>718207.88944051717</v>
      </c>
      <c r="AK45" s="82">
        <f t="shared" ref="AK45" si="25">AK44+AG44</f>
        <v>458951.31853085873</v>
      </c>
      <c r="AL45" s="66"/>
      <c r="AM45" s="9" t="str">
        <f t="shared" si="21"/>
        <v>4 - 1</v>
      </c>
      <c r="AN45" s="18">
        <f>AN44+F44+F45</f>
        <v>-1.0700000000651926</v>
      </c>
      <c r="AO45" s="18">
        <f>AN45*G45</f>
        <v>37.396500002290935</v>
      </c>
      <c r="AP45" s="9" t="str">
        <f>D45&amp;","&amp;C45</f>
        <v>458951.32,718207.89</v>
      </c>
    </row>
    <row r="46" spans="1:44">
      <c r="A46"/>
      <c r="B46"/>
      <c r="C46"/>
      <c r="D46"/>
      <c r="E46"/>
      <c r="G46"/>
      <c r="H46"/>
      <c r="I46"/>
      <c r="J46"/>
      <c r="K46"/>
      <c r="L46"/>
      <c r="M46"/>
      <c r="N46"/>
      <c r="O46"/>
      <c r="P46"/>
      <c r="AJ46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1778</vt:lpstr>
      <vt:lpstr>1779</vt:lpstr>
      <vt:lpstr>1780</vt:lpstr>
      <vt:lpstr>1781</vt:lpstr>
      <vt:lpstr>1782</vt:lpstr>
      <vt:lpstr>1783</vt:lpstr>
      <vt:lpstr>1784</vt:lpstr>
      <vt:lpstr>1785</vt:lpstr>
      <vt:lpstr>1786</vt:lpstr>
      <vt:lpstr>1787</vt:lpstr>
      <vt:lpstr>'1778'!Print_Area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2007-04-21T06:08:02Z</dcterms:modified>
</cp:coreProperties>
</file>