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788" sheetId="2" r:id="rId1"/>
    <sheet name="1789" sheetId="4" r:id="rId2"/>
    <sheet name="1790" sheetId="5" r:id="rId3"/>
    <sheet name="1791" sheetId="6" r:id="rId4"/>
    <sheet name="1792" sheetId="7" r:id="rId5"/>
    <sheet name="1793" sheetId="8" r:id="rId6"/>
    <sheet name="1794" sheetId="9" r:id="rId7"/>
    <sheet name="1795" sheetId="10" r:id="rId8"/>
    <sheet name="1796" sheetId="11" r:id="rId9"/>
    <sheet name="1797" sheetId="3" r:id="rId10"/>
  </sheets>
  <definedNames>
    <definedName name="_xlnm.Print_Area" localSheetId="0">'1788'!$A$1:$AJ$43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9" i="4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49"/>
  <c r="L48"/>
  <c r="L47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N48"/>
  <c r="AO47"/>
  <c r="A49"/>
  <c r="AI48"/>
  <c r="AM47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5" i="11"/>
  <c r="AA45"/>
  <c r="AB45" i="10"/>
  <c r="AA45"/>
  <c r="AB46" i="9"/>
  <c r="AA46"/>
  <c r="AB45"/>
  <c r="AA45"/>
  <c r="AB46" i="8"/>
  <c r="AA46"/>
  <c r="AB45"/>
  <c r="AA45"/>
  <c r="AB45" i="7"/>
  <c r="AA45"/>
  <c r="AB45" i="6"/>
  <c r="AA45"/>
  <c r="AB46" i="5"/>
  <c r="AA46"/>
  <c r="AB45"/>
  <c r="AA45"/>
  <c r="AM49" i="4"/>
  <c r="AI49"/>
  <c r="AM48"/>
  <c r="AN49"/>
  <c r="AO49" s="1"/>
  <c r="AO48"/>
  <c r="AB49"/>
  <c r="AA49"/>
  <c r="AB48"/>
  <c r="AA48"/>
  <c r="AB47"/>
  <c r="AA47"/>
  <c r="AB46"/>
  <c r="AA46"/>
  <c r="AB45"/>
  <c r="AA45"/>
  <c r="C28"/>
  <c r="C29" s="1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9" i="4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7" s="1"/>
  <c r="AJ48" s="1"/>
  <c r="AJ49" s="1"/>
  <c r="AJ40"/>
  <c r="AK45"/>
  <c r="AK46" s="1"/>
  <c r="AK47" s="1"/>
  <c r="AK48" s="1"/>
  <c r="AK49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<sst xmlns="http://schemas.openxmlformats.org/spreadsheetml/2006/main" count="930" uniqueCount="97">
  <si>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</si>
  <si>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</si>
  <si>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</si>
  <si>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</si>
  <si>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</si>
  <si>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</si>
  <si>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</si>
  <si>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</si>
  <si>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</si>
  <si>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</si>
  <si>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</si>
  <si>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</si>
  <si>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</si>
  <si>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</si>
  <si>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</si>
  <si>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</si>
  <si>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</si>
  <si>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</si>
  <si>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</si>
  <si>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</si>
  <si>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</si>
  <si>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</si>
  <si>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</si>
  <si>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</si>
  <si>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</si>
  <si>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</si>
  <si>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</si>
  <si>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</si>
  <si>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</si>
  <si>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</si>
  <si>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</si>
  <si>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</si>
  <si>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</si>
  <si>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</si>
  <si>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</si>
  <si>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</si>
  <si>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</si>
  <si>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</si>
  <si>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</si>
  <si>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</si>
  <si>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</si>
  <si>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</si>
  <si>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</si>
  <si>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</si>
  <si>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</si>
  <si>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</si>
  <si>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</si>
  <si>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</si>
  <si>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</si>
  <si>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</si>
  <si>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</si>
  <si>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</si>
  <si>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</si>
  <si>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</si>
  <si>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</si>
  <si>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</si>
  <si>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</si>
  <si>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1788</t>
  </si>
  <si>
    <t>Esplaquez, Vicente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</si>
  <si>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</si>
  <si>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</si>
  <si>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</si>
  <si>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</si>
  <si>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</si>
  <si>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</si>
  <si>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</si>
  <si>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12, 1970</t>
  </si>
  <si>
    <t>696.96</t>
  </si>
  <si>
    <t>BLLM 1</t>
  </si>
  <si>
    <t>1789</t>
  </si>
  <si>
    <t>Market Site</t>
  </si>
  <si>
    <t>11,180.50</t>
  </si>
  <si>
    <t>1790</t>
  </si>
  <si>
    <t>Sabremisana, Pedro</t>
  </si>
  <si>
    <t>May 12, 1978</t>
  </si>
  <si>
    <t>695.23</t>
  </si>
  <si>
    <t>1791</t>
  </si>
  <si>
    <t>Amparan, Roger</t>
  </si>
  <si>
    <t>699.22</t>
  </si>
  <si>
    <t>1792</t>
  </si>
  <si>
    <t>Faba, Francisco</t>
  </si>
  <si>
    <t>699.45</t>
  </si>
  <si>
    <t>1793</t>
  </si>
  <si>
    <t>Fernandez, Maria</t>
  </si>
  <si>
    <t>692.27</t>
  </si>
  <si>
    <t>1794</t>
  </si>
  <si>
    <t>Morales, Ricardo</t>
  </si>
  <si>
    <t>692.40</t>
  </si>
  <si>
    <t>1795</t>
  </si>
  <si>
    <t>Faba, Dionisio</t>
  </si>
  <si>
    <t>702.32</t>
  </si>
  <si>
    <t>1796</t>
  </si>
  <si>
    <t>Faba, Gabriel</t>
  </si>
  <si>
    <t>701</t>
  </si>
  <si>
    <t>1797</t>
  </si>
  <si>
    <t>Cruz,Francisco dela</t>
  </si>
  <si>
    <t>695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</si>
</sst>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1393.9109000038025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696.95545000190123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4.8984009095645684E-3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22104.412748965544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108.27627551492346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-2.332814956907292E-3</v>
      </c>
      <c r="AB40" s="91">
        <f>SUM(AB42:AB65536)</f>
        <v>-4.3072387730020978E-3</v>
      </c>
      <c r="AC40" s="91"/>
      <c r="AD40" s="91">
        <f>SUM(AD42:AD65536)</f>
        <v>-2.332814956907292E-3</v>
      </c>
      <c r="AE40" s="91">
        <f>SUM(AE42:AE65536)</f>
        <v>-4.3072387730020978E-3</v>
      </c>
      <c r="AF40" s="91">
        <f>SUM(AF42:AF65536)</f>
        <v>-3.5527136788005009E-15</v>
      </c>
      <c r="AG40" s="91">
        <f>SUM(AG42:AG65536)</f>
        <v>0</v>
      </c>
      <c r="AH40" s="92"/>
      <c r="AI40" s="93">
        <v>1</v>
      </c>
      <c r="AJ40" s="92">
        <f>AJ44+AF44</f>
        <v>718150.88417375239</v>
      </c>
      <c r="AK40" s="92">
        <f>AK44+AG44</f>
        <v>458949.84666228987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3061.7600000000093</v>
      </c>
      <c r="G41" s="72">
        <f>IF(D42=0,D41-$D$41,D41-D42)</f>
        <v>3465.1999999999534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4624.0658881118607</v>
      </c>
      <c r="N41" s="36">
        <f>IF(F41=0,,ATAN(G41/F41))</f>
        <v>0.84713094176346926</v>
      </c>
      <c r="O41" s="36">
        <f>ABS(DEGREES(N41))</f>
        <v>48.537027657989519</v>
      </c>
      <c r="P41" s="37" t="str">
        <f>TEXT(INT(O41),"00")</f>
        <v>48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48.533333333333331</v>
      </c>
      <c r="X41" s="22">
        <f>IF(R41="",W41,IF(R41="N",IF(U41="E",180+W41,180-W41),IF(U41="E",360-W41,W41)))</f>
        <v>48.533333333333331</v>
      </c>
      <c r="Y41" s="22">
        <f>RADIANS(X41)</f>
        <v>0.84706646363458127</v>
      </c>
      <c r="Z41" s="64"/>
      <c r="AA41" s="58">
        <f>-M41*COS(Y41)</f>
        <v>-3061.9834232475514</v>
      </c>
      <c r="AB41" s="58">
        <f>-M41*SIN(Y41)</f>
        <v>-3465.0025762410246</v>
      </c>
      <c r="AC41" s="64"/>
      <c r="AD41" s="22">
        <v>0</v>
      </c>
      <c r="AE41" s="22">
        <v>0</v>
      </c>
      <c r="AF41" s="22">
        <f t="shared" ref="AF41:AG43" si="0">AA41-AD41</f>
        <v>-3061.9834232475514</v>
      </c>
      <c r="AG41" s="22">
        <f t="shared" si="0"/>
        <v>-3465.0025762410246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718166.86</v>
      </c>
      <c r="D42" s="60">
        <v>458985.02</v>
      </c>
      <c r="E42" s="79"/>
      <c r="F42" s="72">
        <f>IF(C43=0,C42-$C$42,C42-C43)</f>
        <v>20.020000000018626</v>
      </c>
      <c r="G42" s="72">
        <f>IF(D43=0,D42-$D$42,D42-D43)</f>
        <v>0.51000000000931323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20.026494950458886</v>
      </c>
      <c r="N42" s="36">
        <f>IF(F42=0,,ATAN(G42/F42))</f>
        <v>2.5469017042898084E-2</v>
      </c>
      <c r="O42" s="36">
        <f>ABS(DEGREES(N42))</f>
        <v>1.4592671849048247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1.4666666666666668</v>
      </c>
      <c r="Y42" s="22">
        <f>RADIANS(X42)</f>
        <v>2.5598162362583502E-2</v>
      </c>
      <c r="Z42" s="64"/>
      <c r="AA42" s="58">
        <f>-M42*COS(Y42)</f>
        <v>-20.019933968953847</v>
      </c>
      <c r="AB42" s="58">
        <f>-M42*SIN(Y42)</f>
        <v>-0.51258548504920975</v>
      </c>
      <c r="AC42" s="64"/>
      <c r="AD42" s="82">
        <f>$AA$40/$M$40*M42</f>
        <v>-4.3147131477033307E-4</v>
      </c>
      <c r="AE42" s="82">
        <f>$AB$40/$M$40*M42</f>
        <v>-7.9665554737388792E-4</v>
      </c>
      <c r="AF42" s="22">
        <f t="shared" si="0"/>
        <v>-20.019502497639078</v>
      </c>
      <c r="AG42" s="22">
        <f t="shared" si="0"/>
        <v>-0.51178882950183591</v>
      </c>
      <c r="AH42" s="63"/>
      <c r="AI42" s="38">
        <f>A42</f>
        <v>1</v>
      </c>
      <c r="AJ42" s="82">
        <f t="shared" ref="AJ42:AK44" si="1">AJ41+AF41</f>
        <v>718166.63657675241</v>
      </c>
      <c r="AK42" s="82">
        <f t="shared" si="1"/>
        <v>458985.21742375894</v>
      </c>
      <c r="AL42" s="66"/>
      <c r="AM42" s="9" t="str">
        <f>IF(A43=0,A42&amp;" - 1",A42&amp;" - "&amp;A43)</f>
        <v>1 - 2</v>
      </c>
      <c r="AN42" s="18">
        <f>F42</f>
        <v>20.020000000018626</v>
      </c>
      <c r="AO42" s="18">
        <f>AN42*G42</f>
        <v>10.21020000019595</v>
      </c>
      <c r="AP42" s="9" t="str">
        <f>D42&amp;","&amp;C42</f>
        <v>458985.02,718166.86</v>
      </c>
    </row>
    <row r="43" spans="1:44">
      <c r="A43" s="20">
        <f>A42+1</f>
        <v>2</v>
      </c>
      <c r="B43" s="44"/>
      <c r="C43" s="60">
        <v>718146.84</v>
      </c>
      <c r="D43" s="60">
        <v>458984.51</v>
      </c>
      <c r="E43" s="79"/>
      <c r="F43" s="72">
        <f>IF(C44=0,C43-$C$42,C43-C44)</f>
        <v>-1.0100000000093132</v>
      </c>
      <c r="G43" s="72">
        <f>IF(D44=0,D43-$D$42,D43-D44)</f>
        <v>32.03000000002794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32.045920177174011</v>
      </c>
      <c r="N43" s="36">
        <f>IF(F43=0,,ATAN(G43/F43))</f>
        <v>-1.5392738340348755</v>
      </c>
      <c r="O43" s="36">
        <f>ABS(DEGREES(N43))</f>
        <v>88.193894205119093</v>
      </c>
      <c r="P43" s="37" t="str">
        <f>TEXT(INT(O43),"00")</f>
        <v>88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88.2</v>
      </c>
      <c r="X43" s="22">
        <f>IF(R43="",W43,IF(R43="N",IF(U43="E",180+W43,180-W43),IF(U43="E",360-W43,W43)))</f>
        <v>91.8</v>
      </c>
      <c r="Y43" s="22">
        <f>RADIANS(X43)</f>
        <v>1.6022122533307945</v>
      </c>
      <c r="Z43" s="64"/>
      <c r="AA43" s="58">
        <f>-M43*COS(Y43)</f>
        <v>1.0065866781221426</v>
      </c>
      <c r="AB43" s="58">
        <f>-M43*SIN(Y43)</f>
        <v>-32.030107450041989</v>
      </c>
      <c r="AC43" s="64"/>
      <c r="AD43" s="82">
        <f>$AA$40/$M$40*M43</f>
        <v>-6.9043012000228156E-4</v>
      </c>
      <c r="AE43" s="82">
        <f>$AB$40/$M$40*M43</f>
        <v>-1.27478923011745E-3</v>
      </c>
      <c r="AF43" s="22">
        <f t="shared" si="0"/>
        <v>1.007277108242145</v>
      </c>
      <c r="AG43" s="22">
        <f t="shared" si="0"/>
        <v>-32.028832660811872</v>
      </c>
      <c r="AH43" s="64"/>
      <c r="AI43" s="25">
        <f>A43</f>
        <v>2</v>
      </c>
      <c r="AJ43" s="82">
        <f t="shared" si="1"/>
        <v>718146.61707425478</v>
      </c>
      <c r="AK43" s="82">
        <f t="shared" si="1"/>
        <v>458984.70563492941</v>
      </c>
      <c r="AL43" s="66"/>
      <c r="AM43" s="9" t="str">
        <f>IF(A44=0,A43&amp;" - 1",A43&amp;" - "&amp;A44)</f>
        <v>2 - 3</v>
      </c>
      <c r="AN43" s="18">
        <f>AN42+F42+F43</f>
        <v>39.03000000002794</v>
      </c>
      <c r="AO43" s="18">
        <f>AN43*G43</f>
        <v>1250.1309000019853</v>
      </c>
      <c r="AP43" s="9" t="str">
        <f>D43&amp;","&amp;C43</f>
        <v>458984.51,718146.84</v>
      </c>
    </row>
    <row r="44" spans="1:44" s="46" customFormat="1">
      <c r="A44" s="20">
        <f>A43+1</f>
        <v>3</v>
      </c>
      <c r="B44" s="44"/>
      <c r="C44" s="60">
        <v>718147.85</v>
      </c>
      <c r="D44" s="60">
        <v>458952.48</v>
      </c>
      <c r="E44" s="79"/>
      <c r="F44" s="72">
        <f>IF(C45=0,C44-$C$42,C44-C45)</f>
        <v>-3.2600000000093132</v>
      </c>
      <c r="G44" s="72">
        <f>IF(D45=0,D44-$D$42,D44-D45)</f>
        <v>2.8299999999580905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4.3170012740122647</v>
      </c>
      <c r="N44" s="22">
        <f>IF(F44=0,,ATAN(G44/F44))</f>
        <v>-0.71490759654283564</v>
      </c>
      <c r="O44" s="22">
        <f>ABS(DEGREES(N44))</f>
        <v>40.961188023745926</v>
      </c>
      <c r="P44" s="24" t="str">
        <f>TEXT(INT(O44),"00")</f>
        <v>40</v>
      </c>
      <c r="Q44" s="25" t="str">
        <f>TEXT((O44-P44)*60,"00")</f>
        <v>58</v>
      </c>
      <c r="R44" s="23" t="str">
        <f>IF(L44="",IF(F44&gt;0,"S","N"),"")</f>
        <v>N</v>
      </c>
      <c r="S44" s="25" t="str">
        <f>IF(L44="",IF(INT(Q44)=60,INT(P44+1),P44),"due")</f>
        <v>40</v>
      </c>
      <c r="T44" s="25" t="str">
        <f>IF(L44="",IF(INT(Q44)=60,"00",Q44),L44)</f>
        <v>58</v>
      </c>
      <c r="U44" s="24" t="str">
        <f>IF(L44="",IF(G44&gt;0,"W","E"),"")</f>
        <v>W</v>
      </c>
      <c r="V44" s="44"/>
      <c r="W44" s="22">
        <f>IF(S44="due",90*(I44+K44),S44+T44/60)</f>
        <v>40.966666666666669</v>
      </c>
      <c r="X44" s="22">
        <f>IF(R44="",W44,IF(R44="N",IF(U44="E",180+W44,180-W44),IF(U44="E",360-W44,W44)))</f>
        <v>139.03333333333333</v>
      </c>
      <c r="Y44" s="22">
        <f>RADIANS(X44)</f>
        <v>2.4265894366894494</v>
      </c>
      <c r="Z44" s="64"/>
      <c r="AA44" s="58">
        <f>-M44*COS(Y44)</f>
        <v>3.2597293794944795</v>
      </c>
      <c r="AB44" s="58">
        <f>-M44*SIN(Y44)</f>
        <v>-2.8303117093853909</v>
      </c>
      <c r="AC44" s="64"/>
      <c r="AD44" s="82">
        <f>$AA$40/$M$40*M44</f>
        <v>-9.3009896148631529E-5</v>
      </c>
      <c r="AE44" s="82">
        <f>$AB$40/$M$40*M44</f>
        <v>-1.7173065089371556E-4</v>
      </c>
      <c r="AF44" s="22">
        <f>AA44-AD44</f>
        <v>3.259822389390628</v>
      </c>
      <c r="AG44" s="22">
        <f>AB44-AE44</f>
        <v>-2.830139978734497</v>
      </c>
      <c r="AH44" s="64"/>
      <c r="AI44" s="25">
        <f>A44</f>
        <v>3</v>
      </c>
      <c r="AJ44" s="82">
        <f t="shared" si="1"/>
        <v>718147.62435136305</v>
      </c>
      <c r="AK44" s="82">
        <f t="shared" si="1"/>
        <v>458952.6768022686</v>
      </c>
      <c r="AL44" s="66"/>
      <c r="AM44" s="9" t="str">
        <f>IF(A45=0,A44&amp;" - 1",A44&amp;" - "&amp;A45)</f>
        <v>3 - 4</v>
      </c>
      <c r="AN44" s="18">
        <f>AN43+F43+F44</f>
        <v>34.760000000009313</v>
      </c>
      <c r="AO44" s="18">
        <f>AN44*G44</f>
        <v>98.370799998569581</v>
      </c>
      <c r="AP44" s="9" t="str">
        <f>D44&amp;","&amp;C44</f>
        <v>458952.48,718147.85</v>
      </c>
    </row>
    <row r="45" spans="1:44" s="46" customFormat="1">
      <c r="A45" s="20">
        <f t="shared" ref="A45:A46" si="2">A44+1</f>
        <v>4</v>
      </c>
      <c r="B45" s="44"/>
      <c r="C45" s="60">
        <v>718151.11</v>
      </c>
      <c r="D45" s="60">
        <v>458949.65</v>
      </c>
      <c r="E45" s="79"/>
      <c r="F45" s="72">
        <f t="shared" ref="F45:F46" si="3">IF(C46=0,C45-$C$42,C45-C46)</f>
        <v>-16.950000000069849</v>
      </c>
      <c r="G45" s="72">
        <f t="shared" ref="G45:G46" si="4">IF(D46=0,D45-$D$42,D45-D46)</f>
        <v>-0.4599999999627471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16.956240739100561</v>
      </c>
      <c r="N45" s="22">
        <f t="shared" ref="N45:N46" si="11">IF(F45=0,,ATAN(G45/F45))</f>
        <v>2.7131983417537166E-2</v>
      </c>
      <c r="O45" s="22">
        <f t="shared" ref="O45:O46" si="12">ABS(DEGREES(N45))</f>
        <v>1.5545481396438152</v>
      </c>
      <c r="P45" s="24" t="str">
        <f t="shared" ref="P45:P46" si="13">TEXT(INT(O45),"00")</f>
        <v>01</v>
      </c>
      <c r="Q45" s="25" t="str">
        <f t="shared" ref="Q45:Q46" si="14">TEXT((O45-P45)*60,"00")</f>
        <v>33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1.55</v>
      </c>
      <c r="X45" s="22">
        <f t="shared" ref="X45:X46" si="20">IF(R45="",W45,IF(R45="N",IF(U45="E",180+W45,180-W45),IF(U45="E",360-W45,W45)))</f>
        <v>181.55</v>
      </c>
      <c r="Y45" s="22">
        <f t="shared" ref="Y45:Y46" si="21">RADIANS(X45)</f>
        <v>3.1686452569957053</v>
      </c>
      <c r="Z45" s="64"/>
      <c r="AA45" s="58">
        <f t="shared" ref="AA45:AA46" si="22">-M45*COS(Y45)</f>
        <v>16.9500364614726</v>
      </c>
      <c r="AB45" s="58">
        <f t="shared" ref="AB45:AB46" si="23">-M45*SIN(Y45)</f>
        <v>0.45865450731783652</v>
      </c>
      <c r="AC45" s="64"/>
      <c r="AD45" s="82">
        <f t="shared" ref="AD45:AD46" si="24">$AA$40/$M$40*M45</f>
        <v>-3.6532261403508163E-4</v>
      </c>
      <c r="AE45" s="82">
        <f t="shared" ref="AE45:AE46" si="25">$AB$40/$M$40*M45</f>
        <v>-6.7452059288597823E-4</v>
      </c>
      <c r="AF45" s="22">
        <f t="shared" ref="AF45:AF46" si="26">AA45-AD45</f>
        <v>16.950401784086633</v>
      </c>
      <c r="AG45" s="22">
        <f t="shared" ref="AG45:AG46" si="27">AB45-AE45</f>
        <v>0.4593290279107225</v>
      </c>
      <c r="AH45" s="64"/>
      <c r="AI45" s="25">
        <f t="shared" ref="AI45:AI46" si="28">A45</f>
        <v>4</v>
      </c>
      <c r="AJ45" s="82">
        <f t="shared" ref="AJ45:AJ46" si="29">AJ44+AF44</f>
        <v>718150.88417375239</v>
      </c>
      <c r="AK45" s="82">
        <f t="shared" ref="AK45:AK46" si="30">AK44+AG44</f>
        <v>458949.84666228987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14.549999999930151</v>
      </c>
      <c r="AO45" s="18">
        <f t="shared" ref="AO45:AO46" si="33">AN45*G45</f>
        <v>-6.6929999994258393</v>
      </c>
      <c r="AP45" s="9" t="str">
        <f t="shared" ref="AP45:AP46" si="34">D45&amp;","&amp;C45</f>
        <v>458949.65,718151.11</v>
      </c>
    </row>
    <row r="46" spans="1:44" s="46" customFormat="1">
      <c r="A46" s="20">
        <f t="shared" si="2"/>
        <v>5</v>
      </c>
      <c r="B46" s="44"/>
      <c r="C46" s="60">
        <v>718168.06</v>
      </c>
      <c r="D46" s="60">
        <v>458950.11</v>
      </c>
      <c r="E46" s="79"/>
      <c r="F46" s="72">
        <f t="shared" si="3"/>
        <v>1.2000000000698492</v>
      </c>
      <c r="G46" s="72">
        <f t="shared" si="4"/>
        <v>-34.910000000032596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34.93061837417774</v>
      </c>
      <c r="N46" s="22">
        <f t="shared" si="11"/>
        <v>-1.5364357509362987</v>
      </c>
      <c r="O46" s="22">
        <f t="shared" si="12"/>
        <v>88.03128402166324</v>
      </c>
      <c r="P46" s="24" t="str">
        <f t="shared" si="13"/>
        <v>88</v>
      </c>
      <c r="Q46" s="25" t="str">
        <f t="shared" si="14"/>
        <v>02</v>
      </c>
      <c r="R46" s="23" t="str">
        <f t="shared" si="15"/>
        <v>S</v>
      </c>
      <c r="S46" s="25" t="str">
        <f t="shared" si="16"/>
        <v>88</v>
      </c>
      <c r="T46" s="25" t="str">
        <f t="shared" si="17"/>
        <v>02</v>
      </c>
      <c r="U46" s="24" t="str">
        <f t="shared" si="18"/>
        <v>E</v>
      </c>
      <c r="V46" s="44"/>
      <c r="W46" s="22">
        <f t="shared" si="19"/>
        <v>88.033333333333331</v>
      </c>
      <c r="X46" s="22">
        <f t="shared" si="20"/>
        <v>271.9666666666667</v>
      </c>
      <c r="Y46" s="22">
        <f t="shared" si="21"/>
        <v>4.7467137890072451</v>
      </c>
      <c r="Z46" s="64"/>
      <c r="AA46" s="58">
        <f t="shared" si="22"/>
        <v>-1.1987513650922841</v>
      </c>
      <c r="AB46" s="58">
        <f t="shared" si="23"/>
        <v>34.910042898385747</v>
      </c>
      <c r="AC46" s="64"/>
      <c r="AD46" s="82">
        <f t="shared" si="24"/>
        <v>-7.5258101195096419E-4</v>
      </c>
      <c r="AE46" s="82">
        <f t="shared" si="25"/>
        <v>-1.3895427517310668E-3</v>
      </c>
      <c r="AF46" s="22">
        <f t="shared" si="26"/>
        <v>-1.1979987840803332</v>
      </c>
      <c r="AG46" s="22">
        <f t="shared" si="27"/>
        <v>34.911432441137478</v>
      </c>
      <c r="AH46" s="64"/>
      <c r="AI46" s="25">
        <f t="shared" si="28"/>
        <v>5</v>
      </c>
      <c r="AJ46" s="82">
        <f t="shared" si="29"/>
        <v>718167.83457553643</v>
      </c>
      <c r="AK46" s="82">
        <f t="shared" si="30"/>
        <v>458950.30599131779</v>
      </c>
      <c r="AL46" s="66"/>
      <c r="AM46" s="9" t="str">
        <f t="shared" si="31"/>
        <v>5 - 1</v>
      </c>
      <c r="AN46" s="18">
        <f t="shared" si="32"/>
        <v>-1.2000000000698492</v>
      </c>
      <c r="AO46" s="18">
        <f t="shared" si="33"/>
        <v>41.892000002477552</v>
      </c>
      <c r="AP46" s="9" t="str">
        <f t="shared" si="34"/>
        <v>458950.11,718168.06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1389.4095999999583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694.70479999997917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5.5129407174320383E-3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19630.470160689361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108.22161825119903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-2.4194206586209965E-3</v>
      </c>
      <c r="AB40" s="91">
        <f>SUM(AB42:AB65536)</f>
        <v>4.9536773240248522E-3</v>
      </c>
      <c r="AC40" s="91"/>
      <c r="AD40" s="91">
        <f>SUM(AD42:AD65536)</f>
        <v>-2.4194206586209965E-3</v>
      </c>
      <c r="AE40" s="91">
        <f>SUM(AE42:AE65536)</f>
        <v>4.953677324024853E-3</v>
      </c>
      <c r="AF40" s="91">
        <f>SUM(AF42:AF65536)</f>
        <v>-9.9920072216264089E-16</v>
      </c>
      <c r="AG40" s="91">
        <f>SUM(AG42:AG65536)</f>
        <v>0</v>
      </c>
      <c r="AH40" s="92"/>
      <c r="AI40" s="93">
        <v>1</v>
      </c>
      <c r="AJ40" s="92">
        <f>AJ44+AF44</f>
        <v>718312.54209881474</v>
      </c>
      <c r="AK40" s="92">
        <f>AK44+AG44</f>
        <v>459024.24034802674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2932.0200000000186</v>
      </c>
      <c r="G41" s="72">
        <f>IF(D42=0,D41-$D$41,D41-D42)</f>
        <v>3461.3999999999651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4536.3014935517531</v>
      </c>
      <c r="N41" s="36">
        <f>IF(F41=0,,ATAN(G41/F41))</f>
        <v>0.86801046617210331</v>
      </c>
      <c r="O41" s="36">
        <f>ABS(DEGREES(N41))</f>
        <v>49.733336284844633</v>
      </c>
      <c r="P41" s="37" t="str">
        <f>TEXT(INT(O41),"00")</f>
        <v>49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49.733333333333334</v>
      </c>
      <c r="X41" s="22">
        <f>IF(R41="",W41,IF(R41="N",IF(U41="E",180+W41,180-W41),IF(U41="E",360-W41,W41)))</f>
        <v>49.733333333333334</v>
      </c>
      <c r="Y41" s="22">
        <f>RADIANS(X41)</f>
        <v>0.86801041465851325</v>
      </c>
      <c r="Z41" s="64"/>
      <c r="AA41" s="58">
        <f>-M41*COS(Y41)</f>
        <v>-2932.0201783091552</v>
      </c>
      <c r="AB41" s="58">
        <f>-M41*SIN(Y41)</f>
        <v>-3461.399848961084</v>
      </c>
      <c r="AC41" s="64"/>
      <c r="AD41" s="22">
        <v>0</v>
      </c>
      <c r="AE41" s="22">
        <v>0</v>
      </c>
      <c r="AF41" s="22">
        <f t="shared" ref="AF41:AG43" si="0">AA41-AD41</f>
        <v>-2932.0201783091552</v>
      </c>
      <c r="AG41" s="22">
        <f t="shared" si="0"/>
        <v>-3461.399848961084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718296.6</v>
      </c>
      <c r="D42" s="60">
        <v>458988.82</v>
      </c>
      <c r="E42" s="79"/>
      <c r="F42" s="72">
        <f>IF(C43=0,C42-$C$42,C42-C43)</f>
        <v>-20.03000000002794</v>
      </c>
      <c r="G42" s="72">
        <f>IF(D43=0,D42-$D$42,D42-D43)</f>
        <v>-0.51000000000931323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20.036491708907743</v>
      </c>
      <c r="N42" s="36">
        <f>IF(F42=0,,ATAN(G42/F42))</f>
        <v>2.5456307101444666E-2</v>
      </c>
      <c r="O42" s="36">
        <f>ABS(DEGREES(N42))</f>
        <v>1.4585389589016853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181.46666666666667</v>
      </c>
      <c r="Y42" s="22">
        <f>RADIANS(X42)</f>
        <v>3.1671908159523765</v>
      </c>
      <c r="Z42" s="64"/>
      <c r="AA42" s="58">
        <f>-M42*COS(Y42)</f>
        <v>20.029927452314006</v>
      </c>
      <c r="AB42" s="58">
        <f>-M42*SIN(Y42)</f>
        <v>0.51284135574905054</v>
      </c>
      <c r="AC42" s="64"/>
      <c r="AD42" s="82">
        <f>$AA$40/$M$40*M42</f>
        <v>-4.4793917102863701E-4</v>
      </c>
      <c r="AE42" s="82">
        <f>$AB$40/$M$40*M42</f>
        <v>9.1713944251918056E-4</v>
      </c>
      <c r="AF42" s="22">
        <f t="shared" si="0"/>
        <v>20.030375391485034</v>
      </c>
      <c r="AG42" s="22">
        <f t="shared" si="0"/>
        <v>0.5119242163065314</v>
      </c>
      <c r="AH42" s="63"/>
      <c r="AI42" s="38">
        <f>A42</f>
        <v>1</v>
      </c>
      <c r="AJ42" s="82">
        <f t="shared" ref="AJ42:AK44" si="1">AJ41+AF41</f>
        <v>718296.59982169082</v>
      </c>
      <c r="AK42" s="82">
        <f t="shared" si="1"/>
        <v>458988.82015103888</v>
      </c>
      <c r="AL42" s="66"/>
      <c r="AM42" s="9" t="str">
        <f>IF(A43=0,A42&amp;" - 1",A42&amp;" - "&amp;A43)</f>
        <v>1 - 2</v>
      </c>
      <c r="AN42" s="18">
        <f>F42</f>
        <v>-20.03000000002794</v>
      </c>
      <c r="AO42" s="18">
        <f>AN42*G42</f>
        <v>10.215300000200793</v>
      </c>
      <c r="AP42" s="9" t="str">
        <f>D42&amp;","&amp;C42</f>
        <v>458988.82,718296.6</v>
      </c>
    </row>
    <row r="43" spans="1:44">
      <c r="A43" s="20">
        <f>A42+1</f>
        <v>2</v>
      </c>
      <c r="B43" s="44"/>
      <c r="C43" s="60">
        <v>718316.63</v>
      </c>
      <c r="D43" s="60">
        <v>458989.33</v>
      </c>
      <c r="E43" s="79"/>
      <c r="F43" s="72">
        <f>IF(C44=0,C43-$C$42,C43-C44)</f>
        <v>1</v>
      </c>
      <c r="G43" s="72">
        <f>IF(D44=0,D43-$D$42,D43-D44)</f>
        <v>-32.07999999995809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32.095582250479758</v>
      </c>
      <c r="N43" s="36">
        <f>IF(F43=0,,ATAN(G43/F43))</f>
        <v>-1.5396343476989705</v>
      </c>
      <c r="O43" s="36">
        <f>ABS(DEGREES(N43))</f>
        <v>88.214550116528542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271.7833333333333</v>
      </c>
      <c r="Y43" s="22">
        <f>RADIANS(X43)</f>
        <v>4.7435140187119211</v>
      </c>
      <c r="Z43" s="64"/>
      <c r="AA43" s="58">
        <f>-M43*COS(Y43)</f>
        <v>-0.9988149394582283</v>
      </c>
      <c r="AB43" s="58">
        <f>-M43*SIN(Y43)</f>
        <v>32.080036918838267</v>
      </c>
      <c r="AC43" s="64"/>
      <c r="AD43" s="82">
        <f>$AA$40/$M$40*M43</f>
        <v>-7.1753422284849045E-4</v>
      </c>
      <c r="AE43" s="82">
        <f>$AB$40/$M$40*M43</f>
        <v>1.4691256753020748E-3</v>
      </c>
      <c r="AF43" s="22">
        <f t="shared" si="0"/>
        <v>-0.99809740523537982</v>
      </c>
      <c r="AG43" s="22">
        <f t="shared" si="0"/>
        <v>32.078567793162968</v>
      </c>
      <c r="AH43" s="64"/>
      <c r="AI43" s="25">
        <f>A43</f>
        <v>2</v>
      </c>
      <c r="AJ43" s="82">
        <f t="shared" si="1"/>
        <v>718316.6301970823</v>
      </c>
      <c r="AK43" s="82">
        <f t="shared" si="1"/>
        <v>458989.33207525517</v>
      </c>
      <c r="AL43" s="66"/>
      <c r="AM43" s="9" t="str">
        <f>IF(A44=0,A43&amp;" - 1",A43&amp;" - "&amp;A44)</f>
        <v>2 - 3</v>
      </c>
      <c r="AN43" s="18">
        <f>AN42+F42+F43</f>
        <v>-39.060000000055879</v>
      </c>
      <c r="AO43" s="18">
        <f>AN43*G43</f>
        <v>1253.0448000001556</v>
      </c>
      <c r="AP43" s="9" t="str">
        <f>D43&amp;","&amp;C43</f>
        <v>458989.33,718316.63</v>
      </c>
    </row>
    <row r="44" spans="1:44" s="46" customFormat="1">
      <c r="A44" s="20">
        <f>A43+1</f>
        <v>3</v>
      </c>
      <c r="B44" s="44"/>
      <c r="C44" s="60">
        <v>718315.63</v>
      </c>
      <c r="D44" s="60">
        <v>459021.41</v>
      </c>
      <c r="E44" s="79"/>
      <c r="F44" s="72">
        <f>IF(C45=0,C44-$C$42,C44-C45)</f>
        <v>3.0899999999674037</v>
      </c>
      <c r="G44" s="72">
        <f>IF(D45=0,D44-$D$42,D44-D45)</f>
        <v>-2.8300000000162981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4.1901073971785978</v>
      </c>
      <c r="N44" s="22">
        <f>IF(F44=0,,ATAN(G44/F44))</f>
        <v>-0.74150744983392569</v>
      </c>
      <c r="O44" s="22">
        <f>ABS(DEGREES(N44))</f>
        <v>42.485247352992559</v>
      </c>
      <c r="P44" s="24" t="str">
        <f>TEXT(INT(O44),"00")</f>
        <v>42</v>
      </c>
      <c r="Q44" s="25" t="str">
        <f>TEXT((O44-P44)*60,"00")</f>
        <v>29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29</v>
      </c>
      <c r="U44" s="24" t="str">
        <f>IF(L44="",IF(G44&gt;0,"W","E"),"")</f>
        <v>E</v>
      </c>
      <c r="V44" s="44"/>
      <c r="W44" s="22">
        <f>IF(S44="due",90*(I44+K44),S44+T44/60)</f>
        <v>42.483333333333334</v>
      </c>
      <c r="X44" s="22">
        <f>IF(R44="",W44,IF(R44="N",IF(U44="E",180+W44,180-W44),IF(U44="E",360-W44,W44)))</f>
        <v>317.51666666666665</v>
      </c>
      <c r="Y44" s="22">
        <f>RADIANS(X44)</f>
        <v>5.5417112632906615</v>
      </c>
      <c r="Z44" s="64"/>
      <c r="AA44" s="58">
        <f>-M44*COS(Y44)</f>
        <v>-3.0900945370675852</v>
      </c>
      <c r="AB44" s="58">
        <f>-M44*SIN(Y44)</f>
        <v>2.829896774067187</v>
      </c>
      <c r="AC44" s="64"/>
      <c r="AD44" s="82">
        <f>$AA$40/$M$40*M44</f>
        <v>-9.3674744125924519E-5</v>
      </c>
      <c r="AE44" s="82">
        <f>$AB$40/$M$40*M44</f>
        <v>1.9179569049183431E-4</v>
      </c>
      <c r="AF44" s="22">
        <f>AA44-AD44</f>
        <v>-3.0900008623234592</v>
      </c>
      <c r="AG44" s="22">
        <f>AB44-AE44</f>
        <v>2.8297049783766952</v>
      </c>
      <c r="AH44" s="64"/>
      <c r="AI44" s="25">
        <f>A44</f>
        <v>3</v>
      </c>
      <c r="AJ44" s="82">
        <f t="shared" si="1"/>
        <v>718315.63209967711</v>
      </c>
      <c r="AK44" s="82">
        <f t="shared" si="1"/>
        <v>459021.41064304835</v>
      </c>
      <c r="AL44" s="66"/>
      <c r="AM44" s="9" t="str">
        <f>IF(A45=0,A44&amp;" - 1",A44&amp;" - "&amp;A45)</f>
        <v>3 - 4</v>
      </c>
      <c r="AN44" s="18">
        <f>AN43+F43+F44</f>
        <v>-34.970000000088476</v>
      </c>
      <c r="AO44" s="18">
        <f>AN44*G44</f>
        <v>98.965100000820328</v>
      </c>
      <c r="AP44" s="9" t="str">
        <f>D44&amp;","&amp;C44</f>
        <v>459021.41,718315.63</v>
      </c>
    </row>
    <row r="45" spans="1:44" s="46" customFormat="1">
      <c r="A45" s="20">
        <f t="shared" ref="A45:A46" si="2">A44+1</f>
        <v>4</v>
      </c>
      <c r="B45" s="44"/>
      <c r="C45" s="60">
        <v>718312.54</v>
      </c>
      <c r="D45" s="60">
        <v>459024.24</v>
      </c>
      <c r="E45" s="79"/>
      <c r="F45" s="72">
        <f t="shared" ref="F45:F46" si="3">IF(C46=0,C45-$C$42,C45-C46)</f>
        <v>16.910000000032596</v>
      </c>
      <c r="G45" s="72">
        <f t="shared" ref="G45:G46" si="4">IF(D46=0,D45-$D$42,D45-D46)</f>
        <v>0.45000000001164153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16.915986521663847</v>
      </c>
      <c r="N45" s="22">
        <f t="shared" ref="N45:N46" si="11">IF(F45=0,,ATAN(G45/F45))</f>
        <v>2.660519335027383E-2</v>
      </c>
      <c r="O45" s="22">
        <f t="shared" ref="O45:O46" si="12">ABS(DEGREES(N45))</f>
        <v>1.5243652921002133</v>
      </c>
      <c r="P45" s="24" t="str">
        <f t="shared" ref="P45:P46" si="13">TEXT(INT(O45),"00")</f>
        <v>01</v>
      </c>
      <c r="Q45" s="25" t="str">
        <f t="shared" ref="Q45:Q46" si="14">TEXT((O45-P45)*60,"00")</f>
        <v>31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1.5166666666666666</v>
      </c>
      <c r="X45" s="22">
        <f t="shared" ref="X45:X46" si="20">IF(R45="",W45,IF(R45="N",IF(U45="E",180+W45,180-W45),IF(U45="E",360-W45,W45)))</f>
        <v>1.5166666666666666</v>
      </c>
      <c r="Y45" s="22">
        <f t="shared" ref="Y45:Y46" si="21">RADIANS(X45)</f>
        <v>2.6470826988580665E-2</v>
      </c>
      <c r="Z45" s="64"/>
      <c r="AA45" s="58">
        <f t="shared" ref="AA45:AA46" si="22">-M45*COS(Y45)</f>
        <v>-16.910060312245911</v>
      </c>
      <c r="AB45" s="58">
        <f t="shared" ref="AB45:AB46" si="23">-M45*SIN(Y45)</f>
        <v>-0.44772786078002086</v>
      </c>
      <c r="AC45" s="64"/>
      <c r="AD45" s="82">
        <f t="shared" ref="AD45:AD46" si="24">$AA$40/$M$40*M45</f>
        <v>-3.7817663340119568E-4</v>
      </c>
      <c r="AE45" s="82">
        <f t="shared" ref="AE45:AE46" si="25">$AB$40/$M$40*M45</f>
        <v>7.74303140167171E-4</v>
      </c>
      <c r="AF45" s="22">
        <f t="shared" ref="AF45:AF46" si="26">AA45-AD45</f>
        <v>-16.90968213561251</v>
      </c>
      <c r="AG45" s="22">
        <f t="shared" ref="AG45:AG46" si="27">AB45-AE45</f>
        <v>-0.44850216392018805</v>
      </c>
      <c r="AH45" s="64"/>
      <c r="AI45" s="25">
        <f t="shared" ref="AI45:AI46" si="28">A45</f>
        <v>4</v>
      </c>
      <c r="AJ45" s="82">
        <f t="shared" ref="AJ45:AJ46" si="29">AJ44+AF44</f>
        <v>718312.54209881474</v>
      </c>
      <c r="AK45" s="82">
        <f t="shared" ref="AK45:AK46" si="30">AK44+AG44</f>
        <v>459024.24034802674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-14.970000000088476</v>
      </c>
      <c r="AO45" s="18">
        <f t="shared" ref="AO45:AO46" si="33">AN45*G45</f>
        <v>-6.7365000002140878</v>
      </c>
      <c r="AP45" s="9" t="str">
        <f t="shared" ref="AP45:AP46" si="34">D45&amp;","&amp;C45</f>
        <v>459024.24,718312.54</v>
      </c>
    </row>
    <row r="46" spans="1:44" s="46" customFormat="1">
      <c r="A46" s="20">
        <f t="shared" si="2"/>
        <v>5</v>
      </c>
      <c r="B46" s="44"/>
      <c r="C46" s="60">
        <v>718295.63</v>
      </c>
      <c r="D46" s="60">
        <v>459023.79</v>
      </c>
      <c r="E46" s="79"/>
      <c r="F46" s="72">
        <f t="shared" si="3"/>
        <v>-0.96999999997206032</v>
      </c>
      <c r="G46" s="72">
        <f t="shared" si="4"/>
        <v>34.96999999997206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34.983450372969095</v>
      </c>
      <c r="N46" s="22">
        <f t="shared" si="11"/>
        <v>-1.5430653762065647</v>
      </c>
      <c r="O46" s="22">
        <f t="shared" si="12"/>
        <v>88.41113356940275</v>
      </c>
      <c r="P46" s="24" t="str">
        <f t="shared" si="13"/>
        <v>88</v>
      </c>
      <c r="Q46" s="25" t="str">
        <f t="shared" si="14"/>
        <v>25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25</v>
      </c>
      <c r="U46" s="24" t="str">
        <f t="shared" si="18"/>
        <v>W</v>
      </c>
      <c r="V46" s="44"/>
      <c r="W46" s="22">
        <f t="shared" si="19"/>
        <v>88.416666666666671</v>
      </c>
      <c r="X46" s="22">
        <f t="shared" si="20"/>
        <v>91.583333333333329</v>
      </c>
      <c r="Y46" s="22">
        <f t="shared" si="21"/>
        <v>1.59843070661814</v>
      </c>
      <c r="Z46" s="64"/>
      <c r="AA46" s="58">
        <f t="shared" si="22"/>
        <v>0.96662291579909754</v>
      </c>
      <c r="AB46" s="58">
        <f t="shared" si="23"/>
        <v>-34.970093510550463</v>
      </c>
      <c r="AC46" s="64"/>
      <c r="AD46" s="82">
        <f t="shared" si="24"/>
        <v>-7.8209588721674908E-4</v>
      </c>
      <c r="AE46" s="82">
        <f t="shared" si="25"/>
        <v>1.6013133755445922E-3</v>
      </c>
      <c r="AF46" s="22">
        <f t="shared" si="26"/>
        <v>0.96740501168631432</v>
      </c>
      <c r="AG46" s="22">
        <f t="shared" si="27"/>
        <v>-34.971694823926008</v>
      </c>
      <c r="AH46" s="64"/>
      <c r="AI46" s="25">
        <f t="shared" si="28"/>
        <v>5</v>
      </c>
      <c r="AJ46" s="82">
        <f t="shared" si="29"/>
        <v>718295.63241667917</v>
      </c>
      <c r="AK46" s="82">
        <f t="shared" si="30"/>
        <v>459023.79184586281</v>
      </c>
      <c r="AL46" s="66"/>
      <c r="AM46" s="9" t="str">
        <f t="shared" si="31"/>
        <v>5 - 1</v>
      </c>
      <c r="AN46" s="18">
        <f t="shared" si="32"/>
        <v>0.96999999997206032</v>
      </c>
      <c r="AO46" s="18">
        <f t="shared" si="33"/>
        <v>33.92089999899585</v>
      </c>
      <c r="AP46" s="9" t="str">
        <f t="shared" si="34"/>
        <v>459023.79,718295.63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9"/>
  <sheetViews>
    <sheetView workbookViewId="0">
      <selection activeCell="D25" sqref="D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22360.999400007349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11180.499700003675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1.3989174729601244E-2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32383.476216827366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453.0181071490843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1.0722978516559234E-2</v>
      </c>
      <c r="AB40" s="91">
        <f>SUM(AB42:AB65536)</f>
        <v>-8.9841383197679647E-3</v>
      </c>
      <c r="AC40" s="91"/>
      <c r="AD40" s="91">
        <f>SUM(AD42:AD65536)</f>
        <v>1.0722978516559234E-2</v>
      </c>
      <c r="AE40" s="91">
        <f>SUM(AE42:AE65536)</f>
        <v>-8.984138319767963E-3</v>
      </c>
      <c r="AF40" s="91">
        <f>SUM(AF42:AF65536)</f>
        <v>4.3076653355456074E-14</v>
      </c>
      <c r="AG40" s="91">
        <f>SUM(AG42:AG65536)</f>
        <v>4.8849813083506888E-15</v>
      </c>
      <c r="AH40" s="92"/>
      <c r="AI40" s="93">
        <v>1</v>
      </c>
      <c r="AJ40" s="92">
        <f>AJ44+AF44</f>
        <v>717974.37286712229</v>
      </c>
      <c r="AK40" s="92">
        <f>AK44+AG44</f>
        <v>459014.07146923733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3095.2399999999907</v>
      </c>
      <c r="G41" s="72">
        <f>IF(D42=0,D41-$D$41,D41-D42)</f>
        <v>3498.539999999979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4671.21962545113</v>
      </c>
      <c r="N41" s="36">
        <f>IF(F41=0,,ATAN(G41/F41))</f>
        <v>0.846485765794181</v>
      </c>
      <c r="O41" s="36">
        <f>ABS(DEGREES(N41))</f>
        <v>48.500061797906035</v>
      </c>
      <c r="P41" s="37" t="str">
        <f>TEXT(INT(O41),"00")</f>
        <v>48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48.5</v>
      </c>
      <c r="X41" s="22">
        <f>IF(R41="",W41,IF(R41="N",IF(U41="E",180+W41,180-W41),IF(U41="E",360-W41,W41)))</f>
        <v>48.5</v>
      </c>
      <c r="Y41" s="22">
        <f>RADIANS(X41)</f>
        <v>0.84648468721724979</v>
      </c>
      <c r="Z41" s="64"/>
      <c r="AA41" s="58">
        <f>-M41*COS(Y41)</f>
        <v>-3095.2437734427272</v>
      </c>
      <c r="AB41" s="58">
        <f>-M41*SIN(Y41)</f>
        <v>-3498.5366615434832</v>
      </c>
      <c r="AC41" s="64"/>
      <c r="AD41" s="22">
        <v>0</v>
      </c>
      <c r="AE41" s="22">
        <v>0</v>
      </c>
      <c r="AF41" s="22">
        <f t="shared" ref="AF41:AG43" si="0">AA41-AD41</f>
        <v>-3095.2437734427272</v>
      </c>
      <c r="AG41" s="22">
        <f t="shared" si="0"/>
        <v>-3498.5366615434832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718133.38</v>
      </c>
      <c r="D42" s="60">
        <v>458951.67999999999</v>
      </c>
      <c r="E42" s="79"/>
      <c r="F42" s="72">
        <f>IF(C43=0,C42-$C$42,C42-C43)</f>
        <v>1.8199999999487773</v>
      </c>
      <c r="G42" s="72">
        <f>IF(D43=0,D42-$D$42,D42-D43)</f>
        <v>-63.770000000018626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63.795966173435993</v>
      </c>
      <c r="N42" s="36">
        <f>IF(F42=0,,ATAN(G42/F42))</f>
        <v>-1.5422640061134036</v>
      </c>
      <c r="O42" s="36">
        <f>ABS(DEGREES(N42))</f>
        <v>88.365218445236621</v>
      </c>
      <c r="P42" s="37" t="str">
        <f>TEXT(INT(O42),"00")</f>
        <v>88</v>
      </c>
      <c r="Q42" s="38" t="str">
        <f>TEXT((O42-P42)*60,"00")</f>
        <v>22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22</v>
      </c>
      <c r="U42" s="40" t="str">
        <f>IF(L42="",IF(G42&gt;0,"W","E"),"")</f>
        <v>E</v>
      </c>
      <c r="V42" s="44"/>
      <c r="W42" s="22">
        <f>IF(S42="due",90*(I42+K42),S42+T42/60)</f>
        <v>88.36666666666666</v>
      </c>
      <c r="X42" s="22">
        <f>IF(R42="",W42,IF(R42="N",IF(U42="E",180+W42,180-W42),IF(U42="E",360-W42,W42)))</f>
        <v>271.63333333333333</v>
      </c>
      <c r="Y42" s="22">
        <f>RADIANS(X42)</f>
        <v>4.7408960248339307</v>
      </c>
      <c r="Z42" s="64"/>
      <c r="AA42" s="58">
        <f>-M42*COS(Y42)</f>
        <v>-1.8183881340368451</v>
      </c>
      <c r="AB42" s="58">
        <f>-M42*SIN(Y42)</f>
        <v>63.770045982390378</v>
      </c>
      <c r="AC42" s="64"/>
      <c r="AD42" s="82">
        <f>$AA$40/$M$40*M42</f>
        <v>1.5100561410799592E-3</v>
      </c>
      <c r="AE42" s="82">
        <f>$AB$40/$M$40*M42</f>
        <v>-1.2651851555169028E-3</v>
      </c>
      <c r="AF42" s="22">
        <f t="shared" si="0"/>
        <v>-1.819898190177925</v>
      </c>
      <c r="AG42" s="22">
        <f t="shared" si="0"/>
        <v>63.771311167545896</v>
      </c>
      <c r="AH42" s="63"/>
      <c r="AI42" s="38">
        <f>A42</f>
        <v>1</v>
      </c>
      <c r="AJ42" s="82">
        <f t="shared" ref="AJ42:AK44" si="1">AJ41+AF41</f>
        <v>718133.3762265573</v>
      </c>
      <c r="AK42" s="82">
        <f t="shared" si="1"/>
        <v>458951.6833384565</v>
      </c>
      <c r="AL42" s="66"/>
      <c r="AM42" s="9" t="str">
        <f>IF(A43=0,A42&amp;" - 1",A42&amp;" - "&amp;A43)</f>
        <v>1 - 2</v>
      </c>
      <c r="AN42" s="18">
        <f>F42</f>
        <v>1.8199999999487773</v>
      </c>
      <c r="AO42" s="18">
        <f>AN42*G42</f>
        <v>-116.06139999676742</v>
      </c>
      <c r="AP42" s="9" t="str">
        <f>D42&amp;","&amp;C42</f>
        <v>458951.68,718133.38</v>
      </c>
    </row>
    <row r="43" spans="1:44">
      <c r="A43" s="20">
        <f>A42+1</f>
        <v>2</v>
      </c>
      <c r="B43" s="44"/>
      <c r="C43" s="60">
        <v>718131.56</v>
      </c>
      <c r="D43" s="60">
        <v>459015.45</v>
      </c>
      <c r="E43" s="79"/>
      <c r="F43" s="72">
        <f>IF(C44=0,C43-$C$42,C43-C44)</f>
        <v>3.1800000000512227</v>
      </c>
      <c r="G43" s="72">
        <f>IF(D44=0,D43-$D$42,D43-D44)</f>
        <v>-2.9599999999627471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4.3444217106659018</v>
      </c>
      <c r="N43" s="36">
        <f>IF(F43=0,,ATAN(G43/F43))</f>
        <v>-0.74958286620334968</v>
      </c>
      <c r="O43" s="36">
        <f>ABS(DEGREES(N43))</f>
        <v>42.947934628771414</v>
      </c>
      <c r="P43" s="37" t="str">
        <f>TEXT(INT(O43),"00")</f>
        <v>42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42</v>
      </c>
      <c r="T43" s="38" t="str">
        <f>IF(L43="",IF(INT(Q43)=60,"00",Q43),L43)</f>
        <v>57</v>
      </c>
      <c r="U43" s="40" t="str">
        <f>IF(L43="",IF(G43&gt;0,"W","E"),"")</f>
        <v>E</v>
      </c>
      <c r="V43" s="44"/>
      <c r="W43" s="22">
        <f>IF(S43="due",90*(I43+K43),S43+T43/60)</f>
        <v>42.95</v>
      </c>
      <c r="X43" s="22">
        <f>IF(R43="",W43,IF(R43="N",IF(U43="E",180+W43,180-W43),IF(U43="E",360-W43,W43)))</f>
        <v>317.05</v>
      </c>
      <c r="Y43" s="22">
        <f>RADIANS(X43)</f>
        <v>5.5335663934480221</v>
      </c>
      <c r="Z43" s="64"/>
      <c r="AA43" s="58">
        <f>-M43*COS(Y43)</f>
        <v>-3.1798932973016476</v>
      </c>
      <c r="AB43" s="58">
        <f>-M43*SIN(Y43)</f>
        <v>2.9601146291792988</v>
      </c>
      <c r="AC43" s="64"/>
      <c r="AD43" s="82">
        <f>$AA$40/$M$40*M43</f>
        <v>1.0283284472559331E-4</v>
      </c>
      <c r="AE43" s="82">
        <f>$AB$40/$M$40*M43</f>
        <v>-8.6157451439751611E-5</v>
      </c>
      <c r="AF43" s="22">
        <f t="shared" si="0"/>
        <v>-3.1799961301463733</v>
      </c>
      <c r="AG43" s="22">
        <f t="shared" si="0"/>
        <v>2.9602007866307387</v>
      </c>
      <c r="AH43" s="64"/>
      <c r="AI43" s="25">
        <f>A43</f>
        <v>2</v>
      </c>
      <c r="AJ43" s="82">
        <f t="shared" si="1"/>
        <v>718131.55632836709</v>
      </c>
      <c r="AK43" s="82">
        <f t="shared" si="1"/>
        <v>459015.45464962407</v>
      </c>
      <c r="AL43" s="66"/>
      <c r="AM43" s="9" t="str">
        <f>IF(A44=0,A43&amp;" - 1",A43&amp;" - "&amp;A44)</f>
        <v>2 - 3</v>
      </c>
      <c r="AN43" s="18">
        <f>AN42+F42+F43</f>
        <v>6.8199999999487773</v>
      </c>
      <c r="AO43" s="18">
        <f>AN43*G43</f>
        <v>-20.187199999594316</v>
      </c>
      <c r="AP43" s="9" t="str">
        <f>D43&amp;","&amp;C43</f>
        <v>459015.45,718131.56</v>
      </c>
    </row>
    <row r="44" spans="1:44" s="46" customFormat="1">
      <c r="A44" s="20">
        <f>A43+1</f>
        <v>3</v>
      </c>
      <c r="B44" s="44"/>
      <c r="C44" s="60">
        <v>718128.38</v>
      </c>
      <c r="D44" s="60">
        <v>459018.41</v>
      </c>
      <c r="E44" s="79"/>
      <c r="F44" s="72">
        <f>IF(C45=0,C44-$C$42,C44-C45)</f>
        <v>154</v>
      </c>
      <c r="G44" s="72">
        <f>IF(D45=0,D44-$D$42,D44-D45)</f>
        <v>4.3399999999674037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154.06114240781068</v>
      </c>
      <c r="N44" s="22">
        <f>IF(F44=0,,ATAN(G44/F44))</f>
        <v>2.8174360928469873E-2</v>
      </c>
      <c r="O44" s="22">
        <f>ABS(DEGREES(N44))</f>
        <v>1.6142719716796112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1.6166666666666667</v>
      </c>
      <c r="Y44" s="22">
        <f>RADIANS(X44)</f>
        <v>2.8216156240574993E-2</v>
      </c>
      <c r="Z44" s="64"/>
      <c r="AA44" s="58">
        <f>-M44*COS(Y44)</f>
        <v>-153.99981847383825</v>
      </c>
      <c r="AB44" s="58">
        <f>-M44*SIN(Y44)</f>
        <v>-4.3464364742390584</v>
      </c>
      <c r="AC44" s="64"/>
      <c r="AD44" s="82">
        <f>$AA$40/$M$40*M44</f>
        <v>3.6466408167916118E-3</v>
      </c>
      <c r="AE44" s="82">
        <f>$AB$40/$M$40*M44</f>
        <v>-3.0553008616005361E-3</v>
      </c>
      <c r="AF44" s="22">
        <f>AA44-AD44</f>
        <v>-154.00346511465503</v>
      </c>
      <c r="AG44" s="22">
        <f>AB44-AE44</f>
        <v>-4.3433811733774581</v>
      </c>
      <c r="AH44" s="64"/>
      <c r="AI44" s="25">
        <f>A44</f>
        <v>3</v>
      </c>
      <c r="AJ44" s="82">
        <f t="shared" si="1"/>
        <v>718128.37633223692</v>
      </c>
      <c r="AK44" s="82">
        <f t="shared" si="1"/>
        <v>459018.41485041071</v>
      </c>
      <c r="AL44" s="66"/>
      <c r="AM44" s="9" t="str">
        <f>IF(A45=0,A44&amp;" - 1",A44&amp;" - "&amp;A45)</f>
        <v>3 - 4</v>
      </c>
      <c r="AN44" s="18">
        <f>AN43+F43+F44</f>
        <v>164</v>
      </c>
      <c r="AO44" s="18">
        <f>AN44*G44</f>
        <v>711.75999999465421</v>
      </c>
      <c r="AP44" s="9" t="str">
        <f>D44&amp;","&amp;C44</f>
        <v>459018.41,718128.38</v>
      </c>
    </row>
    <row r="45" spans="1:44" s="46" customFormat="1">
      <c r="A45" s="20">
        <f t="shared" ref="A45:A49" si="2">A44+1</f>
        <v>4</v>
      </c>
      <c r="B45" s="44"/>
      <c r="C45" s="60">
        <v>717974.38</v>
      </c>
      <c r="D45" s="60">
        <v>459014.07</v>
      </c>
      <c r="E45" s="79"/>
      <c r="F45" s="72">
        <f t="shared" ref="F45:F49" si="3">IF(C46=0,C45-$C$42,C45-C46)</f>
        <v>2.8800000000046566</v>
      </c>
      <c r="G45" s="72">
        <f t="shared" ref="G45:G49" si="4">IF(D46=0,D45-$D$42,D45-D46)</f>
        <v>3.1300000000046566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4.2533868857718522</v>
      </c>
      <c r="N45" s="22">
        <f t="shared" ref="N45:N49" si="11">IF(F45=0,,ATAN(G45/F45))</f>
        <v>0.82697153355428765</v>
      </c>
      <c r="O45" s="22">
        <f t="shared" ref="O45:O49" si="12">ABS(DEGREES(N45))</f>
        <v>47.381978650122022</v>
      </c>
      <c r="P45" s="24" t="str">
        <f t="shared" ref="P45:P49" si="13">TEXT(INT(O45),"00")</f>
        <v>47</v>
      </c>
      <c r="Q45" s="25" t="str">
        <f t="shared" ref="Q45:Q49" si="14">TEXT((O45-P45)*60,"00")</f>
        <v>23</v>
      </c>
      <c r="R45" s="23" t="str">
        <f t="shared" ref="R45:R49" si="15">IF(L45="",IF(F45&gt;0,"S","N"),"")</f>
        <v>S</v>
      </c>
      <c r="S45" s="25" t="str">
        <f t="shared" ref="S45:S49" si="16">IF(L45="",IF(INT(Q45)=60,INT(P45+1),P45),"due")</f>
        <v>47</v>
      </c>
      <c r="T45" s="25" t="str">
        <f t="shared" ref="T45:T49" si="17">IF(L45="",IF(INT(Q45)=60,"00",Q45),L45)</f>
        <v>23</v>
      </c>
      <c r="U45" s="24" t="str">
        <f t="shared" ref="U45:U49" si="18">IF(L45="",IF(G45&gt;0,"W","E"),"")</f>
        <v>W</v>
      </c>
      <c r="V45" s="44"/>
      <c r="W45" s="22">
        <f t="shared" ref="W45:W49" si="19">IF(S45="due",90*(I45+K45),S45+T45/60)</f>
        <v>47.383333333333333</v>
      </c>
      <c r="X45" s="22">
        <f t="shared" ref="X45:X49" si="20">IF(R45="",W45,IF(R45="N",IF(U45="E",180+W45,180-W45),IF(U45="E",360-W45,W45)))</f>
        <v>47.383333333333333</v>
      </c>
      <c r="Y45" s="22">
        <f t="shared" ref="Y45:Y49" si="21">RADIANS(X45)</f>
        <v>0.82699517723664651</v>
      </c>
      <c r="Z45" s="64"/>
      <c r="AA45" s="58">
        <f t="shared" ref="AA45:AA49" si="22">-M45*COS(Y45)</f>
        <v>-2.879925994473886</v>
      </c>
      <c r="AB45" s="58">
        <f t="shared" ref="AB45:AB49" si="23">-M45*SIN(Y45)</f>
        <v>-3.1300680929349722</v>
      </c>
      <c r="AC45" s="64"/>
      <c r="AD45" s="82">
        <f t="shared" ref="AD45:AD49" si="24">$AA$40/$M$40*M45</f>
        <v>1.0067804239828507E-4</v>
      </c>
      <c r="AE45" s="82">
        <f t="shared" ref="AE45:AE49" si="25">$AB$40/$M$40*M45</f>
        <v>-8.4352072259853084E-5</v>
      </c>
      <c r="AF45" s="22">
        <f t="shared" ref="AF45:AF49" si="26">AA45-AD45</f>
        <v>-2.8800266725162844</v>
      </c>
      <c r="AG45" s="22">
        <f t="shared" ref="AG45:AG49" si="27">AB45-AE45</f>
        <v>-3.1299837408627122</v>
      </c>
      <c r="AH45" s="64"/>
      <c r="AI45" s="25">
        <f t="shared" ref="AI45:AI49" si="28">A45</f>
        <v>4</v>
      </c>
      <c r="AJ45" s="82">
        <f t="shared" ref="AJ45:AJ49" si="29">AJ44+AF44</f>
        <v>717974.37286712229</v>
      </c>
      <c r="AK45" s="82">
        <f t="shared" ref="AK45:AK49" si="30">AK44+AG44</f>
        <v>459014.07146923733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320.88000000000466</v>
      </c>
      <c r="AO45" s="18">
        <f t="shared" ref="AO45:AO49" si="33">AN45*G45</f>
        <v>1004.3544000015088</v>
      </c>
      <c r="AP45" s="9" t="str">
        <f t="shared" ref="AP45:AP49" si="34">D45&amp;","&amp;C45</f>
        <v>459014.07,717974.38</v>
      </c>
    </row>
    <row r="46" spans="1:44" s="46" customFormat="1">
      <c r="A46" s="20">
        <f t="shared" si="2"/>
        <v>5</v>
      </c>
      <c r="B46" s="44"/>
      <c r="C46" s="60">
        <v>717971.5</v>
      </c>
      <c r="D46" s="60">
        <v>459010.94</v>
      </c>
      <c r="E46" s="79"/>
      <c r="F46" s="72">
        <f t="shared" si="3"/>
        <v>-1.8900000000139698</v>
      </c>
      <c r="G46" s="72">
        <f t="shared" si="4"/>
        <v>63.960000000020955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63.987918390917621</v>
      </c>
      <c r="N46" s="22">
        <f t="shared" si="11"/>
        <v>-1.5412552045162158</v>
      </c>
      <c r="O46" s="22">
        <f t="shared" si="12"/>
        <v>88.307418371351702</v>
      </c>
      <c r="P46" s="24" t="str">
        <f t="shared" si="13"/>
        <v>88</v>
      </c>
      <c r="Q46" s="25" t="str">
        <f t="shared" si="14"/>
        <v>18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18</v>
      </c>
      <c r="U46" s="24" t="str">
        <f t="shared" si="18"/>
        <v>W</v>
      </c>
      <c r="V46" s="44"/>
      <c r="W46" s="22">
        <f t="shared" si="19"/>
        <v>88.3</v>
      </c>
      <c r="X46" s="22">
        <f t="shared" si="20"/>
        <v>91.7</v>
      </c>
      <c r="Y46" s="22">
        <f t="shared" si="21"/>
        <v>1.6004669240788003</v>
      </c>
      <c r="Z46" s="64"/>
      <c r="AA46" s="58">
        <f t="shared" si="22"/>
        <v>1.8982812054831155</v>
      </c>
      <c r="AB46" s="58">
        <f t="shared" si="23"/>
        <v>-63.95975475615618</v>
      </c>
      <c r="AC46" s="64"/>
      <c r="AD46" s="82">
        <f t="shared" si="24"/>
        <v>1.514599666982742E-3</v>
      </c>
      <c r="AE46" s="82">
        <f t="shared" si="25"/>
        <v>-1.2689919024116215E-3</v>
      </c>
      <c r="AF46" s="22">
        <f t="shared" si="26"/>
        <v>1.8967666058161328</v>
      </c>
      <c r="AG46" s="22">
        <f t="shared" si="27"/>
        <v>-63.958485764253766</v>
      </c>
      <c r="AH46" s="64"/>
      <c r="AI46" s="25">
        <f t="shared" si="28"/>
        <v>5</v>
      </c>
      <c r="AJ46" s="82">
        <f t="shared" si="29"/>
        <v>717971.49284044979</v>
      </c>
      <c r="AK46" s="82">
        <f t="shared" si="30"/>
        <v>459010.94148549647</v>
      </c>
      <c r="AL46" s="66"/>
      <c r="AM46" s="9" t="str">
        <f t="shared" si="31"/>
        <v>5 - 6</v>
      </c>
      <c r="AN46" s="18">
        <f t="shared" si="32"/>
        <v>321.86999999999534</v>
      </c>
      <c r="AO46" s="18">
        <f t="shared" si="33"/>
        <v>20586.805200006445</v>
      </c>
      <c r="AP46" s="9" t="str">
        <f t="shared" si="34"/>
        <v>459010.94,717971.5</v>
      </c>
    </row>
    <row r="47" spans="1:44" s="46" customFormat="1">
      <c r="A47" s="20">
        <f t="shared" si="2"/>
        <v>6</v>
      </c>
      <c r="B47" s="44"/>
      <c r="C47" s="60">
        <v>717973.39</v>
      </c>
      <c r="D47" s="60">
        <v>458946.98</v>
      </c>
      <c r="E47" s="79"/>
      <c r="F47" s="72">
        <f t="shared" si="3"/>
        <v>-3.0899999999674037</v>
      </c>
      <c r="G47" s="72">
        <f t="shared" si="4"/>
        <v>2.8800000000046566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4.2240383520779474</v>
      </c>
      <c r="N47" s="22">
        <f t="shared" si="11"/>
        <v>-0.75023678144848793</v>
      </c>
      <c r="O47" s="22">
        <f t="shared" si="12"/>
        <v>42.985401212477093</v>
      </c>
      <c r="P47" s="24" t="str">
        <f t="shared" si="13"/>
        <v>42</v>
      </c>
      <c r="Q47" s="25" t="str">
        <f t="shared" si="14"/>
        <v>59</v>
      </c>
      <c r="R47" s="23" t="str">
        <f t="shared" si="15"/>
        <v>N</v>
      </c>
      <c r="S47" s="25" t="str">
        <f t="shared" si="16"/>
        <v>42</v>
      </c>
      <c r="T47" s="25" t="str">
        <f t="shared" si="17"/>
        <v>59</v>
      </c>
      <c r="U47" s="24" t="str">
        <f t="shared" si="18"/>
        <v>W</v>
      </c>
      <c r="V47" s="44"/>
      <c r="W47" s="22">
        <f t="shared" si="19"/>
        <v>42.983333333333334</v>
      </c>
      <c r="X47" s="22">
        <f t="shared" si="20"/>
        <v>137.01666666666665</v>
      </c>
      <c r="Y47" s="22">
        <f t="shared" si="21"/>
        <v>2.3913919634408969</v>
      </c>
      <c r="Z47" s="64"/>
      <c r="AA47" s="58">
        <f t="shared" si="22"/>
        <v>3.0901039408977167</v>
      </c>
      <c r="AB47" s="58">
        <f t="shared" si="23"/>
        <v>-2.8798884760132264</v>
      </c>
      <c r="AC47" s="64"/>
      <c r="AD47" s="82">
        <f t="shared" si="24"/>
        <v>9.9983360019532627E-5</v>
      </c>
      <c r="AE47" s="82">
        <f t="shared" si="25"/>
        <v>-8.3770039705243426E-5</v>
      </c>
      <c r="AF47" s="22">
        <f t="shared" si="26"/>
        <v>3.090003957537697</v>
      </c>
      <c r="AG47" s="22">
        <f t="shared" si="27"/>
        <v>-2.879804705973521</v>
      </c>
      <c r="AH47" s="64"/>
      <c r="AI47" s="25">
        <f t="shared" si="28"/>
        <v>6</v>
      </c>
      <c r="AJ47" s="82">
        <f t="shared" si="29"/>
        <v>717973.38960705558</v>
      </c>
      <c r="AK47" s="82">
        <f t="shared" si="30"/>
        <v>458946.98299973219</v>
      </c>
      <c r="AL47" s="66"/>
      <c r="AM47" s="9" t="str">
        <f t="shared" si="31"/>
        <v>6 - 7</v>
      </c>
      <c r="AN47" s="18">
        <f t="shared" si="32"/>
        <v>316.89000000001397</v>
      </c>
      <c r="AO47" s="18">
        <f t="shared" si="33"/>
        <v>912.64320000151588</v>
      </c>
      <c r="AP47" s="9" t="str">
        <f t="shared" si="34"/>
        <v>458946.98,717973.39</v>
      </c>
    </row>
    <row r="48" spans="1:44" s="46" customFormat="1">
      <c r="A48" s="20">
        <f t="shared" si="2"/>
        <v>7</v>
      </c>
      <c r="B48" s="44"/>
      <c r="C48" s="60">
        <v>717976.48</v>
      </c>
      <c r="D48" s="60">
        <v>458944.1</v>
      </c>
      <c r="E48" s="79"/>
      <c r="F48" s="72">
        <f t="shared" si="3"/>
        <v>-154.04000000003725</v>
      </c>
      <c r="G48" s="72">
        <f t="shared" si="4"/>
        <v>-4.4400000000023283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154.10397528945026</v>
      </c>
      <c r="N48" s="22">
        <f t="shared" si="11"/>
        <v>2.8815703854068994E-2</v>
      </c>
      <c r="O48" s="22">
        <f t="shared" si="12"/>
        <v>1.6510182145370136</v>
      </c>
      <c r="P48" s="24" t="str">
        <f t="shared" si="13"/>
        <v>01</v>
      </c>
      <c r="Q48" s="25" t="str">
        <f t="shared" si="14"/>
        <v>39</v>
      </c>
      <c r="R48" s="23" t="str">
        <f t="shared" si="15"/>
        <v>N</v>
      </c>
      <c r="S48" s="25" t="str">
        <f t="shared" si="16"/>
        <v>01</v>
      </c>
      <c r="T48" s="25" t="str">
        <f t="shared" si="17"/>
        <v>39</v>
      </c>
      <c r="U48" s="24" t="str">
        <f t="shared" si="18"/>
        <v>E</v>
      </c>
      <c r="V48" s="44"/>
      <c r="W48" s="22">
        <f t="shared" si="19"/>
        <v>1.65</v>
      </c>
      <c r="X48" s="22">
        <f t="shared" si="20"/>
        <v>181.65</v>
      </c>
      <c r="Y48" s="22">
        <f t="shared" si="21"/>
        <v>3.1703905862476995</v>
      </c>
      <c r="Z48" s="64"/>
      <c r="AA48" s="58">
        <f t="shared" si="22"/>
        <v>154.04007887982411</v>
      </c>
      <c r="AB48" s="58">
        <f t="shared" si="23"/>
        <v>4.4372625242444599</v>
      </c>
      <c r="AC48" s="64"/>
      <c r="AD48" s="82">
        <f t="shared" si="24"/>
        <v>3.6476546748744907E-3</v>
      </c>
      <c r="AE48" s="82">
        <f t="shared" si="25"/>
        <v>-3.056150312267544E-3</v>
      </c>
      <c r="AF48" s="22">
        <f t="shared" si="26"/>
        <v>154.03643122514924</v>
      </c>
      <c r="AG48" s="22">
        <f t="shared" si="27"/>
        <v>4.4403186745567274</v>
      </c>
      <c r="AH48" s="64"/>
      <c r="AI48" s="25">
        <f t="shared" si="28"/>
        <v>7</v>
      </c>
      <c r="AJ48" s="82">
        <f t="shared" si="29"/>
        <v>717976.47961101308</v>
      </c>
      <c r="AK48" s="82">
        <f t="shared" si="30"/>
        <v>458944.10319502623</v>
      </c>
      <c r="AL48" s="66"/>
      <c r="AM48" s="9" t="str">
        <f t="shared" si="31"/>
        <v>7 - 8</v>
      </c>
      <c r="AN48" s="18">
        <f t="shared" si="32"/>
        <v>159.76000000000931</v>
      </c>
      <c r="AO48" s="18">
        <f t="shared" si="33"/>
        <v>-709.33440000041332</v>
      </c>
      <c r="AP48" s="9" t="str">
        <f t="shared" si="34"/>
        <v>458944.1,717976.48</v>
      </c>
    </row>
    <row r="49" spans="1:42" s="46" customFormat="1">
      <c r="A49" s="20">
        <f t="shared" si="2"/>
        <v>8</v>
      </c>
      <c r="B49" s="44"/>
      <c r="C49" s="60">
        <v>718130.52</v>
      </c>
      <c r="D49" s="60">
        <v>458948.54</v>
      </c>
      <c r="E49" s="79"/>
      <c r="F49" s="72">
        <f t="shared" si="3"/>
        <v>-2.8599999999860302</v>
      </c>
      <c r="G49" s="72">
        <f t="shared" si="4"/>
        <v>-3.1400000000139698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4.2472579389540055</v>
      </c>
      <c r="N49" s="22">
        <f t="shared" si="11"/>
        <v>0.8320309977221606</v>
      </c>
      <c r="O49" s="22">
        <f t="shared" si="12"/>
        <v>47.671864593538814</v>
      </c>
      <c r="P49" s="24" t="str">
        <f t="shared" si="13"/>
        <v>47</v>
      </c>
      <c r="Q49" s="25" t="str">
        <f t="shared" si="14"/>
        <v>40</v>
      </c>
      <c r="R49" s="23" t="str">
        <f t="shared" si="15"/>
        <v>N</v>
      </c>
      <c r="S49" s="25" t="str">
        <f t="shared" si="16"/>
        <v>47</v>
      </c>
      <c r="T49" s="25" t="str">
        <f t="shared" si="17"/>
        <v>40</v>
      </c>
      <c r="U49" s="24" t="str">
        <f t="shared" si="18"/>
        <v>E</v>
      </c>
      <c r="V49" s="44"/>
      <c r="W49" s="22">
        <f t="shared" si="19"/>
        <v>47.666666666666664</v>
      </c>
      <c r="X49" s="22">
        <f t="shared" si="20"/>
        <v>227.66666666666666</v>
      </c>
      <c r="Y49" s="22">
        <f t="shared" si="21"/>
        <v>3.9735329303737568</v>
      </c>
      <c r="Z49" s="64"/>
      <c r="AA49" s="58">
        <f t="shared" si="22"/>
        <v>2.8602848519622674</v>
      </c>
      <c r="AB49" s="58">
        <f t="shared" si="23"/>
        <v>3.1397405252095307</v>
      </c>
      <c r="AC49" s="64"/>
      <c r="AD49" s="82">
        <f t="shared" si="24"/>
        <v>1.0053296968701863E-4</v>
      </c>
      <c r="AE49" s="82">
        <f t="shared" si="25"/>
        <v>-8.423052456651128E-5</v>
      </c>
      <c r="AF49" s="22">
        <f t="shared" si="26"/>
        <v>2.8601843189925806</v>
      </c>
      <c r="AG49" s="22">
        <f t="shared" si="27"/>
        <v>3.139824755734097</v>
      </c>
      <c r="AH49" s="64"/>
      <c r="AI49" s="25">
        <f t="shared" si="28"/>
        <v>8</v>
      </c>
      <c r="AJ49" s="82">
        <f t="shared" si="29"/>
        <v>718130.51604223822</v>
      </c>
      <c r="AK49" s="82">
        <f t="shared" si="30"/>
        <v>458948.54351370077</v>
      </c>
      <c r="AL49" s="66"/>
      <c r="AM49" s="9" t="str">
        <f t="shared" si="31"/>
        <v>8 - 1</v>
      </c>
      <c r="AN49" s="18">
        <f t="shared" si="32"/>
        <v>2.8599999999860302</v>
      </c>
      <c r="AO49" s="18">
        <f t="shared" si="33"/>
        <v>-8.980399999996088</v>
      </c>
      <c r="AP49" s="9" t="str">
        <f t="shared" si="34"/>
        <v>458948.54,718130.52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53" sqref="D5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1390.4505999989783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695.22529999948915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1.7000520295191207E-3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63624.369648963504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108.16473874859516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1.4070322273767033E-3</v>
      </c>
      <c r="AB40" s="91">
        <f>SUM(AB42:AB65536)</f>
        <v>9.5416833640371568E-4</v>
      </c>
      <c r="AC40" s="91"/>
      <c r="AD40" s="91">
        <f>SUM(AD42:AD65536)</f>
        <v>1.4070322273767033E-3</v>
      </c>
      <c r="AE40" s="91">
        <f>SUM(AE42:AE65536)</f>
        <v>9.5416833640371579E-4</v>
      </c>
      <c r="AF40" s="91">
        <f>SUM(AF42:AF65536)</f>
        <v>0</v>
      </c>
      <c r="AG40" s="91">
        <f>SUM(AG42:AG65536)</f>
        <v>-3.8857805861880479E-15</v>
      </c>
      <c r="AH40" s="92"/>
      <c r="AI40" s="93">
        <v>1</v>
      </c>
      <c r="AJ40" s="92">
        <f>AJ44+AF44</f>
        <v>718145.7082665551</v>
      </c>
      <c r="AK40" s="92">
        <f>AK44+AG44</f>
        <v>459016.58532333554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3061.7600000000093</v>
      </c>
      <c r="G41" s="72">
        <f>IF(D42=0,D41-$D$41,D41-D42)</f>
        <v>3465.1999999999534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4624.0658881118607</v>
      </c>
      <c r="N41" s="36">
        <f>IF(F41=0,,ATAN(G41/F41))</f>
        <v>0.84713094176346926</v>
      </c>
      <c r="O41" s="36">
        <f>ABS(DEGREES(N41))</f>
        <v>48.537027657989519</v>
      </c>
      <c r="P41" s="37" t="str">
        <f>TEXT(INT(O41),"00")</f>
        <v>48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48.533333333333331</v>
      </c>
      <c r="X41" s="22">
        <f>IF(R41="",W41,IF(R41="N",IF(U41="E",180+W41,180-W41),IF(U41="E",360-W41,W41)))</f>
        <v>48.533333333333331</v>
      </c>
      <c r="Y41" s="22">
        <f>RADIANS(X41)</f>
        <v>0.84706646363458127</v>
      </c>
      <c r="Z41" s="64"/>
      <c r="AA41" s="58">
        <f>-M41*COS(Y41)</f>
        <v>-3061.9834232475514</v>
      </c>
      <c r="AB41" s="58">
        <f>-M41*SIN(Y41)</f>
        <v>-3465.0025762410246</v>
      </c>
      <c r="AC41" s="64"/>
      <c r="AD41" s="22">
        <v>0</v>
      </c>
      <c r="AE41" s="22">
        <v>0</v>
      </c>
      <c r="AF41" s="22">
        <f t="shared" ref="AF41:AG43" si="0">AA41-AD41</f>
        <v>-3061.9834232475514</v>
      </c>
      <c r="AG41" s="22">
        <f t="shared" si="0"/>
        <v>-3465.0025762410246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718166.86</v>
      </c>
      <c r="D42" s="60">
        <v>458985.02</v>
      </c>
      <c r="E42" s="79"/>
      <c r="F42" s="72">
        <f>IF(C43=0,C42-$C$42,C42-C43)</f>
        <v>0.97999999998137355</v>
      </c>
      <c r="G42" s="72">
        <f>IF(D43=0,D42-$D$42,D42-D43)</f>
        <v>-34.989999999990687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35.003721230739337</v>
      </c>
      <c r="N42" s="36">
        <f>IF(F42=0,,ATAN(G42/F42))</f>
        <v>-1.5427956446729079</v>
      </c>
      <c r="O42" s="36">
        <f>ABS(DEGREES(N42))</f>
        <v>88.395679090922627</v>
      </c>
      <c r="P42" s="37" t="str">
        <f>TEXT(INT(O42),"00")</f>
        <v>88</v>
      </c>
      <c r="Q42" s="38" t="str">
        <f>TEXT((O42-P42)*60,"00")</f>
        <v>24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24</v>
      </c>
      <c r="U42" s="40" t="str">
        <f>IF(L42="",IF(G42&gt;0,"W","E"),"")</f>
        <v>E</v>
      </c>
      <c r="V42" s="44"/>
      <c r="W42" s="22">
        <f>IF(S42="due",90*(I42+K42),S42+T42/60)</f>
        <v>88.4</v>
      </c>
      <c r="X42" s="22">
        <f>IF(R42="",W42,IF(R42="N",IF(U42="E",180+W42,180-W42),IF(U42="E",360-W42,W42)))</f>
        <v>271.60000000000002</v>
      </c>
      <c r="Y42" s="22">
        <f>RADIANS(X42)</f>
        <v>4.7403142484165999</v>
      </c>
      <c r="Z42" s="64"/>
      <c r="AA42" s="58">
        <f>-M42*COS(Y42)</f>
        <v>-0.97736125818524766</v>
      </c>
      <c r="AB42" s="58">
        <f>-M42*SIN(Y42)</f>
        <v>34.99007380629984</v>
      </c>
      <c r="AC42" s="64"/>
      <c r="AD42" s="82">
        <f>$AA$40/$M$40*M42</f>
        <v>4.5533659508237886E-4</v>
      </c>
      <c r="AE42" s="82">
        <f>$AB$40/$M$40*M42</f>
        <v>3.0878309180132671E-4</v>
      </c>
      <c r="AF42" s="22">
        <f t="shared" si="0"/>
        <v>-0.97781659478033001</v>
      </c>
      <c r="AG42" s="22">
        <f t="shared" si="0"/>
        <v>34.989765023208037</v>
      </c>
      <c r="AH42" s="63"/>
      <c r="AI42" s="38">
        <f>A42</f>
        <v>1</v>
      </c>
      <c r="AJ42" s="82">
        <f t="shared" ref="AJ42:AK44" si="1">AJ41+AF41</f>
        <v>718166.63657675241</v>
      </c>
      <c r="AK42" s="82">
        <f t="shared" si="1"/>
        <v>458985.21742375894</v>
      </c>
      <c r="AL42" s="66"/>
      <c r="AM42" s="9" t="str">
        <f>IF(A43=0,A42&amp;" - 1",A42&amp;" - "&amp;A43)</f>
        <v>1 - 2</v>
      </c>
      <c r="AN42" s="18">
        <f>F42</f>
        <v>0.97999999998137355</v>
      </c>
      <c r="AO42" s="18">
        <f>AN42*G42</f>
        <v>-34.29019999933913</v>
      </c>
      <c r="AP42" s="9" t="str">
        <f>D42&amp;","&amp;C42</f>
        <v>458985.02,718166.86</v>
      </c>
    </row>
    <row r="43" spans="1:44">
      <c r="A43" s="20">
        <f>A42+1</f>
        <v>2</v>
      </c>
      <c r="B43" s="44"/>
      <c r="C43" s="60">
        <v>718165.88</v>
      </c>
      <c r="D43" s="60">
        <v>459020.01</v>
      </c>
      <c r="E43" s="79"/>
      <c r="F43" s="72">
        <f>IF(C44=0,C43-$C$42,C43-C44)</f>
        <v>16.940000000060536</v>
      </c>
      <c r="G43" s="72">
        <f>IF(D44=0,D43-$D$42,D43-D44)</f>
        <v>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16.949253670945172</v>
      </c>
      <c r="N43" s="36">
        <f>IF(F43=0,,ATAN(G43/F43))</f>
        <v>3.304581701867465E-2</v>
      </c>
      <c r="O43" s="36">
        <f>ABS(DEGREES(N43))</f>
        <v>1.8933858457316461</v>
      </c>
      <c r="P43" s="37" t="str">
        <f>TEXT(INT(O43),"00")</f>
        <v>01</v>
      </c>
      <c r="Q43" s="38" t="str">
        <f>TEXT((O43-P43)*60,"00")</f>
        <v>54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54</v>
      </c>
      <c r="U43" s="40" t="str">
        <f>IF(L43="",IF(G43&gt;0,"W","E"),"")</f>
        <v>W</v>
      </c>
      <c r="V43" s="44"/>
      <c r="W43" s="22">
        <f>IF(S43="due",90*(I43+K43),S43+T43/60)</f>
        <v>1.9</v>
      </c>
      <c r="X43" s="22">
        <f>IF(R43="",W43,IF(R43="N",IF(U43="E",180+W43,180-W43),IF(U43="E",360-W43,W43)))</f>
        <v>1.9</v>
      </c>
      <c r="Y43" s="22">
        <f>RADIANS(X43)</f>
        <v>3.3161255787892259E-2</v>
      </c>
      <c r="Z43" s="64"/>
      <c r="AA43" s="58">
        <f>-M43*COS(Y43)</f>
        <v>-16.939935241477773</v>
      </c>
      <c r="AB43" s="58">
        <f>-M43*SIN(Y43)</f>
        <v>-0.56195552901257095</v>
      </c>
      <c r="AC43" s="64"/>
      <c r="AD43" s="82">
        <f>$AA$40/$M$40*M43</f>
        <v>2.2047985712268445E-4</v>
      </c>
      <c r="AE43" s="82">
        <f>$AB$40/$M$40*M43</f>
        <v>1.4951675902513445E-4</v>
      </c>
      <c r="AF43" s="22">
        <f t="shared" si="0"/>
        <v>-16.940155721334897</v>
      </c>
      <c r="AG43" s="22">
        <f t="shared" si="0"/>
        <v>-0.56210504577159603</v>
      </c>
      <c r="AH43" s="64"/>
      <c r="AI43" s="25">
        <f>A43</f>
        <v>2</v>
      </c>
      <c r="AJ43" s="82">
        <f t="shared" si="1"/>
        <v>718165.65876015765</v>
      </c>
      <c r="AK43" s="82">
        <f t="shared" si="1"/>
        <v>459020.20718878217</v>
      </c>
      <c r="AL43" s="66"/>
      <c r="AM43" s="9" t="str">
        <f>IF(A44=0,A43&amp;" - 1",A43&amp;" - "&amp;A44)</f>
        <v>2 - 3</v>
      </c>
      <c r="AN43" s="18">
        <f>AN42+F42+F43</f>
        <v>18.900000000023283</v>
      </c>
      <c r="AO43" s="18">
        <f>AN43*G43</f>
        <v>10.583999999969034</v>
      </c>
      <c r="AP43" s="9" t="str">
        <f>D43&amp;","&amp;C43</f>
        <v>459020.01,718165.88</v>
      </c>
    </row>
    <row r="44" spans="1:44" s="46" customFormat="1">
      <c r="A44" s="20">
        <f>A43+1</f>
        <v>3</v>
      </c>
      <c r="B44" s="44"/>
      <c r="C44" s="60">
        <v>718148.94</v>
      </c>
      <c r="D44" s="60">
        <v>459019.45</v>
      </c>
      <c r="E44" s="79"/>
      <c r="F44" s="72">
        <f>IF(C45=0,C44-$C$42,C44-C45)</f>
        <v>3.0099999998928979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4.2922837743258535</v>
      </c>
      <c r="N44" s="22">
        <f>IF(F44=0,,ATAN(G44/F44))</f>
        <v>0.79363520940817456</v>
      </c>
      <c r="O44" s="22">
        <f>ABS(DEGREES(N44))</f>
        <v>45.471947972069685</v>
      </c>
      <c r="P44" s="24" t="str">
        <f>TEXT(INT(O44),"00")</f>
        <v>45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45.466666666666669</v>
      </c>
      <c r="X44" s="22">
        <f>IF(R44="",W44,IF(R44="N",IF(U44="E",180+W44,180-W44),IF(U44="E",360-W44,W44)))</f>
        <v>45.466666666666669</v>
      </c>
      <c r="Y44" s="22">
        <f>RADIANS(X44)</f>
        <v>0.79354303324008857</v>
      </c>
      <c r="Z44" s="64"/>
      <c r="AA44" s="58">
        <f>-M44*COS(Y44)</f>
        <v>-3.01028204617969</v>
      </c>
      <c r="AB44" s="58">
        <f>-M44*SIN(Y44)</f>
        <v>-3.0597225367325733</v>
      </c>
      <c r="AC44" s="64"/>
      <c r="AD44" s="82">
        <f>$AA$40/$M$40*M44</f>
        <v>5.5835031539805093E-5</v>
      </c>
      <c r="AE44" s="82">
        <f>$AB$40/$M$40*M44</f>
        <v>3.7864107247005712E-5</v>
      </c>
      <c r="AF44" s="22">
        <f>AA44-AD44</f>
        <v>-3.0103378812112296</v>
      </c>
      <c r="AG44" s="22">
        <f>AB44-AE44</f>
        <v>-3.0597604008398203</v>
      </c>
      <c r="AH44" s="64"/>
      <c r="AI44" s="25">
        <f>A44</f>
        <v>3</v>
      </c>
      <c r="AJ44" s="82">
        <f t="shared" si="1"/>
        <v>718148.71860443626</v>
      </c>
      <c r="AK44" s="82">
        <f t="shared" si="1"/>
        <v>459019.6450837364</v>
      </c>
      <c r="AL44" s="66"/>
      <c r="AM44" s="9" t="str">
        <f>IF(A45=0,A44&amp;" - 1",A44&amp;" - "&amp;A45)</f>
        <v>3 - 4</v>
      </c>
      <c r="AN44" s="18">
        <f>AN43+F43+F44</f>
        <v>38.849999999976717</v>
      </c>
      <c r="AO44" s="18">
        <f>AN44*G44</f>
        <v>118.88099999983829</v>
      </c>
      <c r="AP44" s="9" t="str">
        <f>D44&amp;","&amp;C44</f>
        <v>459019.45,718148.94</v>
      </c>
    </row>
    <row r="45" spans="1:44" s="46" customFormat="1">
      <c r="A45" s="20">
        <f t="shared" ref="A45:A46" si="2">A44+1</f>
        <v>4</v>
      </c>
      <c r="B45" s="44"/>
      <c r="C45" s="60">
        <v>718145.93</v>
      </c>
      <c r="D45" s="60">
        <v>459016.39</v>
      </c>
      <c r="E45" s="79"/>
      <c r="F45" s="72">
        <f t="shared" ref="F45:F46" si="3">IF(C46=0,C45-$C$42,C45-C46)</f>
        <v>-0.90999999991618097</v>
      </c>
      <c r="G45" s="72">
        <f t="shared" ref="G45:G46" si="4">IF(D46=0,D45-$D$42,D45-D46)</f>
        <v>31.880000000004657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31.892985122125907</v>
      </c>
      <c r="N45" s="22">
        <f t="shared" ref="N45:N46" si="11">IF(F45=0,,ATAN(G45/F45))</f>
        <v>-1.5422595335878952</v>
      </c>
      <c r="O45" s="22">
        <f t="shared" ref="O45:O46" si="12">ABS(DEGREES(N45))</f>
        <v>88.364962188401222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91.63333333333334</v>
      </c>
      <c r="Y45" s="22">
        <f t="shared" ref="Y45:Y46" si="21">RADIANS(X45)</f>
        <v>1.5993033712441374</v>
      </c>
      <c r="Z45" s="64"/>
      <c r="AA45" s="58">
        <f t="shared" ref="AA45:AA46" si="22">-M45*COS(Y45)</f>
        <v>0.90905160911623983</v>
      </c>
      <c r="AB45" s="58">
        <f t="shared" ref="AB45:AB46" si="23">-M45*SIN(Y45)</f>
        <v>-31.880027057267498</v>
      </c>
      <c r="AC45" s="64"/>
      <c r="AD45" s="82">
        <f t="shared" ref="AD45:AD46" si="24">$AA$40/$M$40*M45</f>
        <v>4.1487141200772978E-4</v>
      </c>
      <c r="AE45" s="82">
        <f t="shared" ref="AE45:AE46" si="25">$AB$40/$M$40*M45</f>
        <v>2.8134193184396311E-4</v>
      </c>
      <c r="AF45" s="22">
        <f t="shared" ref="AF45:AF46" si="26">AA45-AD45</f>
        <v>0.90863673770423214</v>
      </c>
      <c r="AG45" s="22">
        <f t="shared" ref="AG45:AG46" si="27">AB45-AE45</f>
        <v>-31.880308399199343</v>
      </c>
      <c r="AH45" s="64"/>
      <c r="AI45" s="25">
        <f t="shared" ref="AI45:AI46" si="28">A45</f>
        <v>4</v>
      </c>
      <c r="AJ45" s="82">
        <f t="shared" ref="AJ45:AJ46" si="29">AJ44+AF44</f>
        <v>718145.7082665551</v>
      </c>
      <c r="AK45" s="82">
        <f t="shared" ref="AK45:AK46" si="30">AK44+AG44</f>
        <v>459016.58532333554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40.949999999953434</v>
      </c>
      <c r="AO45" s="18">
        <f t="shared" ref="AO45:AO46" si="33">AN45*G45</f>
        <v>1305.4859999987061</v>
      </c>
      <c r="AP45" s="9" t="str">
        <f t="shared" ref="AP45:AP46" si="34">D45&amp;","&amp;C45</f>
        <v>459016.39,718145.93</v>
      </c>
    </row>
    <row r="46" spans="1:44" s="46" customFormat="1">
      <c r="A46" s="20">
        <f t="shared" si="2"/>
        <v>5</v>
      </c>
      <c r="B46" s="44"/>
      <c r="C46" s="60">
        <v>718146.84</v>
      </c>
      <c r="D46" s="60">
        <v>458984.51</v>
      </c>
      <c r="E46" s="79"/>
      <c r="F46" s="72">
        <f t="shared" si="3"/>
        <v>-20.020000000018626</v>
      </c>
      <c r="G46" s="72">
        <f t="shared" si="4"/>
        <v>-0.51000000000931323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20.026494950458886</v>
      </c>
      <c r="N46" s="22">
        <f t="shared" si="11"/>
        <v>2.5469017042898084E-2</v>
      </c>
      <c r="O46" s="22">
        <f t="shared" si="12"/>
        <v>1.4592671849048247</v>
      </c>
      <c r="P46" s="24" t="str">
        <f t="shared" si="13"/>
        <v>01</v>
      </c>
      <c r="Q46" s="25" t="str">
        <f t="shared" si="14"/>
        <v>28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28</v>
      </c>
      <c r="U46" s="24" t="str">
        <f t="shared" si="18"/>
        <v>E</v>
      </c>
      <c r="V46" s="44"/>
      <c r="W46" s="22">
        <f t="shared" si="19"/>
        <v>1.4666666666666668</v>
      </c>
      <c r="X46" s="22">
        <f t="shared" si="20"/>
        <v>181.46666666666667</v>
      </c>
      <c r="Y46" s="22">
        <f t="shared" si="21"/>
        <v>3.1671908159523765</v>
      </c>
      <c r="Z46" s="64"/>
      <c r="AA46" s="58">
        <f t="shared" si="22"/>
        <v>20.019933968953847</v>
      </c>
      <c r="AB46" s="58">
        <f t="shared" si="23"/>
        <v>0.51258548504920498</v>
      </c>
      <c r="AC46" s="64"/>
      <c r="AD46" s="82">
        <f t="shared" si="24"/>
        <v>2.605093316241051E-4</v>
      </c>
      <c r="AE46" s="82">
        <f t="shared" si="25"/>
        <v>1.7666244648628573E-4</v>
      </c>
      <c r="AF46" s="22">
        <f t="shared" si="26"/>
        <v>20.019673459622222</v>
      </c>
      <c r="AG46" s="22">
        <f t="shared" si="27"/>
        <v>0.51240882260271869</v>
      </c>
      <c r="AH46" s="64"/>
      <c r="AI46" s="25">
        <f t="shared" si="28"/>
        <v>5</v>
      </c>
      <c r="AJ46" s="82">
        <f t="shared" si="29"/>
        <v>718146.61690329283</v>
      </c>
      <c r="AK46" s="82">
        <f t="shared" si="30"/>
        <v>458984.70501493633</v>
      </c>
      <c r="AL46" s="66"/>
      <c r="AM46" s="9" t="str">
        <f t="shared" si="31"/>
        <v>5 - 1</v>
      </c>
      <c r="AN46" s="18">
        <f t="shared" si="32"/>
        <v>20.020000000018626</v>
      </c>
      <c r="AO46" s="18">
        <f t="shared" si="33"/>
        <v>-10.21020000019595</v>
      </c>
      <c r="AP46" s="9" t="str">
        <f t="shared" si="34"/>
        <v>458984.51,718146.84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1398.4497000002953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699.22485000014763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4.6482294716855077E-3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23660.095492027605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109.97755316893614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-3.2039470976262807E-3</v>
      </c>
      <c r="AB40" s="91">
        <f>SUM(AB42:AB65536)</f>
        <v>-3.3676045220687456E-3</v>
      </c>
      <c r="AC40" s="91"/>
      <c r="AD40" s="91">
        <f>SUM(AD42:AD65536)</f>
        <v>-3.2039470976262807E-3</v>
      </c>
      <c r="AE40" s="91">
        <f>SUM(AE42:AE65536)</f>
        <v>-3.3676045220687452E-3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718165.65819574008</v>
      </c>
      <c r="AK40" s="92">
        <f>AK44+AG44</f>
        <v>459020.20642572211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3061.7600000000093</v>
      </c>
      <c r="G41" s="72">
        <f>IF(D42=0,D41-$D$41,D41-D42)</f>
        <v>3465.1999999999534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4624.0658881118607</v>
      </c>
      <c r="N41" s="36">
        <f>IF(F41=0,,ATAN(G41/F41))</f>
        <v>0.84713094176346926</v>
      </c>
      <c r="O41" s="36">
        <f>ABS(DEGREES(N41))</f>
        <v>48.537027657989519</v>
      </c>
      <c r="P41" s="37" t="str">
        <f>TEXT(INT(O41),"00")</f>
        <v>48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48.533333333333331</v>
      </c>
      <c r="X41" s="22">
        <f>IF(R41="",W41,IF(R41="N",IF(U41="E",180+W41,180-W41),IF(U41="E",360-W41,W41)))</f>
        <v>48.533333333333331</v>
      </c>
      <c r="Y41" s="22">
        <f>RADIANS(X41)</f>
        <v>0.84706646363458127</v>
      </c>
      <c r="Z41" s="64"/>
      <c r="AA41" s="58">
        <f>-M41*COS(Y41)</f>
        <v>-3061.9834232475514</v>
      </c>
      <c r="AB41" s="58">
        <f>-M41*SIN(Y41)</f>
        <v>-3465.0025762410246</v>
      </c>
      <c r="AC41" s="64"/>
      <c r="AD41" s="22">
        <v>0</v>
      </c>
      <c r="AE41" s="22">
        <v>0</v>
      </c>
      <c r="AF41" s="22">
        <f t="shared" ref="AF41:AG43" si="0">AA41-AD41</f>
        <v>-3061.9834232475514</v>
      </c>
      <c r="AG41" s="22">
        <f t="shared" si="0"/>
        <v>-3465.0025762410246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718166.86</v>
      </c>
      <c r="D42" s="60">
        <v>458985.02</v>
      </c>
      <c r="E42" s="79"/>
      <c r="F42" s="72">
        <f>IF(C43=0,C42-$C$42,C42-C43)</f>
        <v>-20.010000000009313</v>
      </c>
      <c r="G42" s="72">
        <f>IF(D43=0,D42-$D$42,D42-D43)</f>
        <v>-0.55999999999767169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20.017834548231487</v>
      </c>
      <c r="N42" s="36">
        <f>IF(F42=0,,ATAN(G42/F42))</f>
        <v>2.7978704059633926E-2</v>
      </c>
      <c r="O42" s="36">
        <f>ABS(DEGREES(N42))</f>
        <v>1.6030616588625668</v>
      </c>
      <c r="P42" s="37" t="str">
        <f>TEXT(INT(O42),"00")</f>
        <v>01</v>
      </c>
      <c r="Q42" s="38" t="str">
        <f>TEXT((O42-P42)*60,"00")</f>
        <v>36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36</v>
      </c>
      <c r="U42" s="40" t="str">
        <f>IF(L42="",IF(G42&gt;0,"W","E"),"")</f>
        <v>E</v>
      </c>
      <c r="V42" s="44"/>
      <c r="W42" s="22">
        <f>IF(S42="due",90*(I42+K42),S42+T42/60)</f>
        <v>1.6</v>
      </c>
      <c r="X42" s="22">
        <f>IF(R42="",W42,IF(R42="N",IF(U42="E",180+W42,180-W42),IF(U42="E",360-W42,W42)))</f>
        <v>181.6</v>
      </c>
      <c r="Y42" s="22">
        <f>RADIANS(X42)</f>
        <v>3.1695179216217024</v>
      </c>
      <c r="Z42" s="64"/>
      <c r="AA42" s="58">
        <f>-M42*COS(Y42)</f>
        <v>20.010029895616459</v>
      </c>
      <c r="AB42" s="58">
        <f>-M42*SIN(Y42)</f>
        <v>0.55893074428389355</v>
      </c>
      <c r="AC42" s="64"/>
      <c r="AD42" s="82">
        <f>$AA$40/$M$40*M42</f>
        <v>-5.83174302878426E-4</v>
      </c>
      <c r="AE42" s="82">
        <f>$AB$40/$M$40*M42</f>
        <v>-6.1296281108470145E-4</v>
      </c>
      <c r="AF42" s="22">
        <f t="shared" si="0"/>
        <v>20.010613069919337</v>
      </c>
      <c r="AG42" s="22">
        <f t="shared" si="0"/>
        <v>0.55954370709497825</v>
      </c>
      <c r="AH42" s="63"/>
      <c r="AI42" s="38">
        <f>A42</f>
        <v>1</v>
      </c>
      <c r="AJ42" s="82">
        <f t="shared" ref="AJ42:AK44" si="1">AJ41+AF41</f>
        <v>718166.63657675241</v>
      </c>
      <c r="AK42" s="82">
        <f t="shared" si="1"/>
        <v>458985.21742375894</v>
      </c>
      <c r="AL42" s="66"/>
      <c r="AM42" s="9" t="str">
        <f>IF(A43=0,A42&amp;" - 1",A42&amp;" - "&amp;A43)</f>
        <v>1 - 2</v>
      </c>
      <c r="AN42" s="18">
        <f>F42</f>
        <v>-20.010000000009313</v>
      </c>
      <c r="AO42" s="18">
        <f>AN42*G42</f>
        <v>11.205599999958626</v>
      </c>
      <c r="AP42" s="9" t="str">
        <f>D42&amp;","&amp;C42</f>
        <v>458985.02,718166.86</v>
      </c>
    </row>
    <row r="43" spans="1:44">
      <c r="A43" s="20">
        <f>A42+1</f>
        <v>2</v>
      </c>
      <c r="B43" s="44"/>
      <c r="C43" s="60">
        <v>718186.87</v>
      </c>
      <c r="D43" s="60">
        <v>458985.58</v>
      </c>
      <c r="E43" s="79"/>
      <c r="F43" s="72">
        <f>IF(C44=0,C43-$C$42,C43-C44)</f>
        <v>1.0899999999674037</v>
      </c>
      <c r="G43" s="72">
        <f>IF(D44=0,D43-$D$42,D43-D44)</f>
        <v>-35.029999999969732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35.046954218559542</v>
      </c>
      <c r="N43" s="36">
        <f>IF(F43=0,,ATAN(G43/F43))</f>
        <v>-1.5396901772469147</v>
      </c>
      <c r="O43" s="36">
        <f>ABS(DEGREES(N43))</f>
        <v>88.217748913997866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271.7833333333333</v>
      </c>
      <c r="Y43" s="22">
        <f>RADIANS(X43)</f>
        <v>4.7435140187119211</v>
      </c>
      <c r="Z43" s="64"/>
      <c r="AA43" s="58">
        <f>-M43*COS(Y43)</f>
        <v>-1.0906616737100194</v>
      </c>
      <c r="AB43" s="58">
        <f>-M43*SIN(Y43)</f>
        <v>35.029979404951249</v>
      </c>
      <c r="AC43" s="64"/>
      <c r="AD43" s="82">
        <f>$AA$40/$M$40*M43</f>
        <v>-1.0210136888271087E-3</v>
      </c>
      <c r="AE43" s="82">
        <f>$AB$40/$M$40*M43</f>
        <v>-1.0731670064514048E-3</v>
      </c>
      <c r="AF43" s="22">
        <f t="shared" si="0"/>
        <v>-1.0896406600211923</v>
      </c>
      <c r="AG43" s="22">
        <f t="shared" si="0"/>
        <v>35.031052571957702</v>
      </c>
      <c r="AH43" s="64"/>
      <c r="AI43" s="25">
        <f>A43</f>
        <v>2</v>
      </c>
      <c r="AJ43" s="82">
        <f t="shared" si="1"/>
        <v>718186.64718982228</v>
      </c>
      <c r="AK43" s="82">
        <f t="shared" si="1"/>
        <v>458985.77696746605</v>
      </c>
      <c r="AL43" s="66"/>
      <c r="AM43" s="9" t="str">
        <f>IF(A44=0,A43&amp;" - 1",A43&amp;" - "&amp;A44)</f>
        <v>2 - 3</v>
      </c>
      <c r="AN43" s="18">
        <f>AN42+F42+F43</f>
        <v>-38.930000000051223</v>
      </c>
      <c r="AO43" s="18">
        <f>AN43*G43</f>
        <v>1363.7179000006161</v>
      </c>
      <c r="AP43" s="9" t="str">
        <f>D43&amp;","&amp;C43</f>
        <v>458985.58,718186.87</v>
      </c>
    </row>
    <row r="44" spans="1:44" s="46" customFormat="1">
      <c r="A44" s="20">
        <f>A43+1</f>
        <v>3</v>
      </c>
      <c r="B44" s="44"/>
      <c r="C44" s="60">
        <v>718185.78</v>
      </c>
      <c r="D44" s="60">
        <v>459020.61</v>
      </c>
      <c r="E44" s="79"/>
      <c r="F44" s="72">
        <f>IF(C45=0,C44-$C$42,C44-C45)</f>
        <v>19.900000000023283</v>
      </c>
      <c r="G44" s="72">
        <f>IF(D45=0,D44-$D$42,D44-D45)</f>
        <v>0.59999999997671694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19.90904317140577</v>
      </c>
      <c r="N44" s="22">
        <f>IF(F44=0,,ATAN(G44/F44))</f>
        <v>3.0141622386415472E-2</v>
      </c>
      <c r="O44" s="22">
        <f>ABS(DEGREES(N44))</f>
        <v>1.726987750418647</v>
      </c>
      <c r="P44" s="24" t="str">
        <f>TEXT(INT(O44),"00")</f>
        <v>01</v>
      </c>
      <c r="Q44" s="25" t="str">
        <f>TEXT((O44-P44)*60,"00")</f>
        <v>44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44</v>
      </c>
      <c r="U44" s="24" t="str">
        <f>IF(L44="",IF(G44&gt;0,"W","E"),"")</f>
        <v>W</v>
      </c>
      <c r="V44" s="44"/>
      <c r="W44" s="22">
        <f>IF(S44="due",90*(I44+K44),S44+T44/60)</f>
        <v>1.7333333333333334</v>
      </c>
      <c r="X44" s="22">
        <f>IF(R44="",W44,IF(R44="N",IF(U44="E",180+W44,180-W44),IF(U44="E",360-W44,W44)))</f>
        <v>1.7333333333333334</v>
      </c>
      <c r="Y44" s="22">
        <f>RADIANS(X44)</f>
        <v>3.0252373701235045E-2</v>
      </c>
      <c r="Z44" s="64"/>
      <c r="AA44" s="58">
        <f>-M44*COS(Y44)</f>
        <v>-19.899933427189286</v>
      </c>
      <c r="AB44" s="58">
        <f>-M44*SIN(Y44)</f>
        <v>-0.60220394745736727</v>
      </c>
      <c r="AC44" s="64"/>
      <c r="AD44" s="82">
        <f>$AA$40/$M$40*M44</f>
        <v>-5.8000491234386751E-4</v>
      </c>
      <c r="AE44" s="82">
        <f>$AB$40/$M$40*M44</f>
        <v>-6.0963152827285723E-4</v>
      </c>
      <c r="AF44" s="22">
        <f>AA44-AD44</f>
        <v>-19.899353422276942</v>
      </c>
      <c r="AG44" s="22">
        <f>AB44-AE44</f>
        <v>-0.6015943159290944</v>
      </c>
      <c r="AH44" s="64"/>
      <c r="AI44" s="25">
        <f>A44</f>
        <v>3</v>
      </c>
      <c r="AJ44" s="82">
        <f t="shared" si="1"/>
        <v>718185.5575491623</v>
      </c>
      <c r="AK44" s="82">
        <f t="shared" si="1"/>
        <v>459020.80802003801</v>
      </c>
      <c r="AL44" s="66"/>
      <c r="AM44" s="9" t="str">
        <f>IF(A45=0,A44&amp;" - 1",A44&amp;" - "&amp;A45)</f>
        <v>3 - 4</v>
      </c>
      <c r="AN44" s="18">
        <f>AN43+F43+F44</f>
        <v>-17.940000000060536</v>
      </c>
      <c r="AO44" s="18">
        <f>AN44*G44</f>
        <v>-10.763999999618623</v>
      </c>
      <c r="AP44" s="9" t="str">
        <f>D44&amp;","&amp;C44</f>
        <v>459020.61,718185.78</v>
      </c>
    </row>
    <row r="45" spans="1:44" s="46" customFormat="1">
      <c r="A45" s="20">
        <f>A44+1</f>
        <v>4</v>
      </c>
      <c r="B45" s="44"/>
      <c r="C45" s="60">
        <v>718165.88</v>
      </c>
      <c r="D45" s="60">
        <v>459020.01</v>
      </c>
      <c r="E45" s="79"/>
      <c r="F45" s="72">
        <f>IF(C46=0,C45-$C$42,C45-C46)</f>
        <v>-0.97999999998137355</v>
      </c>
      <c r="G45" s="72">
        <f>IF(D46=0,D45-$D$42,D45-D46)</f>
        <v>34.989999999990687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35.003721230739337</v>
      </c>
      <c r="N45" s="22">
        <f>IF(F45=0,,ATAN(G45/F45))</f>
        <v>-1.5427956446729079</v>
      </c>
      <c r="O45" s="22">
        <f>ABS(DEGREES(N45))</f>
        <v>88.395679090922627</v>
      </c>
      <c r="P45" s="24" t="str">
        <f>TEXT(INT(O45),"00")</f>
        <v>88</v>
      </c>
      <c r="Q45" s="25" t="str">
        <f>TEXT((O45-P45)*60,"00")</f>
        <v>24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24</v>
      </c>
      <c r="U45" s="24" t="str">
        <f>IF(L45="",IF(G45&gt;0,"W","E"),"")</f>
        <v>W</v>
      </c>
      <c r="V45" s="44"/>
      <c r="W45" s="22">
        <f>IF(S45="due",90*(I45+K45),S45+T45/60)</f>
        <v>88.4</v>
      </c>
      <c r="X45" s="22">
        <f>IF(R45="",W45,IF(R45="N",IF(U45="E",180+W45,180-W45),IF(U45="E",360-W45,W45)))</f>
        <v>91.6</v>
      </c>
      <c r="Y45" s="22">
        <f>RADIANS(X45)</f>
        <v>1.5987215948268059</v>
      </c>
      <c r="Z45" s="64"/>
      <c r="AA45" s="58">
        <f>-M45*COS(Y45)</f>
        <v>0.97736125818522079</v>
      </c>
      <c r="AB45" s="58">
        <f>-M45*SIN(Y45)</f>
        <v>-34.99007380629984</v>
      </c>
      <c r="AC45" s="64"/>
      <c r="AD45" s="82">
        <f>$AA$40/$M$40*M45</f>
        <v>-1.0197541935768782E-3</v>
      </c>
      <c r="AE45" s="82">
        <f>$AB$40/$M$40*M45</f>
        <v>-1.0718431762597818E-3</v>
      </c>
      <c r="AF45" s="22">
        <f>AA45-AD45</f>
        <v>0.97838101237879771</v>
      </c>
      <c r="AG45" s="22">
        <f>AB45-AE45</f>
        <v>-34.989001963123577</v>
      </c>
      <c r="AH45" s="64"/>
      <c r="AI45" s="25">
        <f>A45</f>
        <v>4</v>
      </c>
      <c r="AJ45" s="82">
        <f t="shared" ref="AJ45" si="2">AJ44+AF44</f>
        <v>718165.65819574008</v>
      </c>
      <c r="AK45" s="82">
        <f t="shared" ref="AK45" si="3">AK44+AG44</f>
        <v>459020.20642572211</v>
      </c>
      <c r="AL45" s="66"/>
      <c r="AM45" s="9" t="str">
        <f>IF(A46=0,A45&amp;" - 1",A45&amp;" - "&amp;A46)</f>
        <v>4 - 1</v>
      </c>
      <c r="AN45" s="18">
        <f>AN44+F44+F45</f>
        <v>0.97999999998137355</v>
      </c>
      <c r="AO45" s="18">
        <f>AN45*G45</f>
        <v>34.29019999933913</v>
      </c>
      <c r="AP45" s="9" t="str">
        <f>D45&amp;","&amp;C45</f>
        <v>459020.01,718165.88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1398.8915999964313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699.44579999821565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3.1918287033517886E-3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34454.843027832954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109.97395694571746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3.185202060475234E-3</v>
      </c>
      <c r="AB40" s="91">
        <f>SUM(AB42:AB65536)</f>
        <v>2.0556825018636093E-4</v>
      </c>
      <c r="AC40" s="91"/>
      <c r="AD40" s="91">
        <f>SUM(AD42:AD65536)</f>
        <v>3.1852020604752345E-3</v>
      </c>
      <c r="AE40" s="91">
        <f>SUM(AE42:AE65536)</f>
        <v>2.0556825018636093E-4</v>
      </c>
      <c r="AF40" s="91">
        <f>SUM(AF42:AF65536)</f>
        <v>0</v>
      </c>
      <c r="AG40" s="91">
        <f>SUM(AG42:AG65536)</f>
        <v>-5.8841820305133297E-15</v>
      </c>
      <c r="AH40" s="92"/>
      <c r="AI40" s="93">
        <v>1</v>
      </c>
      <c r="AJ40" s="92">
        <f>AJ44+AF44</f>
        <v>718186.87277524872</v>
      </c>
      <c r="AK40" s="92">
        <f>AK44+AG44</f>
        <v>458985.57728849258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3021.8000000000466</v>
      </c>
      <c r="G41" s="72">
        <f>IF(D42=0,D41-$D$41,D41-D42)</f>
        <v>3463.9499999999534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4596.762430504752</v>
      </c>
      <c r="N41" s="36">
        <f>IF(F41=0,,ATAN(G41/F41))</f>
        <v>0.85346537852643578</v>
      </c>
      <c r="O41" s="36">
        <f>ABS(DEGREES(N41))</f>
        <v>48.899964150100011</v>
      </c>
      <c r="P41" s="37" t="str">
        <f>TEXT(INT(O41),"00")</f>
        <v>48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48.9</v>
      </c>
      <c r="X41" s="22">
        <f>IF(R41="",W41,IF(R41="N",IF(U41="E",180+W41,180-W41),IF(U41="E",360-W41,W41)))</f>
        <v>48.9</v>
      </c>
      <c r="Y41" s="22">
        <f>RADIANS(X41)</f>
        <v>0.85346600422522712</v>
      </c>
      <c r="Z41" s="64"/>
      <c r="AA41" s="58">
        <f>-M41*COS(Y41)</f>
        <v>-3021.7978326101265</v>
      </c>
      <c r="AB41" s="58">
        <f>-M41*SIN(Y41)</f>
        <v>-3463.9518907358824</v>
      </c>
      <c r="AC41" s="64"/>
      <c r="AD41" s="22">
        <v>0</v>
      </c>
      <c r="AE41" s="22">
        <v>0</v>
      </c>
      <c r="AF41" s="22">
        <f t="shared" ref="AF41:AG43" si="0">AA41-AD41</f>
        <v>-3021.7978326101265</v>
      </c>
      <c r="AG41" s="22">
        <f t="shared" si="0"/>
        <v>-3463.9518907358824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718206.82</v>
      </c>
      <c r="D42" s="60">
        <v>458986.27</v>
      </c>
      <c r="E42" s="79"/>
      <c r="F42" s="72">
        <f>IF(C43=0,C42-$C$42,C42-C43)</f>
        <v>1.0499999999301508</v>
      </c>
      <c r="G42" s="72">
        <f>IF(D43=0,D42-$D$42,D42-D43)</f>
        <v>-34.949999999953434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34.965768974764423</v>
      </c>
      <c r="N42" s="36">
        <f>IF(F42=0,,ATAN(G42/F42))</f>
        <v>-1.5407624421321033</v>
      </c>
      <c r="O42" s="36">
        <f>ABS(DEGREES(N42))</f>
        <v>88.279185166439248</v>
      </c>
      <c r="P42" s="37" t="str">
        <f>TEXT(INT(O42),"00")</f>
        <v>88</v>
      </c>
      <c r="Q42" s="38" t="str">
        <f>TEXT((O42-P42)*60,"00")</f>
        <v>17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17</v>
      </c>
      <c r="U42" s="40" t="str">
        <f>IF(L42="",IF(G42&gt;0,"W","E"),"")</f>
        <v>E</v>
      </c>
      <c r="V42" s="44"/>
      <c r="W42" s="22">
        <f>IF(S42="due",90*(I42+K42),S42+T42/60)</f>
        <v>88.283333333333331</v>
      </c>
      <c r="X42" s="22">
        <f>IF(R42="",W42,IF(R42="N",IF(U42="E",180+W42,180-W42),IF(U42="E",360-W42,W42)))</f>
        <v>271.7166666666667</v>
      </c>
      <c r="Y42" s="22">
        <f>RADIANS(X42)</f>
        <v>4.7423504658772595</v>
      </c>
      <c r="Z42" s="64"/>
      <c r="AA42" s="58">
        <f>-M42*COS(Y42)</f>
        <v>-1.0474696461811861</v>
      </c>
      <c r="AB42" s="58">
        <f>-M42*SIN(Y42)</f>
        <v>34.950075927484441</v>
      </c>
      <c r="AC42" s="64"/>
      <c r="AD42" s="82">
        <f>$AA$40/$M$40*M42</f>
        <v>1.0127219432460156E-3</v>
      </c>
      <c r="AE42" s="82">
        <f>$AB$40/$M$40*M42</f>
        <v>6.5359582797504994E-5</v>
      </c>
      <c r="AF42" s="22">
        <f t="shared" si="0"/>
        <v>-1.0484823681244322</v>
      </c>
      <c r="AG42" s="22">
        <f t="shared" si="0"/>
        <v>34.950010567901643</v>
      </c>
      <c r="AH42" s="63"/>
      <c r="AI42" s="38">
        <f>A42</f>
        <v>1</v>
      </c>
      <c r="AJ42" s="82">
        <f t="shared" ref="AJ42:AK44" si="1">AJ41+AF41</f>
        <v>718206.82216738991</v>
      </c>
      <c r="AK42" s="82">
        <f t="shared" si="1"/>
        <v>458986.26810926409</v>
      </c>
      <c r="AL42" s="66"/>
      <c r="AM42" s="9" t="str">
        <f>IF(A43=0,A42&amp;" - 1",A42&amp;" - "&amp;A43)</f>
        <v>1 - 2</v>
      </c>
      <c r="AN42" s="18">
        <f>F42</f>
        <v>1.0499999999301508</v>
      </c>
      <c r="AO42" s="18">
        <f>AN42*G42</f>
        <v>-36.69749999750988</v>
      </c>
      <c r="AP42" s="9" t="str">
        <f>D42&amp;","&amp;C42</f>
        <v>458986.27,718206.82</v>
      </c>
    </row>
    <row r="43" spans="1:44">
      <c r="A43" s="20">
        <f>A42+1</f>
        <v>2</v>
      </c>
      <c r="B43" s="44"/>
      <c r="C43" s="60">
        <v>718205.77</v>
      </c>
      <c r="D43" s="60">
        <v>459021.22</v>
      </c>
      <c r="E43" s="79"/>
      <c r="F43" s="72">
        <f>IF(C44=0,C43-$C$42,C43-C44)</f>
        <v>19.989999999990687</v>
      </c>
      <c r="G43" s="72">
        <f>IF(D44=0,D43-$D$42,D43-D44)</f>
        <v>0.60999999998603016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19.999304987914222</v>
      </c>
      <c r="N43" s="36">
        <f>IF(F43=0,,ATAN(G43/F43))</f>
        <v>3.0505791174379345E-2</v>
      </c>
      <c r="O43" s="36">
        <f>ABS(DEGREES(N43))</f>
        <v>1.7478530849993716</v>
      </c>
      <c r="P43" s="37" t="str">
        <f>TEXT(INT(O43),"00")</f>
        <v>01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1.75</v>
      </c>
      <c r="X43" s="22">
        <f>IF(R43="",W43,IF(R43="N",IF(U43="E",180+W43,180-W43),IF(U43="E",360-W43,W43)))</f>
        <v>1.75</v>
      </c>
      <c r="Y43" s="22">
        <f>RADIANS(X43)</f>
        <v>3.0543261909900768E-2</v>
      </c>
      <c r="Z43" s="64"/>
      <c r="AA43" s="58">
        <f>-M43*COS(Y43)</f>
        <v>-19.989977128808484</v>
      </c>
      <c r="AB43" s="58">
        <f>-M43*SIN(Y43)</f>
        <v>-0.61074903956069071</v>
      </c>
      <c r="AC43" s="64"/>
      <c r="AD43" s="82">
        <f>$AA$40/$M$40*M43</f>
        <v>5.7924466141579206E-4</v>
      </c>
      <c r="AE43" s="82">
        <f>$AB$40/$M$40*M43</f>
        <v>3.7383597403321254E-5</v>
      </c>
      <c r="AF43" s="22">
        <f t="shared" si="0"/>
        <v>-19.9905563734699</v>
      </c>
      <c r="AG43" s="22">
        <f t="shared" si="0"/>
        <v>-0.61078642315809406</v>
      </c>
      <c r="AH43" s="64"/>
      <c r="AI43" s="25">
        <f>A43</f>
        <v>2</v>
      </c>
      <c r="AJ43" s="82">
        <f t="shared" si="1"/>
        <v>718205.77368502179</v>
      </c>
      <c r="AK43" s="82">
        <f t="shared" si="1"/>
        <v>459021.21811983199</v>
      </c>
      <c r="AL43" s="66"/>
      <c r="AM43" s="9" t="str">
        <f>IF(A44=0,A43&amp;" - 1",A43&amp;" - "&amp;A44)</f>
        <v>2 - 3</v>
      </c>
      <c r="AN43" s="18">
        <f>AN42+F42+F43</f>
        <v>22.089999999850988</v>
      </c>
      <c r="AO43" s="18">
        <f>AN43*G43</f>
        <v>13.47489999960051</v>
      </c>
      <c r="AP43" s="9" t="str">
        <f>D43&amp;","&amp;C43</f>
        <v>459021.22,718205.77</v>
      </c>
    </row>
    <row r="44" spans="1:44" s="46" customFormat="1">
      <c r="A44" s="20">
        <f>A43+1</f>
        <v>3</v>
      </c>
      <c r="B44" s="44"/>
      <c r="C44" s="60">
        <v>718185.78</v>
      </c>
      <c r="D44" s="60">
        <v>459020.61</v>
      </c>
      <c r="E44" s="79"/>
      <c r="F44" s="72">
        <f>IF(C45=0,C44-$C$42,C44-C45)</f>
        <v>-1.0899999999674037</v>
      </c>
      <c r="G44" s="72">
        <f>IF(D45=0,D44-$D$42,D44-D45)</f>
        <v>35.029999999969732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35.046954218559542</v>
      </c>
      <c r="N44" s="22">
        <f>IF(F44=0,,ATAN(G44/F44))</f>
        <v>-1.5396901772469147</v>
      </c>
      <c r="O44" s="22">
        <f>ABS(DEGREES(N44))</f>
        <v>88.217748913997866</v>
      </c>
      <c r="P44" s="24" t="str">
        <f>TEXT(INT(O44),"00")</f>
        <v>88</v>
      </c>
      <c r="Q44" s="25" t="str">
        <f>TEXT((O44-P44)*60,"00")</f>
        <v>13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88.216666666666669</v>
      </c>
      <c r="X44" s="22">
        <f>IF(R44="",W44,IF(R44="N",IF(U44="E",180+W44,180-W44),IF(U44="E",360-W44,W44)))</f>
        <v>91.783333333333331</v>
      </c>
      <c r="Y44" s="22">
        <f>RADIANS(X44)</f>
        <v>1.6019213651221287</v>
      </c>
      <c r="Z44" s="64"/>
      <c r="AA44" s="58">
        <f>-M44*COS(Y44)</f>
        <v>1.090661673710047</v>
      </c>
      <c r="AB44" s="58">
        <f>-M44*SIN(Y44)</f>
        <v>-35.029979404951241</v>
      </c>
      <c r="AC44" s="64"/>
      <c r="AD44" s="82">
        <f>$AA$40/$M$40*M44</f>
        <v>1.015073330910861E-3</v>
      </c>
      <c r="AE44" s="82">
        <f>$AB$40/$M$40*M44</f>
        <v>6.5511337894542671E-5</v>
      </c>
      <c r="AF44" s="22">
        <f>AA44-AD44</f>
        <v>1.0896466003791361</v>
      </c>
      <c r="AG44" s="22">
        <f>AB44-AE44</f>
        <v>-35.030044916289135</v>
      </c>
      <c r="AH44" s="64"/>
      <c r="AI44" s="25">
        <f>A44</f>
        <v>3</v>
      </c>
      <c r="AJ44" s="82">
        <f t="shared" si="1"/>
        <v>718185.7831286483</v>
      </c>
      <c r="AK44" s="82">
        <f t="shared" si="1"/>
        <v>459020.60733340884</v>
      </c>
      <c r="AL44" s="66"/>
      <c r="AM44" s="9" t="str">
        <f>IF(A45=0,A44&amp;" - 1",A44&amp;" - "&amp;A45)</f>
        <v>3 - 4</v>
      </c>
      <c r="AN44" s="18">
        <f>AN43+F43+F44</f>
        <v>40.989999999874271</v>
      </c>
      <c r="AO44" s="18">
        <f>AN44*G44</f>
        <v>1435.879699994355</v>
      </c>
      <c r="AP44" s="9" t="str">
        <f>D44&amp;","&amp;C44</f>
        <v>459020.61,718185.78</v>
      </c>
    </row>
    <row r="45" spans="1:44" s="46" customFormat="1">
      <c r="A45" s="20">
        <f>A44+1</f>
        <v>4</v>
      </c>
      <c r="B45" s="44"/>
      <c r="C45" s="60">
        <v>718186.87</v>
      </c>
      <c r="D45" s="60">
        <v>458985.58</v>
      </c>
      <c r="E45" s="79"/>
      <c r="F45" s="72">
        <f>IF(C46=0,C45-$C$42,C45-C46)</f>
        <v>-19.949999999953434</v>
      </c>
      <c r="G45" s="72">
        <f>IF(D46=0,D45-$D$42,D45-D46)</f>
        <v>-0.69000000000232831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19.961928764479278</v>
      </c>
      <c r="N45" s="22">
        <f>IF(F45=0,,ATAN(G45/F45))</f>
        <v>3.4572685005964117E-2</v>
      </c>
      <c r="O45" s="22">
        <f>ABS(DEGREES(N45))</f>
        <v>1.9808689372769672</v>
      </c>
      <c r="P45" s="24" t="str">
        <f>TEXT(INT(O45),"00")</f>
        <v>01</v>
      </c>
      <c r="Q45" s="25" t="str">
        <f>TEXT((O45-P45)*60,"00")</f>
        <v>59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59</v>
      </c>
      <c r="U45" s="24" t="str">
        <f>IF(L45="",IF(G45&gt;0,"W","E"),"")</f>
        <v>E</v>
      </c>
      <c r="V45" s="44"/>
      <c r="W45" s="22">
        <f>IF(S45="due",90*(I45+K45),S45+T45/60)</f>
        <v>1.9833333333333334</v>
      </c>
      <c r="X45" s="22">
        <f>IF(R45="",W45,IF(R45="N",IF(U45="E",180+W45,180-W45),IF(U45="E",360-W45,W45)))</f>
        <v>181.98333333333332</v>
      </c>
      <c r="Y45" s="22">
        <f>RADIANS(X45)</f>
        <v>3.1762083504210139</v>
      </c>
      <c r="Z45" s="64"/>
      <c r="AA45" s="58">
        <f>-M45*COS(Y45)</f>
        <v>19.949970303340095</v>
      </c>
      <c r="AB45" s="58">
        <f>-M45*SIN(Y45)</f>
        <v>0.69085808527767389</v>
      </c>
      <c r="AC45" s="64"/>
      <c r="AD45" s="82">
        <f>$AA$40/$M$40*M45</f>
        <v>5.781621249025653E-4</v>
      </c>
      <c r="AE45" s="82">
        <f>$AB$40/$M$40*M45</f>
        <v>3.7313732090992009E-5</v>
      </c>
      <c r="AF45" s="22">
        <f>AA45-AD45</f>
        <v>19.949392141215192</v>
      </c>
      <c r="AG45" s="22">
        <f>AB45-AE45</f>
        <v>0.69082077154558286</v>
      </c>
      <c r="AH45" s="64"/>
      <c r="AI45" s="25">
        <f>A45</f>
        <v>4</v>
      </c>
      <c r="AJ45" s="82">
        <f t="shared" ref="AJ45" si="2">AJ44+AF44</f>
        <v>718186.87277524872</v>
      </c>
      <c r="AK45" s="82">
        <f t="shared" ref="AK45" si="3">AK44+AG44</f>
        <v>458985.57728849258</v>
      </c>
      <c r="AL45" s="66"/>
      <c r="AM45" s="9" t="str">
        <f>IF(A46=0,A45&amp;" - 1",A45&amp;" - "&amp;A46)</f>
        <v>4 - 1</v>
      </c>
      <c r="AN45" s="18">
        <f>AN44+F44+F45</f>
        <v>19.949999999953434</v>
      </c>
      <c r="AO45" s="18">
        <f>AN45*G45</f>
        <v>-13.765500000014319</v>
      </c>
      <c r="AP45" s="9" t="str">
        <f>D45&amp;","&amp;C45</f>
        <v>458985.58,718186.87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1384.5339000001081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692.26695000005407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4.8251284842934814E-4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223888.99998549159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108.02931911499783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-4.6038908102996601E-4</v>
      </c>
      <c r="AB40" s="91">
        <f>SUM(AB42:AB65536)</f>
        <v>-1.444317934797823E-4</v>
      </c>
      <c r="AC40" s="91"/>
      <c r="AD40" s="91">
        <f>SUM(AD42:AD65536)</f>
        <v>-4.603890810299659E-4</v>
      </c>
      <c r="AE40" s="91">
        <f>SUM(AE42:AE65536)</f>
        <v>-1.444317934797823E-4</v>
      </c>
      <c r="AF40" s="91">
        <f>SUM(AF42:AF65536)</f>
        <v>-4.8849813083506888E-15</v>
      </c>
      <c r="AG40" s="91">
        <f>SUM(AG42:AG65536)</f>
        <v>0</v>
      </c>
      <c r="AH40" s="92"/>
      <c r="AI40" s="93">
        <v>1</v>
      </c>
      <c r="AJ40" s="92">
        <f>AJ44+AF44</f>
        <v>718222.93448433292</v>
      </c>
      <c r="AK40" s="92">
        <f>AK44+AG44</f>
        <v>459021.52763099677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3021.8000000000466</v>
      </c>
      <c r="G41" s="72">
        <f>IF(D42=0,D41-$D$41,D41-D42)</f>
        <v>3463.9499999999534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4596.762430504752</v>
      </c>
      <c r="N41" s="36">
        <f>IF(F41=0,,ATAN(G41/F41))</f>
        <v>0.85346537852643578</v>
      </c>
      <c r="O41" s="36">
        <f>ABS(DEGREES(N41))</f>
        <v>48.899964150100011</v>
      </c>
      <c r="P41" s="37" t="str">
        <f>TEXT(INT(O41),"00")</f>
        <v>48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48.9</v>
      </c>
      <c r="X41" s="22">
        <f>IF(R41="",W41,IF(R41="N",IF(U41="E",180+W41,180-W41),IF(U41="E",360-W41,W41)))</f>
        <v>48.9</v>
      </c>
      <c r="Y41" s="22">
        <f>RADIANS(X41)</f>
        <v>0.85346600422522712</v>
      </c>
      <c r="Z41" s="64"/>
      <c r="AA41" s="58">
        <f>-M41*COS(Y41)</f>
        <v>-3021.7978326101265</v>
      </c>
      <c r="AB41" s="58">
        <f>-M41*SIN(Y41)</f>
        <v>-3463.9518907358824</v>
      </c>
      <c r="AC41" s="64"/>
      <c r="AD41" s="22">
        <v>0</v>
      </c>
      <c r="AE41" s="22">
        <v>0</v>
      </c>
      <c r="AF41" s="22">
        <f t="shared" ref="AF41:AG43" si="0">AA41-AD41</f>
        <v>-3021.7978326101265</v>
      </c>
      <c r="AG41" s="22">
        <f t="shared" si="0"/>
        <v>-3463.9518907358824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718206.82</v>
      </c>
      <c r="D42" s="60">
        <v>458986.27</v>
      </c>
      <c r="E42" s="79"/>
      <c r="F42" s="72">
        <f>IF(C43=0,C42-$C$42,C42-C43)</f>
        <v>-19.940000000060536</v>
      </c>
      <c r="G42" s="72">
        <f>IF(D43=0,D42-$D$42,D42-D43)</f>
        <v>-0.53999999997904524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19.947310595726723</v>
      </c>
      <c r="N42" s="36">
        <f>IF(F42=0,,ATAN(G42/F42))</f>
        <v>2.7074626236680874E-2</v>
      </c>
      <c r="O42" s="36">
        <f>ABS(DEGREES(N42))</f>
        <v>1.5512618152559812</v>
      </c>
      <c r="P42" s="37" t="str">
        <f>TEXT(INT(O42),"00")</f>
        <v>01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33</v>
      </c>
      <c r="U42" s="40" t="str">
        <f>IF(L42="",IF(G42&gt;0,"W","E"),"")</f>
        <v>E</v>
      </c>
      <c r="V42" s="44"/>
      <c r="W42" s="22">
        <f>IF(S42="due",90*(I42+K42),S42+T42/60)</f>
        <v>1.55</v>
      </c>
      <c r="X42" s="22">
        <f>IF(R42="",W42,IF(R42="N",IF(U42="E",180+W42,180-W42),IF(U42="E",360-W42,W42)))</f>
        <v>181.55</v>
      </c>
      <c r="Y42" s="22">
        <f>RADIANS(X42)</f>
        <v>3.1686452569957053</v>
      </c>
      <c r="Z42" s="64"/>
      <c r="AA42" s="58">
        <f>-M42*COS(Y42)</f>
        <v>19.940011887553652</v>
      </c>
      <c r="AB42" s="58">
        <f>-M42*SIN(Y42)</f>
        <v>0.53956086460259833</v>
      </c>
      <c r="AC42" s="64"/>
      <c r="AD42" s="82">
        <f>$AA$40/$M$40*M42</f>
        <v>-8.5009551753353318E-5</v>
      </c>
      <c r="AE42" s="82">
        <f>$AB$40/$M$40*M42</f>
        <v>-2.6668925325468419E-5</v>
      </c>
      <c r="AF42" s="22">
        <f t="shared" si="0"/>
        <v>19.940096897105406</v>
      </c>
      <c r="AG42" s="22">
        <f t="shared" si="0"/>
        <v>0.53958753352792377</v>
      </c>
      <c r="AH42" s="63"/>
      <c r="AI42" s="38">
        <f>A42</f>
        <v>1</v>
      </c>
      <c r="AJ42" s="82">
        <f t="shared" ref="AJ42:AK44" si="1">AJ41+AF41</f>
        <v>718206.82216738991</v>
      </c>
      <c r="AK42" s="82">
        <f t="shared" si="1"/>
        <v>458986.26810926409</v>
      </c>
      <c r="AL42" s="66"/>
      <c r="AM42" s="9" t="str">
        <f>IF(A43=0,A42&amp;" - 1",A42&amp;" - "&amp;A43)</f>
        <v>1 - 2</v>
      </c>
      <c r="AN42" s="18">
        <f>F42</f>
        <v>-19.940000000060536</v>
      </c>
      <c r="AO42" s="18">
        <f>AN42*G42</f>
        <v>10.767599999614852</v>
      </c>
      <c r="AP42" s="9" t="str">
        <f>D42&amp;","&amp;C42</f>
        <v>458986.27,718206.82</v>
      </c>
    </row>
    <row r="43" spans="1:44">
      <c r="A43" s="20">
        <f>A42+1</f>
        <v>2</v>
      </c>
      <c r="B43" s="44"/>
      <c r="C43" s="60">
        <v>718226.76</v>
      </c>
      <c r="D43" s="60">
        <v>458986.81</v>
      </c>
      <c r="E43" s="79"/>
      <c r="F43" s="72">
        <f>IF(C44=0,C43-$C$42,C43-C44)</f>
        <v>0.92000000004190952</v>
      </c>
      <c r="G43" s="72">
        <f>IF(D44=0,D43-$D$42,D43-D44)</f>
        <v>-31.85999999998603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31.873280345756491</v>
      </c>
      <c r="N43" s="36">
        <f>IF(F43=0,,ATAN(G43/F43))</f>
        <v>-1.541928014925777</v>
      </c>
      <c r="O43" s="36">
        <f>ABS(DEGREES(N43))</f>
        <v>88.345967568232027</v>
      </c>
      <c r="P43" s="37" t="str">
        <f>TEXT(INT(O43),"00")</f>
        <v>88</v>
      </c>
      <c r="Q43" s="38" t="str">
        <f>TEXT((O43-P43)*60,"00")</f>
        <v>21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21</v>
      </c>
      <c r="U43" s="40" t="str">
        <f>IF(L43="",IF(G43&gt;0,"W","E"),"")</f>
        <v>E</v>
      </c>
      <c r="V43" s="44"/>
      <c r="W43" s="22">
        <f>IF(S43="due",90*(I43+K43),S43+T43/60)</f>
        <v>88.35</v>
      </c>
      <c r="X43" s="22">
        <f>IF(R43="",W43,IF(R43="N",IF(U43="E",180+W43,180-W43),IF(U43="E",360-W43,W43)))</f>
        <v>271.64999999999998</v>
      </c>
      <c r="Y43" s="22">
        <f>RADIANS(X43)</f>
        <v>4.7411869130425961</v>
      </c>
      <c r="Z43" s="64"/>
      <c r="AA43" s="58">
        <f>-M43*COS(Y43)</f>
        <v>-0.9177577160960142</v>
      </c>
      <c r="AB43" s="58">
        <f>-M43*SIN(Y43)</f>
        <v>31.860064669955289</v>
      </c>
      <c r="AC43" s="64"/>
      <c r="AD43" s="82">
        <f>$AA$40/$M$40*M43</f>
        <v>-1.3583451574079286E-4</v>
      </c>
      <c r="AE43" s="82">
        <f>$AB$40/$M$40*M43</f>
        <v>-4.261357085404785E-5</v>
      </c>
      <c r="AF43" s="22">
        <f t="shared" si="0"/>
        <v>-0.91762188158027336</v>
      </c>
      <c r="AG43" s="22">
        <f t="shared" si="0"/>
        <v>31.860107283526144</v>
      </c>
      <c r="AH43" s="64"/>
      <c r="AI43" s="25">
        <f>A43</f>
        <v>2</v>
      </c>
      <c r="AJ43" s="82">
        <f t="shared" si="1"/>
        <v>718226.76226428698</v>
      </c>
      <c r="AK43" s="82">
        <f t="shared" si="1"/>
        <v>458986.80769679759</v>
      </c>
      <c r="AL43" s="66"/>
      <c r="AM43" s="9" t="str">
        <f>IF(A44=0,A43&amp;" - 1",A43&amp;" - "&amp;A44)</f>
        <v>2 - 3</v>
      </c>
      <c r="AN43" s="18">
        <f>AN42+F42+F43</f>
        <v>-38.960000000079162</v>
      </c>
      <c r="AO43" s="18">
        <f>AN43*G43</f>
        <v>1241.2656000019779</v>
      </c>
      <c r="AP43" s="9" t="str">
        <f>D43&amp;","&amp;C43</f>
        <v>458986.81,718226.76</v>
      </c>
    </row>
    <row r="44" spans="1:44" s="46" customFormat="1">
      <c r="A44" s="20">
        <f>A43+1</f>
        <v>3</v>
      </c>
      <c r="B44" s="44"/>
      <c r="C44" s="60">
        <v>718225.84</v>
      </c>
      <c r="D44" s="60">
        <v>459018.67</v>
      </c>
      <c r="E44" s="79"/>
      <c r="F44" s="72">
        <f>IF(C45=0,C44-$C$42,C44-C45)</f>
        <v>2.909999999916181</v>
      </c>
      <c r="G44" s="72">
        <f>IF(D45=0,D44-$D$42,D44-D45)</f>
        <v>-2.8600000000442378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4.0801593105864402</v>
      </c>
      <c r="N44" s="22">
        <f>IF(F44=0,,ATAN(G44/F44))</f>
        <v>-0.77673286904552663</v>
      </c>
      <c r="O44" s="22">
        <f>ABS(DEGREES(N44))</f>
        <v>44.50351520539634</v>
      </c>
      <c r="P44" s="24" t="str">
        <f>TEXT(INT(O44),"00")</f>
        <v>44</v>
      </c>
      <c r="Q44" s="25" t="str">
        <f>TEXT((O44-P44)*60,"00")</f>
        <v>30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44.5</v>
      </c>
      <c r="X44" s="22">
        <f>IF(R44="",W44,IF(R44="N",IF(U44="E",180+W44,180-W44),IF(U44="E",360-W44,W44)))</f>
        <v>315.5</v>
      </c>
      <c r="Y44" s="22">
        <f>RADIANS(X44)</f>
        <v>5.5065137900421099</v>
      </c>
      <c r="Z44" s="64"/>
      <c r="AA44" s="58">
        <f>-M44*COS(Y44)</f>
        <v>-2.9101754608963946</v>
      </c>
      <c r="AB44" s="58">
        <f>-M44*SIN(Y44)</f>
        <v>2.8598214606093282</v>
      </c>
      <c r="AC44" s="64"/>
      <c r="AD44" s="82">
        <f>$AA$40/$M$40*M44</f>
        <v>-1.7388435017878047E-5</v>
      </c>
      <c r="AE44" s="82">
        <f>$AB$40/$M$40*M44</f>
        <v>-5.455044350357456E-6</v>
      </c>
      <c r="AF44" s="22">
        <f>AA44-AD44</f>
        <v>-2.9101580724613765</v>
      </c>
      <c r="AG44" s="22">
        <f>AB44-AE44</f>
        <v>2.8598269156536786</v>
      </c>
      <c r="AH44" s="64"/>
      <c r="AI44" s="25">
        <f>A44</f>
        <v>3</v>
      </c>
      <c r="AJ44" s="82">
        <f t="shared" si="1"/>
        <v>718225.8446424054</v>
      </c>
      <c r="AK44" s="82">
        <f t="shared" si="1"/>
        <v>459018.66780408111</v>
      </c>
      <c r="AL44" s="66"/>
      <c r="AM44" s="9" t="str">
        <f>IF(A45=0,A44&amp;" - 1",A44&amp;" - "&amp;A45)</f>
        <v>3 - 4</v>
      </c>
      <c r="AN44" s="18">
        <f>AN43+F43+F44</f>
        <v>-35.130000000121072</v>
      </c>
      <c r="AO44" s="18">
        <f>AN44*G44</f>
        <v>100.47180000190033</v>
      </c>
      <c r="AP44" s="9" t="str">
        <f>D44&amp;","&amp;C44</f>
        <v>459018.67,718225.84</v>
      </c>
    </row>
    <row r="45" spans="1:44" s="46" customFormat="1">
      <c r="A45" s="20">
        <f t="shared" ref="A45:A46" si="2">A44+1</f>
        <v>4</v>
      </c>
      <c r="B45" s="44"/>
      <c r="C45" s="60">
        <v>718222.93</v>
      </c>
      <c r="D45" s="60">
        <v>459021.53</v>
      </c>
      <c r="E45" s="79"/>
      <c r="F45" s="72">
        <f t="shared" ref="F45:F46" si="3">IF(C46=0,C45-$C$42,C45-C46)</f>
        <v>17.160000000032596</v>
      </c>
      <c r="G45" s="72">
        <f t="shared" ref="G45:G46" si="4">IF(D46=0,D45-$D$42,D45-D46)</f>
        <v>0.31000000005587935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17.162799888163743</v>
      </c>
      <c r="N45" s="22">
        <f t="shared" ref="N45:N46" si="11">IF(F45=0,,ATAN(G45/F45))</f>
        <v>1.8063303229590048E-2</v>
      </c>
      <c r="O45" s="22">
        <f t="shared" ref="O45:O46" si="12">ABS(DEGREES(N45))</f>
        <v>1.0349510391205392</v>
      </c>
      <c r="P45" s="24" t="str">
        <f t="shared" ref="P45:P46" si="13">TEXT(INT(O45),"00")</f>
        <v>01</v>
      </c>
      <c r="Q45" s="25" t="str">
        <f t="shared" ref="Q45:Q46" si="14">TEXT((O45-P45)*60,"00")</f>
        <v>02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1.0333333333333334</v>
      </c>
      <c r="X45" s="22">
        <f t="shared" ref="X45:X46" si="20">IF(R45="",W45,IF(R45="N",IF(U45="E",180+W45,180-W45),IF(U45="E",360-W45,W45)))</f>
        <v>1.0333333333333334</v>
      </c>
      <c r="Y45" s="22">
        <f t="shared" ref="Y45:Y46" si="21">RADIANS(X45)</f>
        <v>1.8035068937274742E-2</v>
      </c>
      <c r="Z45" s="64"/>
      <c r="AA45" s="58">
        <f t="shared" ref="AA45:AA46" si="22">-M45*COS(Y45)</f>
        <v>-17.16000874582345</v>
      </c>
      <c r="AB45" s="58">
        <f t="shared" ref="AB45:AB46" si="23">-M45*SIN(Y45)</f>
        <v>-0.30951549947625001</v>
      </c>
      <c r="AC45" s="64"/>
      <c r="AD45" s="82">
        <f t="shared" ref="AD45:AD46" si="24">$AA$40/$M$40*M45</f>
        <v>-7.3142788764609778E-5</v>
      </c>
      <c r="AE45" s="82">
        <f t="shared" ref="AE45:AE46" si="25">$AB$40/$M$40*M45</f>
        <v>-2.29461223054025E-5</v>
      </c>
      <c r="AF45" s="22">
        <f t="shared" ref="AF45:AF46" si="26">AA45-AD45</f>
        <v>-17.159935603034686</v>
      </c>
      <c r="AG45" s="22">
        <f t="shared" ref="AG45:AG46" si="27">AB45-AE45</f>
        <v>-0.3094925533539446</v>
      </c>
      <c r="AH45" s="64"/>
      <c r="AI45" s="25">
        <f t="shared" ref="AI45:AI46" si="28">A45</f>
        <v>4</v>
      </c>
      <c r="AJ45" s="82">
        <f t="shared" ref="AJ45:AJ46" si="29">AJ44+AF44</f>
        <v>718222.93448433292</v>
      </c>
      <c r="AK45" s="82">
        <f t="shared" ref="AK45:AK46" si="30">AK44+AG44</f>
        <v>459021.52763099677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-15.060000000172295</v>
      </c>
      <c r="AO45" s="18">
        <f t="shared" ref="AO45:AO46" si="33">AN45*G45</f>
        <v>-4.6686000008949549</v>
      </c>
      <c r="AP45" s="9" t="str">
        <f t="shared" ref="AP45:AP46" si="34">D45&amp;","&amp;C45</f>
        <v>459021.53,718222.93</v>
      </c>
    </row>
    <row r="46" spans="1:44" s="46" customFormat="1">
      <c r="A46" s="20">
        <f t="shared" si="2"/>
        <v>5</v>
      </c>
      <c r="B46" s="44"/>
      <c r="C46" s="60">
        <v>718205.77</v>
      </c>
      <c r="D46" s="60">
        <v>459021.22</v>
      </c>
      <c r="E46" s="79"/>
      <c r="F46" s="72">
        <f t="shared" si="3"/>
        <v>-1.0499999999301508</v>
      </c>
      <c r="G46" s="72">
        <f t="shared" si="4"/>
        <v>34.949999999953434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34.965768974764423</v>
      </c>
      <c r="N46" s="22">
        <f t="shared" si="11"/>
        <v>-1.5407624421321033</v>
      </c>
      <c r="O46" s="22">
        <f t="shared" si="12"/>
        <v>88.279185166439248</v>
      </c>
      <c r="P46" s="24" t="str">
        <f t="shared" si="13"/>
        <v>88</v>
      </c>
      <c r="Q46" s="25" t="str">
        <f t="shared" si="14"/>
        <v>17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17</v>
      </c>
      <c r="U46" s="24" t="str">
        <f t="shared" si="18"/>
        <v>W</v>
      </c>
      <c r="V46" s="44"/>
      <c r="W46" s="22">
        <f t="shared" si="19"/>
        <v>88.283333333333331</v>
      </c>
      <c r="X46" s="22">
        <f t="shared" si="20"/>
        <v>91.716666666666669</v>
      </c>
      <c r="Y46" s="22">
        <f t="shared" si="21"/>
        <v>1.6007578122874659</v>
      </c>
      <c r="Z46" s="64"/>
      <c r="AA46" s="58">
        <f t="shared" si="22"/>
        <v>1.0474696461811748</v>
      </c>
      <c r="AB46" s="58">
        <f t="shared" si="23"/>
        <v>-34.950075927484441</v>
      </c>
      <c r="AC46" s="64"/>
      <c r="AD46" s="82">
        <f t="shared" si="24"/>
        <v>-1.4901378975333191E-4</v>
      </c>
      <c r="AE46" s="82">
        <f t="shared" si="25"/>
        <v>-4.6748130644506058E-5</v>
      </c>
      <c r="AF46" s="22">
        <f t="shared" si="26"/>
        <v>1.0476186599709281</v>
      </c>
      <c r="AG46" s="22">
        <f t="shared" si="27"/>
        <v>-34.950029179353798</v>
      </c>
      <c r="AH46" s="64"/>
      <c r="AI46" s="25">
        <f t="shared" si="28"/>
        <v>5</v>
      </c>
      <c r="AJ46" s="82">
        <f t="shared" si="29"/>
        <v>718205.77454872988</v>
      </c>
      <c r="AK46" s="82">
        <f t="shared" si="30"/>
        <v>459021.21813844342</v>
      </c>
      <c r="AL46" s="66"/>
      <c r="AM46" s="9" t="str">
        <f t="shared" si="31"/>
        <v>5 - 1</v>
      </c>
      <c r="AN46" s="18">
        <f t="shared" si="32"/>
        <v>1.0499999999301508</v>
      </c>
      <c r="AO46" s="18">
        <f t="shared" si="33"/>
        <v>36.69749999750988</v>
      </c>
      <c r="AP46" s="9" t="str">
        <f t="shared" si="34"/>
        <v>459021.22,718205.77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1384.7928999989438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692.39644999947188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4.8113811991940415E-3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22461.291927057242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108.06983768745212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7.4630220044724638E-4</v>
      </c>
      <c r="AB40" s="91">
        <f>SUM(AB42:AB65536)</f>
        <v>-4.7531486479559515E-3</v>
      </c>
      <c r="AC40" s="91"/>
      <c r="AD40" s="91">
        <f>SUM(AD42:AD65536)</f>
        <v>7.4630220044724627E-4</v>
      </c>
      <c r="AE40" s="91">
        <f>SUM(AE42:AE65536)</f>
        <v>-4.7531486479559515E-3</v>
      </c>
      <c r="AF40" s="91">
        <f>SUM(AF42:AF65536)</f>
        <v>0</v>
      </c>
      <c r="AG40" s="91">
        <f>SUM(AG42:AG65536)</f>
        <v>1.8873791418627661E-15</v>
      </c>
      <c r="AH40" s="92"/>
      <c r="AI40" s="93">
        <v>1</v>
      </c>
      <c r="AJ40" s="92">
        <f>AJ44+AF44</f>
        <v>718236.23417279474</v>
      </c>
      <c r="AK40" s="92">
        <f>AK44+AG44</f>
        <v>459018.7206547581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2972.0200000000186</v>
      </c>
      <c r="G41" s="72">
        <f>IF(D42=0,D41-$D$41,D41-D42)</f>
        <v>3462.539999999979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4563.1224103677041</v>
      </c>
      <c r="N41" s="36">
        <f>IF(F41=0,,ATAN(G41/F41))</f>
        <v>0.8614831028215062</v>
      </c>
      <c r="O41" s="36">
        <f>ABS(DEGREES(N41))</f>
        <v>49.359345913507049</v>
      </c>
      <c r="P41" s="37" t="str">
        <f>TEXT(INT(O41),"00")</f>
        <v>49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22</v>
      </c>
      <c r="U41" s="40" t="str">
        <f>IF(L41="",IF(G41&gt;0,"W","E"),"")</f>
        <v>W</v>
      </c>
      <c r="V41" s="41"/>
      <c r="W41" s="22">
        <f>IF(S41="due",90*(I41+K41),S41+T41/60)</f>
        <v>49.366666666666667</v>
      </c>
      <c r="X41" s="22">
        <f>IF(R41="",W41,IF(R41="N",IF(U41="E",180+W41,180-W41),IF(U41="E",360-W41,W41)))</f>
        <v>49.366666666666667</v>
      </c>
      <c r="Y41" s="22">
        <f>RADIANS(X41)</f>
        <v>0.8616108740678674</v>
      </c>
      <c r="Z41" s="64"/>
      <c r="AA41" s="58">
        <f>-M41*COS(Y41)</f>
        <v>-2971.577562690004</v>
      </c>
      <c r="AB41" s="58">
        <f>-M41*SIN(Y41)</f>
        <v>-3462.9197104347222</v>
      </c>
      <c r="AC41" s="64"/>
      <c r="AD41" s="22">
        <v>0</v>
      </c>
      <c r="AE41" s="22">
        <v>0</v>
      </c>
      <c r="AF41" s="22">
        <f t="shared" ref="AF41:AG43" si="0">AA41-AD41</f>
        <v>-2971.577562690004</v>
      </c>
      <c r="AG41" s="22">
        <f t="shared" si="0"/>
        <v>-3462.9197104347222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718256.6</v>
      </c>
      <c r="D42" s="60">
        <v>458987.68</v>
      </c>
      <c r="E42" s="79"/>
      <c r="F42" s="72">
        <f>IF(C43=0,C42-$C$42,C42-C43)</f>
        <v>0.94999999995343387</v>
      </c>
      <c r="G42" s="72">
        <f>IF(D43=0,D42-$D$42,D42-D43)</f>
        <v>-35.03000000002794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35.04287944792592</v>
      </c>
      <c r="N42" s="36">
        <f>IF(F42=0,,ATAN(G42/F42))</f>
        <v>-1.5436833606863587</v>
      </c>
      <c r="O42" s="36">
        <f>ABS(DEGREES(N42))</f>
        <v>88.446541471899536</v>
      </c>
      <c r="P42" s="37" t="str">
        <f>TEXT(INT(O42),"00")</f>
        <v>88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88.45</v>
      </c>
      <c r="X42" s="22">
        <f>IF(R42="",W42,IF(R42="N",IF(U42="E",180+W42,180-W42),IF(U42="E",360-W42,W42)))</f>
        <v>271.55</v>
      </c>
      <c r="Y42" s="22">
        <f>RADIANS(X42)</f>
        <v>4.7394415837906019</v>
      </c>
      <c r="Z42" s="64"/>
      <c r="AA42" s="58">
        <f>-M42*COS(Y42)</f>
        <v>-0.9478854927509911</v>
      </c>
      <c r="AB42" s="58">
        <f>-M42*SIN(Y42)</f>
        <v>35.030057280776759</v>
      </c>
      <c r="AC42" s="64"/>
      <c r="AD42" s="82">
        <f>$AA$40/$M$40*M42</f>
        <v>2.4199701416810075E-4</v>
      </c>
      <c r="AE42" s="82">
        <f>$AB$40/$M$40*M42</f>
        <v>-1.5412627485396145E-3</v>
      </c>
      <c r="AF42" s="22">
        <f t="shared" si="0"/>
        <v>-0.94812748976515915</v>
      </c>
      <c r="AG42" s="22">
        <f t="shared" si="0"/>
        <v>35.031598543525298</v>
      </c>
      <c r="AH42" s="63"/>
      <c r="AI42" s="38">
        <f>A42</f>
        <v>1</v>
      </c>
      <c r="AJ42" s="82">
        <f t="shared" ref="AJ42:AK44" si="1">AJ41+AF41</f>
        <v>718257.04243730998</v>
      </c>
      <c r="AK42" s="82">
        <f t="shared" si="1"/>
        <v>458987.30028956523</v>
      </c>
      <c r="AL42" s="66"/>
      <c r="AM42" s="9" t="str">
        <f>IF(A43=0,A42&amp;" - 1",A42&amp;" - "&amp;A43)</f>
        <v>1 - 2</v>
      </c>
      <c r="AN42" s="18">
        <f>F42</f>
        <v>0.94999999995343387</v>
      </c>
      <c r="AO42" s="18">
        <f>AN42*G42</f>
        <v>-33.278499998395333</v>
      </c>
      <c r="AP42" s="9" t="str">
        <f>D42&amp;","&amp;C42</f>
        <v>458987.68,718256.6</v>
      </c>
    </row>
    <row r="43" spans="1:44">
      <c r="A43" s="20">
        <f>A42+1</f>
        <v>2</v>
      </c>
      <c r="B43" s="44"/>
      <c r="C43" s="60">
        <v>718255.65</v>
      </c>
      <c r="D43" s="60">
        <v>459022.71</v>
      </c>
      <c r="E43" s="79"/>
      <c r="F43" s="72">
        <f>IF(C44=0,C43-$C$42,C43-C44)</f>
        <v>16.940000000060536</v>
      </c>
      <c r="G43" s="72">
        <f>IF(D44=0,D43-$D$42,D43-D44)</f>
        <v>0.5400000000372529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16.948604662393041</v>
      </c>
      <c r="N43" s="36">
        <f>IF(F43=0,,ATAN(G43/F43))</f>
        <v>3.1866422860503119E-2</v>
      </c>
      <c r="O43" s="36">
        <f>ABS(DEGREES(N43))</f>
        <v>1.8258115380860327</v>
      </c>
      <c r="P43" s="37" t="str">
        <f>TEXT(INT(O43),"00")</f>
        <v>01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1.8333333333333335</v>
      </c>
      <c r="X43" s="22">
        <f>IF(R43="",W43,IF(R43="N",IF(U43="E",180+W43,180-W43),IF(U43="E",360-W43,W43)))</f>
        <v>1.8333333333333335</v>
      </c>
      <c r="Y43" s="22">
        <f>RADIANS(X43)</f>
        <v>3.199770295322938E-2</v>
      </c>
      <c r="Z43" s="64"/>
      <c r="AA43" s="58">
        <f>-M43*COS(Y43)</f>
        <v>-16.939928962834763</v>
      </c>
      <c r="AB43" s="58">
        <f>-M43*SIN(Y43)</f>
        <v>-0.54222388014835088</v>
      </c>
      <c r="AC43" s="64"/>
      <c r="AD43" s="82">
        <f>$AA$40/$M$40*M43</f>
        <v>1.1704265708842665E-4</v>
      </c>
      <c r="AE43" s="82">
        <f>$AB$40/$M$40*M43</f>
        <v>-7.4543683103122738E-4</v>
      </c>
      <c r="AF43" s="22">
        <f t="shared" si="0"/>
        <v>-16.940046005491851</v>
      </c>
      <c r="AG43" s="22">
        <f t="shared" si="0"/>
        <v>-0.54147844331731965</v>
      </c>
      <c r="AH43" s="64"/>
      <c r="AI43" s="25">
        <f>A43</f>
        <v>2</v>
      </c>
      <c r="AJ43" s="82">
        <f t="shared" si="1"/>
        <v>718256.09430982021</v>
      </c>
      <c r="AK43" s="82">
        <f t="shared" si="1"/>
        <v>459022.33188810875</v>
      </c>
      <c r="AL43" s="66"/>
      <c r="AM43" s="9" t="str">
        <f>IF(A44=0,A43&amp;" - 1",A43&amp;" - "&amp;A44)</f>
        <v>2 - 3</v>
      </c>
      <c r="AN43" s="18">
        <f>AN42+F42+F43</f>
        <v>18.839999999967404</v>
      </c>
      <c r="AO43" s="18">
        <f>AN43*G43</f>
        <v>10.173600000684242</v>
      </c>
      <c r="AP43" s="9" t="str">
        <f>D43&amp;","&amp;C43</f>
        <v>459022.71,718255.65</v>
      </c>
    </row>
    <row r="44" spans="1:44" s="46" customFormat="1">
      <c r="A44" s="20">
        <f>A43+1</f>
        <v>3</v>
      </c>
      <c r="B44" s="44"/>
      <c r="C44" s="60">
        <v>718238.71</v>
      </c>
      <c r="D44" s="60">
        <v>459022.17</v>
      </c>
      <c r="E44" s="79"/>
      <c r="F44" s="72">
        <f>IF(C45=0,C44-$C$42,C44-C45)</f>
        <v>2.9199999999254942</v>
      </c>
      <c r="G44" s="72">
        <f>IF(D45=0,D44-$D$42,D44-D45)</f>
        <v>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4.2368974497393461</v>
      </c>
      <c r="N44" s="22">
        <f>IF(F44=0,,ATAN(G44/F44))</f>
        <v>0.81043466714492507</v>
      </c>
      <c r="O44" s="22">
        <f>ABS(DEGREES(N44))</f>
        <v>46.434485998493891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46.43333333333333</v>
      </c>
      <c r="Y44" s="22">
        <f>RADIANS(X44)</f>
        <v>0.8104145493427003</v>
      </c>
      <c r="Z44" s="64"/>
      <c r="AA44" s="58">
        <f>-M44*COS(Y44)</f>
        <v>-2.9200617609874207</v>
      </c>
      <c r="AB44" s="58">
        <f>-M44*SIN(Y44)</f>
        <v>-3.0699412554032399</v>
      </c>
      <c r="AC44" s="64"/>
      <c r="AD44" s="82">
        <f>$AA$40/$M$40*M44</f>
        <v>2.9258912176352214E-5</v>
      </c>
      <c r="AE44" s="82">
        <f>$AB$40/$M$40*M44</f>
        <v>-1.8634804877748848E-4</v>
      </c>
      <c r="AF44" s="22">
        <f>AA44-AD44</f>
        <v>-2.9200910198995969</v>
      </c>
      <c r="AG44" s="22">
        <f>AB44-AE44</f>
        <v>-3.0697549073544623</v>
      </c>
      <c r="AH44" s="64"/>
      <c r="AI44" s="25">
        <f>A44</f>
        <v>3</v>
      </c>
      <c r="AJ44" s="82">
        <f t="shared" si="1"/>
        <v>718239.15426381468</v>
      </c>
      <c r="AK44" s="82">
        <f t="shared" si="1"/>
        <v>459021.79040966544</v>
      </c>
      <c r="AL44" s="66"/>
      <c r="AM44" s="9" t="str">
        <f>IF(A45=0,A44&amp;" - 1",A44&amp;" - "&amp;A45)</f>
        <v>3 - 4</v>
      </c>
      <c r="AN44" s="18">
        <f>AN43+F43+F44</f>
        <v>38.699999999953434</v>
      </c>
      <c r="AO44" s="18">
        <f>AN44*G44</f>
        <v>118.80900000012736</v>
      </c>
      <c r="AP44" s="9" t="str">
        <f>D44&amp;","&amp;C44</f>
        <v>459022.17,718238.71</v>
      </c>
    </row>
    <row r="45" spans="1:44" s="46" customFormat="1">
      <c r="A45" s="20">
        <f t="shared" ref="A45:A46" si="2">A44+1</f>
        <v>4</v>
      </c>
      <c r="B45" s="44"/>
      <c r="C45" s="60">
        <v>718235.79</v>
      </c>
      <c r="D45" s="60">
        <v>459019.1</v>
      </c>
      <c r="E45" s="79"/>
      <c r="F45" s="72">
        <f t="shared" ref="F45:F46" si="3">IF(C46=0,C45-$C$42,C45-C46)</f>
        <v>-0.94999999995343387</v>
      </c>
      <c r="G45" s="72">
        <f t="shared" ref="G45:G46" si="4">IF(D46=0,D45-$D$42,D45-D46)</f>
        <v>31.959999999962747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31.974116094077257</v>
      </c>
      <c r="N45" s="22">
        <f t="shared" ref="N45:N46" si="11">IF(F45=0,,ATAN(G45/F45))</f>
        <v>-1.5410804207961541</v>
      </c>
      <c r="O45" s="22">
        <f t="shared" ref="O45:O46" si="12">ABS(DEGREES(N45))</f>
        <v>88.297404001864578</v>
      </c>
      <c r="P45" s="24" t="str">
        <f t="shared" ref="P45:P46" si="13">TEXT(INT(O45),"00")</f>
        <v>88</v>
      </c>
      <c r="Q45" s="25" t="str">
        <f t="shared" ref="Q45:Q46" si="14">TEXT((O45-P45)*60,"00")</f>
        <v>18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</v>
      </c>
      <c r="X45" s="22">
        <f t="shared" ref="X45:X46" si="20">IF(R45="",W45,IF(R45="N",IF(U45="E",180+W45,180-W45),IF(U45="E",360-W45,W45)))</f>
        <v>91.7</v>
      </c>
      <c r="Y45" s="22">
        <f t="shared" ref="Y45:Y46" si="21">RADIANS(X45)</f>
        <v>1.6004669240788003</v>
      </c>
      <c r="Z45" s="64"/>
      <c r="AA45" s="58">
        <f t="shared" ref="AA45:AA46" si="22">-M45*COS(Y45)</f>
        <v>0.94855193245256697</v>
      </c>
      <c r="AB45" s="58">
        <f t="shared" ref="AB45:AB46" si="23">-M45*SIN(Y45)</f>
        <v>-31.960043010436809</v>
      </c>
      <c r="AC45" s="64"/>
      <c r="AD45" s="82">
        <f t="shared" ref="AD45:AD46" si="24">$AA$40/$M$40*M45</f>
        <v>2.2080493233808386E-4</v>
      </c>
      <c r="AE45" s="82">
        <f t="shared" ref="AE45:AE46" si="25">$AB$40/$M$40*M45</f>
        <v>-1.4062918010637109E-3</v>
      </c>
      <c r="AF45" s="22">
        <f t="shared" ref="AF45:AF46" si="26">AA45-AD45</f>
        <v>0.94833112752022886</v>
      </c>
      <c r="AG45" s="22">
        <f t="shared" ref="AG45:AG46" si="27">AB45-AE45</f>
        <v>-31.958636718635745</v>
      </c>
      <c r="AH45" s="64"/>
      <c r="AI45" s="25">
        <f t="shared" ref="AI45:AI46" si="28">A45</f>
        <v>4</v>
      </c>
      <c r="AJ45" s="82">
        <f t="shared" ref="AJ45:AJ46" si="29">AJ44+AF44</f>
        <v>718236.23417279474</v>
      </c>
      <c r="AK45" s="82">
        <f t="shared" ref="AK45:AK46" si="30">AK44+AG44</f>
        <v>459018.7206547581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40.669999999925494</v>
      </c>
      <c r="AO45" s="18">
        <f t="shared" ref="AO45:AO46" si="33">AN45*G45</f>
        <v>1299.8131999961038</v>
      </c>
      <c r="AP45" s="9" t="str">
        <f t="shared" ref="AP45:AP46" si="34">D45&amp;","&amp;C45</f>
        <v>459019.1,718235.79</v>
      </c>
    </row>
    <row r="46" spans="1:44" s="46" customFormat="1">
      <c r="A46" s="20">
        <f t="shared" si="2"/>
        <v>5</v>
      </c>
      <c r="B46" s="44"/>
      <c r="C46" s="60">
        <v>718236.74</v>
      </c>
      <c r="D46" s="60">
        <v>458987.14</v>
      </c>
      <c r="E46" s="79"/>
      <c r="F46" s="72">
        <f t="shared" si="3"/>
        <v>-19.85999999998603</v>
      </c>
      <c r="G46" s="72">
        <f t="shared" si="4"/>
        <v>-0.53999999997904524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19.867340033316552</v>
      </c>
      <c r="N46" s="22">
        <f t="shared" si="11"/>
        <v>2.7183634563371122E-2</v>
      </c>
      <c r="O46" s="22">
        <f t="shared" si="12"/>
        <v>1.5575075323071157</v>
      </c>
      <c r="P46" s="24" t="str">
        <f t="shared" si="13"/>
        <v>01</v>
      </c>
      <c r="Q46" s="25" t="str">
        <f t="shared" si="14"/>
        <v>33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33</v>
      </c>
      <c r="U46" s="24" t="str">
        <f t="shared" si="18"/>
        <v>E</v>
      </c>
      <c r="V46" s="44"/>
      <c r="W46" s="22">
        <f t="shared" si="19"/>
        <v>1.55</v>
      </c>
      <c r="X46" s="22">
        <f t="shared" si="20"/>
        <v>181.55</v>
      </c>
      <c r="Y46" s="22">
        <f t="shared" si="21"/>
        <v>3.1686452569957053</v>
      </c>
      <c r="Z46" s="64"/>
      <c r="AA46" s="58">
        <f t="shared" si="22"/>
        <v>19.860070586321054</v>
      </c>
      <c r="AB46" s="58">
        <f t="shared" si="23"/>
        <v>0.53739771656368274</v>
      </c>
      <c r="AC46" s="64"/>
      <c r="AD46" s="82">
        <f t="shared" si="24"/>
        <v>1.3719868467628284E-4</v>
      </c>
      <c r="AE46" s="82">
        <f t="shared" si="25"/>
        <v>-8.7380921854390977E-4</v>
      </c>
      <c r="AF46" s="22">
        <f t="shared" si="26"/>
        <v>19.859933387636378</v>
      </c>
      <c r="AG46" s="22">
        <f t="shared" si="27"/>
        <v>0.5382715257822267</v>
      </c>
      <c r="AH46" s="64"/>
      <c r="AI46" s="25">
        <f t="shared" si="28"/>
        <v>5</v>
      </c>
      <c r="AJ46" s="82">
        <f t="shared" si="29"/>
        <v>718237.18250392226</v>
      </c>
      <c r="AK46" s="82">
        <f t="shared" si="30"/>
        <v>458986.76201803947</v>
      </c>
      <c r="AL46" s="66"/>
      <c r="AM46" s="9" t="str">
        <f t="shared" si="31"/>
        <v>5 - 1</v>
      </c>
      <c r="AN46" s="18">
        <f t="shared" si="32"/>
        <v>19.85999999998603</v>
      </c>
      <c r="AO46" s="18">
        <f t="shared" si="33"/>
        <v>-10.724399999576296</v>
      </c>
      <c r="AP46" s="9" t="str">
        <f t="shared" si="34"/>
        <v>458987.14,718236.74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1404.642400001065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702.32120000053249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4.8989367279832002E-3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22496.450419936551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110.20868721148025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-3.4107597552971436E-3</v>
      </c>
      <c r="AB40" s="91">
        <f>SUM(AB42:AB65536)</f>
        <v>3.5165748899217419E-3</v>
      </c>
      <c r="AC40" s="91"/>
      <c r="AD40" s="91">
        <f>SUM(AD42:AD65536)</f>
        <v>-3.4107597552971445E-3</v>
      </c>
      <c r="AE40" s="91">
        <f>SUM(AE42:AE65536)</f>
        <v>3.5165748899217419E-3</v>
      </c>
      <c r="AF40" s="91">
        <f>SUM(AF42:AF65536)</f>
        <v>3.6637359812630166E-15</v>
      </c>
      <c r="AG40" s="91">
        <f>SUM(AG42:AG65536)</f>
        <v>0</v>
      </c>
      <c r="AH40" s="92"/>
      <c r="AI40" s="93">
        <v>1</v>
      </c>
      <c r="AJ40" s="92">
        <f>AJ44+AF44</f>
        <v>718256.09346730332</v>
      </c>
      <c r="AK40" s="92">
        <f>AK44+AG44</f>
        <v>459022.3314650057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2972.0200000000186</v>
      </c>
      <c r="G41" s="72">
        <f>IF(D42=0,D41-$D$41,D41-D42)</f>
        <v>3462.539999999979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4563.1224103677041</v>
      </c>
      <c r="N41" s="36">
        <f>IF(F41=0,,ATAN(G41/F41))</f>
        <v>0.8614831028215062</v>
      </c>
      <c r="O41" s="36">
        <f>ABS(DEGREES(N41))</f>
        <v>49.359345913507049</v>
      </c>
      <c r="P41" s="37" t="str">
        <f>TEXT(INT(O41),"00")</f>
        <v>49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22</v>
      </c>
      <c r="U41" s="40" t="str">
        <f>IF(L41="",IF(G41&gt;0,"W","E"),"")</f>
        <v>W</v>
      </c>
      <c r="V41" s="41"/>
      <c r="W41" s="22">
        <f>IF(S41="due",90*(I41+K41),S41+T41/60)</f>
        <v>49.366666666666667</v>
      </c>
      <c r="X41" s="22">
        <f>IF(R41="",W41,IF(R41="N",IF(U41="E",180+W41,180-W41),IF(U41="E",360-W41,W41)))</f>
        <v>49.366666666666667</v>
      </c>
      <c r="Y41" s="22">
        <f>RADIANS(X41)</f>
        <v>0.8616108740678674</v>
      </c>
      <c r="Z41" s="64"/>
      <c r="AA41" s="58">
        <f>-M41*COS(Y41)</f>
        <v>-2971.577562690004</v>
      </c>
      <c r="AB41" s="58">
        <f>-M41*SIN(Y41)</f>
        <v>-3462.9197104347222</v>
      </c>
      <c r="AC41" s="64"/>
      <c r="AD41" s="22">
        <v>0</v>
      </c>
      <c r="AE41" s="22">
        <v>0</v>
      </c>
      <c r="AF41" s="22">
        <f t="shared" ref="AF41:AG43" si="0">AA41-AD41</f>
        <v>-2971.577562690004</v>
      </c>
      <c r="AG41" s="22">
        <f t="shared" si="0"/>
        <v>-3462.9197104347222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718256.6</v>
      </c>
      <c r="D42" s="60">
        <v>458987.68</v>
      </c>
      <c r="E42" s="79"/>
      <c r="F42" s="72">
        <f>IF(C43=0,C42-$C$42,C42-C43)</f>
        <v>-20.03000000002794</v>
      </c>
      <c r="G42" s="72">
        <f>IF(D43=0,D42-$D$42,D42-D43)</f>
        <v>-0.44000000000232831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20.034832168029791</v>
      </c>
      <c r="N42" s="36">
        <f>IF(F42=0,,ATAN(G42/F42))</f>
        <v>2.1963517039495086E-2</v>
      </c>
      <c r="O42" s="36">
        <f>ABS(DEGREES(N42))</f>
        <v>1.2584168296267371</v>
      </c>
      <c r="P42" s="37" t="str">
        <f>TEXT(INT(O42),"00")</f>
        <v>01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1.2666666666666666</v>
      </c>
      <c r="X42" s="22">
        <f>IF(R42="",W42,IF(R42="N",IF(U42="E",180+W42,180-W42),IF(U42="E",360-W42,W42)))</f>
        <v>181.26666666666668</v>
      </c>
      <c r="Y42" s="22">
        <f>RADIANS(X42)</f>
        <v>3.1637001574483881</v>
      </c>
      <c r="Z42" s="64"/>
      <c r="AA42" s="58">
        <f>-M42*COS(Y42)</f>
        <v>20.029936438194731</v>
      </c>
      <c r="AB42" s="58">
        <f>-M42*SIN(Y42)</f>
        <v>0.4428840514178497</v>
      </c>
      <c r="AC42" s="64"/>
      <c r="AD42" s="82">
        <f>$AA$40/$M$40*M42</f>
        <v>-6.2004185869415202E-4</v>
      </c>
      <c r="AE42" s="82">
        <f>$AB$40/$M$40*M42</f>
        <v>6.3927798713993625E-4</v>
      </c>
      <c r="AF42" s="22">
        <f t="shared" si="0"/>
        <v>20.030556480053427</v>
      </c>
      <c r="AG42" s="22">
        <f t="shared" si="0"/>
        <v>0.44224477343070978</v>
      </c>
      <c r="AH42" s="63"/>
      <c r="AI42" s="38">
        <f>A42</f>
        <v>1</v>
      </c>
      <c r="AJ42" s="82">
        <f t="shared" ref="AJ42:AK44" si="1">AJ41+AF41</f>
        <v>718257.04243730998</v>
      </c>
      <c r="AK42" s="82">
        <f t="shared" si="1"/>
        <v>458987.30028956523</v>
      </c>
      <c r="AL42" s="66"/>
      <c r="AM42" s="9" t="str">
        <f>IF(A43=0,A42&amp;" - 1",A42&amp;" - "&amp;A43)</f>
        <v>1 - 2</v>
      </c>
      <c r="AN42" s="18">
        <f>F42</f>
        <v>-20.03000000002794</v>
      </c>
      <c r="AO42" s="18">
        <f>AN42*G42</f>
        <v>8.813200000058929</v>
      </c>
      <c r="AP42" s="9" t="str">
        <f>D42&amp;","&amp;C42</f>
        <v>458987.68,718256.6</v>
      </c>
    </row>
    <row r="43" spans="1:44">
      <c r="A43" s="20">
        <f>A42+1</f>
        <v>2</v>
      </c>
      <c r="B43" s="44"/>
      <c r="C43" s="60">
        <v>718276.63</v>
      </c>
      <c r="D43" s="60">
        <v>458988.12</v>
      </c>
      <c r="E43" s="79"/>
      <c r="F43" s="72">
        <f>IF(C44=0,C43-$C$42,C43-C44)</f>
        <v>0.98999999999068677</v>
      </c>
      <c r="G43" s="72">
        <f>IF(D44=0,D43-$D$42,D43-D44)</f>
        <v>-35.119999999995343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35.133950816833206</v>
      </c>
      <c r="N43" s="36">
        <f>IF(F43=0,,ATAN(G43/F43))</f>
        <v>-1.5426147237423513</v>
      </c>
      <c r="O43" s="36">
        <f>ABS(DEGREES(N43))</f>
        <v>88.385313085176165</v>
      </c>
      <c r="P43" s="37" t="str">
        <f>TEXT(INT(O43),"00")</f>
        <v>88</v>
      </c>
      <c r="Q43" s="38" t="str">
        <f>TEXT((O43-P43)*60,"00")</f>
        <v>23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88.38333333333334</v>
      </c>
      <c r="X43" s="22">
        <f>IF(R43="",W43,IF(R43="N",IF(U43="E",180+W43,180-W43),IF(U43="E",360-W43,W43)))</f>
        <v>271.61666666666667</v>
      </c>
      <c r="Y43" s="22">
        <f>RADIANS(X43)</f>
        <v>4.7406051366252653</v>
      </c>
      <c r="Z43" s="64"/>
      <c r="AA43" s="58">
        <f>-M43*COS(Y43)</f>
        <v>-0.99121350736306946</v>
      </c>
      <c r="AB43" s="58">
        <f>-M43*SIN(Y43)</f>
        <v>35.11996577137392</v>
      </c>
      <c r="AC43" s="64"/>
      <c r="AD43" s="82">
        <f>$AA$40/$M$40*M43</f>
        <v>-1.0873323013157266E-3</v>
      </c>
      <c r="AE43" s="82">
        <f>$AB$40/$M$40*M43</f>
        <v>1.1210656106368266E-3</v>
      </c>
      <c r="AF43" s="22">
        <f t="shared" si="0"/>
        <v>-0.99012617506175371</v>
      </c>
      <c r="AG43" s="22">
        <f t="shared" si="0"/>
        <v>35.11884470576328</v>
      </c>
      <c r="AH43" s="64"/>
      <c r="AI43" s="25">
        <f>A43</f>
        <v>2</v>
      </c>
      <c r="AJ43" s="82">
        <f t="shared" si="1"/>
        <v>718277.07299379003</v>
      </c>
      <c r="AK43" s="82">
        <f t="shared" si="1"/>
        <v>458987.74253433867</v>
      </c>
      <c r="AL43" s="66"/>
      <c r="AM43" s="9" t="str">
        <f>IF(A44=0,A43&amp;" - 1",A43&amp;" - "&amp;A44)</f>
        <v>2 - 3</v>
      </c>
      <c r="AN43" s="18">
        <f>AN42+F42+F43</f>
        <v>-39.070000000065193</v>
      </c>
      <c r="AO43" s="18">
        <f>AN43*G43</f>
        <v>1372.1384000021076</v>
      </c>
      <c r="AP43" s="9" t="str">
        <f>D43&amp;","&amp;C43</f>
        <v>458988.12,718276.63</v>
      </c>
    </row>
    <row r="44" spans="1:44" s="46" customFormat="1">
      <c r="A44" s="20">
        <f>A43+1</f>
        <v>3</v>
      </c>
      <c r="B44" s="44"/>
      <c r="C44" s="60">
        <v>718275.64</v>
      </c>
      <c r="D44" s="60">
        <v>459023.24</v>
      </c>
      <c r="E44" s="79"/>
      <c r="F44" s="72">
        <f>IF(C45=0,C44-$C$42,C44-C45)</f>
        <v>19.989999999990687</v>
      </c>
      <c r="G44" s="72">
        <f>IF(D45=0,D44-$D$42,D44-D45)</f>
        <v>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19.997024778691344</v>
      </c>
      <c r="N44" s="22">
        <f>IF(F44=0,,ATAN(G44/F44))</f>
        <v>2.6507046723306012E-2</v>
      </c>
      <c r="O44" s="22">
        <f>ABS(DEGREES(N44))</f>
        <v>1.5187419046015125</v>
      </c>
      <c r="P44" s="24" t="str">
        <f>TEXT(INT(O44),"00")</f>
        <v>01</v>
      </c>
      <c r="Q44" s="25" t="str">
        <f>TEXT((O44-P44)*60,"00")</f>
        <v>31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1.5166666666666666</v>
      </c>
      <c r="X44" s="22">
        <f>IF(R44="",W44,IF(R44="N",IF(U44="E",180+W44,180-W44),IF(U44="E",360-W44,W44)))</f>
        <v>1.5166666666666666</v>
      </c>
      <c r="Y44" s="22">
        <f>RADIANS(X44)</f>
        <v>2.6470826988580665E-2</v>
      </c>
      <c r="Z44" s="64"/>
      <c r="AA44" s="58">
        <f>-M44*COS(Y44)</f>
        <v>-19.990019183337953</v>
      </c>
      <c r="AB44" s="58">
        <f>-M44*SIN(Y44)</f>
        <v>-0.52927596712508562</v>
      </c>
      <c r="AC44" s="64"/>
      <c r="AD44" s="82">
        <f>$AA$40/$M$40*M44</f>
        <v>-6.1887178830069035E-4</v>
      </c>
      <c r="AE44" s="82">
        <f>$AB$40/$M$40*M44</f>
        <v>6.3807161657727864E-4</v>
      </c>
      <c r="AF44" s="22">
        <f>AA44-AD44</f>
        <v>-19.989400311549652</v>
      </c>
      <c r="AG44" s="22">
        <f>AB44-AE44</f>
        <v>-0.52991403874166287</v>
      </c>
      <c r="AH44" s="64"/>
      <c r="AI44" s="25">
        <f>A44</f>
        <v>3</v>
      </c>
      <c r="AJ44" s="82">
        <f t="shared" si="1"/>
        <v>718276.08286761492</v>
      </c>
      <c r="AK44" s="82">
        <f t="shared" si="1"/>
        <v>459022.86137904442</v>
      </c>
      <c r="AL44" s="66"/>
      <c r="AM44" s="9" t="str">
        <f>IF(A45=0,A44&amp;" - 1",A44&amp;" - "&amp;A45)</f>
        <v>3 - 4</v>
      </c>
      <c r="AN44" s="18">
        <f>AN43+F43+F44</f>
        <v>-18.090000000083819</v>
      </c>
      <c r="AO44" s="18">
        <f>AN44*G44</f>
        <v>-9.587699999496877</v>
      </c>
      <c r="AP44" s="9" t="str">
        <f>D44&amp;","&amp;C44</f>
        <v>459023.24,718275.64</v>
      </c>
    </row>
    <row r="45" spans="1:44" s="46" customFormat="1">
      <c r="A45" s="20">
        <f>A44+1</f>
        <v>4</v>
      </c>
      <c r="B45" s="44"/>
      <c r="C45" s="60">
        <v>718255.65</v>
      </c>
      <c r="D45" s="60">
        <v>459022.71</v>
      </c>
      <c r="E45" s="79"/>
      <c r="F45" s="72">
        <f>IF(C46=0,C45-$C$42,C45-C46)</f>
        <v>-0.94999999995343387</v>
      </c>
      <c r="G45" s="72">
        <f>IF(D46=0,D45-$D$42,D45-D46)</f>
        <v>35.03000000002794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35.04287944792592</v>
      </c>
      <c r="N45" s="22">
        <f>IF(F45=0,,ATAN(G45/F45))</f>
        <v>-1.5436833606863587</v>
      </c>
      <c r="O45" s="22">
        <f>ABS(DEGREES(N45))</f>
        <v>88.446541471899536</v>
      </c>
      <c r="P45" s="24" t="str">
        <f>TEXT(INT(O45),"00")</f>
        <v>88</v>
      </c>
      <c r="Q45" s="25" t="str">
        <f>TEXT((O45-P45)*60,"00")</f>
        <v>27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27</v>
      </c>
      <c r="U45" s="24" t="str">
        <f>IF(L45="",IF(G45&gt;0,"W","E"),"")</f>
        <v>W</v>
      </c>
      <c r="V45" s="44"/>
      <c r="W45" s="22">
        <f>IF(S45="due",90*(I45+K45),S45+T45/60)</f>
        <v>88.45</v>
      </c>
      <c r="X45" s="22">
        <f>IF(R45="",W45,IF(R45="N",IF(U45="E",180+W45,180-W45),IF(U45="E",360-W45,W45)))</f>
        <v>91.55</v>
      </c>
      <c r="Y45" s="22">
        <f>RADIANS(X45)</f>
        <v>1.5978489302008088</v>
      </c>
      <c r="Z45" s="64"/>
      <c r="AA45" s="58">
        <f>-M45*COS(Y45)</f>
        <v>0.94788549275099532</v>
      </c>
      <c r="AB45" s="58">
        <f>-M45*SIN(Y45)</f>
        <v>-35.030057280776759</v>
      </c>
      <c r="AC45" s="64"/>
      <c r="AD45" s="82">
        <f>$AA$40/$M$40*M45</f>
        <v>-1.0845138069865751E-3</v>
      </c>
      <c r="AE45" s="82">
        <f>$AB$40/$M$40*M45</f>
        <v>1.1181596755677006E-3</v>
      </c>
      <c r="AF45" s="22">
        <f>AA45-AD45</f>
        <v>0.94897000655798192</v>
      </c>
      <c r="AG45" s="22">
        <f>AB45-AE45</f>
        <v>-35.03117544045233</v>
      </c>
      <c r="AH45" s="64"/>
      <c r="AI45" s="25">
        <f>A45</f>
        <v>4</v>
      </c>
      <c r="AJ45" s="82">
        <f t="shared" ref="AJ45" si="2">AJ44+AF44</f>
        <v>718256.09346730332</v>
      </c>
      <c r="AK45" s="82">
        <f t="shared" ref="AK45" si="3">AK44+AG44</f>
        <v>459022.3314650057</v>
      </c>
      <c r="AL45" s="66"/>
      <c r="AM45" s="9" t="str">
        <f>IF(A46=0,A45&amp;" - 1",A45&amp;" - "&amp;A46)</f>
        <v>4 - 1</v>
      </c>
      <c r="AN45" s="18">
        <f>AN44+F44+F45</f>
        <v>0.94999999995343387</v>
      </c>
      <c r="AO45" s="18">
        <f>AN45*G45</f>
        <v>33.278499998395333</v>
      </c>
      <c r="AP45" s="9" t="str">
        <f>D45&amp;","&amp;C45</f>
        <v>459022.71,718255.65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1401.62319999802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700.81159999901001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6.9357875311223767E-3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15873.789412364264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110.09723067793846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4.7528942661152485E-3</v>
      </c>
      <c r="AB40" s="91">
        <f>SUM(AB42:AB65536)</f>
        <v>-5.0512518024744546E-3</v>
      </c>
      <c r="AC40" s="91"/>
      <c r="AD40" s="91">
        <f>SUM(AD42:AD65536)</f>
        <v>4.7528942661152485E-3</v>
      </c>
      <c r="AE40" s="91">
        <f>SUM(AE42:AE65536)</f>
        <v>-5.0512518024744546E-3</v>
      </c>
      <c r="AF40" s="91">
        <f>SUM(AF42:AF65536)</f>
        <v>0</v>
      </c>
      <c r="AG40" s="91">
        <f>SUM(AG42:AG65536)</f>
        <v>6.7723604502134549E-15</v>
      </c>
      <c r="AH40" s="92"/>
      <c r="AI40" s="93">
        <v>1</v>
      </c>
      <c r="AJ40" s="92">
        <f>AJ44+AF44</f>
        <v>718276.63059234386</v>
      </c>
      <c r="AK40" s="92">
        <f>AK44+AG44</f>
        <v>458988.12186327548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2932.0200000000186</v>
      </c>
      <c r="G41" s="72">
        <f>IF(D42=0,D41-$D$41,D41-D42)</f>
        <v>3461.3999999999651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4536.3014935517531</v>
      </c>
      <c r="N41" s="36">
        <f>IF(F41=0,,ATAN(G41/F41))</f>
        <v>0.86801046617210331</v>
      </c>
      <c r="O41" s="36">
        <f>ABS(DEGREES(N41))</f>
        <v>49.733336284844633</v>
      </c>
      <c r="P41" s="37" t="str">
        <f>TEXT(INT(O41),"00")</f>
        <v>49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49.733333333333334</v>
      </c>
      <c r="X41" s="22">
        <f>IF(R41="",W41,IF(R41="N",IF(U41="E",180+W41,180-W41),IF(U41="E",360-W41,W41)))</f>
        <v>49.733333333333334</v>
      </c>
      <c r="Y41" s="22">
        <f>RADIANS(X41)</f>
        <v>0.86801041465851325</v>
      </c>
      <c r="Z41" s="64"/>
      <c r="AA41" s="58">
        <f>-M41*COS(Y41)</f>
        <v>-2932.0201783091552</v>
      </c>
      <c r="AB41" s="58">
        <f>-M41*SIN(Y41)</f>
        <v>-3461.399848961084</v>
      </c>
      <c r="AC41" s="64"/>
      <c r="AD41" s="22">
        <v>0</v>
      </c>
      <c r="AE41" s="22">
        <v>0</v>
      </c>
      <c r="AF41" s="22">
        <f t="shared" ref="AF41:AG43" si="0">AA41-AD41</f>
        <v>-2932.0201783091552</v>
      </c>
      <c r="AG41" s="22">
        <f t="shared" si="0"/>
        <v>-3461.399848961084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718296.6</v>
      </c>
      <c r="D42" s="60">
        <v>458988.82</v>
      </c>
      <c r="E42" s="79"/>
      <c r="F42" s="72">
        <f>IF(C43=0,C42-$C$42,C42-C43)</f>
        <v>0.96999999997206032</v>
      </c>
      <c r="G42" s="72">
        <f>IF(D43=0,D42-$D$42,D42-D43)</f>
        <v>-34.96999999997206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34.983450372969095</v>
      </c>
      <c r="N42" s="36">
        <f>IF(F42=0,,ATAN(G42/F42))</f>
        <v>-1.5430653762065647</v>
      </c>
      <c r="O42" s="36">
        <f>ABS(DEGREES(N42))</f>
        <v>88.41113356940275</v>
      </c>
      <c r="P42" s="37" t="str">
        <f>TEXT(INT(O42),"00")</f>
        <v>88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25</v>
      </c>
      <c r="U42" s="40" t="str">
        <f>IF(L42="",IF(G42&gt;0,"W","E"),"")</f>
        <v>E</v>
      </c>
      <c r="V42" s="44"/>
      <c r="W42" s="22">
        <f>IF(S42="due",90*(I42+K42),S42+T42/60)</f>
        <v>88.416666666666671</v>
      </c>
      <c r="X42" s="22">
        <f>IF(R42="",W42,IF(R42="N",IF(U42="E",180+W42,180-W42),IF(U42="E",360-W42,W42)))</f>
        <v>271.58333333333331</v>
      </c>
      <c r="Y42" s="22">
        <f>RADIANS(X42)</f>
        <v>4.7400233602079327</v>
      </c>
      <c r="Z42" s="64"/>
      <c r="AA42" s="58">
        <f>-M42*COS(Y42)</f>
        <v>-0.96662291579907766</v>
      </c>
      <c r="AB42" s="58">
        <f>-M42*SIN(Y42)</f>
        <v>34.970093510550463</v>
      </c>
      <c r="AC42" s="64"/>
      <c r="AD42" s="82">
        <f>$AA$40/$M$40*M42</f>
        <v>1.5102345414391089E-3</v>
      </c>
      <c r="AE42" s="82">
        <f>$AB$40/$M$40*M42</f>
        <v>-1.605037798545149E-3</v>
      </c>
      <c r="AF42" s="22">
        <f t="shared" si="0"/>
        <v>-0.96813315034051672</v>
      </c>
      <c r="AG42" s="22">
        <f t="shared" si="0"/>
        <v>34.971698548349011</v>
      </c>
      <c r="AH42" s="63"/>
      <c r="AI42" s="38">
        <f>A42</f>
        <v>1</v>
      </c>
      <c r="AJ42" s="82">
        <f t="shared" ref="AJ42:AK44" si="1">AJ41+AF41</f>
        <v>718296.59982169082</v>
      </c>
      <c r="AK42" s="82">
        <f t="shared" si="1"/>
        <v>458988.82015103888</v>
      </c>
      <c r="AL42" s="66"/>
      <c r="AM42" s="9" t="str">
        <f>IF(A43=0,A42&amp;" - 1",A42&amp;" - "&amp;A43)</f>
        <v>1 - 2</v>
      </c>
      <c r="AN42" s="18">
        <f>F42</f>
        <v>0.96999999997206032</v>
      </c>
      <c r="AO42" s="18">
        <f>AN42*G42</f>
        <v>-33.92089999899585</v>
      </c>
      <c r="AP42" s="9" t="str">
        <f>D42&amp;","&amp;C42</f>
        <v>458988.82,718296.6</v>
      </c>
    </row>
    <row r="43" spans="1:44">
      <c r="A43" s="20">
        <f>A42+1</f>
        <v>2</v>
      </c>
      <c r="B43" s="44"/>
      <c r="C43" s="60">
        <v>718295.63</v>
      </c>
      <c r="D43" s="60">
        <v>459023.79</v>
      </c>
      <c r="E43" s="79"/>
      <c r="F43" s="72">
        <f>IF(C44=0,C43-$C$42,C43-C44)</f>
        <v>19.989999999990687</v>
      </c>
      <c r="G43" s="72">
        <f>IF(D44=0,D43-$D$42,D43-D44)</f>
        <v>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19.997564851741696</v>
      </c>
      <c r="N43" s="36">
        <f>IF(F43=0,,ATAN(G43/F43))</f>
        <v>2.7506817329057694E-2</v>
      </c>
      <c r="O43" s="36">
        <f>ABS(DEGREES(N43))</f>
        <v>1.5760245407923217</v>
      </c>
      <c r="P43" s="37" t="str">
        <f>TEXT(INT(O43),"00")</f>
        <v>01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1.5833333333333335</v>
      </c>
      <c r="X43" s="22">
        <f>IF(R43="",W43,IF(R43="N",IF(U43="E",180+W43,180-W43),IF(U43="E",360-W43,W43)))</f>
        <v>1.5833333333333335</v>
      </c>
      <c r="Y43" s="22">
        <f>RADIANS(X43)</f>
        <v>2.7634379823243554E-2</v>
      </c>
      <c r="Z43" s="64"/>
      <c r="AA43" s="58">
        <f>-M43*COS(Y43)</f>
        <v>-19.989929677978541</v>
      </c>
      <c r="AB43" s="58">
        <f>-M43*SIN(Y43)</f>
        <v>-0.55254996976536475</v>
      </c>
      <c r="AC43" s="64"/>
      <c r="AD43" s="82">
        <f>$AA$40/$M$40*M43</f>
        <v>8.6329429663989312E-4</v>
      </c>
      <c r="AE43" s="82">
        <f>$AB$40/$M$40*M43</f>
        <v>-9.1748661506252784E-4</v>
      </c>
      <c r="AF43" s="22">
        <f t="shared" si="0"/>
        <v>-19.99079297227518</v>
      </c>
      <c r="AG43" s="22">
        <f t="shared" si="0"/>
        <v>-0.55163248315030222</v>
      </c>
      <c r="AH43" s="64"/>
      <c r="AI43" s="25">
        <f>A43</f>
        <v>2</v>
      </c>
      <c r="AJ43" s="82">
        <f t="shared" si="1"/>
        <v>718295.63168854045</v>
      </c>
      <c r="AK43" s="82">
        <f t="shared" si="1"/>
        <v>459023.79184958723</v>
      </c>
      <c r="AL43" s="66"/>
      <c r="AM43" s="9" t="str">
        <f>IF(A44=0,A43&amp;" - 1",A43&amp;" - "&amp;A44)</f>
        <v>2 - 3</v>
      </c>
      <c r="AN43" s="18">
        <f>AN42+F42+F43</f>
        <v>21.929999999934807</v>
      </c>
      <c r="AO43" s="18">
        <f>AN43*G43</f>
        <v>12.061499999708845</v>
      </c>
      <c r="AP43" s="9" t="str">
        <f>D43&amp;","&amp;C43</f>
        <v>459023.79,718295.63</v>
      </c>
    </row>
    <row r="44" spans="1:44" s="46" customFormat="1">
      <c r="A44" s="20">
        <f>A43+1</f>
        <v>3</v>
      </c>
      <c r="B44" s="44"/>
      <c r="C44" s="60">
        <v>718275.64</v>
      </c>
      <c r="D44" s="60">
        <v>459023.24</v>
      </c>
      <c r="E44" s="79"/>
      <c r="F44" s="72">
        <f>IF(C45=0,C44-$C$42,C44-C45)</f>
        <v>-0.98999999999068677</v>
      </c>
      <c r="G44" s="72">
        <f>IF(D45=0,D44-$D$42,D44-D45)</f>
        <v>35.119999999995343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35.133950816833206</v>
      </c>
      <c r="N44" s="22">
        <f>IF(F44=0,,ATAN(G44/F44))</f>
        <v>-1.5426147237423513</v>
      </c>
      <c r="O44" s="22">
        <f>ABS(DEGREES(N44))</f>
        <v>88.385313085176165</v>
      </c>
      <c r="P44" s="24" t="str">
        <f>TEXT(INT(O44),"00")</f>
        <v>88</v>
      </c>
      <c r="Q44" s="25" t="str">
        <f>TEXT((O44-P44)*60,"00")</f>
        <v>23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23</v>
      </c>
      <c r="U44" s="24" t="str">
        <f>IF(L44="",IF(G44&gt;0,"W","E"),"")</f>
        <v>W</v>
      </c>
      <c r="V44" s="44"/>
      <c r="W44" s="22">
        <f>IF(S44="due",90*(I44+K44),S44+T44/60)</f>
        <v>88.38333333333334</v>
      </c>
      <c r="X44" s="22">
        <f>IF(R44="",W44,IF(R44="N",IF(U44="E",180+W44,180-W44),IF(U44="E",360-W44,W44)))</f>
        <v>91.61666666666666</v>
      </c>
      <c r="Y44" s="22">
        <f>RADIANS(X44)</f>
        <v>1.5990124830354715</v>
      </c>
      <c r="Z44" s="64"/>
      <c r="AA44" s="58">
        <f>-M44*COS(Y44)</f>
        <v>0.99121350736305036</v>
      </c>
      <c r="AB44" s="58">
        <f>-M44*SIN(Y44)</f>
        <v>-35.11996577137392</v>
      </c>
      <c r="AC44" s="64"/>
      <c r="AD44" s="82">
        <f>$AA$40/$M$40*M44</f>
        <v>1.5167316412506562E-3</v>
      </c>
      <c r="AE44" s="82">
        <f>$AB$40/$M$40*M44</f>
        <v>-1.6119427464140524E-3</v>
      </c>
      <c r="AF44" s="22">
        <f>AA44-AD44</f>
        <v>0.9896967757217997</v>
      </c>
      <c r="AG44" s="22">
        <f>AB44-AE44</f>
        <v>-35.118353828627505</v>
      </c>
      <c r="AH44" s="64"/>
      <c r="AI44" s="25">
        <f>A44</f>
        <v>3</v>
      </c>
      <c r="AJ44" s="82">
        <f t="shared" si="1"/>
        <v>718275.64089556818</v>
      </c>
      <c r="AK44" s="82">
        <f t="shared" si="1"/>
        <v>459023.24021710409</v>
      </c>
      <c r="AL44" s="66"/>
      <c r="AM44" s="9" t="str">
        <f>IF(A45=0,A44&amp;" - 1",A44&amp;" - "&amp;A45)</f>
        <v>3 - 4</v>
      </c>
      <c r="AN44" s="18">
        <f>AN43+F43+F44</f>
        <v>40.929999999934807</v>
      </c>
      <c r="AO44" s="18">
        <f>AN44*G44</f>
        <v>1437.4615999975199</v>
      </c>
      <c r="AP44" s="9" t="str">
        <f>D44&amp;","&amp;C44</f>
        <v>459023.24,718275.64</v>
      </c>
    </row>
    <row r="45" spans="1:44" s="46" customFormat="1">
      <c r="A45" s="20">
        <f>A44+1</f>
        <v>4</v>
      </c>
      <c r="B45" s="44"/>
      <c r="C45" s="60">
        <v>718276.63</v>
      </c>
      <c r="D45" s="60">
        <v>458988.12</v>
      </c>
      <c r="E45" s="79"/>
      <c r="F45" s="72">
        <f>IF(C46=0,C45-$C$42,C45-C46)</f>
        <v>-19.96999999997206</v>
      </c>
      <c r="G45" s="72">
        <f>IF(D46=0,D45-$D$42,D45-D46)</f>
        <v>-0.70000000001164153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19.982264636394454</v>
      </c>
      <c r="N45" s="22">
        <f>IF(F45=0,,ATAN(G45/F45))</f>
        <v>3.5038233270580102E-2</v>
      </c>
      <c r="O45" s="22">
        <f>ABS(DEGREES(N45))</f>
        <v>2.0075428879991026</v>
      </c>
      <c r="P45" s="24" t="str">
        <f>TEXT(INT(O45),"00")</f>
        <v>02</v>
      </c>
      <c r="Q45" s="25" t="str">
        <f>TEXT((O45-P45)*60,"00")</f>
        <v>00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00</v>
      </c>
      <c r="U45" s="24" t="str">
        <f>IF(L45="",IF(G45&gt;0,"W","E"),"")</f>
        <v>E</v>
      </c>
      <c r="V45" s="44"/>
      <c r="W45" s="22">
        <f>IF(S45="due",90*(I45+K45),S45+T45/60)</f>
        <v>2</v>
      </c>
      <c r="X45" s="22">
        <f>IF(R45="",W45,IF(R45="N",IF(U45="E",180+W45,180-W45),IF(U45="E",360-W45,W45)))</f>
        <v>182</v>
      </c>
      <c r="Y45" s="22">
        <f>RADIANS(X45)</f>
        <v>3.1764992386296798</v>
      </c>
      <c r="Z45" s="64"/>
      <c r="AA45" s="58">
        <f>-M45*COS(Y45)</f>
        <v>19.970091980680685</v>
      </c>
      <c r="AB45" s="58">
        <f>-M45*SIN(Y45)</f>
        <v>0.69737097878634857</v>
      </c>
      <c r="AC45" s="64"/>
      <c r="AD45" s="82">
        <f>$AA$40/$M$40*M45</f>
        <v>8.6263378678559026E-4</v>
      </c>
      <c r="AE45" s="82">
        <f>$AB$40/$M$40*M45</f>
        <v>-9.1678464245272548E-4</v>
      </c>
      <c r="AF45" s="22">
        <f>AA45-AD45</f>
        <v>19.969229346893901</v>
      </c>
      <c r="AG45" s="22">
        <f>AB45-AE45</f>
        <v>0.69828776342880128</v>
      </c>
      <c r="AH45" s="64"/>
      <c r="AI45" s="25">
        <f>A45</f>
        <v>4</v>
      </c>
      <c r="AJ45" s="82">
        <f t="shared" ref="AJ45" si="2">AJ44+AF44</f>
        <v>718276.63059234386</v>
      </c>
      <c r="AK45" s="82">
        <f t="shared" ref="AK45" si="3">AK44+AG44</f>
        <v>458988.12186327548</v>
      </c>
      <c r="AL45" s="66"/>
      <c r="AM45" s="9" t="str">
        <f>IF(A46=0,A45&amp;" - 1",A45&amp;" - "&amp;A46)</f>
        <v>4 - 1</v>
      </c>
      <c r="AN45" s="18">
        <f>AN44+F44+F45</f>
        <v>19.96999999997206</v>
      </c>
      <c r="AO45" s="18">
        <f>AN45*G45</f>
        <v>-13.979000000212924</v>
      </c>
      <c r="AP45" s="9" t="str">
        <f>D45&amp;","&amp;C45</f>
        <v>458988.12,718276.63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1788</vt:lpstr>
      <vt:lpstr>1789</vt:lpstr>
      <vt:lpstr>1790</vt:lpstr>
      <vt:lpstr>1791</vt:lpstr>
      <vt:lpstr>1792</vt:lpstr>
      <vt:lpstr>1793</vt:lpstr>
      <vt:lpstr>1794</vt:lpstr>
      <vt:lpstr>1795</vt:lpstr>
      <vt:lpstr>1796</vt:lpstr>
      <vt:lpstr>1797</vt:lpstr>
      <vt:lpstr>'1788'!Print_Area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2007-04-20T02:36:34Z</dcterms:modified>
</cp:coreProperties>
</file>