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798" sheetId="2" r:id="rId1"/>
    <sheet name="1799" sheetId="4" r:id="rId2"/>
    <sheet name="1800" sheetId="5" r:id="rId3"/>
    <sheet name="1801" sheetId="6" r:id="rId4"/>
    <sheet name="1802" sheetId="7" r:id="rId5"/>
    <sheet name="1803" sheetId="8" r:id="rId6"/>
    <sheet name="1804" sheetId="9" r:id="rId7"/>
    <sheet name="1805" sheetId="10" r:id="rId8"/>
    <sheet name="1806" sheetId="11" r:id="rId9"/>
    <sheet name="1807" sheetId="3" r:id="rId10"/>
  </sheets>
  <definedNames>
    <definedName name="_xlnm.Print_Area" localSheetId="0">'1798'!$A$1:$AJ$43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2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H47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W41" i="2"/>
  <c r="AM47"/>
  <c r="AI47"/>
  <c r="AM46"/>
  <c r="L47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B41"/>
  <c r="AG41" s="1"/>
  <c r="AK42" s="1"/>
  <c r="AA41"/>
  <c r="AF41" s="1"/>
  <c r="AJ42" s="1"/>
  <c r="AB46" i="3" l="1"/>
  <c r="AA46"/>
  <c r="AB45"/>
  <c r="AA45"/>
  <c r="AB45" i="11"/>
  <c r="AA45"/>
  <c r="AB45" i="10"/>
  <c r="AA45"/>
  <c r="AB46" i="9"/>
  <c r="AA46"/>
  <c r="AB45"/>
  <c r="AA45"/>
  <c r="AB46" i="8"/>
  <c r="AA46"/>
  <c r="AB45"/>
  <c r="AA45"/>
  <c r="AB45" i="7"/>
  <c r="AA45"/>
  <c r="AB45" i="6"/>
  <c r="AA45"/>
  <c r="AB46" i="5"/>
  <c r="AA46"/>
  <c r="AB45"/>
  <c r="AA45"/>
  <c r="AB47" i="4"/>
  <c r="AA47"/>
  <c r="AB46"/>
  <c r="AA46"/>
  <c r="AB45"/>
  <c r="AA45"/>
  <c r="AB42" i="2"/>
  <c r="AA42"/>
  <c r="AB43"/>
  <c r="AA43"/>
  <c r="AB44"/>
  <c r="AA44"/>
  <c r="AB47"/>
  <c r="AA47"/>
  <c r="AB46"/>
  <c r="AA46"/>
  <c r="AB45"/>
  <c r="AA45"/>
  <c r="AN46"/>
  <c r="AO45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N47" i="2"/>
  <c r="AO47" s="1"/>
  <c r="AO46"/>
  <c r="C28" s="1"/>
  <c r="C29" s="1"/>
  <c r="AA40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2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7" s="1"/>
  <c r="AJ40"/>
  <c r="AK45"/>
  <c r="AK46" s="1"/>
  <c r="AK47" s="1"/>
  <c r="AK40"/>
  <c r="AJ40" i="2"/>
  <c r="AJ45"/>
  <c r="AJ46" s="1"/>
  <c r="AJ47" s="1"/>
  <c r="AK40"/>
  <c r="AK45"/>
  <c r="AK46" s="1"/>
  <c r="AK47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<sst xmlns="http://schemas.openxmlformats.org/spreadsheetml/2006/main" count="930" uniqueCount="97">
  <si>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</si>
  <si>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</si>
  <si>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</si>
  <si>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</si>
  <si>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</si>
  <si>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</si>
  <si>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</si>
  <si>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</si>
  <si>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</si>
  <si>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</si>
  <si>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</si>
  <si>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</si>
  <si>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</si>
  <si>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</si>
  <si>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</si>
  <si>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</si>
  <si>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</si>
  <si>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</si>
  <si>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</si>
  <si>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</si>
  <si>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</si>
  <si>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</si>
  <si>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</si>
  <si>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</si>
  <si>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</si>
  <si>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</si>
  <si>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</si>
  <si>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</si>
  <si>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</si>
  <si>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</si>
  <si>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</si>
  <si>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</si>
  <si>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</si>
  <si>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</si>
  <si>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</si>
  <si>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</si>
  <si>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</si>
  <si>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</si>
  <si>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</si>
  <si>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</si>
  <si>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</si>
  <si>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</si>
  <si>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</si>
  <si>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</si>
  <si>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</si>
  <si>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</si>
  <si>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</si>
  <si>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</si>
  <si>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</si>
  <si>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</si>
  <si>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</si>
  <si>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</si>
  <si>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</si>
  <si>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</si>
  <si>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</si>
  <si>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</si>
  <si>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</si>
  <si>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1798</t>
  </si>
  <si>
    <t>Durana, Ramon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</si>
  <si>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</si>
  <si>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</si>
  <si>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</si>
  <si>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</si>
  <si>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</si>
  <si>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</si>
  <si>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</si>
  <si>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12, 1970</t>
  </si>
  <si>
    <t>BLLM 1</t>
  </si>
  <si>
    <t>983.46</t>
  </si>
  <si>
    <t>1799</t>
  </si>
  <si>
    <t>Panaligan, Geronimo</t>
  </si>
  <si>
    <t>827.20</t>
  </si>
  <si>
    <t>1800</t>
  </si>
  <si>
    <t>Faba, Teofilo</t>
  </si>
  <si>
    <t>798.08</t>
  </si>
  <si>
    <t>1801</t>
  </si>
  <si>
    <t>Taba, Aniceto</t>
  </si>
  <si>
    <t>795.16</t>
  </si>
  <si>
    <t>1802</t>
  </si>
  <si>
    <t>Susieg, Aquilino</t>
  </si>
  <si>
    <t>800.61</t>
  </si>
  <si>
    <t>1803</t>
  </si>
  <si>
    <t>Alayon, Gorgil</t>
  </si>
  <si>
    <t>May 12,1970</t>
  </si>
  <si>
    <t>797.39</t>
  </si>
  <si>
    <t>1804</t>
  </si>
  <si>
    <t>Paderes, Wilfredo</t>
  </si>
  <si>
    <t>797.41</t>
  </si>
  <si>
    <t>1805</t>
  </si>
  <si>
    <t>Marcial, Fernando</t>
  </si>
  <si>
    <t>801.71</t>
  </si>
  <si>
    <t>1806</t>
  </si>
  <si>
    <t>Blanco, Domingo</t>
  </si>
  <si>
    <t>802.33</t>
  </si>
  <si>
    <t>1807</t>
  </si>
  <si>
    <t>Fajanan, Candido</t>
  </si>
  <si>
    <t>801.34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</si>
</sst>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T49" sqref="T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1966.9174000006669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983.45870000033347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6.9445350941628207E-3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18130.199106049022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125.90580395611683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-6.7809310648065946E-3</v>
      </c>
      <c r="AB40" s="91">
        <f>SUM(AB42:AB65536)</f>
        <v>-1.4985131191951329E-3</v>
      </c>
      <c r="AC40" s="91"/>
      <c r="AD40" s="91">
        <f>SUM(AD42:AD65536)</f>
        <v>-6.7809310648065937E-3</v>
      </c>
      <c r="AE40" s="91">
        <f>SUM(AE42:AE65536)</f>
        <v>-1.4985131191951329E-3</v>
      </c>
      <c r="AF40" s="91">
        <f>SUM(AF42:AF65536)</f>
        <v>0</v>
      </c>
      <c r="AG40" s="91">
        <f>SUM(AG42:AG65536)</f>
        <v>-2.7755575615628914E-15</v>
      </c>
      <c r="AH40" s="92"/>
      <c r="AI40" s="93">
        <v>1</v>
      </c>
      <c r="AJ40" s="92">
        <f>AJ44+AF44</f>
        <v>718329.0293753905</v>
      </c>
      <c r="AK40" s="92">
        <f>AK44+AG44</f>
        <v>459024.41658728255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2876.5500000000466</v>
      </c>
      <c r="G41" s="72">
        <f>IF(D42=0,D41-$D$41,D41-D42)</f>
        <v>3464.8799999999464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4503.3246959218804</v>
      </c>
      <c r="N41" s="36">
        <f>IF(F41=0,,ATAN(G41/F41))</f>
        <v>0.87790895103410438</v>
      </c>
      <c r="O41" s="36">
        <f>ABS(DEGREES(N41))</f>
        <v>50.30047769101143</v>
      </c>
      <c r="P41" s="37" t="str">
        <f>TEXT(INT(O41),"00")</f>
        <v>50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18</v>
      </c>
      <c r="U41" s="40" t="str">
        <f>IF(L41="",IF(G41&gt;0,"W","E"),"")</f>
        <v>W</v>
      </c>
      <c r="V41" s="41"/>
      <c r="W41" s="22">
        <f>IF(S41="due",90*(I41+K41),S41+T41/60)</f>
        <v>50.3</v>
      </c>
      <c r="X41" s="22">
        <f>IF(R41="",W41,IF(R41="N",IF(U41="E",180+W41,180-W41),IF(U41="E",360-W41,W41)))</f>
        <v>50.3</v>
      </c>
      <c r="Y41" s="22">
        <f>RADIANS(X41)</f>
        <v>0.87790061375314776</v>
      </c>
      <c r="Z41" s="64"/>
      <c r="AA41" s="58">
        <f>-M41*COS(Y41)</f>
        <v>-2876.5788875781122</v>
      </c>
      <c r="AB41" s="58">
        <f>-M41*SIN(Y41)</f>
        <v>-3464.856017273989</v>
      </c>
      <c r="AC41" s="64"/>
      <c r="AD41" s="22">
        <v>0</v>
      </c>
      <c r="AE41" s="22">
        <v>0</v>
      </c>
      <c r="AF41" s="22">
        <f t="shared" ref="AF41:AG43" si="0">AA41-AD41</f>
        <v>-2876.5788875781122</v>
      </c>
      <c r="AG41" s="22">
        <f t="shared" si="0"/>
        <v>-3464.856017273989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718352.07</v>
      </c>
      <c r="D42" s="60">
        <v>458985.34</v>
      </c>
      <c r="E42" s="79"/>
      <c r="F42" s="72">
        <f>IF(C43=0,C42-$C$42,C42-C43)</f>
        <v>1.0299999999115244</v>
      </c>
      <c r="G42" s="72">
        <f>IF(D43=0,D42-$D$42,D42-D43)</f>
        <v>-36.659999999974389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36.674466594593298</v>
      </c>
      <c r="N42" s="36">
        <f>IF(F42=0,,ATAN(G42/F42))</f>
        <v>-1.5427076987095016</v>
      </c>
      <c r="O42" s="36">
        <f>ABS(DEGREES(N42))</f>
        <v>88.390640158394234</v>
      </c>
      <c r="P42" s="37" t="str">
        <f>TEXT(INT(O42),"00")</f>
        <v>88</v>
      </c>
      <c r="Q42" s="38" t="str">
        <f>TEXT((O42-P42)*60,"00")</f>
        <v>23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23</v>
      </c>
      <c r="U42" s="40" t="str">
        <f>IF(L42="",IF(G42&gt;0,"W","E"),"")</f>
        <v>E</v>
      </c>
      <c r="V42" s="44"/>
      <c r="W42" s="22">
        <f>IF(S42="due",90*(I42+K42),S42+T42/60)</f>
        <v>88.38333333333334</v>
      </c>
      <c r="X42" s="22">
        <f>IF(R42="",W42,IF(R42="N",IF(U42="E",180+W42,180-W42),IF(U42="E",360-W42,W42)))</f>
        <v>271.61666666666667</v>
      </c>
      <c r="Y42" s="22">
        <f>RADIANS(X42)</f>
        <v>4.7406051366252653</v>
      </c>
      <c r="Z42" s="64"/>
      <c r="AA42" s="58">
        <f>-M42*COS(Y42)</f>
        <v>-1.0346751736920987</v>
      </c>
      <c r="AB42" s="58">
        <f>-M42*SIN(Y42)</f>
        <v>36.659868347866244</v>
      </c>
      <c r="AC42" s="64"/>
      <c r="AD42" s="82">
        <f>$AA$40/$M$40*M42</f>
        <v>-1.9751832084179909E-3</v>
      </c>
      <c r="AE42" s="82">
        <f>$AB$40/$M$40*M42</f>
        <v>-4.3649432833641616E-4</v>
      </c>
      <c r="AF42" s="22">
        <f t="shared" si="0"/>
        <v>-1.0326999904836807</v>
      </c>
      <c r="AG42" s="22">
        <f t="shared" si="0"/>
        <v>36.660304842194577</v>
      </c>
      <c r="AH42" s="63"/>
      <c r="AI42" s="38">
        <f>A42</f>
        <v>1</v>
      </c>
      <c r="AJ42" s="82">
        <f t="shared" ref="AJ42:AK44" si="1">AJ41+AF41</f>
        <v>718352.0411124219</v>
      </c>
      <c r="AK42" s="82">
        <f t="shared" si="1"/>
        <v>458985.363982726</v>
      </c>
      <c r="AL42" s="66"/>
      <c r="AM42" s="9" t="str">
        <f>IF(A43=0,A42&amp;" - 1",A42&amp;" - "&amp;A43)</f>
        <v>1 - 2</v>
      </c>
      <c r="AN42" s="18">
        <f>F42</f>
        <v>1.0299999999115244</v>
      </c>
      <c r="AO42" s="18">
        <f>AN42*G42</f>
        <v>-37.759799996730102</v>
      </c>
      <c r="AP42" s="9" t="str">
        <f>D42&amp;","&amp;C42</f>
        <v>458985.34,718352.07</v>
      </c>
    </row>
    <row r="43" spans="1:44">
      <c r="A43" s="20">
        <f>A42+1</f>
        <v>2</v>
      </c>
      <c r="B43" s="44"/>
      <c r="C43" s="60">
        <v>718351.04</v>
      </c>
      <c r="D43" s="60">
        <v>459022</v>
      </c>
      <c r="E43" s="79"/>
      <c r="F43" s="72">
        <f>IF(C44=0,C43-$C$42,C43-C44)</f>
        <v>3.0500000000465661</v>
      </c>
      <c r="G43" s="72">
        <f>IF(D44=0,D43-$D$42,D43-D44)</f>
        <v>-2.9099999999743886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4.2155189479036856</v>
      </c>
      <c r="N43" s="36">
        <f>IF(F43=0,,ATAN(G43/F43))</f>
        <v>-0.76191254947089693</v>
      </c>
      <c r="O43" s="36">
        <f>ABS(DEGREES(N43))</f>
        <v>43.654373442734936</v>
      </c>
      <c r="P43" s="37" t="str">
        <f>TEXT(INT(O43),"00")</f>
        <v>43</v>
      </c>
      <c r="Q43" s="38" t="str">
        <f>TEXT((O43-P43)*60,"00")</f>
        <v>39</v>
      </c>
      <c r="R43" s="39" t="str">
        <f>IF(L43="",IF(F43&gt;0,"S","N"),"")</f>
        <v>S</v>
      </c>
      <c r="S43" s="25" t="str">
        <f>IF(L43="",IF(INT(Q43)=60,INT(P43+1),P43),"due")</f>
        <v>43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43.65</v>
      </c>
      <c r="X43" s="22">
        <f>IF(R43="",W43,IF(R43="N",IF(U43="E",180+W43,180-W43),IF(U43="E",360-W43,W43)))</f>
        <v>316.35000000000002</v>
      </c>
      <c r="Y43" s="22">
        <f>RADIANS(X43)</f>
        <v>5.5213490886840617</v>
      </c>
      <c r="Z43" s="64"/>
      <c r="AA43" s="58">
        <f>-M43*COS(Y43)</f>
        <v>-3.0502221142993946</v>
      </c>
      <c r="AB43" s="58">
        <f>-M43*SIN(Y43)</f>
        <v>2.9097671820222883</v>
      </c>
      <c r="AC43" s="64"/>
      <c r="AD43" s="82">
        <f>$AA$40/$M$40*M43</f>
        <v>-2.270359466358197E-4</v>
      </c>
      <c r="AE43" s="82">
        <f>$AB$40/$M$40*M43</f>
        <v>-5.0172511903034E-5</v>
      </c>
      <c r="AF43" s="22">
        <f t="shared" si="0"/>
        <v>-3.049995078352759</v>
      </c>
      <c r="AG43" s="22">
        <f t="shared" si="0"/>
        <v>2.9098173545341912</v>
      </c>
      <c r="AH43" s="64"/>
      <c r="AI43" s="25">
        <f>A43</f>
        <v>2</v>
      </c>
      <c r="AJ43" s="82">
        <f t="shared" si="1"/>
        <v>718351.00841243146</v>
      </c>
      <c r="AK43" s="82">
        <f t="shared" si="1"/>
        <v>459022.02428756817</v>
      </c>
      <c r="AL43" s="66"/>
      <c r="AM43" s="9" t="str">
        <f>IF(A44=0,A43&amp;" - 1",A43&amp;" - "&amp;A44)</f>
        <v>2 - 3</v>
      </c>
      <c r="AN43" s="18">
        <f>AN42+F42+F43</f>
        <v>5.1099999998696148</v>
      </c>
      <c r="AO43" s="18">
        <f>AN43*G43</f>
        <v>-14.870099999489705</v>
      </c>
      <c r="AP43" s="9" t="str">
        <f>D43&amp;","&amp;C43</f>
        <v>459022,718351.04</v>
      </c>
    </row>
    <row r="44" spans="1:44" s="46" customFormat="1">
      <c r="A44" s="20">
        <f>A43+1</f>
        <v>3</v>
      </c>
      <c r="B44" s="44"/>
      <c r="C44" s="60">
        <v>718347.99</v>
      </c>
      <c r="D44" s="60">
        <v>459024.91</v>
      </c>
      <c r="E44" s="79"/>
      <c r="F44" s="72">
        <f>IF(C45=0,C44-$C$42,C44-C45)</f>
        <v>18.929999999934807</v>
      </c>
      <c r="G44" s="72">
        <f>IF(D45=0,D44-$D$42,D44-D45)</f>
        <v>0.51999999996041879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18.937140755602222</v>
      </c>
      <c r="N44" s="22">
        <f>IF(F44=0,,ATAN(G44/F44))</f>
        <v>2.7462718712594751E-2</v>
      </c>
      <c r="O44" s="22">
        <f>ABS(DEGREES(N44))</f>
        <v>1.573497876186629</v>
      </c>
      <c r="P44" s="24" t="str">
        <f>TEXT(INT(O44),"00")</f>
        <v>01</v>
      </c>
      <c r="Q44" s="25" t="str">
        <f>TEXT((O44-P44)*60,"00")</f>
        <v>34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34</v>
      </c>
      <c r="U44" s="24" t="str">
        <f>IF(L44="",IF(G44&gt;0,"W","E"),"")</f>
        <v>W</v>
      </c>
      <c r="V44" s="44"/>
      <c r="W44" s="22">
        <f>IF(S44="due",90*(I44+K44),S44+T44/60)</f>
        <v>1.5666666666666667</v>
      </c>
      <c r="X44" s="22">
        <f>IF(R44="",W44,IF(R44="N",IF(U44="E",180+W44,180-W44),IF(U44="E",360-W44,W44)))</f>
        <v>1.5666666666666667</v>
      </c>
      <c r="Y44" s="22">
        <f>RADIANS(X44)</f>
        <v>2.7343491614577831E-2</v>
      </c>
      <c r="Z44" s="64"/>
      <c r="AA44" s="58">
        <f>-M44*COS(Y44)</f>
        <v>-18.930061863479697</v>
      </c>
      <c r="AB44" s="58">
        <f>-M44*SIN(Y44)</f>
        <v>-0.51774302730438726</v>
      </c>
      <c r="AC44" s="64"/>
      <c r="AD44" s="82">
        <f>$AA$40/$M$40*M44</f>
        <v>-1.0199009258781639E-3</v>
      </c>
      <c r="AE44" s="82">
        <f>$AB$40/$M$40*M44</f>
        <v>-2.2538717811774163E-4</v>
      </c>
      <c r="AF44" s="22">
        <f>AA44-AD44</f>
        <v>-18.929041962553818</v>
      </c>
      <c r="AG44" s="22">
        <f>AB44-AE44</f>
        <v>-0.51751764012626955</v>
      </c>
      <c r="AH44" s="64"/>
      <c r="AI44" s="25">
        <f>A44</f>
        <v>3</v>
      </c>
      <c r="AJ44" s="82">
        <f t="shared" si="1"/>
        <v>718347.9584173531</v>
      </c>
      <c r="AK44" s="82">
        <f t="shared" si="1"/>
        <v>459024.93410492269</v>
      </c>
      <c r="AL44" s="66"/>
      <c r="AM44" s="9" t="str">
        <f>IF(A45=0,A44&amp;" - 1",A44&amp;" - "&amp;A45)</f>
        <v>3 - 4</v>
      </c>
      <c r="AN44" s="18">
        <f>AN43+F43+F44</f>
        <v>27.089999999850988</v>
      </c>
      <c r="AO44" s="18">
        <f>AN44*G44</f>
        <v>14.086799998850259</v>
      </c>
      <c r="AP44" s="9" t="str">
        <f>D44&amp;","&amp;C44</f>
        <v>459024.91,718347.99</v>
      </c>
    </row>
    <row r="45" spans="1:44" s="46" customFormat="1">
      <c r="A45" s="20">
        <f t="shared" ref="A45:A47" si="2">A44+1</f>
        <v>4</v>
      </c>
      <c r="B45" s="44"/>
      <c r="C45" s="60">
        <v>718329.06</v>
      </c>
      <c r="D45" s="60">
        <v>459024.39</v>
      </c>
      <c r="E45" s="79"/>
      <c r="F45" s="72">
        <f t="shared" ref="F45:F47" si="3">IF(C46=0,C45-$C$42,C45-C46)</f>
        <v>2.9900000001071021</v>
      </c>
      <c r="G45" s="72">
        <f t="shared" ref="G45:G47" si="4">IF(D46=0,D45-$D$42,D45-D46)</f>
        <v>3.0499999999883585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4.2711356804214802</v>
      </c>
      <c r="N45" s="22">
        <f t="shared" ref="N45:N47" si="11">IF(F45=0,,ATAN(G45/F45))</f>
        <v>0.79533161147683828</v>
      </c>
      <c r="O45" s="22">
        <f t="shared" ref="O45:O47" si="12">ABS(DEGREES(N45))</f>
        <v>45.569144650961384</v>
      </c>
      <c r="P45" s="24" t="str">
        <f t="shared" ref="P45:P47" si="13">TEXT(INT(O45),"00")</f>
        <v>45</v>
      </c>
      <c r="Q45" s="25" t="str">
        <f t="shared" ref="Q45:Q47" si="14">TEXT((O45-P45)*60,"00")</f>
        <v>34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45</v>
      </c>
      <c r="T45" s="25" t="str">
        <f t="shared" ref="T45:T47" si="17">IF(L45="",IF(INT(Q45)=60,"00",Q45),L45)</f>
        <v>34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45.56666666666667</v>
      </c>
      <c r="X45" s="22">
        <f t="shared" ref="X45:X47" si="20">IF(R45="",W45,IF(R45="N",IF(U45="E",180+W45,180-W45),IF(U45="E",360-W45,W45)))</f>
        <v>45.56666666666667</v>
      </c>
      <c r="Y45" s="22">
        <f t="shared" ref="Y45:Y47" si="21">RADIANS(X45)</f>
        <v>0.7952883624920829</v>
      </c>
      <c r="Z45" s="64"/>
      <c r="AA45" s="58">
        <f t="shared" ref="AA45:AA47" si="22">-M45*COS(Y45)</f>
        <v>-2.9901319067142045</v>
      </c>
      <c r="AB45" s="58">
        <f t="shared" ref="AB45:AB47" si="23">-M45*SIN(Y45)</f>
        <v>-3.0498706826715023</v>
      </c>
      <c r="AC45" s="64"/>
      <c r="AD45" s="82">
        <f t="shared" ref="AD45:AD47" si="24">$AA$40/$M$40*M45</f>
        <v>-2.3003130679717014E-4</v>
      </c>
      <c r="AE45" s="82">
        <f t="shared" ref="AE45:AE47" si="25">$AB$40/$M$40*M45</f>
        <v>-5.0834454408509994E-5</v>
      </c>
      <c r="AF45" s="22">
        <f t="shared" ref="AF45:AF47" si="26">AA45-AD45</f>
        <v>-2.9899018754074072</v>
      </c>
      <c r="AG45" s="22">
        <f t="shared" ref="AG45:AG47" si="27">AB45-AE45</f>
        <v>-3.0498198482170937</v>
      </c>
      <c r="AH45" s="64"/>
      <c r="AI45" s="25">
        <f t="shared" ref="AI45:AI47" si="28">A45</f>
        <v>4</v>
      </c>
      <c r="AJ45" s="82">
        <f t="shared" ref="AJ45:AJ47" si="29">AJ44+AF44</f>
        <v>718329.0293753905</v>
      </c>
      <c r="AK45" s="82">
        <f t="shared" ref="AK45:AK47" si="30">AK44+AG44</f>
        <v>459024.41658728255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49.009999999892898</v>
      </c>
      <c r="AO45" s="18">
        <f t="shared" ref="AO45:AO47" si="33">AN45*G45</f>
        <v>149.48049999910279</v>
      </c>
      <c r="AP45" s="9" t="str">
        <f t="shared" ref="AP45:AP47" si="34">D45&amp;","&amp;C45</f>
        <v>459024.39,718329.06</v>
      </c>
    </row>
    <row r="46" spans="1:44" s="46" customFormat="1">
      <c r="A46" s="20">
        <f t="shared" si="2"/>
        <v>5</v>
      </c>
      <c r="B46" s="44"/>
      <c r="C46" s="60">
        <v>718326.07</v>
      </c>
      <c r="D46" s="60">
        <v>459021.34</v>
      </c>
      <c r="E46" s="79"/>
      <c r="F46" s="72">
        <f t="shared" si="3"/>
        <v>-1.0300000000279397</v>
      </c>
      <c r="G46" s="72">
        <f t="shared" si="4"/>
        <v>36.809999999997672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36.824407666653457</v>
      </c>
      <c r="N46" s="22">
        <f t="shared" si="11"/>
        <v>-1.5428220994661528</v>
      </c>
      <c r="O46" s="22">
        <f t="shared" si="12"/>
        <v>88.397194838923454</v>
      </c>
      <c r="P46" s="24" t="str">
        <f t="shared" si="13"/>
        <v>88</v>
      </c>
      <c r="Q46" s="25" t="str">
        <f t="shared" si="14"/>
        <v>24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24</v>
      </c>
      <c r="U46" s="24" t="str">
        <f t="shared" si="18"/>
        <v>W</v>
      </c>
      <c r="V46" s="44"/>
      <c r="W46" s="22">
        <f t="shared" si="19"/>
        <v>88.4</v>
      </c>
      <c r="X46" s="22">
        <f t="shared" si="20"/>
        <v>91.6</v>
      </c>
      <c r="Y46" s="22">
        <f t="shared" si="21"/>
        <v>1.5987215948268059</v>
      </c>
      <c r="Z46" s="64"/>
      <c r="AA46" s="58">
        <f t="shared" si="22"/>
        <v>1.0281978070777171</v>
      </c>
      <c r="AB46" s="58">
        <f t="shared" si="23"/>
        <v>-36.810050383956366</v>
      </c>
      <c r="AC46" s="64"/>
      <c r="AD46" s="82">
        <f t="shared" si="24"/>
        <v>-1.9832586111514306E-3</v>
      </c>
      <c r="AE46" s="82">
        <f t="shared" si="25"/>
        <v>-4.3827890582631999E-4</v>
      </c>
      <c r="AF46" s="22">
        <f t="shared" si="26"/>
        <v>1.0301810656888686</v>
      </c>
      <c r="AG46" s="22">
        <f t="shared" si="27"/>
        <v>-36.80961210505054</v>
      </c>
      <c r="AH46" s="64"/>
      <c r="AI46" s="25">
        <f t="shared" si="28"/>
        <v>5</v>
      </c>
      <c r="AJ46" s="82">
        <f t="shared" si="29"/>
        <v>718326.03947351512</v>
      </c>
      <c r="AK46" s="82">
        <f t="shared" si="30"/>
        <v>459021.36676743435</v>
      </c>
      <c r="AL46" s="66"/>
      <c r="AM46" s="9" t="str">
        <f t="shared" si="31"/>
        <v>5 - 6</v>
      </c>
      <c r="AN46" s="18">
        <f t="shared" si="32"/>
        <v>50.96999999997206</v>
      </c>
      <c r="AO46" s="18">
        <f t="shared" si="33"/>
        <v>1876.2056999988529</v>
      </c>
      <c r="AP46" s="9" t="str">
        <f t="shared" si="34"/>
        <v>459021.34,718326.07</v>
      </c>
    </row>
    <row r="47" spans="1:44" s="46" customFormat="1">
      <c r="A47" s="20">
        <f t="shared" si="2"/>
        <v>6</v>
      </c>
      <c r="B47" s="44"/>
      <c r="C47" s="60">
        <v>718327.1</v>
      </c>
      <c r="D47" s="60">
        <v>458984.53</v>
      </c>
      <c r="E47" s="79"/>
      <c r="F47" s="72">
        <f t="shared" si="3"/>
        <v>-24.96999999997206</v>
      </c>
      <c r="G47" s="72">
        <f t="shared" si="4"/>
        <v>-0.80999999999767169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24.98313431094267</v>
      </c>
      <c r="N47" s="22">
        <f t="shared" si="11"/>
        <v>3.2427555569716791E-2</v>
      </c>
      <c r="O47" s="22">
        <f t="shared" si="12"/>
        <v>1.8579620740707179</v>
      </c>
      <c r="P47" s="24" t="str">
        <f t="shared" si="13"/>
        <v>01</v>
      </c>
      <c r="Q47" s="25" t="str">
        <f t="shared" si="14"/>
        <v>51</v>
      </c>
      <c r="R47" s="23" t="str">
        <f t="shared" si="15"/>
        <v>N</v>
      </c>
      <c r="S47" s="25" t="str">
        <f t="shared" si="16"/>
        <v>01</v>
      </c>
      <c r="T47" s="25" t="str">
        <f t="shared" si="17"/>
        <v>51</v>
      </c>
      <c r="U47" s="24" t="str">
        <f t="shared" si="18"/>
        <v>E</v>
      </c>
      <c r="V47" s="44"/>
      <c r="W47" s="22">
        <f t="shared" si="19"/>
        <v>1.85</v>
      </c>
      <c r="X47" s="22">
        <f t="shared" si="20"/>
        <v>181.85</v>
      </c>
      <c r="Y47" s="22">
        <f t="shared" si="21"/>
        <v>3.173881244751688</v>
      </c>
      <c r="Z47" s="64"/>
      <c r="AA47" s="58">
        <f t="shared" si="22"/>
        <v>24.970112320042869</v>
      </c>
      <c r="AB47" s="58">
        <f t="shared" si="23"/>
        <v>0.80653005092452879</v>
      </c>
      <c r="AC47" s="64"/>
      <c r="AD47" s="82">
        <f t="shared" si="24"/>
        <v>-1.3455210659260187E-3</v>
      </c>
      <c r="AE47" s="82">
        <f t="shared" si="25"/>
        <v>-2.9734574060311092E-4</v>
      </c>
      <c r="AF47" s="22">
        <f t="shared" si="26"/>
        <v>24.971457841108794</v>
      </c>
      <c r="AG47" s="22">
        <f t="shared" si="27"/>
        <v>0.80682739666513192</v>
      </c>
      <c r="AH47" s="64"/>
      <c r="AI47" s="25">
        <f t="shared" si="28"/>
        <v>6</v>
      </c>
      <c r="AJ47" s="82">
        <f t="shared" si="29"/>
        <v>718327.06965458079</v>
      </c>
      <c r="AK47" s="82">
        <f t="shared" si="30"/>
        <v>458984.55715532927</v>
      </c>
      <c r="AL47" s="66"/>
      <c r="AM47" s="9" t="str">
        <f t="shared" si="31"/>
        <v>6 - 1</v>
      </c>
      <c r="AN47" s="18">
        <f t="shared" si="32"/>
        <v>24.96999999997206</v>
      </c>
      <c r="AO47" s="18">
        <f t="shared" si="33"/>
        <v>-20.225699999919232</v>
      </c>
      <c r="AP47" s="9" t="str">
        <f t="shared" si="34"/>
        <v>458984.53,718327.1</v>
      </c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1602.6766000011164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801.33830000055821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2.8495294171431715E-3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41644.931472925789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118.66845730701354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2.5562347837995159E-3</v>
      </c>
      <c r="AB40" s="91">
        <f>SUM(AB42:AB65536)</f>
        <v>-1.2591590960866483E-3</v>
      </c>
      <c r="AC40" s="91"/>
      <c r="AD40" s="91">
        <f>SUM(AD42:AD65536)</f>
        <v>2.5562347837995159E-3</v>
      </c>
      <c r="AE40" s="91">
        <f>SUM(AE42:AE65536)</f>
        <v>-1.2591590960866483E-3</v>
      </c>
      <c r="AF40" s="91">
        <f>SUM(AF42:AF65536)</f>
        <v>-1.9984014443252818E-15</v>
      </c>
      <c r="AG40" s="91">
        <f>SUM(AG42:AG65536)</f>
        <v>0</v>
      </c>
      <c r="AH40" s="92"/>
      <c r="AI40" s="93">
        <v>1</v>
      </c>
      <c r="AJ40" s="92">
        <f>AJ44+AF44</f>
        <v>718148.10707517725</v>
      </c>
      <c r="AK40" s="92">
        <f>AK44+AG44</f>
        <v>459039.64759103884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3064.5300000000279</v>
      </c>
      <c r="G41" s="72">
        <f>IF(D42=0,D41-$D$41,D41-D42)</f>
        <v>3370.1499999999651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4555.135030204915</v>
      </c>
      <c r="N41" s="36">
        <f>IF(F41=0,,ATAN(G41/F41))</f>
        <v>0.8328582546374359</v>
      </c>
      <c r="O41" s="36">
        <f>ABS(DEGREES(N41))</f>
        <v>47.7192629233571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-3064.6827092273679</v>
      </c>
      <c r="AB41" s="58">
        <f>-M41*SIN(Y41)</f>
        <v>-3370.0111327950735</v>
      </c>
      <c r="AC41" s="64"/>
      <c r="AD41" s="22">
        <v>0</v>
      </c>
      <c r="AE41" s="22">
        <v>0</v>
      </c>
      <c r="AF41" s="22">
        <f t="shared" ref="AF41:AG43" si="0">AA41-AD41</f>
        <v>-3064.6827092273679</v>
      </c>
      <c r="AG41" s="22">
        <f t="shared" si="0"/>
        <v>-3370.0111327950735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718164.09</v>
      </c>
      <c r="D42" s="60">
        <v>459080.07</v>
      </c>
      <c r="E42" s="79"/>
      <c r="F42" s="72">
        <f>IF(C43=0,C42-$C$42,C42-C43)</f>
        <v>20.069999999948777</v>
      </c>
      <c r="G42" s="72">
        <f>IF(D43=0,D42-$D$42,D42-D43)</f>
        <v>0.66999999998370185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20.081180244147056</v>
      </c>
      <c r="N42" s="36">
        <f>IF(F42=0,,ATAN(G42/F42))</f>
        <v>3.3370766104929991E-2</v>
      </c>
      <c r="O42" s="36">
        <f>ABS(DEGREES(N42))</f>
        <v>1.9120040569307097</v>
      </c>
      <c r="P42" s="37" t="str">
        <f>TEXT(INT(O42),"00")</f>
        <v>01</v>
      </c>
      <c r="Q42" s="38" t="str">
        <f>TEXT((O42-P42)*60,"00")</f>
        <v>55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55</v>
      </c>
      <c r="U42" s="40" t="str">
        <f>IF(L42="",IF(G42&gt;0,"W","E"),"")</f>
        <v>W</v>
      </c>
      <c r="V42" s="44"/>
      <c r="W42" s="22">
        <f>IF(S42="due",90*(I42+K42),S42+T42/60)</f>
        <v>1.9166666666666665</v>
      </c>
      <c r="X42" s="22">
        <f>IF(R42="",W42,IF(R42="N",IF(U42="E",180+W42,180-W42),IF(U42="E",360-W42,W42)))</f>
        <v>1.9166666666666665</v>
      </c>
      <c r="Y42" s="22">
        <f>RADIANS(X42)</f>
        <v>3.3452143996557979E-2</v>
      </c>
      <c r="Z42" s="64"/>
      <c r="AA42" s="58">
        <f>-M42*COS(Y42)</f>
        <v>-20.069945410306051</v>
      </c>
      <c r="AB42" s="58">
        <f>-M42*SIN(Y42)</f>
        <v>-0.67163325204837776</v>
      </c>
      <c r="AC42" s="64"/>
      <c r="AD42" s="82">
        <f>$AA$40/$M$40*M42</f>
        <v>4.3256828819331522E-4</v>
      </c>
      <c r="AE42" s="82">
        <f>$AB$40/$M$40*M42</f>
        <v>-2.1307600468046912E-4</v>
      </c>
      <c r="AF42" s="22">
        <f t="shared" si="0"/>
        <v>-20.070377978594244</v>
      </c>
      <c r="AG42" s="22">
        <f t="shared" si="0"/>
        <v>-0.6714201760436973</v>
      </c>
      <c r="AH42" s="63"/>
      <c r="AI42" s="38">
        <f>A42</f>
        <v>1</v>
      </c>
      <c r="AJ42" s="82">
        <f t="shared" ref="AJ42:AK44" si="1">AJ41+AF41</f>
        <v>718163.93729077268</v>
      </c>
      <c r="AK42" s="82">
        <f t="shared" si="1"/>
        <v>459080.2088672049</v>
      </c>
      <c r="AL42" s="66"/>
      <c r="AM42" s="9" t="str">
        <f>IF(A43=0,A42&amp;" - 1",A42&amp;" - "&amp;A43)</f>
        <v>1 - 2</v>
      </c>
      <c r="AN42" s="18">
        <f>F42</f>
        <v>20.069999999948777</v>
      </c>
      <c r="AO42" s="18">
        <f>AN42*G42</f>
        <v>13.446899999638577</v>
      </c>
      <c r="AP42" s="9" t="str">
        <f>D42&amp;","&amp;C42</f>
        <v>459080.07,718164.09</v>
      </c>
    </row>
    <row r="43" spans="1:44">
      <c r="A43" s="20">
        <f>A42+1</f>
        <v>2</v>
      </c>
      <c r="B43" s="44"/>
      <c r="C43" s="60">
        <v>718144.02</v>
      </c>
      <c r="D43" s="60">
        <v>459079.4</v>
      </c>
      <c r="E43" s="79"/>
      <c r="F43" s="72">
        <f>IF(C44=0,C43-$C$42,C43-C44)</f>
        <v>-1.0499999999301508</v>
      </c>
      <c r="G43" s="72">
        <f>IF(D44=0,D43-$D$42,D43-D44)</f>
        <v>37.25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37.264795719282475</v>
      </c>
      <c r="N43" s="36">
        <f>IF(F43=0,,ATAN(G43/F43))</f>
        <v>-1.5426158694297503</v>
      </c>
      <c r="O43" s="36">
        <f>ABS(DEGREES(N43))</f>
        <v>88.385378728228758</v>
      </c>
      <c r="P43" s="37" t="str">
        <f>TEXT(INT(O43),"00")</f>
        <v>88</v>
      </c>
      <c r="Q43" s="38" t="str">
        <f>TEXT((O43-P43)*60,"00")</f>
        <v>23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23</v>
      </c>
      <c r="U43" s="40" t="str">
        <f>IF(L43="",IF(G43&gt;0,"W","E"),"")</f>
        <v>W</v>
      </c>
      <c r="V43" s="44"/>
      <c r="W43" s="22">
        <f>IF(S43="due",90*(I43+K43),S43+T43/60)</f>
        <v>88.38333333333334</v>
      </c>
      <c r="X43" s="22">
        <f>IF(R43="",W43,IF(R43="N",IF(U43="E",180+W43,180-W43),IF(U43="E",360-W43,W43)))</f>
        <v>91.61666666666666</v>
      </c>
      <c r="Y43" s="22">
        <f>RADIANS(X43)</f>
        <v>1.5990124830354715</v>
      </c>
      <c r="Z43" s="64"/>
      <c r="AA43" s="58">
        <f>-M43*COS(Y43)</f>
        <v>1.0513297823705132</v>
      </c>
      <c r="AB43" s="58">
        <f>-M43*SIN(Y43)</f>
        <v>-37.249962492444929</v>
      </c>
      <c r="AC43" s="64"/>
      <c r="AD43" s="82">
        <f>$AA$40/$M$40*M43</f>
        <v>8.0272019364309411E-4</v>
      </c>
      <c r="AE43" s="82">
        <f>$AB$40/$M$40*M43</f>
        <v>-3.9540672861660369E-4</v>
      </c>
      <c r="AF43" s="22">
        <f t="shared" si="0"/>
        <v>1.0505270621768701</v>
      </c>
      <c r="AG43" s="22">
        <f t="shared" si="0"/>
        <v>-37.249567085716315</v>
      </c>
      <c r="AH43" s="64"/>
      <c r="AI43" s="25">
        <f>A43</f>
        <v>2</v>
      </c>
      <c r="AJ43" s="82">
        <f t="shared" si="1"/>
        <v>718143.86691279407</v>
      </c>
      <c r="AK43" s="82">
        <f t="shared" si="1"/>
        <v>459079.53744702885</v>
      </c>
      <c r="AL43" s="66"/>
      <c r="AM43" s="9" t="str">
        <f>IF(A44=0,A43&amp;" - 1",A43&amp;" - "&amp;A44)</f>
        <v>2 - 3</v>
      </c>
      <c r="AN43" s="18">
        <f>AN42+F42+F43</f>
        <v>39.089999999967404</v>
      </c>
      <c r="AO43" s="18">
        <f>AN43*G43</f>
        <v>1456.1024999987858</v>
      </c>
      <c r="AP43" s="9" t="str">
        <f>D43&amp;","&amp;C43</f>
        <v>459079.4,718144.02</v>
      </c>
    </row>
    <row r="44" spans="1:44" s="46" customFormat="1">
      <c r="A44" s="20">
        <f>A43+1</f>
        <v>3</v>
      </c>
      <c r="B44" s="44"/>
      <c r="C44" s="60">
        <v>718145.07</v>
      </c>
      <c r="D44" s="60">
        <v>459042.15</v>
      </c>
      <c r="E44" s="79"/>
      <c r="F44" s="72">
        <f>IF(C45=0,C44-$C$42,C44-C45)</f>
        <v>-3.190000000060536</v>
      </c>
      <c r="G44" s="72">
        <f>IF(D45=0,D44-$D$42,D44-D45)</f>
        <v>2.6400000000139698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4.1407366494936593</v>
      </c>
      <c r="N44" s="22">
        <f>IF(F44=0,,ATAN(G44/F44))</f>
        <v>-0.69133692876274011</v>
      </c>
      <c r="O44" s="22">
        <f>ABS(DEGREES(N44))</f>
        <v>39.610688239641455</v>
      </c>
      <c r="P44" s="24" t="str">
        <f>TEXT(INT(O44),"00")</f>
        <v>39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39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39.616666666666667</v>
      </c>
      <c r="X44" s="22">
        <f>IF(R44="",W44,IF(R44="N",IF(U44="E",180+W44,180-W44),IF(U44="E",360-W44,W44)))</f>
        <v>140.38333333333333</v>
      </c>
      <c r="Y44" s="22">
        <f>RADIANS(X44)</f>
        <v>2.4501513815913727</v>
      </c>
      <c r="Z44" s="64"/>
      <c r="AA44" s="58">
        <f>-M44*COS(Y44)</f>
        <v>3.1897245165532579</v>
      </c>
      <c r="AB44" s="58">
        <f>-M44*SIN(Y44)</f>
        <v>-2.6403328405636781</v>
      </c>
      <c r="AC44" s="64"/>
      <c r="AD44" s="82">
        <f>$AA$40/$M$40*M44</f>
        <v>8.9195522501863515E-5</v>
      </c>
      <c r="AE44" s="82">
        <f>$AB$40/$M$40*M44</f>
        <v>-4.393624333735351E-5</v>
      </c>
      <c r="AF44" s="22">
        <f>AA44-AD44</f>
        <v>3.1896353210307562</v>
      </c>
      <c r="AG44" s="22">
        <f>AB44-AE44</f>
        <v>-2.6402889043203408</v>
      </c>
      <c r="AH44" s="64"/>
      <c r="AI44" s="25">
        <f>A44</f>
        <v>3</v>
      </c>
      <c r="AJ44" s="82">
        <f t="shared" si="1"/>
        <v>718144.91743985622</v>
      </c>
      <c r="AK44" s="82">
        <f t="shared" si="1"/>
        <v>459042.28787994315</v>
      </c>
      <c r="AL44" s="66"/>
      <c r="AM44" s="9" t="str">
        <f>IF(A45=0,A44&amp;" - 1",A44&amp;" - "&amp;A45)</f>
        <v>3 - 4</v>
      </c>
      <c r="AN44" s="18">
        <f>AN43+F43+F44</f>
        <v>34.849999999976717</v>
      </c>
      <c r="AO44" s="18">
        <f>AN44*G44</f>
        <v>92.004000000425378</v>
      </c>
      <c r="AP44" s="9" t="str">
        <f>D44&amp;","&amp;C44</f>
        <v>459042.15,718145.07</v>
      </c>
    </row>
    <row r="45" spans="1:44" s="46" customFormat="1">
      <c r="A45" s="20">
        <f t="shared" ref="A45:A46" si="2">A44+1</f>
        <v>4</v>
      </c>
      <c r="B45" s="44"/>
      <c r="C45" s="60">
        <v>718148.26</v>
      </c>
      <c r="D45" s="60">
        <v>459039.51</v>
      </c>
      <c r="E45" s="79"/>
      <c r="F45" s="72">
        <f t="shared" ref="F45:F46" si="3">IF(C46=0,C45-$C$42,C45-C46)</f>
        <v>-17</v>
      </c>
      <c r="G45" s="72">
        <f t="shared" ref="G45:G46" si="4">IF(D46=0,D45-$D$42,D45-D46)</f>
        <v>-0.3999999999650754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17.004705231199161</v>
      </c>
      <c r="N45" s="22">
        <f t="shared" ref="N45:N46" si="11">IF(F45=0,,ATAN(G45/F45))</f>
        <v>2.352507098316366E-2</v>
      </c>
      <c r="O45" s="22">
        <f t="shared" ref="O45:O46" si="12">ABS(DEGREES(N45))</f>
        <v>1.3478872800809558</v>
      </c>
      <c r="P45" s="24" t="str">
        <f t="shared" ref="P45:P46" si="13">TEXT(INT(O45),"00")</f>
        <v>01</v>
      </c>
      <c r="Q45" s="25" t="str">
        <f t="shared" ref="Q45:Q46" si="14">TEXT((O45-P45)*60,"00")</f>
        <v>21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1.35</v>
      </c>
      <c r="X45" s="22">
        <f t="shared" ref="X45:X46" si="20">IF(R45="",W45,IF(R45="N",IF(U45="E",180+W45,180-W45),IF(U45="E",360-W45,W45)))</f>
        <v>181.35</v>
      </c>
      <c r="Y45" s="22">
        <f t="shared" ref="Y45:Y46" si="21">RADIANS(X45)</f>
        <v>3.1651545984917164</v>
      </c>
      <c r="Z45" s="64"/>
      <c r="AA45" s="58">
        <f t="shared" ref="AA45:AA46" si="22">-M45*COS(Y45)</f>
        <v>16.999985238875173</v>
      </c>
      <c r="AB45" s="58">
        <f t="shared" ref="AB45:AB46" si="23">-M45*SIN(Y45)</f>
        <v>0.40062685631190825</v>
      </c>
      <c r="AC45" s="64"/>
      <c r="AD45" s="82">
        <f t="shared" ref="AD45:AD46" si="24">$AA$40/$M$40*M45</f>
        <v>3.6629800358650011E-4</v>
      </c>
      <c r="AE45" s="82">
        <f t="shared" ref="AE45:AE46" si="25">$AB$40/$M$40*M45</f>
        <v>-1.8043235543832394E-4</v>
      </c>
      <c r="AF45" s="22">
        <f t="shared" ref="AF45:AF46" si="26">AA45-AD45</f>
        <v>16.999618940871585</v>
      </c>
      <c r="AG45" s="22">
        <f t="shared" ref="AG45:AG46" si="27">AB45-AE45</f>
        <v>0.40080728866734655</v>
      </c>
      <c r="AH45" s="64"/>
      <c r="AI45" s="25">
        <f t="shared" ref="AI45:AI46" si="28">A45</f>
        <v>4</v>
      </c>
      <c r="AJ45" s="82">
        <f t="shared" ref="AJ45:AJ46" si="29">AJ44+AF44</f>
        <v>718148.10707517725</v>
      </c>
      <c r="AK45" s="82">
        <f t="shared" ref="AK45:AK46" si="30">AK44+AG44</f>
        <v>459039.64759103884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14.659999999916181</v>
      </c>
      <c r="AO45" s="18">
        <f t="shared" ref="AO45:AO46" si="33">AN45*G45</f>
        <v>-5.863999999454478</v>
      </c>
      <c r="AP45" s="9" t="str">
        <f t="shared" ref="AP45:AP46" si="34">D45&amp;","&amp;C45</f>
        <v>459039.51,718148.26</v>
      </c>
    </row>
    <row r="46" spans="1:44" s="46" customFormat="1">
      <c r="A46" s="20">
        <f t="shared" si="2"/>
        <v>5</v>
      </c>
      <c r="B46" s="44"/>
      <c r="C46" s="60">
        <v>718165.26</v>
      </c>
      <c r="D46" s="60">
        <v>459039.91</v>
      </c>
      <c r="E46" s="79"/>
      <c r="F46" s="72">
        <f t="shared" si="3"/>
        <v>1.1700000000419095</v>
      </c>
      <c r="G46" s="72">
        <f t="shared" si="4"/>
        <v>-40.160000000032596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40.177039462891194</v>
      </c>
      <c r="N46" s="22">
        <f t="shared" si="11"/>
        <v>-1.541671098892524</v>
      </c>
      <c r="O46" s="22">
        <f t="shared" si="12"/>
        <v>88.331247363837392</v>
      </c>
      <c r="P46" s="24" t="str">
        <f t="shared" si="13"/>
        <v>88</v>
      </c>
      <c r="Q46" s="25" t="str">
        <f t="shared" si="14"/>
        <v>20</v>
      </c>
      <c r="R46" s="23" t="str">
        <f t="shared" si="15"/>
        <v>S</v>
      </c>
      <c r="S46" s="25" t="str">
        <f t="shared" si="16"/>
        <v>88</v>
      </c>
      <c r="T46" s="25" t="str">
        <f t="shared" si="17"/>
        <v>20</v>
      </c>
      <c r="U46" s="24" t="str">
        <f t="shared" si="18"/>
        <v>E</v>
      </c>
      <c r="V46" s="44"/>
      <c r="W46" s="22">
        <f t="shared" si="19"/>
        <v>88.333333333333329</v>
      </c>
      <c r="X46" s="22">
        <f t="shared" si="20"/>
        <v>271.66666666666669</v>
      </c>
      <c r="Y46" s="22">
        <f t="shared" si="21"/>
        <v>4.7414778012512624</v>
      </c>
      <c r="Z46" s="64"/>
      <c r="AA46" s="58">
        <f t="shared" si="22"/>
        <v>-1.1685378927090933</v>
      </c>
      <c r="AB46" s="58">
        <f t="shared" si="23"/>
        <v>40.160042569648994</v>
      </c>
      <c r="AC46" s="64"/>
      <c r="AD46" s="82">
        <f t="shared" si="24"/>
        <v>8.6545277587474288E-4</v>
      </c>
      <c r="AE46" s="82">
        <f t="shared" si="25"/>
        <v>-4.2630776401389816E-4</v>
      </c>
      <c r="AF46" s="22">
        <f t="shared" si="26"/>
        <v>-1.1694033454849679</v>
      </c>
      <c r="AG46" s="22">
        <f t="shared" si="27"/>
        <v>40.16046887741301</v>
      </c>
      <c r="AH46" s="64"/>
      <c r="AI46" s="25">
        <f t="shared" si="28"/>
        <v>5</v>
      </c>
      <c r="AJ46" s="82">
        <f t="shared" si="29"/>
        <v>718165.10669411812</v>
      </c>
      <c r="AK46" s="82">
        <f t="shared" si="30"/>
        <v>459040.04839832749</v>
      </c>
      <c r="AL46" s="66"/>
      <c r="AM46" s="9" t="str">
        <f t="shared" si="31"/>
        <v>5 - 1</v>
      </c>
      <c r="AN46" s="18">
        <f t="shared" si="32"/>
        <v>-1.1700000000419095</v>
      </c>
      <c r="AO46" s="18">
        <f t="shared" si="33"/>
        <v>46.987200001721227</v>
      </c>
      <c r="AP46" s="9" t="str">
        <f t="shared" si="34"/>
        <v>459039.91,718165.26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C48" sqref="C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1654.4014999979584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827.20074999897918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3.3249923692191155E-3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34103.111087953563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113.3925841340774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-1.1709711145619917E-3</v>
      </c>
      <c r="AB40" s="91">
        <f>SUM(AB42:AB65536)</f>
        <v>-3.1119770089489407E-3</v>
      </c>
      <c r="AC40" s="91"/>
      <c r="AD40" s="91">
        <f>SUM(AD42:AD65536)</f>
        <v>-1.1709711145619917E-3</v>
      </c>
      <c r="AE40" s="91">
        <f>SUM(AE42:AE65536)</f>
        <v>-3.1119770089489407E-3</v>
      </c>
      <c r="AF40" s="91">
        <f>SUM(AF42:AF65536)</f>
        <v>-5.3290705182007514E-15</v>
      </c>
      <c r="AG40" s="91">
        <f>SUM(AG42:AG65536)</f>
        <v>0</v>
      </c>
      <c r="AH40" s="92"/>
      <c r="AI40" s="93">
        <v>1</v>
      </c>
      <c r="AJ40" s="92">
        <f>AJ44+AF44</f>
        <v>718328.34128586308</v>
      </c>
      <c r="AK40" s="92">
        <f>AK44+AG44</f>
        <v>459044.57169880182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2879.5799999999581</v>
      </c>
      <c r="G41" s="72">
        <f>IF(D42=0,D41-$D$41,D41-D42)</f>
        <v>3371.5599999999977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4433.8919483902337</v>
      </c>
      <c r="N41" s="36">
        <f>IF(F41=0,,ATAN(G41/F41))</f>
        <v>0.86393871304455494</v>
      </c>
      <c r="O41" s="36">
        <f>ABS(DEGREES(N41))</f>
        <v>49.500042015416916</v>
      </c>
      <c r="P41" s="37" t="str">
        <f>TEXT(INT(O41),"00")</f>
        <v>49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49.5</v>
      </c>
      <c r="X41" s="22">
        <f>IF(R41="",W41,IF(R41="N",IF(U41="E",180+W41,180-W41),IF(U41="E",360-W41,W41)))</f>
        <v>49.5</v>
      </c>
      <c r="Y41" s="22">
        <f>RADIANS(X41)</f>
        <v>0.86393797973719311</v>
      </c>
      <c r="Z41" s="64"/>
      <c r="AA41" s="58">
        <f>-M41*COS(Y41)</f>
        <v>-2879.5824723889527</v>
      </c>
      <c r="AB41" s="58">
        <f>-M41*SIN(Y41)</f>
        <v>-3371.557888381878</v>
      </c>
      <c r="AC41" s="64"/>
      <c r="AD41" s="22">
        <v>0</v>
      </c>
      <c r="AE41" s="22">
        <v>0</v>
      </c>
      <c r="AF41" s="22">
        <f t="shared" ref="AF41:AG43" si="0">AA41-AD41</f>
        <v>-2879.5824723889527</v>
      </c>
      <c r="AG41" s="22">
        <f t="shared" si="0"/>
        <v>-3371.557888381878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718349.04</v>
      </c>
      <c r="D42" s="60">
        <v>459078.66</v>
      </c>
      <c r="E42" s="79"/>
      <c r="F42" s="72">
        <f>IF(C43=0,C42-$C$42,C42-C43)</f>
        <v>24.900000000023283</v>
      </c>
      <c r="G42" s="72">
        <f>IF(D43=0,D42-$D$42,D42-D43)</f>
        <v>0.72999999998137355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24.910698504882038</v>
      </c>
      <c r="N42" s="36">
        <f>IF(F42=0,,ATAN(G42/F42))</f>
        <v>2.9308873984729505E-2</v>
      </c>
      <c r="O42" s="36">
        <f>ABS(DEGREES(N42))</f>
        <v>1.6792747816057763</v>
      </c>
      <c r="P42" s="37" t="str">
        <f>TEXT(INT(O42),"00")</f>
        <v>01</v>
      </c>
      <c r="Q42" s="38" t="str">
        <f>TEXT((O42-P42)*60,"00")</f>
        <v>41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41</v>
      </c>
      <c r="U42" s="40" t="str">
        <f>IF(L42="",IF(G42&gt;0,"W","E"),"")</f>
        <v>W</v>
      </c>
      <c r="V42" s="44"/>
      <c r="W42" s="22">
        <f>IF(S42="due",90*(I42+K42),S42+T42/60)</f>
        <v>1.6833333333333333</v>
      </c>
      <c r="X42" s="22">
        <f>IF(R42="",W42,IF(R42="N",IF(U42="E",180+W42,180-W42),IF(U42="E",360-W42,W42)))</f>
        <v>1.6833333333333333</v>
      </c>
      <c r="Y42" s="22">
        <f>RADIANS(X42)</f>
        <v>2.9379709075237882E-2</v>
      </c>
      <c r="Z42" s="64"/>
      <c r="AA42" s="58">
        <f>-M42*COS(Y42)</f>
        <v>-24.899948227938008</v>
      </c>
      <c r="AB42" s="58">
        <f>-M42*SIN(Y42)</f>
        <v>-0.73176379190213103</v>
      </c>
      <c r="AC42" s="64"/>
      <c r="AD42" s="82">
        <f>$AA$40/$M$40*M42</f>
        <v>-2.5724529179340939E-4</v>
      </c>
      <c r="AE42" s="82">
        <f>$AB$40/$M$40*M42</f>
        <v>-6.8365600463244443E-4</v>
      </c>
      <c r="AF42" s="22">
        <f t="shared" si="0"/>
        <v>-24.899690982646216</v>
      </c>
      <c r="AG42" s="22">
        <f t="shared" si="0"/>
        <v>-0.73108013589749854</v>
      </c>
      <c r="AH42" s="63"/>
      <c r="AI42" s="38">
        <f>A42</f>
        <v>1</v>
      </c>
      <c r="AJ42" s="82">
        <f t="shared" ref="AJ42:AK44" si="1">AJ41+AF41</f>
        <v>718349.03752761101</v>
      </c>
      <c r="AK42" s="82">
        <f t="shared" si="1"/>
        <v>459078.66211161809</v>
      </c>
      <c r="AL42" s="66"/>
      <c r="AM42" s="9" t="str">
        <f>IF(A43=0,A42&amp;" - 1",A42&amp;" - "&amp;A43)</f>
        <v>1 - 2</v>
      </c>
      <c r="AN42" s="18">
        <f>F42</f>
        <v>24.900000000023283</v>
      </c>
      <c r="AO42" s="18">
        <f>AN42*G42</f>
        <v>18.1769999995532</v>
      </c>
      <c r="AP42" s="9" t="str">
        <f>D42&amp;","&amp;C42</f>
        <v>459078.66,718349.04</v>
      </c>
    </row>
    <row r="43" spans="1:44">
      <c r="A43" s="20">
        <f>A42+1</f>
        <v>2</v>
      </c>
      <c r="B43" s="44"/>
      <c r="C43" s="60">
        <v>718324.14</v>
      </c>
      <c r="D43" s="60">
        <v>459077.93</v>
      </c>
      <c r="E43" s="79"/>
      <c r="F43" s="72">
        <f>IF(C44=0,C43-$C$42,C43-C44)</f>
        <v>-1.0100000000093132</v>
      </c>
      <c r="G43" s="72">
        <f>IF(D44=0,D43-$D$42,D43-D44)</f>
        <v>30.549999999988358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30.566691021425715</v>
      </c>
      <c r="N43" s="36">
        <f>IF(F43=0,,ATAN(G43/F43))</f>
        <v>-1.5377478075038498</v>
      </c>
      <c r="O43" s="36">
        <f>ABS(DEGREES(N43))</f>
        <v>88.106459325466332</v>
      </c>
      <c r="P43" s="37" t="str">
        <f>TEXT(INT(O43),"00")</f>
        <v>88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06</v>
      </c>
      <c r="U43" s="40" t="str">
        <f>IF(L43="",IF(G43&gt;0,"W","E"),"")</f>
        <v>W</v>
      </c>
      <c r="V43" s="44"/>
      <c r="W43" s="22">
        <f>IF(S43="due",90*(I43+K43),S43+T43/60)</f>
        <v>88.1</v>
      </c>
      <c r="X43" s="22">
        <f>IF(R43="",W43,IF(R43="N",IF(U43="E",180+W43,180-W43),IF(U43="E",360-W43,W43)))</f>
        <v>91.9</v>
      </c>
      <c r="Y43" s="22">
        <f>RADIANS(X43)</f>
        <v>1.603957582582789</v>
      </c>
      <c r="Z43" s="64"/>
      <c r="AA43" s="58">
        <f>-M43*COS(Y43)</f>
        <v>1.0134440935623372</v>
      </c>
      <c r="AB43" s="58">
        <f>-M43*SIN(Y43)</f>
        <v>-30.549885941988901</v>
      </c>
      <c r="AC43" s="64"/>
      <c r="AD43" s="82">
        <f>$AA$40/$M$40*M43</f>
        <v>-3.1565302552333545E-4</v>
      </c>
      <c r="AE43" s="82">
        <f>$AB$40/$M$40*M43</f>
        <v>-8.3888060603546982E-4</v>
      </c>
      <c r="AF43" s="22">
        <f t="shared" si="0"/>
        <v>1.0137597465878605</v>
      </c>
      <c r="AG43" s="22">
        <f t="shared" si="0"/>
        <v>-30.549047061382865</v>
      </c>
      <c r="AH43" s="64"/>
      <c r="AI43" s="25">
        <f>A43</f>
        <v>2</v>
      </c>
      <c r="AJ43" s="82">
        <f t="shared" si="1"/>
        <v>718324.13783662836</v>
      </c>
      <c r="AK43" s="82">
        <f t="shared" si="1"/>
        <v>459077.93103148218</v>
      </c>
      <c r="AL43" s="66"/>
      <c r="AM43" s="9" t="str">
        <f>IF(A44=0,A43&amp;" - 1",A43&amp;" - "&amp;A44)</f>
        <v>2 - 3</v>
      </c>
      <c r="AN43" s="18">
        <f>AN42+F42+F43</f>
        <v>48.790000000037253</v>
      </c>
      <c r="AO43" s="18">
        <f>AN43*G43</f>
        <v>1490.53450000057</v>
      </c>
      <c r="AP43" s="9" t="str">
        <f>D43&amp;","&amp;C43</f>
        <v>459077.93,718324.14</v>
      </c>
    </row>
    <row r="44" spans="1:44" s="46" customFormat="1">
      <c r="A44" s="20">
        <f>A43+1</f>
        <v>3</v>
      </c>
      <c r="B44" s="44"/>
      <c r="C44" s="60">
        <v>718325.15</v>
      </c>
      <c r="D44" s="60">
        <v>459047.38</v>
      </c>
      <c r="E44" s="79"/>
      <c r="F44" s="72">
        <f>IF(C45=0,C44-$C$42,C44-C45)</f>
        <v>-3.1899999999441206</v>
      </c>
      <c r="G44" s="72">
        <f>IF(D45=0,D44-$D$42,D44-D45)</f>
        <v>2.8099999999976717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4.2511410232583922</v>
      </c>
      <c r="N44" s="22">
        <f>IF(F44=0,,ATAN(G44/F44))</f>
        <v>-0.72214930587265269</v>
      </c>
      <c r="O44" s="22">
        <f>ABS(DEGREES(N44))</f>
        <v>41.376107404804955</v>
      </c>
      <c r="P44" s="24" t="str">
        <f>TEXT(INT(O44),"00")</f>
        <v>41</v>
      </c>
      <c r="Q44" s="25" t="str">
        <f>TEXT((O44-P44)*60,"00")</f>
        <v>23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23</v>
      </c>
      <c r="U44" s="24" t="str">
        <f>IF(L44="",IF(G44&gt;0,"W","E"),"")</f>
        <v>W</v>
      </c>
      <c r="V44" s="44"/>
      <c r="W44" s="22">
        <f>IF(S44="due",90*(I44+K44),S44+T44/60)</f>
        <v>41.383333333333333</v>
      </c>
      <c r="X44" s="22">
        <f>IF(R44="",W44,IF(R44="N",IF(U44="E",180+W44,180-W44),IF(U44="E",360-W44,W44)))</f>
        <v>138.61666666666667</v>
      </c>
      <c r="Y44" s="22">
        <f>RADIANS(X44)</f>
        <v>2.4193172314728066</v>
      </c>
      <c r="Z44" s="64"/>
      <c r="AA44" s="58">
        <f>-M44*COS(Y44)</f>
        <v>3.1896455879295176</v>
      </c>
      <c r="AB44" s="58">
        <f>-M44*SIN(Y44)</f>
        <v>-2.8104022884690676</v>
      </c>
      <c r="AC44" s="64"/>
      <c r="AD44" s="82">
        <f>$AA$40/$M$40*M44</f>
        <v>-4.3900254855106341E-5</v>
      </c>
      <c r="AE44" s="82">
        <f>$AB$40/$M$40*M44</f>
        <v>-1.1666947382147189E-4</v>
      </c>
      <c r="AF44" s="22">
        <f>AA44-AD44</f>
        <v>3.1896894881843725</v>
      </c>
      <c r="AG44" s="22">
        <f>AB44-AE44</f>
        <v>-2.8102856189952461</v>
      </c>
      <c r="AH44" s="64"/>
      <c r="AI44" s="25">
        <f>A44</f>
        <v>3</v>
      </c>
      <c r="AJ44" s="82">
        <f t="shared" si="1"/>
        <v>718325.15159637493</v>
      </c>
      <c r="AK44" s="82">
        <f t="shared" si="1"/>
        <v>459047.38198442082</v>
      </c>
      <c r="AL44" s="66"/>
      <c r="AM44" s="9" t="str">
        <f>IF(A45=0,A44&amp;" - 1",A44&amp;" - "&amp;A45)</f>
        <v>3 - 4</v>
      </c>
      <c r="AN44" s="18">
        <f>AN43+F43+F44</f>
        <v>44.590000000083819</v>
      </c>
      <c r="AO44" s="18">
        <f>AN44*G44</f>
        <v>125.29790000013172</v>
      </c>
      <c r="AP44" s="9" t="str">
        <f>D44&amp;","&amp;C44</f>
        <v>459047.38,718325.15</v>
      </c>
    </row>
    <row r="45" spans="1:44" s="46" customFormat="1">
      <c r="A45" s="20">
        <f t="shared" ref="A45:A47" si="2">A44+1</f>
        <v>4</v>
      </c>
      <c r="B45" s="44"/>
      <c r="C45" s="60">
        <v>718328.34</v>
      </c>
      <c r="D45" s="60">
        <v>459044.57</v>
      </c>
      <c r="E45" s="79"/>
      <c r="F45" s="72">
        <f t="shared" ref="F45:F47" si="3">IF(C46=0,C45-$C$42,C45-C46)</f>
        <v>-18.89000000001397</v>
      </c>
      <c r="G45" s="72">
        <f t="shared" ref="G45:G47" si="4">IF(D46=0,D45-$D$42,D45-D46)</f>
        <v>-0.59999999997671694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18.899526449107125</v>
      </c>
      <c r="N45" s="22">
        <f t="shared" ref="N45:N47" si="11">IF(F45=0,,ATAN(G45/F45))</f>
        <v>3.1752162332426219E-2</v>
      </c>
      <c r="O45" s="22">
        <f t="shared" ref="O45:O47" si="12">ABS(DEGREES(N45))</f>
        <v>1.8192648920622905</v>
      </c>
      <c r="P45" s="24" t="str">
        <f t="shared" ref="P45:P47" si="13">TEXT(INT(O45),"00")</f>
        <v>01</v>
      </c>
      <c r="Q45" s="25" t="str">
        <f t="shared" ref="Q45:Q47" si="14">TEXT((O45-P45)*60,"00")</f>
        <v>49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1.8166666666666667</v>
      </c>
      <c r="X45" s="22">
        <f t="shared" ref="X45:X47" si="20">IF(R45="",W45,IF(R45="N",IF(U45="E",180+W45,180-W45),IF(U45="E",360-W45,W45)))</f>
        <v>181.81666666666666</v>
      </c>
      <c r="Y45" s="22">
        <f t="shared" ref="Y45:Y47" si="21">RADIANS(X45)</f>
        <v>3.1732994683343567</v>
      </c>
      <c r="Z45" s="64"/>
      <c r="AA45" s="58">
        <f t="shared" ref="AA45:AA47" si="22">-M45*COS(Y45)</f>
        <v>18.89002718914394</v>
      </c>
      <c r="AB45" s="58">
        <f t="shared" ref="AB45:AB47" si="23">-M45*SIN(Y45)</f>
        <v>0.59914338342536155</v>
      </c>
      <c r="AC45" s="64"/>
      <c r="AD45" s="82">
        <f t="shared" ref="AD45:AD47" si="24">$AA$40/$M$40*M45</f>
        <v>-1.9516972577886542E-4</v>
      </c>
      <c r="AE45" s="82">
        <f t="shared" ref="AE45:AE47" si="25">$AB$40/$M$40*M45</f>
        <v>-5.1868375907281571E-4</v>
      </c>
      <c r="AF45" s="22">
        <f t="shared" ref="AF45:AF47" si="26">AA45-AD45</f>
        <v>18.890222358869718</v>
      </c>
      <c r="AG45" s="22">
        <f t="shared" ref="AG45:AG47" si="27">AB45-AE45</f>
        <v>0.59966206718443438</v>
      </c>
      <c r="AH45" s="64"/>
      <c r="AI45" s="25">
        <f t="shared" ref="AI45:AI47" si="28">A45</f>
        <v>4</v>
      </c>
      <c r="AJ45" s="82">
        <f t="shared" ref="AJ45:AJ47" si="29">AJ44+AF44</f>
        <v>718328.34128586308</v>
      </c>
      <c r="AK45" s="82">
        <f t="shared" ref="AK45:AK47" si="30">AK44+AG44</f>
        <v>459044.57169880182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22.510000000125729</v>
      </c>
      <c r="AO45" s="18">
        <f t="shared" ref="AO45:AO47" si="33">AN45*G45</f>
        <v>-13.505999999551335</v>
      </c>
      <c r="AP45" s="9" t="str">
        <f t="shared" ref="AP45:AP47" si="34">D45&amp;","&amp;C45</f>
        <v>459044.57,718328.34</v>
      </c>
    </row>
    <row r="46" spans="1:44" s="46" customFormat="1">
      <c r="A46" s="20">
        <f t="shared" si="2"/>
        <v>5</v>
      </c>
      <c r="B46" s="44"/>
      <c r="C46" s="60">
        <v>718347.23</v>
      </c>
      <c r="D46" s="60">
        <v>459045.17</v>
      </c>
      <c r="E46" s="79"/>
      <c r="F46" s="72">
        <f t="shared" si="3"/>
        <v>-2.9799999999813735</v>
      </c>
      <c r="G46" s="72">
        <f t="shared" si="4"/>
        <v>-2.9200000000419095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4.1721457309319554</v>
      </c>
      <c r="N46" s="22">
        <f t="shared" si="11"/>
        <v>0.77522902243195491</v>
      </c>
      <c r="O46" s="22">
        <f t="shared" si="12"/>
        <v>44.417351141403635</v>
      </c>
      <c r="P46" s="24" t="str">
        <f t="shared" si="13"/>
        <v>44</v>
      </c>
      <c r="Q46" s="25" t="str">
        <f t="shared" si="14"/>
        <v>25</v>
      </c>
      <c r="R46" s="23" t="str">
        <f t="shared" si="15"/>
        <v>N</v>
      </c>
      <c r="S46" s="25" t="str">
        <f t="shared" si="16"/>
        <v>44</v>
      </c>
      <c r="T46" s="25" t="str">
        <f t="shared" si="17"/>
        <v>25</v>
      </c>
      <c r="U46" s="24" t="str">
        <f t="shared" si="18"/>
        <v>E</v>
      </c>
      <c r="V46" s="44"/>
      <c r="W46" s="22">
        <f t="shared" si="19"/>
        <v>44.416666666666664</v>
      </c>
      <c r="X46" s="22">
        <f t="shared" si="20"/>
        <v>224.41666666666666</v>
      </c>
      <c r="Y46" s="22">
        <f t="shared" si="21"/>
        <v>3.916809729683941</v>
      </c>
      <c r="Z46" s="64"/>
      <c r="AA46" s="58">
        <f t="shared" si="22"/>
        <v>2.9800348830751249</v>
      </c>
      <c r="AB46" s="58">
        <f t="shared" si="23"/>
        <v>2.9199643997468816</v>
      </c>
      <c r="AC46" s="64"/>
      <c r="AD46" s="82">
        <f t="shared" si="24"/>
        <v>-4.3084494228368506E-5</v>
      </c>
      <c r="AE46" s="82">
        <f t="shared" si="25"/>
        <v>-1.1450150547140416E-4</v>
      </c>
      <c r="AF46" s="22">
        <f t="shared" si="26"/>
        <v>2.9800779675693532</v>
      </c>
      <c r="AG46" s="22">
        <f t="shared" si="27"/>
        <v>2.9200789012523529</v>
      </c>
      <c r="AH46" s="64"/>
      <c r="AI46" s="25">
        <f t="shared" si="28"/>
        <v>5</v>
      </c>
      <c r="AJ46" s="82">
        <f t="shared" si="29"/>
        <v>718347.23150822194</v>
      </c>
      <c r="AK46" s="82">
        <f t="shared" si="30"/>
        <v>459045.17136086902</v>
      </c>
      <c r="AL46" s="66"/>
      <c r="AM46" s="9" t="str">
        <f t="shared" si="31"/>
        <v>5 - 6</v>
      </c>
      <c r="AN46" s="18">
        <f t="shared" si="32"/>
        <v>0.64000000013038516</v>
      </c>
      <c r="AO46" s="18">
        <f t="shared" si="33"/>
        <v>-1.8688000004075467</v>
      </c>
      <c r="AP46" s="9" t="str">
        <f t="shared" si="34"/>
        <v>459045.17,718347.23</v>
      </c>
    </row>
    <row r="47" spans="1:44" s="46" customFormat="1">
      <c r="A47" s="20">
        <f t="shared" si="2"/>
        <v>6</v>
      </c>
      <c r="B47" s="44"/>
      <c r="C47" s="60">
        <v>718350.21</v>
      </c>
      <c r="D47" s="60">
        <v>459048.09</v>
      </c>
      <c r="E47" s="79"/>
      <c r="F47" s="72">
        <f t="shared" si="3"/>
        <v>1.1699999999254942</v>
      </c>
      <c r="G47" s="72">
        <f t="shared" si="4"/>
        <v>-30.569999999948777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30.59238140447216</v>
      </c>
      <c r="N47" s="22">
        <f t="shared" si="11"/>
        <v>-1.532542181352297</v>
      </c>
      <c r="O47" s="22">
        <f t="shared" si="12"/>
        <v>87.808198917259432</v>
      </c>
      <c r="P47" s="24" t="str">
        <f t="shared" si="13"/>
        <v>87</v>
      </c>
      <c r="Q47" s="25" t="str">
        <f t="shared" si="14"/>
        <v>48</v>
      </c>
      <c r="R47" s="23" t="str">
        <f t="shared" si="15"/>
        <v>S</v>
      </c>
      <c r="S47" s="25" t="str">
        <f t="shared" si="16"/>
        <v>87</v>
      </c>
      <c r="T47" s="25" t="str">
        <f t="shared" si="17"/>
        <v>48</v>
      </c>
      <c r="U47" s="24" t="str">
        <f t="shared" si="18"/>
        <v>E</v>
      </c>
      <c r="V47" s="44"/>
      <c r="W47" s="22">
        <f t="shared" si="19"/>
        <v>87.8</v>
      </c>
      <c r="X47" s="22">
        <f t="shared" si="20"/>
        <v>272.2</v>
      </c>
      <c r="Y47" s="22">
        <f t="shared" si="21"/>
        <v>4.7507862239285652</v>
      </c>
      <c r="Z47" s="64"/>
      <c r="AA47" s="58">
        <f t="shared" si="22"/>
        <v>-1.1743744968874752</v>
      </c>
      <c r="AB47" s="58">
        <f t="shared" si="23"/>
        <v>30.569832262178906</v>
      </c>
      <c r="AC47" s="64"/>
      <c r="AD47" s="82">
        <f t="shared" si="24"/>
        <v>-3.1591832238290655E-4</v>
      </c>
      <c r="AE47" s="82">
        <f t="shared" si="25"/>
        <v>-8.3958565991533462E-4</v>
      </c>
      <c r="AF47" s="22">
        <f t="shared" si="26"/>
        <v>-1.1740585785650923</v>
      </c>
      <c r="AG47" s="22">
        <f t="shared" si="27"/>
        <v>30.57067184783882</v>
      </c>
      <c r="AH47" s="64"/>
      <c r="AI47" s="25">
        <f t="shared" si="28"/>
        <v>6</v>
      </c>
      <c r="AJ47" s="82">
        <f t="shared" si="29"/>
        <v>718350.21158618946</v>
      </c>
      <c r="AK47" s="82">
        <f t="shared" si="30"/>
        <v>459048.09143977024</v>
      </c>
      <c r="AL47" s="66"/>
      <c r="AM47" s="9" t="str">
        <f t="shared" si="31"/>
        <v>6 - 1</v>
      </c>
      <c r="AN47" s="18">
        <f t="shared" si="32"/>
        <v>-1.1699999999254942</v>
      </c>
      <c r="AO47" s="18">
        <f t="shared" si="33"/>
        <v>35.766899997662428</v>
      </c>
      <c r="AP47" s="9" t="str">
        <f t="shared" si="34"/>
        <v>459048.09,718350.21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1596.1575999964937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798.07879999824684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5.7240313081440581E-3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20683.820994241982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118.39483894308847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4.7864980498850684E-3</v>
      </c>
      <c r="AB40" s="91">
        <f>SUM(AB42:AB65536)</f>
        <v>-3.1391035081786978E-3</v>
      </c>
      <c r="AC40" s="91"/>
      <c r="AD40" s="91">
        <f>SUM(AD42:AD65536)</f>
        <v>4.7864980498850684E-3</v>
      </c>
      <c r="AE40" s="91">
        <f>SUM(AE42:AE65536)</f>
        <v>-3.1391035081786978E-3</v>
      </c>
      <c r="AF40" s="91">
        <f>SUM(AF42:AF65536)</f>
        <v>0</v>
      </c>
      <c r="AG40" s="91">
        <f>SUM(AG42:AG65536)</f>
        <v>1.354472090042691E-14</v>
      </c>
      <c r="AH40" s="92"/>
      <c r="AI40" s="93">
        <v>1</v>
      </c>
      <c r="AJ40" s="92">
        <f>AJ44+AF44</f>
        <v>718315.97081585356</v>
      </c>
      <c r="AK40" s="92">
        <f>AK44+AG44</f>
        <v>459046.4986153348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2933.9699999999721</v>
      </c>
      <c r="G41" s="72">
        <f>IF(D42=0,D41-$D$41,D41-D42)</f>
        <v>3367.2199999999721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4466.1337294464938</v>
      </c>
      <c r="N41" s="36">
        <f>IF(F41=0,,ATAN(G41/F41))</f>
        <v>0.85404697410537567</v>
      </c>
      <c r="O41" s="36">
        <f>ABS(DEGREES(N41))</f>
        <v>48.933287122156734</v>
      </c>
      <c r="P41" s="37" t="str">
        <f>TEXT(INT(O41),"00")</f>
        <v>48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48.93333333333333</v>
      </c>
      <c r="X41" s="22">
        <f>IF(R41="",W41,IF(R41="N",IF(U41="E",180+W41,180-W41),IF(U41="E",360-W41,W41)))</f>
        <v>48.93333333333333</v>
      </c>
      <c r="Y41" s="22">
        <f>RADIANS(X41)</f>
        <v>0.85404778064255849</v>
      </c>
      <c r="Z41" s="64"/>
      <c r="AA41" s="58">
        <f>-M41*COS(Y41)</f>
        <v>-2933.9672842108848</v>
      </c>
      <c r="AB41" s="58">
        <f>-M41*SIN(Y41)</f>
        <v>-3367.2223663547752</v>
      </c>
      <c r="AC41" s="64"/>
      <c r="AD41" s="22">
        <v>0</v>
      </c>
      <c r="AE41" s="22">
        <v>0</v>
      </c>
      <c r="AF41" s="22">
        <f t="shared" ref="AF41:AG43" si="0">AA41-AD41</f>
        <v>-2933.9672842108848</v>
      </c>
      <c r="AG41" s="22">
        <f t="shared" si="0"/>
        <v>-3367.2223663547752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718294.65</v>
      </c>
      <c r="D42" s="60">
        <v>459083</v>
      </c>
      <c r="E42" s="79"/>
      <c r="F42" s="72">
        <f>IF(C43=0,C42-$C$42,C42-C43)</f>
        <v>-1.3599999999860302</v>
      </c>
      <c r="G42" s="72">
        <f>IF(D43=0,D42-$D$42,D42-D43)</f>
        <v>39.950000000011642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39.973142233265726</v>
      </c>
      <c r="N42" s="36">
        <f>IF(F42=0,,ATAN(G42/F42))</f>
        <v>-1.5367669150536509</v>
      </c>
      <c r="O42" s="36">
        <f>ABS(DEGREES(N42))</f>
        <v>88.050258327913696</v>
      </c>
      <c r="P42" s="37" t="str">
        <f>TEXT(INT(O42),"00")</f>
        <v>88</v>
      </c>
      <c r="Q42" s="38" t="str">
        <f>TEXT((O42-P42)*60,"00")</f>
        <v>03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88.05</v>
      </c>
      <c r="X42" s="22">
        <f>IF(R42="",W42,IF(R42="N",IF(U42="E",180+W42,180-W42),IF(U42="E",360-W42,W42)))</f>
        <v>91.95</v>
      </c>
      <c r="Y42" s="22">
        <f>RADIANS(X42)</f>
        <v>1.6048302472087861</v>
      </c>
      <c r="Z42" s="64"/>
      <c r="AA42" s="58">
        <f>-M42*COS(Y42)</f>
        <v>1.3601801214443268</v>
      </c>
      <c r="AB42" s="58">
        <f>-M42*SIN(Y42)</f>
        <v>-39.94999386781079</v>
      </c>
      <c r="AC42" s="64"/>
      <c r="AD42" s="82">
        <f>$AA$40/$M$40*M42</f>
        <v>1.6160448297858358E-3</v>
      </c>
      <c r="AE42" s="82">
        <f>$AB$40/$M$40*M42</f>
        <v>-1.0598420686030725E-3</v>
      </c>
      <c r="AF42" s="22">
        <f t="shared" si="0"/>
        <v>1.3585640766145408</v>
      </c>
      <c r="AG42" s="22">
        <f t="shared" si="0"/>
        <v>-39.948934025742183</v>
      </c>
      <c r="AH42" s="63"/>
      <c r="AI42" s="38">
        <f>A42</f>
        <v>1</v>
      </c>
      <c r="AJ42" s="82">
        <f t="shared" ref="AJ42:AK44" si="1">AJ41+AF41</f>
        <v>718294.65271578915</v>
      </c>
      <c r="AK42" s="82">
        <f t="shared" si="1"/>
        <v>459082.99763364519</v>
      </c>
      <c r="AL42" s="66"/>
      <c r="AM42" s="9" t="str">
        <f>IF(A43=0,A42&amp;" - 1",A42&amp;" - "&amp;A43)</f>
        <v>1 - 2</v>
      </c>
      <c r="AN42" s="18">
        <f>F42</f>
        <v>-1.3599999999860302</v>
      </c>
      <c r="AO42" s="18">
        <f>AN42*G42</f>
        <v>-54.331999999457736</v>
      </c>
      <c r="AP42" s="9" t="str">
        <f>D42&amp;","&amp;C42</f>
        <v>459083,718294.65</v>
      </c>
    </row>
    <row r="43" spans="1:44">
      <c r="A43" s="20">
        <f>A42+1</f>
        <v>2</v>
      </c>
      <c r="B43" s="44"/>
      <c r="C43" s="60">
        <v>718296.01</v>
      </c>
      <c r="D43" s="60">
        <v>459043.05</v>
      </c>
      <c r="E43" s="79"/>
      <c r="F43" s="72">
        <f>IF(C44=0,C43-$C$42,C43-C44)</f>
        <v>-17.020000000018626</v>
      </c>
      <c r="G43" s="72">
        <f>IF(D44=0,D43-$D$42,D43-D44)</f>
        <v>-0.54999999998835847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17.028884285255486</v>
      </c>
      <c r="N43" s="36">
        <f>IF(F43=0,,ATAN(G43/F43))</f>
        <v>3.2303682328447762E-2</v>
      </c>
      <c r="O43" s="36">
        <f>ABS(DEGREES(N43))</f>
        <v>1.8508646601513967</v>
      </c>
      <c r="P43" s="37" t="str">
        <f>TEXT(INT(O43),"00")</f>
        <v>01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1.85</v>
      </c>
      <c r="X43" s="22">
        <f>IF(R43="",W43,IF(R43="N",IF(U43="E",180+W43,180-W43),IF(U43="E",360-W43,W43)))</f>
        <v>181.85</v>
      </c>
      <c r="Y43" s="22">
        <f>RADIANS(X43)</f>
        <v>3.173881244751688</v>
      </c>
      <c r="Z43" s="64"/>
      <c r="AA43" s="58">
        <f>-M43*COS(Y43)</f>
        <v>17.020008298222134</v>
      </c>
      <c r="AB43" s="58">
        <f>-M43*SIN(Y43)</f>
        <v>0.54974314827100612</v>
      </c>
      <c r="AC43" s="64"/>
      <c r="AD43" s="82">
        <f>$AA$40/$M$40*M43</f>
        <v>6.8844826472777684E-4</v>
      </c>
      <c r="AE43" s="82">
        <f>$AB$40/$M$40*M43</f>
        <v>-4.5150135662509939E-4</v>
      </c>
      <c r="AF43" s="22">
        <f t="shared" si="0"/>
        <v>17.019319849957405</v>
      </c>
      <c r="AG43" s="22">
        <f t="shared" si="0"/>
        <v>0.5501946496276312</v>
      </c>
      <c r="AH43" s="64"/>
      <c r="AI43" s="25">
        <f>A43</f>
        <v>2</v>
      </c>
      <c r="AJ43" s="82">
        <f t="shared" si="1"/>
        <v>718296.01127986575</v>
      </c>
      <c r="AK43" s="82">
        <f t="shared" si="1"/>
        <v>459043.04869961948</v>
      </c>
      <c r="AL43" s="66"/>
      <c r="AM43" s="9" t="str">
        <f>IF(A44=0,A43&amp;" - 1",A43&amp;" - "&amp;A44)</f>
        <v>2 - 3</v>
      </c>
      <c r="AN43" s="18">
        <f>AN42+F42+F43</f>
        <v>-19.739999999990687</v>
      </c>
      <c r="AO43" s="18">
        <f>AN43*G43</f>
        <v>10.856999999765074</v>
      </c>
      <c r="AP43" s="9" t="str">
        <f>D43&amp;","&amp;C43</f>
        <v>459043.05,718296.01</v>
      </c>
    </row>
    <row r="44" spans="1:44" s="46" customFormat="1">
      <c r="A44" s="20">
        <f>A43+1</f>
        <v>3</v>
      </c>
      <c r="B44" s="44"/>
      <c r="C44" s="60">
        <v>718313.03</v>
      </c>
      <c r="D44" s="60">
        <v>459043.6</v>
      </c>
      <c r="E44" s="79"/>
      <c r="F44" s="72">
        <f>IF(C45=0,C44-$C$42,C44-C45)</f>
        <v>-2.9399999999441206</v>
      </c>
      <c r="G44" s="72">
        <f>IF(D45=0,D44-$D$42,D44-D45)</f>
        <v>-2.9000000000232831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4.1296004649126132</v>
      </c>
      <c r="N44" s="22">
        <f>IF(F44=0,,ATAN(G44/F44))</f>
        <v>0.77854895544702962</v>
      </c>
      <c r="O44" s="22">
        <f>ABS(DEGREES(N44))</f>
        <v>44.607569291433563</v>
      </c>
      <c r="P44" s="24" t="str">
        <f>TEXT(INT(O44),"00")</f>
        <v>44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44.6</v>
      </c>
      <c r="X44" s="22">
        <f>IF(R44="",W44,IF(R44="N",IF(U44="E",180+W44,180-W44),IF(U44="E",360-W44,W44)))</f>
        <v>224.6</v>
      </c>
      <c r="Y44" s="22">
        <f>RADIANS(X44)</f>
        <v>3.9200094999792641</v>
      </c>
      <c r="Z44" s="64"/>
      <c r="AA44" s="58">
        <f>-M44*COS(Y44)</f>
        <v>2.9403830905543091</v>
      </c>
      <c r="AB44" s="58">
        <f>-M44*SIN(Y44)</f>
        <v>2.8996115740886328</v>
      </c>
      <c r="AC44" s="64"/>
      <c r="AD44" s="82">
        <f>$AA$40/$M$40*M44</f>
        <v>1.6695258635057752E-4</v>
      </c>
      <c r="AE44" s="82">
        <f>$AB$40/$M$40*M44</f>
        <v>-1.09491624994016E-4</v>
      </c>
      <c r="AF44" s="22">
        <f>AA44-AD44</f>
        <v>2.9402161379679583</v>
      </c>
      <c r="AG44" s="22">
        <f>AB44-AE44</f>
        <v>2.899721065713627</v>
      </c>
      <c r="AH44" s="64"/>
      <c r="AI44" s="25">
        <f>A44</f>
        <v>3</v>
      </c>
      <c r="AJ44" s="82">
        <f t="shared" si="1"/>
        <v>718313.03059971565</v>
      </c>
      <c r="AK44" s="82">
        <f t="shared" si="1"/>
        <v>459043.59889426909</v>
      </c>
      <c r="AL44" s="66"/>
      <c r="AM44" s="9" t="str">
        <f>IF(A45=0,A44&amp;" - 1",A44&amp;" - "&amp;A45)</f>
        <v>3 - 4</v>
      </c>
      <c r="AN44" s="18">
        <f>AN43+F43+F44</f>
        <v>-39.699999999953434</v>
      </c>
      <c r="AO44" s="18">
        <f>AN44*G44</f>
        <v>115.13000000078929</v>
      </c>
      <c r="AP44" s="9" t="str">
        <f>D44&amp;","&amp;C44</f>
        <v>459043.6,718313.03</v>
      </c>
    </row>
    <row r="45" spans="1:44" s="46" customFormat="1">
      <c r="A45" s="20">
        <f t="shared" ref="A45:A46" si="2">A44+1</f>
        <v>4</v>
      </c>
      <c r="B45" s="44"/>
      <c r="C45" s="60">
        <v>718315.97</v>
      </c>
      <c r="D45" s="60">
        <v>459046.5</v>
      </c>
      <c r="E45" s="79"/>
      <c r="F45" s="72">
        <f t="shared" ref="F45:F46" si="3">IF(C46=0,C45-$C$42,C45-C46)</f>
        <v>1.2700000000186265</v>
      </c>
      <c r="G45" s="72">
        <f t="shared" ref="G45:G46" si="4">IF(D46=0,D45-$D$42,D45-D46)</f>
        <v>-37.179999999993015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37.201684101657655</v>
      </c>
      <c r="N45" s="22">
        <f t="shared" ref="N45:N46" si="11">IF(F45=0,,ATAN(G45/F45))</f>
        <v>-1.5366514529648747</v>
      </c>
      <c r="O45" s="22">
        <f t="shared" ref="O45:O46" si="12">ABS(DEGREES(N45))</f>
        <v>88.043642837533056</v>
      </c>
      <c r="P45" s="24" t="str">
        <f t="shared" ref="P45:P46" si="13">TEXT(INT(O45),"00")</f>
        <v>88</v>
      </c>
      <c r="Q45" s="25" t="str">
        <f t="shared" ref="Q45:Q46" si="14">TEXT((O45-P45)*60,"00")</f>
        <v>03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03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88.05</v>
      </c>
      <c r="X45" s="22">
        <f t="shared" ref="X45:X46" si="20">IF(R45="",W45,IF(R45="N",IF(U45="E",180+W45,180-W45),IF(U45="E",360-W45,W45)))</f>
        <v>271.95</v>
      </c>
      <c r="Y45" s="22">
        <f t="shared" ref="Y45:Y46" si="21">RADIANS(X45)</f>
        <v>4.7464229007985788</v>
      </c>
      <c r="Z45" s="64"/>
      <c r="AA45" s="58">
        <f t="shared" ref="AA45:AA46" si="22">-M45*COS(Y45)</f>
        <v>-1.2658747441979956</v>
      </c>
      <c r="AB45" s="58">
        <f t="shared" ref="AB45:AB46" si="23">-M45*SIN(Y45)</f>
        <v>37.180140681976035</v>
      </c>
      <c r="AC45" s="64"/>
      <c r="AD45" s="82">
        <f t="shared" ref="AD45:AD46" si="24">$AA$40/$M$40*M45</f>
        <v>1.5039995830444909E-3</v>
      </c>
      <c r="AE45" s="82">
        <f t="shared" ref="AE45:AE46" si="25">$AB$40/$M$40*M45</f>
        <v>-9.8636003153654761E-4</v>
      </c>
      <c r="AF45" s="22">
        <f t="shared" ref="AF45:AF46" si="26">AA45-AD45</f>
        <v>-1.2673787437810402</v>
      </c>
      <c r="AG45" s="22">
        <f t="shared" ref="AG45:AG46" si="27">AB45-AE45</f>
        <v>37.181127042007574</v>
      </c>
      <c r="AH45" s="64"/>
      <c r="AI45" s="25">
        <f t="shared" ref="AI45:AI46" si="28">A45</f>
        <v>4</v>
      </c>
      <c r="AJ45" s="82">
        <f t="shared" ref="AJ45:AJ46" si="29">AJ44+AF44</f>
        <v>718315.97081585356</v>
      </c>
      <c r="AK45" s="82">
        <f t="shared" ref="AK45:AK46" si="30">AK44+AG44</f>
        <v>459046.4986153348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-41.369999999878928</v>
      </c>
      <c r="AO45" s="18">
        <f t="shared" ref="AO45:AO46" si="33">AN45*G45</f>
        <v>1538.1365999952095</v>
      </c>
      <c r="AP45" s="9" t="str">
        <f t="shared" ref="AP45:AP46" si="34">D45&amp;","&amp;C45</f>
        <v>459046.5,718315.97</v>
      </c>
    </row>
    <row r="46" spans="1:44" s="46" customFormat="1">
      <c r="A46" s="20">
        <f t="shared" si="2"/>
        <v>5</v>
      </c>
      <c r="B46" s="44"/>
      <c r="C46" s="60">
        <v>718314.7</v>
      </c>
      <c r="D46" s="60">
        <v>459083.68</v>
      </c>
      <c r="E46" s="79"/>
      <c r="F46" s="72">
        <f t="shared" si="3"/>
        <v>20.049999999930151</v>
      </c>
      <c r="G46" s="72">
        <f t="shared" si="4"/>
        <v>0.67999999999301508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20.061527857996996</v>
      </c>
      <c r="N46" s="22">
        <f t="shared" si="11"/>
        <v>3.3902217374227418E-2</v>
      </c>
      <c r="O46" s="22">
        <f t="shared" si="12"/>
        <v>1.9424539716783229</v>
      </c>
      <c r="P46" s="24" t="str">
        <f t="shared" si="13"/>
        <v>01</v>
      </c>
      <c r="Q46" s="25" t="str">
        <f t="shared" si="14"/>
        <v>57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57</v>
      </c>
      <c r="U46" s="24" t="str">
        <f t="shared" si="18"/>
        <v>W</v>
      </c>
      <c r="V46" s="44"/>
      <c r="W46" s="22">
        <f t="shared" si="19"/>
        <v>1.95</v>
      </c>
      <c r="X46" s="22">
        <f t="shared" si="20"/>
        <v>1.95</v>
      </c>
      <c r="Y46" s="22">
        <f t="shared" si="21"/>
        <v>3.4033920413889425E-2</v>
      </c>
      <c r="Z46" s="64"/>
      <c r="AA46" s="58">
        <f t="shared" si="22"/>
        <v>-20.049910267972891</v>
      </c>
      <c r="AB46" s="58">
        <f t="shared" si="23"/>
        <v>-0.68264064003306024</v>
      </c>
      <c r="AC46" s="64"/>
      <c r="AD46" s="82">
        <f t="shared" si="24"/>
        <v>8.1105278597638742E-4</v>
      </c>
      <c r="AE46" s="82">
        <f t="shared" si="25"/>
        <v>-5.3190842641996216E-4</v>
      </c>
      <c r="AF46" s="22">
        <f t="shared" si="26"/>
        <v>-20.050721320758868</v>
      </c>
      <c r="AG46" s="22">
        <f t="shared" si="27"/>
        <v>-0.68210873160664032</v>
      </c>
      <c r="AH46" s="64"/>
      <c r="AI46" s="25">
        <f t="shared" si="28"/>
        <v>5</v>
      </c>
      <c r="AJ46" s="82">
        <f t="shared" si="29"/>
        <v>718314.70343710983</v>
      </c>
      <c r="AK46" s="82">
        <f t="shared" si="30"/>
        <v>459083.67974237679</v>
      </c>
      <c r="AL46" s="66"/>
      <c r="AM46" s="9" t="str">
        <f t="shared" si="31"/>
        <v>5 - 1</v>
      </c>
      <c r="AN46" s="18">
        <f t="shared" si="32"/>
        <v>-20.049999999930151</v>
      </c>
      <c r="AO46" s="18">
        <f t="shared" si="33"/>
        <v>-13.633999999812454</v>
      </c>
      <c r="AP46" s="9" t="str">
        <f t="shared" si="34"/>
        <v>459083.68,718314.7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1590.3106000011619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795.15530000058095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4.4455119384280897E-3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26932.704479216871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119.72965929651428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-2.9734185387644274E-3</v>
      </c>
      <c r="AB40" s="91">
        <f>SUM(AB42:AB65536)</f>
        <v>-3.3047478857000101E-3</v>
      </c>
      <c r="AC40" s="91"/>
      <c r="AD40" s="91">
        <f>SUM(AD42:AD65536)</f>
        <v>-2.9734185387644274E-3</v>
      </c>
      <c r="AE40" s="91">
        <f>SUM(AE42:AE65536)</f>
        <v>-3.3047478857000101E-3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718296.01190320007</v>
      </c>
      <c r="AK40" s="92">
        <f>AK44+AG44</f>
        <v>459043.04653644876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2933.9699999999721</v>
      </c>
      <c r="G41" s="72">
        <f>IF(D42=0,D41-$D$41,D41-D42)</f>
        <v>3367.2199999999721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4466.1337294464938</v>
      </c>
      <c r="N41" s="36">
        <f>IF(F41=0,,ATAN(G41/F41))</f>
        <v>0.85404697410537567</v>
      </c>
      <c r="O41" s="36">
        <f>ABS(DEGREES(N41))</f>
        <v>48.933287122156734</v>
      </c>
      <c r="P41" s="37" t="str">
        <f>TEXT(INT(O41),"00")</f>
        <v>48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48.93333333333333</v>
      </c>
      <c r="X41" s="22">
        <f>IF(R41="",W41,IF(R41="N",IF(U41="E",180+W41,180-W41),IF(U41="E",360-W41,W41)))</f>
        <v>48.93333333333333</v>
      </c>
      <c r="Y41" s="22">
        <f>RADIANS(X41)</f>
        <v>0.85404778064255849</v>
      </c>
      <c r="Z41" s="64"/>
      <c r="AA41" s="58">
        <f>-M41*COS(Y41)</f>
        <v>-2933.9672842108848</v>
      </c>
      <c r="AB41" s="58">
        <f>-M41*SIN(Y41)</f>
        <v>-3367.2223663547752</v>
      </c>
      <c r="AC41" s="64"/>
      <c r="AD41" s="22">
        <v>0</v>
      </c>
      <c r="AE41" s="22">
        <v>0</v>
      </c>
      <c r="AF41" s="22">
        <f t="shared" ref="AF41:AG43" si="0">AA41-AD41</f>
        <v>-2933.9672842108848</v>
      </c>
      <c r="AG41" s="22">
        <f t="shared" si="0"/>
        <v>-3367.2223663547752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718294.65</v>
      </c>
      <c r="D42" s="60">
        <v>459083</v>
      </c>
      <c r="E42" s="79"/>
      <c r="F42" s="72">
        <f>IF(C43=0,C42-$C$42,C42-C43)</f>
        <v>19.839999999967404</v>
      </c>
      <c r="G42" s="72">
        <f>IF(D43=0,D42-$D$42,D42-D43)</f>
        <v>0.57000000000698492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19.84818631509475</v>
      </c>
      <c r="N42" s="36">
        <f>IF(F42=0,,ATAN(G42/F42))</f>
        <v>2.8721938051371548E-2</v>
      </c>
      <c r="O42" s="36">
        <f>ABS(DEGREES(N42))</f>
        <v>1.6456458297797936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1.65</v>
      </c>
      <c r="Y42" s="22">
        <f>RADIANS(X42)</f>
        <v>2.8797932657906436E-2</v>
      </c>
      <c r="Z42" s="64"/>
      <c r="AA42" s="58">
        <f>-M42*COS(Y42)</f>
        <v>-19.839956625751931</v>
      </c>
      <c r="AB42" s="58">
        <f>-M42*SIN(Y42)</f>
        <v>-0.57150773135325705</v>
      </c>
      <c r="AC42" s="64"/>
      <c r="AD42" s="82">
        <f>$AA$40/$M$40*M42</f>
        <v>-4.92918509055436E-4</v>
      </c>
      <c r="AE42" s="82">
        <f>$AB$40/$M$40*M42</f>
        <v>-5.4784463720343088E-4</v>
      </c>
      <c r="AF42" s="22">
        <f t="shared" si="0"/>
        <v>-19.839463707242874</v>
      </c>
      <c r="AG42" s="22">
        <f t="shared" si="0"/>
        <v>-0.57095988671605358</v>
      </c>
      <c r="AH42" s="63"/>
      <c r="AI42" s="38">
        <f>A42</f>
        <v>1</v>
      </c>
      <c r="AJ42" s="82">
        <f t="shared" ref="AJ42:AK44" si="1">AJ41+AF41</f>
        <v>718294.65271578915</v>
      </c>
      <c r="AK42" s="82">
        <f t="shared" si="1"/>
        <v>459082.99763364519</v>
      </c>
      <c r="AL42" s="66"/>
      <c r="AM42" s="9" t="str">
        <f>IF(A43=0,A42&amp;" - 1",A42&amp;" - "&amp;A43)</f>
        <v>1 - 2</v>
      </c>
      <c r="AN42" s="18">
        <f>F42</f>
        <v>19.839999999967404</v>
      </c>
      <c r="AO42" s="18">
        <f>AN42*G42</f>
        <v>11.308800000120002</v>
      </c>
      <c r="AP42" s="9" t="str">
        <f>D42&amp;","&amp;C42</f>
        <v>459083,718294.65</v>
      </c>
    </row>
    <row r="43" spans="1:44">
      <c r="A43" s="20">
        <f>A42+1</f>
        <v>2</v>
      </c>
      <c r="B43" s="44"/>
      <c r="C43" s="60">
        <v>718274.81</v>
      </c>
      <c r="D43" s="60">
        <v>459082.43</v>
      </c>
      <c r="E43" s="79"/>
      <c r="F43" s="72">
        <f>IF(C44=0,C43-$C$42,C43-C44)</f>
        <v>-1.2699999999022111</v>
      </c>
      <c r="G43" s="72">
        <f>IF(D44=0,D43-$D$42,D43-D44)</f>
        <v>39.950000000011642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39.970181385636494</v>
      </c>
      <c r="N43" s="36">
        <f>IF(F43=0,,ATAN(G43/F43))</f>
        <v>-1.5390172919064484</v>
      </c>
      <c r="O43" s="36">
        <f>ABS(DEGREES(N43))</f>
        <v>88.179195423892921</v>
      </c>
      <c r="P43" s="37" t="str">
        <f>TEXT(INT(O43),"00")</f>
        <v>88</v>
      </c>
      <c r="Q43" s="38" t="str">
        <f>TEXT((O43-P43)*60,"00")</f>
        <v>11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11</v>
      </c>
      <c r="U43" s="40" t="str">
        <f>IF(L43="",IF(G43&gt;0,"W","E"),"")</f>
        <v>W</v>
      </c>
      <c r="V43" s="44"/>
      <c r="W43" s="22">
        <f>IF(S43="due",90*(I43+K43),S43+T43/60)</f>
        <v>88.183333333333337</v>
      </c>
      <c r="X43" s="22">
        <f>IF(R43="",W43,IF(R43="N",IF(U43="E",180+W43,180-W43),IF(U43="E",360-W43,W43)))</f>
        <v>91.816666666666663</v>
      </c>
      <c r="Y43" s="22">
        <f>RADIANS(X43)</f>
        <v>1.6025031415394602</v>
      </c>
      <c r="Z43" s="64"/>
      <c r="AA43" s="58">
        <f>-M43*COS(Y43)</f>
        <v>1.2671148018445233</v>
      </c>
      <c r="AB43" s="58">
        <f>-M43*SIN(Y43)</f>
        <v>-39.950091615409697</v>
      </c>
      <c r="AC43" s="64"/>
      <c r="AD43" s="82">
        <f>$AA$40/$M$40*M43</f>
        <v>-9.9263690407317838E-4</v>
      </c>
      <c r="AE43" s="82">
        <f>$AB$40/$M$40*M43</f>
        <v>-1.1032468746787264E-3</v>
      </c>
      <c r="AF43" s="22">
        <f t="shared" si="0"/>
        <v>1.2681074387485964</v>
      </c>
      <c r="AG43" s="22">
        <f t="shared" si="0"/>
        <v>-39.948988368535019</v>
      </c>
      <c r="AH43" s="64"/>
      <c r="AI43" s="25">
        <f>A43</f>
        <v>2</v>
      </c>
      <c r="AJ43" s="82">
        <f t="shared" si="1"/>
        <v>718274.81325208186</v>
      </c>
      <c r="AK43" s="82">
        <f t="shared" si="1"/>
        <v>459082.42667375848</v>
      </c>
      <c r="AL43" s="66"/>
      <c r="AM43" s="9" t="str">
        <f>IF(A44=0,A43&amp;" - 1",A43&amp;" - "&amp;A44)</f>
        <v>2 - 3</v>
      </c>
      <c r="AN43" s="18">
        <f>AN42+F42+F43</f>
        <v>38.410000000032596</v>
      </c>
      <c r="AO43" s="18">
        <f>AN43*G43</f>
        <v>1534.4795000017493</v>
      </c>
      <c r="AP43" s="9" t="str">
        <f>D43&amp;","&amp;C43</f>
        <v>459082.43,718274.81</v>
      </c>
    </row>
    <row r="44" spans="1:44" s="46" customFormat="1">
      <c r="A44" s="20">
        <f>A43+1</f>
        <v>3</v>
      </c>
      <c r="B44" s="44"/>
      <c r="C44" s="60">
        <v>718276.08</v>
      </c>
      <c r="D44" s="60">
        <v>459042.48</v>
      </c>
      <c r="E44" s="79"/>
      <c r="F44" s="72">
        <f>IF(C45=0,C44-$C$42,C44-C45)</f>
        <v>-19.930000000051223</v>
      </c>
      <c r="G44" s="72">
        <f>IF(D45=0,D44-$D$42,D44-D45)</f>
        <v>-0.57000000000698492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19.938149362517315</v>
      </c>
      <c r="N44" s="22">
        <f>IF(F44=0,,ATAN(G44/F44))</f>
        <v>2.8592306208936647E-2</v>
      </c>
      <c r="O44" s="22">
        <f>ABS(DEGREES(N44))</f>
        <v>1.6382184723177688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181.63333333333333</v>
      </c>
      <c r="Y44" s="22">
        <f>RADIANS(X44)</f>
        <v>3.1700996980390337</v>
      </c>
      <c r="Z44" s="64"/>
      <c r="AA44" s="58">
        <f>-M44*COS(Y44)</f>
        <v>19.930048526812946</v>
      </c>
      <c r="AB44" s="58">
        <f>-M44*SIN(Y44)</f>
        <v>0.56830073106646728</v>
      </c>
      <c r="AC44" s="64"/>
      <c r="AD44" s="82">
        <f>$AA$40/$M$40*M44</f>
        <v>-4.9515269058223322E-4</v>
      </c>
      <c r="AE44" s="82">
        <f>$AB$40/$M$40*M44</f>
        <v>-5.5032777456895669E-4</v>
      </c>
      <c r="AF44" s="22">
        <f>AA44-AD44</f>
        <v>19.930543679503529</v>
      </c>
      <c r="AG44" s="22">
        <f>AB44-AE44</f>
        <v>0.56885105884103626</v>
      </c>
      <c r="AH44" s="64"/>
      <c r="AI44" s="25">
        <f>A44</f>
        <v>3</v>
      </c>
      <c r="AJ44" s="82">
        <f t="shared" si="1"/>
        <v>718276.08135952055</v>
      </c>
      <c r="AK44" s="82">
        <f t="shared" si="1"/>
        <v>459042.47768538992</v>
      </c>
      <c r="AL44" s="66"/>
      <c r="AM44" s="9" t="str">
        <f>IF(A45=0,A44&amp;" - 1",A44&amp;" - "&amp;A45)</f>
        <v>3 - 4</v>
      </c>
      <c r="AN44" s="18">
        <f>AN43+F43+F44</f>
        <v>17.210000000079162</v>
      </c>
      <c r="AO44" s="18">
        <f>AN44*G44</f>
        <v>-9.8097000001653338</v>
      </c>
      <c r="AP44" s="9" t="str">
        <f>D44&amp;","&amp;C44</f>
        <v>459042.48,718276.08</v>
      </c>
    </row>
    <row r="45" spans="1:44" s="46" customFormat="1">
      <c r="A45" s="20">
        <f>A44+1</f>
        <v>4</v>
      </c>
      <c r="B45" s="44"/>
      <c r="C45" s="60">
        <v>718296.01</v>
      </c>
      <c r="D45" s="60">
        <v>459043.05</v>
      </c>
      <c r="E45" s="79"/>
      <c r="F45" s="72">
        <f>IF(C46=0,C45-$C$42,C45-C46)</f>
        <v>1.3599999999860302</v>
      </c>
      <c r="G45" s="72">
        <f>IF(D46=0,D45-$D$42,D45-D46)</f>
        <v>-39.950000000011642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39.973142233265726</v>
      </c>
      <c r="N45" s="22">
        <f>IF(F45=0,,ATAN(G45/F45))</f>
        <v>-1.5367669150536509</v>
      </c>
      <c r="O45" s="22">
        <f>ABS(DEGREES(N45))</f>
        <v>88.050258327913696</v>
      </c>
      <c r="P45" s="24" t="str">
        <f>TEXT(INT(O45),"00")</f>
        <v>88</v>
      </c>
      <c r="Q45" s="25" t="str">
        <f>TEXT((O45-P45)*60,"00")</f>
        <v>03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03</v>
      </c>
      <c r="U45" s="24" t="str">
        <f>IF(L45="",IF(G45&gt;0,"W","E"),"")</f>
        <v>E</v>
      </c>
      <c r="V45" s="44"/>
      <c r="W45" s="22">
        <f>IF(S45="due",90*(I45+K45),S45+T45/60)</f>
        <v>88.05</v>
      </c>
      <c r="X45" s="22">
        <f>IF(R45="",W45,IF(R45="N",IF(U45="E",180+W45,180-W45),IF(U45="E",360-W45,W45)))</f>
        <v>271.95</v>
      </c>
      <c r="Y45" s="22">
        <f>RADIANS(X45)</f>
        <v>4.7464229007985788</v>
      </c>
      <c r="Z45" s="64"/>
      <c r="AA45" s="58">
        <f>-M45*COS(Y45)</f>
        <v>-1.3601801214443041</v>
      </c>
      <c r="AB45" s="58">
        <f>-M45*SIN(Y45)</f>
        <v>39.94999386781079</v>
      </c>
      <c r="AC45" s="64"/>
      <c r="AD45" s="82">
        <f>$AA$40/$M$40*M45</f>
        <v>-9.9271043505357991E-4</v>
      </c>
      <c r="AE45" s="82">
        <f>$AB$40/$M$40*M45</f>
        <v>-1.1033285992488962E-3</v>
      </c>
      <c r="AF45" s="22">
        <f>AA45-AD45</f>
        <v>-1.3591874110092506</v>
      </c>
      <c r="AG45" s="22">
        <f>AB45-AE45</f>
        <v>39.951097196410039</v>
      </c>
      <c r="AH45" s="64"/>
      <c r="AI45" s="25">
        <f>A45</f>
        <v>4</v>
      </c>
      <c r="AJ45" s="82">
        <f t="shared" ref="AJ45" si="2">AJ44+AF44</f>
        <v>718296.01190320007</v>
      </c>
      <c r="AK45" s="82">
        <f t="shared" ref="AK45" si="3">AK44+AG44</f>
        <v>459043.04653644876</v>
      </c>
      <c r="AL45" s="66"/>
      <c r="AM45" s="9" t="str">
        <f>IF(A46=0,A45&amp;" - 1",A45&amp;" - "&amp;A46)</f>
        <v>4 - 1</v>
      </c>
      <c r="AN45" s="18">
        <f>AN44+F44+F45</f>
        <v>-1.3599999999860302</v>
      </c>
      <c r="AO45" s="18">
        <f>AN45*G45</f>
        <v>54.331999999457736</v>
      </c>
      <c r="AP45" s="9" t="str">
        <f>D45&amp;","&amp;C45</f>
        <v>459043.05,718296.01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1601.2203000007871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800.61015000039356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5.2293368809368567E-3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22952.508597342163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120.02639971810166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4.8213139660688853E-3</v>
      </c>
      <c r="AB40" s="91">
        <f>SUM(AB42:AB65536)</f>
        <v>2.0250668766526037E-3</v>
      </c>
      <c r="AC40" s="91"/>
      <c r="AD40" s="91">
        <f>SUM(AD42:AD65536)</f>
        <v>4.8213139660688853E-3</v>
      </c>
      <c r="AE40" s="91">
        <f>SUM(AE42:AE65536)</f>
        <v>2.0250668766526037E-3</v>
      </c>
      <c r="AF40" s="91">
        <f>SUM(AF42:AF65536)</f>
        <v>0</v>
      </c>
      <c r="AG40" s="91">
        <f>SUM(AG42:AG65536)</f>
        <v>1.1102230246251565E-15</v>
      </c>
      <c r="AH40" s="92"/>
      <c r="AI40" s="93">
        <v>1</v>
      </c>
      <c r="AJ40" s="92">
        <f>AJ44+AF44</f>
        <v>718275.24468699843</v>
      </c>
      <c r="AK40" s="92">
        <f>AK44+AG44</f>
        <v>459082.047388507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2973.8299999999581</v>
      </c>
      <c r="G41" s="72">
        <f>IF(D42=0,D41-$D$41,D41-D42)</f>
        <v>3368.3199999999488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4493.244316893908</v>
      </c>
      <c r="N41" s="36">
        <f>IF(F41=0,,ATAN(G41/F41))</f>
        <v>0.84751943408473529</v>
      </c>
      <c r="O41" s="36">
        <f>ABS(DEGREES(N41))</f>
        <v>48.559286628371304</v>
      </c>
      <c r="P41" s="37" t="str">
        <f>TEXT(INT(O41),"00")</f>
        <v>48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48.56666666666667</v>
      </c>
      <c r="X41" s="22">
        <f>IF(R41="",W41,IF(R41="N",IF(U41="E",180+W41,180-W41),IF(U41="E",360-W41,W41)))</f>
        <v>48.56666666666667</v>
      </c>
      <c r="Y41" s="22">
        <f>RADIANS(X41)</f>
        <v>0.84764824005191275</v>
      </c>
      <c r="Z41" s="64"/>
      <c r="AA41" s="58">
        <f>-M41*COS(Y41)</f>
        <v>-2973.3961156164219</v>
      </c>
      <c r="AB41" s="58">
        <f>-M41*SIN(Y41)</f>
        <v>-3368.7030191064005</v>
      </c>
      <c r="AC41" s="64"/>
      <c r="AD41" s="22">
        <v>0</v>
      </c>
      <c r="AE41" s="22">
        <v>0</v>
      </c>
      <c r="AF41" s="22">
        <f t="shared" ref="AF41:AG43" si="0">AA41-AD41</f>
        <v>-2973.3961156164219</v>
      </c>
      <c r="AG41" s="22">
        <f t="shared" si="0"/>
        <v>-3368.7030191064005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718254.79</v>
      </c>
      <c r="D42" s="60">
        <v>459081.9</v>
      </c>
      <c r="E42" s="79"/>
      <c r="F42" s="72">
        <f>IF(C43=0,C42-$C$42,C42-C43)</f>
        <v>-1.2899999999208376</v>
      </c>
      <c r="G42" s="72">
        <f>IF(D43=0,D42-$D$42,D42-D43)</f>
        <v>40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40.020795844158272</v>
      </c>
      <c r="N42" s="36">
        <f>IF(F42=0,,ATAN(G42/F42))</f>
        <v>-1.5385575004967693</v>
      </c>
      <c r="O42" s="36">
        <f>ABS(DEGREES(N42))</f>
        <v>88.152851316661938</v>
      </c>
      <c r="P42" s="37" t="str">
        <f>TEXT(INT(O42),"00")</f>
        <v>88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88.15</v>
      </c>
      <c r="X42" s="22">
        <f>IF(R42="",W42,IF(R42="N",IF(U42="E",180+W42,180-W42),IF(U42="E",360-W42,W42)))</f>
        <v>91.85</v>
      </c>
      <c r="Y42" s="22">
        <f>RADIANS(X42)</f>
        <v>1.6030849179567916</v>
      </c>
      <c r="Z42" s="64"/>
      <c r="AA42" s="58">
        <f>-M42*COS(Y42)</f>
        <v>1.291990592873353</v>
      </c>
      <c r="AB42" s="58">
        <f>-M42*SIN(Y42)</f>
        <v>-39.999935753794944</v>
      </c>
      <c r="AC42" s="64"/>
      <c r="AD42" s="82">
        <f>$AA$40/$M$40*M42</f>
        <v>1.6075865175478716E-3</v>
      </c>
      <c r="AE42" s="82">
        <f>$AB$40/$M$40*M42</f>
        <v>6.7522468583266517E-4</v>
      </c>
      <c r="AF42" s="22">
        <f t="shared" si="0"/>
        <v>1.2903830063558053</v>
      </c>
      <c r="AG42" s="22">
        <f t="shared" si="0"/>
        <v>-40.000610978480779</v>
      </c>
      <c r="AH42" s="63"/>
      <c r="AI42" s="38">
        <f>A42</f>
        <v>1</v>
      </c>
      <c r="AJ42" s="82">
        <f t="shared" ref="AJ42:AK44" si="1">AJ41+AF41</f>
        <v>718255.22388438357</v>
      </c>
      <c r="AK42" s="82">
        <f t="shared" si="1"/>
        <v>459081.51698089356</v>
      </c>
      <c r="AL42" s="66"/>
      <c r="AM42" s="9" t="str">
        <f>IF(A43=0,A42&amp;" - 1",A42&amp;" - "&amp;A43)</f>
        <v>1 - 2</v>
      </c>
      <c r="AN42" s="18">
        <f>F42</f>
        <v>-1.2899999999208376</v>
      </c>
      <c r="AO42" s="18">
        <f>AN42*G42</f>
        <v>-51.599999996833503</v>
      </c>
      <c r="AP42" s="9" t="str">
        <f>D42&amp;","&amp;C42</f>
        <v>459081.9,718254.79</v>
      </c>
    </row>
    <row r="43" spans="1:44">
      <c r="A43" s="20">
        <f>A42+1</f>
        <v>2</v>
      </c>
      <c r="B43" s="44"/>
      <c r="C43" s="60">
        <v>718256.08</v>
      </c>
      <c r="D43" s="60">
        <v>459041.9</v>
      </c>
      <c r="E43" s="79"/>
      <c r="F43" s="72">
        <f>IF(C44=0,C43-$C$42,C43-C44)</f>
        <v>-20</v>
      </c>
      <c r="G43" s="72">
        <f>IF(D44=0,D43-$D$42,D43-D44)</f>
        <v>-0.57999999995809048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20.008408232539423</v>
      </c>
      <c r="N43" s="36">
        <f>IF(F43=0,,ATAN(G43/F43))</f>
        <v>2.8991874431006762E-2</v>
      </c>
      <c r="O43" s="36">
        <f>ABS(DEGREES(N43))</f>
        <v>1.6611120450699324</v>
      </c>
      <c r="P43" s="37" t="str">
        <f>TEXT(INT(O43),"00")</f>
        <v>01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40</v>
      </c>
      <c r="U43" s="40" t="str">
        <f>IF(L43="",IF(G43&gt;0,"W","E"),"")</f>
        <v>E</v>
      </c>
      <c r="V43" s="44"/>
      <c r="W43" s="22">
        <f>IF(S43="due",90*(I43+K43),S43+T43/60)</f>
        <v>1.6666666666666665</v>
      </c>
      <c r="X43" s="22">
        <f>IF(R43="",W43,IF(R43="N",IF(U43="E",180+W43,180-W43),IF(U43="E",360-W43,W43)))</f>
        <v>181.66666666666666</v>
      </c>
      <c r="Y43" s="22">
        <f>RADIANS(X43)</f>
        <v>3.1706814744563654</v>
      </c>
      <c r="Z43" s="64"/>
      <c r="AA43" s="58">
        <f>-M43*COS(Y43)</f>
        <v>19.999943677081351</v>
      </c>
      <c r="AB43" s="58">
        <f>-M43*SIN(Y43)</f>
        <v>0.5819389259407638</v>
      </c>
      <c r="AC43" s="64"/>
      <c r="AD43" s="82">
        <f>$AA$40/$M$40*M43</f>
        <v>8.0371333537384638E-4</v>
      </c>
      <c r="AE43" s="82">
        <f>$AB$40/$M$40*M43</f>
        <v>3.375787731817479E-4</v>
      </c>
      <c r="AF43" s="22">
        <f t="shared" si="0"/>
        <v>19.999139963745979</v>
      </c>
      <c r="AG43" s="22">
        <f t="shared" si="0"/>
        <v>0.58160134716758205</v>
      </c>
      <c r="AH43" s="64"/>
      <c r="AI43" s="25">
        <f>A43</f>
        <v>2</v>
      </c>
      <c r="AJ43" s="82">
        <f t="shared" si="1"/>
        <v>718256.5142673899</v>
      </c>
      <c r="AK43" s="82">
        <f t="shared" si="1"/>
        <v>459041.5163699151</v>
      </c>
      <c r="AL43" s="66"/>
      <c r="AM43" s="9" t="str">
        <f>IF(A44=0,A43&amp;" - 1",A43&amp;" - "&amp;A44)</f>
        <v>2 - 3</v>
      </c>
      <c r="AN43" s="18">
        <f>AN42+F42+F43</f>
        <v>-22.579999999841675</v>
      </c>
      <c r="AO43" s="18">
        <f>AN43*G43</f>
        <v>13.096399998961855</v>
      </c>
      <c r="AP43" s="9" t="str">
        <f>D43&amp;","&amp;C43</f>
        <v>459041.9,718256.08</v>
      </c>
    </row>
    <row r="44" spans="1:44" s="46" customFormat="1">
      <c r="A44" s="20">
        <f>A43+1</f>
        <v>3</v>
      </c>
      <c r="B44" s="44"/>
      <c r="C44" s="60">
        <v>718276.08</v>
      </c>
      <c r="D44" s="60">
        <v>459042.48</v>
      </c>
      <c r="E44" s="79"/>
      <c r="F44" s="72">
        <f>IF(C45=0,C44-$C$42,C44-C45)</f>
        <v>1.2699999999022111</v>
      </c>
      <c r="G44" s="72">
        <f>IF(D45=0,D44-$D$42,D44-D45)</f>
        <v>-39.950000000011642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39.970181385636494</v>
      </c>
      <c r="N44" s="22">
        <f>IF(F44=0,,ATAN(G44/F44))</f>
        <v>-1.5390172919064484</v>
      </c>
      <c r="O44" s="22">
        <f>ABS(DEGREES(N44))</f>
        <v>88.179195423892921</v>
      </c>
      <c r="P44" s="24" t="str">
        <f>TEXT(INT(O44),"00")</f>
        <v>88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88.183333333333337</v>
      </c>
      <c r="X44" s="22">
        <f>IF(R44="",W44,IF(R44="N",IF(U44="E",180+W44,180-W44),IF(U44="E",360-W44,W44)))</f>
        <v>271.81666666666666</v>
      </c>
      <c r="Y44" s="22">
        <f>RADIANS(X44)</f>
        <v>4.7440957951292537</v>
      </c>
      <c r="Z44" s="64"/>
      <c r="AA44" s="58">
        <f>-M44*COS(Y44)</f>
        <v>-1.2671148018445364</v>
      </c>
      <c r="AB44" s="58">
        <f>-M44*SIN(Y44)</f>
        <v>39.950091615409697</v>
      </c>
      <c r="AC44" s="64"/>
      <c r="AD44" s="82">
        <f>$AA$40/$M$40*M44</f>
        <v>1.6055533965317517E-3</v>
      </c>
      <c r="AE44" s="82">
        <f>$AB$40/$M$40*M44</f>
        <v>6.7437072650644288E-4</v>
      </c>
      <c r="AF44" s="22">
        <f>AA44-AD44</f>
        <v>-1.2687203552410682</v>
      </c>
      <c r="AG44" s="22">
        <f>AB44-AE44</f>
        <v>39.94941724468319</v>
      </c>
      <c r="AH44" s="64"/>
      <c r="AI44" s="25">
        <f>A44</f>
        <v>3</v>
      </c>
      <c r="AJ44" s="82">
        <f t="shared" si="1"/>
        <v>718276.51340735366</v>
      </c>
      <c r="AK44" s="82">
        <f t="shared" si="1"/>
        <v>459042.09797126229</v>
      </c>
      <c r="AL44" s="66"/>
      <c r="AM44" s="9" t="str">
        <f>IF(A45=0,A44&amp;" - 1",A44&amp;" - "&amp;A45)</f>
        <v>3 - 4</v>
      </c>
      <c r="AN44" s="18">
        <f>AN43+F43+F44</f>
        <v>-41.309999999939464</v>
      </c>
      <c r="AO44" s="18">
        <f>AN44*G44</f>
        <v>1650.3344999980625</v>
      </c>
      <c r="AP44" s="9" t="str">
        <f>D44&amp;","&amp;C44</f>
        <v>459042.48,718276.08</v>
      </c>
    </row>
    <row r="45" spans="1:44" s="46" customFormat="1">
      <c r="A45" s="20">
        <f>A44+1</f>
        <v>4</v>
      </c>
      <c r="B45" s="44"/>
      <c r="C45" s="60">
        <v>718274.81</v>
      </c>
      <c r="D45" s="60">
        <v>459082.43</v>
      </c>
      <c r="E45" s="79"/>
      <c r="F45" s="72">
        <f>IF(C46=0,C45-$C$42,C45-C46)</f>
        <v>20.020000000018626</v>
      </c>
      <c r="G45" s="72">
        <f>IF(D46=0,D45-$D$42,D45-D46)</f>
        <v>0.52999999996973202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20.027014255767476</v>
      </c>
      <c r="N45" s="22">
        <f>IF(F45=0,,ATAN(G45/F45))</f>
        <v>2.6467344435516512E-2</v>
      </c>
      <c r="O45" s="22">
        <f>ABS(DEGREES(N45))</f>
        <v>1.5164671310741604</v>
      </c>
      <c r="P45" s="24" t="str">
        <f>TEXT(INT(O45),"00")</f>
        <v>01</v>
      </c>
      <c r="Q45" s="25" t="str">
        <f>TEXT((O45-P45)*60,"00")</f>
        <v>31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31</v>
      </c>
      <c r="U45" s="24" t="str">
        <f>IF(L45="",IF(G45&gt;0,"W","E"),"")</f>
        <v>W</v>
      </c>
      <c r="V45" s="44"/>
      <c r="W45" s="22">
        <f>IF(S45="due",90*(I45+K45),S45+T45/60)</f>
        <v>1.5166666666666666</v>
      </c>
      <c r="X45" s="22">
        <f>IF(R45="",W45,IF(R45="N",IF(U45="E",180+W45,180-W45),IF(U45="E",360-W45,W45)))</f>
        <v>1.5166666666666666</v>
      </c>
      <c r="Y45" s="22">
        <f>RADIANS(X45)</f>
        <v>2.6470826988580665E-2</v>
      </c>
      <c r="Z45" s="64"/>
      <c r="AA45" s="58">
        <f>-M45*COS(Y45)</f>
        <v>-20.019998154144101</v>
      </c>
      <c r="AB45" s="58">
        <f>-M45*SIN(Y45)</f>
        <v>-0.53006972067886227</v>
      </c>
      <c r="AC45" s="64"/>
      <c r="AD45" s="82">
        <f>$AA$40/$M$40*M45</f>
        <v>8.0446071661541567E-4</v>
      </c>
      <c r="AE45" s="82">
        <f>$AB$40/$M$40*M45</f>
        <v>3.3789269113174765E-4</v>
      </c>
      <c r="AF45" s="22">
        <f>AA45-AD45</f>
        <v>-20.020802614860717</v>
      </c>
      <c r="AG45" s="22">
        <f>AB45-AE45</f>
        <v>-0.53040761336999398</v>
      </c>
      <c r="AH45" s="64"/>
      <c r="AI45" s="25">
        <f>A45</f>
        <v>4</v>
      </c>
      <c r="AJ45" s="82">
        <f t="shared" ref="AJ45" si="2">AJ44+AF44</f>
        <v>718275.24468699843</v>
      </c>
      <c r="AK45" s="82">
        <f t="shared" ref="AK45" si="3">AK44+AG44</f>
        <v>459082.047388507</v>
      </c>
      <c r="AL45" s="66"/>
      <c r="AM45" s="9" t="str">
        <f>IF(A46=0,A45&amp;" - 1",A45&amp;" - "&amp;A46)</f>
        <v>4 - 1</v>
      </c>
      <c r="AN45" s="18">
        <f>AN44+F44+F45</f>
        <v>-20.020000000018626</v>
      </c>
      <c r="AO45" s="18">
        <f>AN45*G45</f>
        <v>-10.610599999403908</v>
      </c>
      <c r="AP45" s="9" t="str">
        <f>D45&amp;","&amp;C45</f>
        <v>459082.43,718274.81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1594.7715999973859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797.38579999869296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2.8883002638436469E-3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40966.597957052363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118.32383568813094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2.059043635987301E-3</v>
      </c>
      <c r="AB40" s="91">
        <f>SUM(AB42:AB65536)</f>
        <v>-2.0254919696753859E-3</v>
      </c>
      <c r="AC40" s="91"/>
      <c r="AD40" s="91">
        <f>SUM(AD42:AD65536)</f>
        <v>2.059043635987301E-3</v>
      </c>
      <c r="AE40" s="91">
        <f>SUM(AE42:AE65536)</f>
        <v>-2.0254919696753864E-3</v>
      </c>
      <c r="AF40" s="91">
        <f>SUM(AF42:AF65536)</f>
        <v>-3.1086244689504383E-15</v>
      </c>
      <c r="AG40" s="91">
        <f>SUM(AG42:AG65536)</f>
        <v>0</v>
      </c>
      <c r="AH40" s="92"/>
      <c r="AI40" s="93">
        <v>1</v>
      </c>
      <c r="AJ40" s="92">
        <f>AJ44+AF44</f>
        <v>718239.57682709105</v>
      </c>
      <c r="AK40" s="92">
        <f>AK44+AG44</f>
        <v>459041.06754835846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2973.8299999999581</v>
      </c>
      <c r="G41" s="72">
        <f>IF(D42=0,D41-$D$41,D41-D42)</f>
        <v>3368.3199999999488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4493.244316893908</v>
      </c>
      <c r="N41" s="36">
        <f>IF(F41=0,,ATAN(G41/F41))</f>
        <v>0.84751943408473529</v>
      </c>
      <c r="O41" s="36">
        <f>ABS(DEGREES(N41))</f>
        <v>48.559286628371304</v>
      </c>
      <c r="P41" s="37" t="str">
        <f>TEXT(INT(O41),"00")</f>
        <v>48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48.56666666666667</v>
      </c>
      <c r="X41" s="22">
        <f>IF(R41="",W41,IF(R41="N",IF(U41="E",180+W41,180-W41),IF(U41="E",360-W41,W41)))</f>
        <v>48.56666666666667</v>
      </c>
      <c r="Y41" s="22">
        <f>RADIANS(X41)</f>
        <v>0.84764824005191275</v>
      </c>
      <c r="Z41" s="64"/>
      <c r="AA41" s="58">
        <f>-M41*COS(Y41)</f>
        <v>-2973.3961156164219</v>
      </c>
      <c r="AB41" s="58">
        <f>-M41*SIN(Y41)</f>
        <v>-3368.7030191064005</v>
      </c>
      <c r="AC41" s="64"/>
      <c r="AD41" s="22">
        <v>0</v>
      </c>
      <c r="AE41" s="22">
        <v>0</v>
      </c>
      <c r="AF41" s="22">
        <f t="shared" ref="AF41:AG43" si="0">AA41-AD41</f>
        <v>-2973.3961156164219</v>
      </c>
      <c r="AG41" s="22">
        <f t="shared" si="0"/>
        <v>-3368.7030191064005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718254.79</v>
      </c>
      <c r="D42" s="60">
        <v>459081.9</v>
      </c>
      <c r="E42" s="79"/>
      <c r="F42" s="72">
        <f>IF(C43=0,C42-$C$42,C42-C43)</f>
        <v>20.040000000037253</v>
      </c>
      <c r="G42" s="72">
        <f>IF(D43=0,D42-$D$42,D42-D43)</f>
        <v>0.6000000000349246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20.048980023969673</v>
      </c>
      <c r="N42" s="36">
        <f>IF(F42=0,,ATAN(G42/F42))</f>
        <v>2.9931178355493963E-2</v>
      </c>
      <c r="O42" s="36">
        <f>ABS(DEGREES(N42))</f>
        <v>1.714930195623124</v>
      </c>
      <c r="P42" s="37" t="str">
        <f>TEXT(INT(O42),"00")</f>
        <v>01</v>
      </c>
      <c r="Q42" s="38" t="str">
        <f>TEXT((O42-P42)*60,"00")</f>
        <v>43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1.7166666666666668</v>
      </c>
      <c r="X42" s="22">
        <f>IF(R42="",W42,IF(R42="N",IF(U42="E",180+W42,180-W42),IF(U42="E",360-W42,W42)))</f>
        <v>1.7166666666666668</v>
      </c>
      <c r="Y42" s="22">
        <f>RADIANS(X42)</f>
        <v>2.9961485492569325E-2</v>
      </c>
      <c r="Z42" s="64"/>
      <c r="AA42" s="58">
        <f>-M42*COS(Y42)</f>
        <v>-20.039981806551413</v>
      </c>
      <c r="AB42" s="58">
        <f>-M42*SIN(Y42)</f>
        <v>-0.60060735478626626</v>
      </c>
      <c r="AC42" s="64"/>
      <c r="AD42" s="82">
        <f>$AA$40/$M$40*M42</f>
        <v>3.4888764792242322E-4</v>
      </c>
      <c r="AE42" s="82">
        <f>$AB$40/$M$40*M42</f>
        <v>-3.432025999035991E-4</v>
      </c>
      <c r="AF42" s="22">
        <f t="shared" si="0"/>
        <v>-20.040330694199337</v>
      </c>
      <c r="AG42" s="22">
        <f t="shared" si="0"/>
        <v>-0.60026415218636264</v>
      </c>
      <c r="AH42" s="63"/>
      <c r="AI42" s="38">
        <f>A42</f>
        <v>1</v>
      </c>
      <c r="AJ42" s="82">
        <f t="shared" ref="AJ42:AK44" si="1">AJ41+AF41</f>
        <v>718255.22388438357</v>
      </c>
      <c r="AK42" s="82">
        <f t="shared" si="1"/>
        <v>459081.51698089356</v>
      </c>
      <c r="AL42" s="66"/>
      <c r="AM42" s="9" t="str">
        <f>IF(A43=0,A42&amp;" - 1",A42&amp;" - "&amp;A43)</f>
        <v>1 - 2</v>
      </c>
      <c r="AN42" s="18">
        <f>F42</f>
        <v>20.040000000037253</v>
      </c>
      <c r="AO42" s="18">
        <f>AN42*G42</f>
        <v>12.024000000722241</v>
      </c>
      <c r="AP42" s="9" t="str">
        <f>D42&amp;","&amp;C42</f>
        <v>459081.9,718254.79</v>
      </c>
    </row>
    <row r="43" spans="1:44">
      <c r="A43" s="20">
        <f>A42+1</f>
        <v>2</v>
      </c>
      <c r="B43" s="44"/>
      <c r="C43" s="60">
        <v>718234.75</v>
      </c>
      <c r="D43" s="60">
        <v>459081.3</v>
      </c>
      <c r="E43" s="79"/>
      <c r="F43" s="72">
        <f>IF(C44=0,C43-$C$42,C43-C44)</f>
        <v>-1.1800000000512227</v>
      </c>
      <c r="G43" s="72">
        <f>IF(D44=0,D43-$D$42,D43-D44)</f>
        <v>36.989999999990687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37.008816517141319</v>
      </c>
      <c r="N43" s="36">
        <f>IF(F43=0,,ATAN(G43/F43))</f>
        <v>-1.5389066276477912</v>
      </c>
      <c r="O43" s="36">
        <f>ABS(DEGREES(N43))</f>
        <v>88.172854828928919</v>
      </c>
      <c r="P43" s="37" t="str">
        <f>TEXT(INT(O43),"00")</f>
        <v>88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10</v>
      </c>
      <c r="U43" s="40" t="str">
        <f>IF(L43="",IF(G43&gt;0,"W","E"),"")</f>
        <v>W</v>
      </c>
      <c r="V43" s="44"/>
      <c r="W43" s="22">
        <f>IF(S43="due",90*(I43+K43),S43+T43/60)</f>
        <v>88.166666666666671</v>
      </c>
      <c r="X43" s="22">
        <f>IF(R43="",W43,IF(R43="N",IF(U43="E",180+W43,180-W43),IF(U43="E",360-W43,W43)))</f>
        <v>91.833333333333329</v>
      </c>
      <c r="Y43" s="22">
        <f>RADIANS(X43)</f>
        <v>1.6027940297481258</v>
      </c>
      <c r="Z43" s="64"/>
      <c r="AA43" s="58">
        <f>-M43*COS(Y43)</f>
        <v>1.183995053949725</v>
      </c>
      <c r="AB43" s="58">
        <f>-M43*SIN(Y43)</f>
        <v>-36.989872339758826</v>
      </c>
      <c r="AC43" s="64"/>
      <c r="AD43" s="82">
        <f>$AA$40/$M$40*M43</f>
        <v>6.4401874467534222E-4</v>
      </c>
      <c r="AE43" s="82">
        <f>$AB$40/$M$40*M43</f>
        <v>-6.335245998974903E-4</v>
      </c>
      <c r="AF43" s="22">
        <f t="shared" si="0"/>
        <v>1.1833510352050498</v>
      </c>
      <c r="AG43" s="22">
        <f t="shared" si="0"/>
        <v>-36.989238815158927</v>
      </c>
      <c r="AH43" s="64"/>
      <c r="AI43" s="25">
        <f>A43</f>
        <v>2</v>
      </c>
      <c r="AJ43" s="82">
        <f t="shared" si="1"/>
        <v>718235.18355368939</v>
      </c>
      <c r="AK43" s="82">
        <f t="shared" si="1"/>
        <v>459080.9167167414</v>
      </c>
      <c r="AL43" s="66"/>
      <c r="AM43" s="9" t="str">
        <f>IF(A44=0,A43&amp;" - 1",A43&amp;" - "&amp;A44)</f>
        <v>2 - 3</v>
      </c>
      <c r="AN43" s="18">
        <f>AN42+F42+F43</f>
        <v>38.900000000023283</v>
      </c>
      <c r="AO43" s="18">
        <f>AN43*G43</f>
        <v>1438.9110000004989</v>
      </c>
      <c r="AP43" s="9" t="str">
        <f>D43&amp;","&amp;C43</f>
        <v>459081.3,718234.75</v>
      </c>
    </row>
    <row r="44" spans="1:44" s="46" customFormat="1">
      <c r="A44" s="20">
        <f>A43+1</f>
        <v>3</v>
      </c>
      <c r="B44" s="44"/>
      <c r="C44" s="60">
        <v>718235.93</v>
      </c>
      <c r="D44" s="60">
        <v>459044.31</v>
      </c>
      <c r="E44" s="79"/>
      <c r="F44" s="72">
        <f>IF(C45=0,C44-$C$42,C44-C45)</f>
        <v>-3.2099999999627471</v>
      </c>
      <c r="G44" s="72">
        <f>IF(D45=0,D44-$D$42,D44-D45)</f>
        <v>2.8599999999860302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4.2992673794125587</v>
      </c>
      <c r="N44" s="22">
        <f>IF(F44=0,,ATAN(G44/F44))</f>
        <v>-0.72780131254397196</v>
      </c>
      <c r="O44" s="22">
        <f>ABS(DEGREES(N44))</f>
        <v>41.699943532851336</v>
      </c>
      <c r="P44" s="24" t="str">
        <f>TEXT(INT(O44),"00")</f>
        <v>41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41.7</v>
      </c>
      <c r="X44" s="22">
        <f>IF(R44="",W44,IF(R44="N",IF(U44="E",180+W44,180-W44),IF(U44="E",360-W44,W44)))</f>
        <v>138.30000000000001</v>
      </c>
      <c r="Y44" s="22">
        <f>RADIANS(X44)</f>
        <v>2.4137903555081581</v>
      </c>
      <c r="Z44" s="64"/>
      <c r="AA44" s="58">
        <f>-M44*COS(Y44)</f>
        <v>3.2099971813234718</v>
      </c>
      <c r="AB44" s="58">
        <f>-M44*SIN(Y44)</f>
        <v>-2.8600031635605401</v>
      </c>
      <c r="AC44" s="64"/>
      <c r="AD44" s="82">
        <f>$AA$40/$M$40*M44</f>
        <v>7.4814842550571675E-5</v>
      </c>
      <c r="AE44" s="82">
        <f>$AB$40/$M$40*M44</f>
        <v>-7.3595751032274825E-5</v>
      </c>
      <c r="AF44" s="22">
        <f>AA44-AD44</f>
        <v>3.2099223664809213</v>
      </c>
      <c r="AG44" s="22">
        <f>AB44-AE44</f>
        <v>-2.8599295678095076</v>
      </c>
      <c r="AH44" s="64"/>
      <c r="AI44" s="25">
        <f>A44</f>
        <v>3</v>
      </c>
      <c r="AJ44" s="82">
        <f t="shared" si="1"/>
        <v>718236.36690472462</v>
      </c>
      <c r="AK44" s="82">
        <f t="shared" si="1"/>
        <v>459043.92747792625</v>
      </c>
      <c r="AL44" s="66"/>
      <c r="AM44" s="9" t="str">
        <f>IF(A45=0,A44&amp;" - 1",A44&amp;" - "&amp;A45)</f>
        <v>3 - 4</v>
      </c>
      <c r="AN44" s="18">
        <f>AN43+F43+F44</f>
        <v>34.510000000009313</v>
      </c>
      <c r="AO44" s="18">
        <f>AN44*G44</f>
        <v>98.698599999544541</v>
      </c>
      <c r="AP44" s="9" t="str">
        <f>D44&amp;","&amp;C44</f>
        <v>459044.31,718235.93</v>
      </c>
    </row>
    <row r="45" spans="1:44" s="46" customFormat="1">
      <c r="A45" s="20">
        <f t="shared" ref="A45:A46" si="2">A44+1</f>
        <v>4</v>
      </c>
      <c r="B45" s="44"/>
      <c r="C45" s="60">
        <v>718239.14</v>
      </c>
      <c r="D45" s="60">
        <v>459041.45</v>
      </c>
      <c r="E45" s="79"/>
      <c r="F45" s="72">
        <f t="shared" ref="F45:F46" si="3">IF(C46=0,C45-$C$42,C45-C46)</f>
        <v>-16.939999999944121</v>
      </c>
      <c r="G45" s="72">
        <f t="shared" ref="G45:G46" si="4">IF(D46=0,D45-$D$42,D45-D46)</f>
        <v>-0.45000000001164153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16.945975923449122</v>
      </c>
      <c r="N45" s="22">
        <f t="shared" ref="N45:N46" si="11">IF(F45=0,,ATAN(G45/F45))</f>
        <v>2.6558098886976036E-2</v>
      </c>
      <c r="O45" s="22">
        <f t="shared" ref="O45:O46" si="12">ABS(DEGREES(N45))</f>
        <v>1.521666978114816</v>
      </c>
      <c r="P45" s="24" t="str">
        <f t="shared" ref="P45:P46" si="13">TEXT(INT(O45),"00")</f>
        <v>01</v>
      </c>
      <c r="Q45" s="25" t="str">
        <f t="shared" ref="Q45:Q46" si="14">TEXT((O45-P45)*60,"00")</f>
        <v>31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1.5166666666666666</v>
      </c>
      <c r="X45" s="22">
        <f t="shared" ref="X45:X46" si="20">IF(R45="",W45,IF(R45="N",IF(U45="E",180+W45,180-W45),IF(U45="E",360-W45,W45)))</f>
        <v>181.51666666666668</v>
      </c>
      <c r="Y45" s="22">
        <f t="shared" ref="Y45:Y46" si="21">RADIANS(X45)</f>
        <v>3.1680634805783741</v>
      </c>
      <c r="Z45" s="64"/>
      <c r="AA45" s="58">
        <f t="shared" ref="AA45:AA46" si="22">-M45*COS(Y45)</f>
        <v>16.940039207787578</v>
      </c>
      <c r="AB45" s="58">
        <f t="shared" ref="AB45:AB46" si="23">-M45*SIN(Y45)</f>
        <v>0.44852161234102167</v>
      </c>
      <c r="AC45" s="64"/>
      <c r="AD45" s="82">
        <f t="shared" ref="AD45:AD46" si="24">$AA$40/$M$40*M45</f>
        <v>2.9488989836958109E-4</v>
      </c>
      <c r="AE45" s="82">
        <f t="shared" ref="AE45:AE46" si="25">$AB$40/$M$40*M45</f>
        <v>-2.9008473188552714E-4</v>
      </c>
      <c r="AF45" s="22">
        <f t="shared" ref="AF45:AF46" si="26">AA45-AD45</f>
        <v>16.939744317889208</v>
      </c>
      <c r="AG45" s="22">
        <f t="shared" ref="AG45:AG46" si="27">AB45-AE45</f>
        <v>0.44881169707290719</v>
      </c>
      <c r="AH45" s="64"/>
      <c r="AI45" s="25">
        <f t="shared" ref="AI45:AI46" si="28">A45</f>
        <v>4</v>
      </c>
      <c r="AJ45" s="82">
        <f t="shared" ref="AJ45:AJ46" si="29">AJ44+AF44</f>
        <v>718239.57682709105</v>
      </c>
      <c r="AK45" s="82">
        <f t="shared" ref="AK45:AK46" si="30">AK44+AG44</f>
        <v>459041.06754835846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14.360000000102445</v>
      </c>
      <c r="AO45" s="18">
        <f t="shared" ref="AO45:AO46" si="33">AN45*G45</f>
        <v>-6.4620000002132727</v>
      </c>
      <c r="AP45" s="9" t="str">
        <f t="shared" ref="AP45:AP46" si="34">D45&amp;","&amp;C45</f>
        <v>459041.45,718239.14</v>
      </c>
    </row>
    <row r="46" spans="1:44" s="46" customFormat="1">
      <c r="A46" s="20">
        <f t="shared" si="2"/>
        <v>5</v>
      </c>
      <c r="B46" s="44"/>
      <c r="C46" s="60">
        <v>718256.08</v>
      </c>
      <c r="D46" s="60">
        <v>459041.9</v>
      </c>
      <c r="E46" s="79"/>
      <c r="F46" s="72">
        <f t="shared" si="3"/>
        <v>1.2899999999208376</v>
      </c>
      <c r="G46" s="72">
        <f t="shared" si="4"/>
        <v>-40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40.020795844158272</v>
      </c>
      <c r="N46" s="22">
        <f t="shared" si="11"/>
        <v>-1.5385575004967693</v>
      </c>
      <c r="O46" s="22">
        <f t="shared" si="12"/>
        <v>88.152851316661938</v>
      </c>
      <c r="P46" s="24" t="str">
        <f t="shared" si="13"/>
        <v>88</v>
      </c>
      <c r="Q46" s="25" t="str">
        <f t="shared" si="14"/>
        <v>09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88.15</v>
      </c>
      <c r="X46" s="22">
        <f t="shared" si="20"/>
        <v>271.85000000000002</v>
      </c>
      <c r="Y46" s="22">
        <f t="shared" si="21"/>
        <v>4.7446775715465854</v>
      </c>
      <c r="Z46" s="64"/>
      <c r="AA46" s="58">
        <f t="shared" si="22"/>
        <v>-1.2919905928733746</v>
      </c>
      <c r="AB46" s="58">
        <f t="shared" si="23"/>
        <v>39.999935753794944</v>
      </c>
      <c r="AC46" s="64"/>
      <c r="AD46" s="82">
        <f t="shared" si="24"/>
        <v>6.9643250246938303E-4</v>
      </c>
      <c r="AE46" s="82">
        <f t="shared" si="25"/>
        <v>-6.8508428695649489E-4</v>
      </c>
      <c r="AF46" s="22">
        <f t="shared" si="26"/>
        <v>-1.292687025375844</v>
      </c>
      <c r="AG46" s="22">
        <f t="shared" si="27"/>
        <v>40.0006208380819</v>
      </c>
      <c r="AH46" s="64"/>
      <c r="AI46" s="25">
        <f t="shared" si="28"/>
        <v>5</v>
      </c>
      <c r="AJ46" s="82">
        <f t="shared" si="29"/>
        <v>718256.51657140895</v>
      </c>
      <c r="AK46" s="82">
        <f t="shared" si="30"/>
        <v>459041.51636005554</v>
      </c>
      <c r="AL46" s="66"/>
      <c r="AM46" s="9" t="str">
        <f t="shared" si="31"/>
        <v>5 - 1</v>
      </c>
      <c r="AN46" s="18">
        <f t="shared" si="32"/>
        <v>-1.2899999999208376</v>
      </c>
      <c r="AO46" s="18">
        <f t="shared" si="33"/>
        <v>51.599999996833503</v>
      </c>
      <c r="AP46" s="9" t="str">
        <f t="shared" si="34"/>
        <v>459041.9,718256.08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1594.8158999990758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797.40794999953789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1.742383736502436E-3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67979.229038727164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118.44590309705234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-9.2883036580104772E-4</v>
      </c>
      <c r="AB40" s="91">
        <f>SUM(AB42:AB65536)</f>
        <v>-1.4741693378964582E-3</v>
      </c>
      <c r="AC40" s="91"/>
      <c r="AD40" s="91">
        <f>SUM(AD42:AD65536)</f>
        <v>-9.2883036580104783E-4</v>
      </c>
      <c r="AE40" s="91">
        <f>SUM(AE42:AE65536)</f>
        <v>-1.4741693378964582E-3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718225.10890029208</v>
      </c>
      <c r="AK40" s="92">
        <f>AK44+AG44</f>
        <v>459044.65138302767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3024.6899999999441</v>
      </c>
      <c r="G41" s="72">
        <f>IF(D42=0,D41-$D$41,D41-D42)</f>
        <v>3369.0999999999767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4527.6466741674431</v>
      </c>
      <c r="N41" s="36">
        <f>IF(F41=0,,ATAN(G41/F41))</f>
        <v>0.83921248440352547</v>
      </c>
      <c r="O41" s="36">
        <f>ABS(DEGREES(N41))</f>
        <v>48.083333471010434</v>
      </c>
      <c r="P41" s="37" t="str">
        <f>TEXT(INT(O41),"00")</f>
        <v>48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48.083333333333336</v>
      </c>
      <c r="X41" s="22">
        <f>IF(R41="",W41,IF(R41="N",IF(U41="E",180+W41,180-W41),IF(U41="E",360-W41,W41)))</f>
        <v>48.083333333333336</v>
      </c>
      <c r="Y41" s="22">
        <f>RADIANS(X41)</f>
        <v>0.83921248200060683</v>
      </c>
      <c r="Z41" s="64"/>
      <c r="AA41" s="58">
        <f>-M41*COS(Y41)</f>
        <v>-3024.690008095617</v>
      </c>
      <c r="AB41" s="58">
        <f>-M41*SIN(Y41)</f>
        <v>-3369.0999927318931</v>
      </c>
      <c r="AC41" s="64"/>
      <c r="AD41" s="22">
        <v>0</v>
      </c>
      <c r="AE41" s="22">
        <v>0</v>
      </c>
      <c r="AF41" s="22">
        <f t="shared" ref="AF41:AG43" si="0">AA41-AD41</f>
        <v>-3024.690008095617</v>
      </c>
      <c r="AG41" s="22">
        <f t="shared" si="0"/>
        <v>-3369.0999927318931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718203.93</v>
      </c>
      <c r="D42" s="60">
        <v>459081.12</v>
      </c>
      <c r="E42" s="79"/>
      <c r="F42" s="72">
        <f>IF(C43=0,C42-$C$42,C42-C43)</f>
        <v>-1.3899999998975545</v>
      </c>
      <c r="G42" s="72">
        <f>IF(D43=0,D42-$D$42,D42-D43)</f>
        <v>40.089999999967404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40.114089793950221</v>
      </c>
      <c r="N42" s="36">
        <f>IF(F42=0,,ATAN(G42/F42))</f>
        <v>-1.5361382223637372</v>
      </c>
      <c r="O42" s="36">
        <f>ABS(DEGREES(N42))</f>
        <v>88.014236890170906</v>
      </c>
      <c r="P42" s="37" t="str">
        <f>TEXT(INT(O42),"00")</f>
        <v>88</v>
      </c>
      <c r="Q42" s="38" t="str">
        <f>TEXT((O42-P42)*60,"00")</f>
        <v>01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01</v>
      </c>
      <c r="U42" s="40" t="str">
        <f>IF(L42="",IF(G42&gt;0,"W","E"),"")</f>
        <v>W</v>
      </c>
      <c r="V42" s="44"/>
      <c r="W42" s="22">
        <f>IF(S42="due",90*(I42+K42),S42+T42/60)</f>
        <v>88.016666666666666</v>
      </c>
      <c r="X42" s="22">
        <f>IF(R42="",W42,IF(R42="N",IF(U42="E",180+W42,180-W42),IF(U42="E",360-W42,W42)))</f>
        <v>91.983333333333334</v>
      </c>
      <c r="Y42" s="22">
        <f>RADIANS(X42)</f>
        <v>1.6054120236261176</v>
      </c>
      <c r="Z42" s="64"/>
      <c r="AA42" s="58">
        <f>-M42*COS(Y42)</f>
        <v>1.3882998779666407</v>
      </c>
      <c r="AB42" s="58">
        <f>-M42*SIN(Y42)</f>
        <v>-40.09005891048227</v>
      </c>
      <c r="AC42" s="64"/>
      <c r="AD42" s="82">
        <f>$AA$40/$M$40*M42</f>
        <v>-3.1456710382427819E-4</v>
      </c>
      <c r="AE42" s="82">
        <f>$AB$40/$M$40*M42</f>
        <v>-4.9925712621239928E-4</v>
      </c>
      <c r="AF42" s="22">
        <f t="shared" si="0"/>
        <v>1.3886144450704649</v>
      </c>
      <c r="AG42" s="22">
        <f t="shared" si="0"/>
        <v>-40.089559653356055</v>
      </c>
      <c r="AH42" s="63"/>
      <c r="AI42" s="38">
        <f>A42</f>
        <v>1</v>
      </c>
      <c r="AJ42" s="82">
        <f t="shared" ref="AJ42:AK44" si="1">AJ41+AF41</f>
        <v>718203.92999190441</v>
      </c>
      <c r="AK42" s="82">
        <f t="shared" si="1"/>
        <v>459081.12000726809</v>
      </c>
      <c r="AL42" s="66"/>
      <c r="AM42" s="9" t="str">
        <f>IF(A43=0,A42&amp;" - 1",A42&amp;" - "&amp;A43)</f>
        <v>1 - 2</v>
      </c>
      <c r="AN42" s="18">
        <f>F42</f>
        <v>-1.3899999998975545</v>
      </c>
      <c r="AO42" s="18">
        <f>AN42*G42</f>
        <v>-55.72509999584765</v>
      </c>
      <c r="AP42" s="9" t="str">
        <f>D42&amp;","&amp;C42</f>
        <v>459081.12,718203.93</v>
      </c>
    </row>
    <row r="43" spans="1:44">
      <c r="A43" s="20">
        <f>A42+1</f>
        <v>2</v>
      </c>
      <c r="B43" s="44"/>
      <c r="C43" s="60">
        <v>718205.32</v>
      </c>
      <c r="D43" s="60">
        <v>459041.03</v>
      </c>
      <c r="E43" s="79"/>
      <c r="F43" s="72">
        <f>IF(C44=0,C43-$C$42,C43-C44)</f>
        <v>-16.880000000004657</v>
      </c>
      <c r="G43" s="72">
        <f>IF(D44=0,D43-$D$42,D43-D44)</f>
        <v>-0.50999999995110556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16.887702626470759</v>
      </c>
      <c r="N43" s="36">
        <f>IF(F43=0,,ATAN(G43/F43))</f>
        <v>3.0204081860333479E-2</v>
      </c>
      <c r="O43" s="36">
        <f>ABS(DEGREES(N43))</f>
        <v>1.7305664146647564</v>
      </c>
      <c r="P43" s="37" t="str">
        <f>TEXT(INT(O43),"00")</f>
        <v>01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1.7333333333333334</v>
      </c>
      <c r="X43" s="22">
        <f>IF(R43="",W43,IF(R43="N",IF(U43="E",180+W43,180-W43),IF(U43="E",360-W43,W43)))</f>
        <v>181.73333333333332</v>
      </c>
      <c r="Y43" s="22">
        <f>RADIANS(X43)</f>
        <v>3.1718450272910279</v>
      </c>
      <c r="Z43" s="64"/>
      <c r="AA43" s="58">
        <f>-M43*COS(Y43)</f>
        <v>16.879975351482869</v>
      </c>
      <c r="AB43" s="58">
        <f>-M43*SIN(Y43)</f>
        <v>0.5108151656305151</v>
      </c>
      <c r="AC43" s="64"/>
      <c r="AD43" s="82">
        <f>$AA$40/$M$40*M43</f>
        <v>-1.3243016936796448E-4</v>
      </c>
      <c r="AE43" s="82">
        <f>$AB$40/$M$40*M43</f>
        <v>-2.1018315322445482E-4</v>
      </c>
      <c r="AF43" s="22">
        <f t="shared" si="0"/>
        <v>16.880107781652239</v>
      </c>
      <c r="AG43" s="22">
        <f t="shared" si="0"/>
        <v>0.51102534878373951</v>
      </c>
      <c r="AH43" s="64"/>
      <c r="AI43" s="25">
        <f>A43</f>
        <v>2</v>
      </c>
      <c r="AJ43" s="82">
        <f t="shared" si="1"/>
        <v>718205.31860634952</v>
      </c>
      <c r="AK43" s="82">
        <f t="shared" si="1"/>
        <v>459041.03044761473</v>
      </c>
      <c r="AL43" s="66"/>
      <c r="AM43" s="9" t="str">
        <f>IF(A44=0,A43&amp;" - 1",A43&amp;" - "&amp;A44)</f>
        <v>2 - 3</v>
      </c>
      <c r="AN43" s="18">
        <f>AN42+F42+F43</f>
        <v>-19.659999999799766</v>
      </c>
      <c r="AO43" s="18">
        <f>AN43*G43</f>
        <v>10.026599998936616</v>
      </c>
      <c r="AP43" s="9" t="str">
        <f>D43&amp;","&amp;C43</f>
        <v>459041.03,718205.32</v>
      </c>
    </row>
    <row r="44" spans="1:44" s="46" customFormat="1">
      <c r="A44" s="20">
        <f>A43+1</f>
        <v>3</v>
      </c>
      <c r="B44" s="44"/>
      <c r="C44" s="60">
        <v>718222.2</v>
      </c>
      <c r="D44" s="60">
        <v>459041.54</v>
      </c>
      <c r="E44" s="79"/>
      <c r="F44" s="72">
        <f>IF(C45=0,C44-$C$42,C44-C45)</f>
        <v>-2.9100000000325963</v>
      </c>
      <c r="G44" s="72">
        <f>IF(D45=0,D44-$D$42,D44-D45)</f>
        <v>-3.1100000000442378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4.2591313668945308</v>
      </c>
      <c r="N44" s="22">
        <f>IF(F44=0,,ATAN(G44/F44))</f>
        <v>0.81860853980862835</v>
      </c>
      <c r="O44" s="22">
        <f>ABS(DEGREES(N44))</f>
        <v>46.902814404401447</v>
      </c>
      <c r="P44" s="24" t="str">
        <f>TEXT(INT(O44),"00")</f>
        <v>46</v>
      </c>
      <c r="Q44" s="25" t="str">
        <f>TEXT((O44-P44)*60,"00")</f>
        <v>54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54</v>
      </c>
      <c r="U44" s="24" t="str">
        <f>IF(L44="",IF(G44&gt;0,"W","E"),"")</f>
        <v>E</v>
      </c>
      <c r="V44" s="44"/>
      <c r="W44" s="22">
        <f>IF(S44="due",90*(I44+K44),S44+T44/60)</f>
        <v>46.9</v>
      </c>
      <c r="X44" s="22">
        <f>IF(R44="",W44,IF(R44="N",IF(U44="E",180+W44,180-W44),IF(U44="E",360-W44,W44)))</f>
        <v>226.9</v>
      </c>
      <c r="Y44" s="22">
        <f>RADIANS(X44)</f>
        <v>3.9601520727751338</v>
      </c>
      <c r="Z44" s="64"/>
      <c r="AA44" s="58">
        <f>-M44*COS(Y44)</f>
        <v>2.910152761660286</v>
      </c>
      <c r="AB44" s="58">
        <f>-M44*SIN(Y44)</f>
        <v>3.1098570552785678</v>
      </c>
      <c r="AC44" s="64"/>
      <c r="AD44" s="82">
        <f>$AA$40/$M$40*M44</f>
        <v>-3.3399302483817301E-5</v>
      </c>
      <c r="AE44" s="82">
        <f>$AB$40/$M$40*M44</f>
        <v>-5.3008847946427617E-5</v>
      </c>
      <c r="AF44" s="22">
        <f>AA44-AD44</f>
        <v>2.9101861609627697</v>
      </c>
      <c r="AG44" s="22">
        <f>AB44-AE44</f>
        <v>3.1099100641265141</v>
      </c>
      <c r="AH44" s="64"/>
      <c r="AI44" s="25">
        <f>A44</f>
        <v>3</v>
      </c>
      <c r="AJ44" s="82">
        <f t="shared" si="1"/>
        <v>718222.19871413114</v>
      </c>
      <c r="AK44" s="82">
        <f t="shared" si="1"/>
        <v>459041.54147296352</v>
      </c>
      <c r="AL44" s="66"/>
      <c r="AM44" s="9" t="str">
        <f>IF(A45=0,A44&amp;" - 1",A44&amp;" - "&amp;A45)</f>
        <v>3 - 4</v>
      </c>
      <c r="AN44" s="18">
        <f>AN43+F43+F44</f>
        <v>-39.449999999837019</v>
      </c>
      <c r="AO44" s="18">
        <f>AN44*G44</f>
        <v>122.68950000123832</v>
      </c>
      <c r="AP44" s="9" t="str">
        <f>D44&amp;","&amp;C44</f>
        <v>459041.54,718222.2</v>
      </c>
    </row>
    <row r="45" spans="1:44" s="46" customFormat="1">
      <c r="A45" s="20">
        <f t="shared" ref="A45:A46" si="2">A44+1</f>
        <v>4</v>
      </c>
      <c r="B45" s="44"/>
      <c r="C45" s="60">
        <v>718225.11</v>
      </c>
      <c r="D45" s="60">
        <v>459044.65</v>
      </c>
      <c r="E45" s="79"/>
      <c r="F45" s="72">
        <f t="shared" ref="F45:F46" si="3">IF(C46=0,C45-$C$42,C45-C46)</f>
        <v>1.0899999999674037</v>
      </c>
      <c r="G45" s="72">
        <f t="shared" ref="G45:G46" si="4">IF(D46=0,D45-$D$42,D45-D46)</f>
        <v>-37.069999999948777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37.086021625352743</v>
      </c>
      <c r="N45" s="22">
        <f t="shared" ref="N45:N46" si="11">IF(F45=0,,ATAN(G45/F45))</f>
        <v>-1.5414009658511965</v>
      </c>
      <c r="O45" s="22">
        <f t="shared" ref="O45:O46" si="12">ABS(DEGREES(N45))</f>
        <v>88.315769880662288</v>
      </c>
      <c r="P45" s="24" t="str">
        <f t="shared" ref="P45:P46" si="13">TEXT(INT(O45),"00")</f>
        <v>88</v>
      </c>
      <c r="Q45" s="25" t="str">
        <f t="shared" ref="Q45:Q46" si="14">TEXT((O45-P45)*60,"00")</f>
        <v>19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88.316666666666663</v>
      </c>
      <c r="X45" s="22">
        <f t="shared" ref="X45:X46" si="20">IF(R45="",W45,IF(R45="N",IF(U45="E",180+W45,180-W45),IF(U45="E",360-W45,W45)))</f>
        <v>271.68333333333334</v>
      </c>
      <c r="Y45" s="22">
        <f t="shared" ref="Y45:Y46" si="21">RADIANS(X45)</f>
        <v>4.7417686894599278</v>
      </c>
      <c r="Z45" s="64"/>
      <c r="AA45" s="58">
        <f t="shared" ref="AA45:AA46" si="22">-M45*COS(Y45)</f>
        <v>-1.089419785070018</v>
      </c>
      <c r="AB45" s="58">
        <f t="shared" ref="AB45:AB46" si="23">-M45*SIN(Y45)</f>
        <v>37.070017055944675</v>
      </c>
      <c r="AC45" s="64"/>
      <c r="AD45" s="82">
        <f t="shared" ref="AD45:AD46" si="24">$AA$40/$M$40*M45</f>
        <v>-2.9082156606258507E-4</v>
      </c>
      <c r="AE45" s="82">
        <f t="shared" ref="AE45:AE46" si="25">$AB$40/$M$40*M45</f>
        <v>-4.6157000381738436E-4</v>
      </c>
      <c r="AF45" s="22">
        <f t="shared" ref="AF45:AF46" si="26">AA45-AD45</f>
        <v>-1.0891289635039554</v>
      </c>
      <c r="AG45" s="22">
        <f t="shared" ref="AG45:AG46" si="27">AB45-AE45</f>
        <v>37.070478625948489</v>
      </c>
      <c r="AH45" s="64"/>
      <c r="AI45" s="25">
        <f t="shared" ref="AI45:AI46" si="28">A45</f>
        <v>4</v>
      </c>
      <c r="AJ45" s="82">
        <f t="shared" ref="AJ45:AJ46" si="29">AJ44+AF44</f>
        <v>718225.10890029208</v>
      </c>
      <c r="AK45" s="82">
        <f t="shared" ref="AK45:AK46" si="30">AK44+AG44</f>
        <v>459044.65138302767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-41.269999999902211</v>
      </c>
      <c r="AO45" s="18">
        <f t="shared" ref="AO45:AO46" si="33">AN45*G45</f>
        <v>1529.878899994261</v>
      </c>
      <c r="AP45" s="9" t="str">
        <f t="shared" ref="AP45:AP46" si="34">D45&amp;","&amp;C45</f>
        <v>459044.65,718225.11</v>
      </c>
    </row>
    <row r="46" spans="1:44" s="46" customFormat="1">
      <c r="A46" s="20">
        <f t="shared" si="2"/>
        <v>5</v>
      </c>
      <c r="B46" s="44"/>
      <c r="C46" s="60">
        <v>718224.02</v>
      </c>
      <c r="D46" s="60">
        <v>459081.72</v>
      </c>
      <c r="E46" s="79"/>
      <c r="F46" s="72">
        <f t="shared" si="3"/>
        <v>20.089999999967404</v>
      </c>
      <c r="G46" s="72">
        <f t="shared" si="4"/>
        <v>0.59999999997671694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20.098957684384093</v>
      </c>
      <c r="N46" s="22">
        <f t="shared" si="11"/>
        <v>2.9856729941118855E-2</v>
      </c>
      <c r="O46" s="22">
        <f t="shared" si="12"/>
        <v>1.7106646156879892</v>
      </c>
      <c r="P46" s="24" t="str">
        <f t="shared" si="13"/>
        <v>01</v>
      </c>
      <c r="Q46" s="25" t="str">
        <f t="shared" si="14"/>
        <v>43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43</v>
      </c>
      <c r="U46" s="24" t="str">
        <f t="shared" si="18"/>
        <v>W</v>
      </c>
      <c r="V46" s="44"/>
      <c r="W46" s="22">
        <f t="shared" si="19"/>
        <v>1.7166666666666668</v>
      </c>
      <c r="X46" s="22">
        <f t="shared" si="20"/>
        <v>1.7166666666666668</v>
      </c>
      <c r="Y46" s="22">
        <f t="shared" si="21"/>
        <v>2.9961485492569325E-2</v>
      </c>
      <c r="Z46" s="64"/>
      <c r="AA46" s="58">
        <f t="shared" si="22"/>
        <v>-20.08993703640558</v>
      </c>
      <c r="AB46" s="58">
        <f t="shared" si="23"/>
        <v>-0.60210453570938671</v>
      </c>
      <c r="AC46" s="64"/>
      <c r="AD46" s="82">
        <f t="shared" si="24"/>
        <v>-1.5761222406240275E-4</v>
      </c>
      <c r="AE46" s="82">
        <f t="shared" si="25"/>
        <v>-2.501502066957923E-4</v>
      </c>
      <c r="AF46" s="22">
        <f t="shared" si="26"/>
        <v>-20.089779424181518</v>
      </c>
      <c r="AG46" s="22">
        <f t="shared" si="27"/>
        <v>-0.60185438550269088</v>
      </c>
      <c r="AH46" s="64"/>
      <c r="AI46" s="25">
        <f t="shared" si="28"/>
        <v>5</v>
      </c>
      <c r="AJ46" s="82">
        <f t="shared" si="29"/>
        <v>718224.01977132855</v>
      </c>
      <c r="AK46" s="82">
        <f t="shared" si="30"/>
        <v>459081.72186165361</v>
      </c>
      <c r="AL46" s="66"/>
      <c r="AM46" s="9" t="str">
        <f t="shared" si="31"/>
        <v>5 - 1</v>
      </c>
      <c r="AN46" s="18">
        <f t="shared" si="32"/>
        <v>-20.089999999967404</v>
      </c>
      <c r="AO46" s="18">
        <f t="shared" si="33"/>
        <v>-12.053999999512685</v>
      </c>
      <c r="AP46" s="9" t="str">
        <f t="shared" si="34"/>
        <v>459081.72,718224.02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1603.4194999983285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801.70974999916427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4.6657384813956074E-3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25763.805811543061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120.20718020212024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3.7403490667213823E-3</v>
      </c>
      <c r="AB40" s="91">
        <f>SUM(AB42:AB65536)</f>
        <v>2.7890687398937075E-3</v>
      </c>
      <c r="AC40" s="91"/>
      <c r="AD40" s="91">
        <f>SUM(AD42:AD65536)</f>
        <v>3.7403490667213828E-3</v>
      </c>
      <c r="AE40" s="91">
        <f>SUM(AE42:AE65536)</f>
        <v>2.7890687398937075E-3</v>
      </c>
      <c r="AF40" s="91">
        <f>SUM(AF42:AF65536)</f>
        <v>-3.3306690738754696E-15</v>
      </c>
      <c r="AG40" s="91">
        <f>SUM(AG42:AG65536)</f>
        <v>0</v>
      </c>
      <c r="AH40" s="92"/>
      <c r="AI40" s="93">
        <v>1</v>
      </c>
      <c r="AJ40" s="92">
        <f>AJ44+AF44</f>
        <v>718227.72804757371</v>
      </c>
      <c r="AK40" s="92">
        <f>AK44+AG44</f>
        <v>459041.19444209628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46245.22</v>
      </c>
      <c r="E41" s="78"/>
      <c r="F41" s="72">
        <f>IF(C42=0,C41-$C$41,C41-C42)</f>
        <v>3024.6899999999441</v>
      </c>
      <c r="G41" s="72">
        <f>IF(D42=0,D41-$D$41,D41-D42)</f>
        <v>-412835.9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412846.98022197781</v>
      </c>
      <c r="N41" s="36">
        <f>IF(F41=0,,ATAN(G41/F41))</f>
        <v>-1.5634698421537492</v>
      </c>
      <c r="O41" s="36">
        <f>ABS(DEGREES(N41))</f>
        <v>89.580223351394835</v>
      </c>
      <c r="P41" s="37" t="str">
        <f>TEXT(INT(O41),"00")</f>
        <v>89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35</v>
      </c>
      <c r="U41" s="40" t="str">
        <f>IF(L41="",IF(G41&gt;0,"W","E"),"")</f>
        <v>E</v>
      </c>
      <c r="V41" s="41"/>
      <c r="W41" s="22">
        <f>IF(S41="due",90*(I41+K41),S41+T41/60)</f>
        <v>89.583333333333329</v>
      </c>
      <c r="X41" s="22">
        <f>IF(R41="",W41,IF(R41="N",IF(U41="E",180+W41,180-W41),IF(U41="E",360-W41,W41)))</f>
        <v>270.41666666666669</v>
      </c>
      <c r="Y41" s="22">
        <f>RADIANS(X41)</f>
        <v>4.7196611856013329</v>
      </c>
      <c r="Z41" s="64"/>
      <c r="AA41" s="58">
        <f>-M41*COS(Y41)</f>
        <v>-3002.2815004884319</v>
      </c>
      <c r="AB41" s="58">
        <f>-M41*SIN(Y41)</f>
        <v>412836.06357027235</v>
      </c>
      <c r="AC41" s="64"/>
      <c r="AD41" s="22">
        <v>0</v>
      </c>
      <c r="AE41" s="22">
        <v>0</v>
      </c>
      <c r="AF41" s="22">
        <f t="shared" ref="AF41:AG43" si="0">AA41-AD41</f>
        <v>-3002.2815004884319</v>
      </c>
      <c r="AG41" s="22">
        <f t="shared" si="0"/>
        <v>412836.06357027235</v>
      </c>
      <c r="AH41" s="63"/>
      <c r="AI41" s="36" t="str">
        <f>A41</f>
        <v>BLLM 1</v>
      </c>
      <c r="AJ41" s="36">
        <f>C41</f>
        <v>721228.62</v>
      </c>
      <c r="AK41" s="36">
        <f>D41</f>
        <v>46245.22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718203.93</v>
      </c>
      <c r="D42" s="60">
        <v>459081.12</v>
      </c>
      <c r="E42" s="79"/>
      <c r="F42" s="72">
        <f>IF(C43=0,C42-$C$42,C42-C43)</f>
        <v>19.880000000004657</v>
      </c>
      <c r="G42" s="72">
        <f>IF(D43=0,D42-$D$42,D42-D43)</f>
        <v>0.53999999997904524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19.887332651719852</v>
      </c>
      <c r="N42" s="36">
        <f>IF(F42=0,,ATAN(G42/F42))</f>
        <v>2.7156300292555936E-2</v>
      </c>
      <c r="O42" s="36">
        <f>ABS(DEGREES(N42))</f>
        <v>1.555941393953338</v>
      </c>
      <c r="P42" s="37" t="str">
        <f>TEXT(INT(O42),"00")</f>
        <v>01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1.55</v>
      </c>
      <c r="X42" s="22">
        <f>IF(R42="",W42,IF(R42="N",IF(U42="E",180+W42,180-W42),IF(U42="E",360-W42,W42)))</f>
        <v>1.55</v>
      </c>
      <c r="Y42" s="22">
        <f>RADIANS(X42)</f>
        <v>2.7052603405912107E-2</v>
      </c>
      <c r="Z42" s="64"/>
      <c r="AA42" s="58">
        <f>-M42*COS(Y42)</f>
        <v>-19.880055889438083</v>
      </c>
      <c r="AB42" s="58">
        <f>-M42*SIN(Y42)</f>
        <v>-0.5379385029729381</v>
      </c>
      <c r="AC42" s="64"/>
      <c r="AD42" s="82">
        <f>$AA$40/$M$40*M42</f>
        <v>6.1881133887646078E-4</v>
      </c>
      <c r="AE42" s="82">
        <f>$AB$40/$M$40*M42</f>
        <v>4.6142948969866054E-4</v>
      </c>
      <c r="AF42" s="22">
        <f t="shared" si="0"/>
        <v>-19.880674700776961</v>
      </c>
      <c r="AG42" s="22">
        <f t="shared" si="0"/>
        <v>-0.53839993246263673</v>
      </c>
      <c r="AH42" s="63"/>
      <c r="AI42" s="38">
        <f>A42</f>
        <v>1</v>
      </c>
      <c r="AJ42" s="82">
        <f t="shared" ref="AJ42:AK44" si="1">AJ41+AF41</f>
        <v>718226.33849951159</v>
      </c>
      <c r="AK42" s="82">
        <f t="shared" si="1"/>
        <v>459081.28357027238</v>
      </c>
      <c r="AL42" s="66"/>
      <c r="AM42" s="9" t="str">
        <f>IF(A43=0,A42&amp;" - 1",A42&amp;" - "&amp;A43)</f>
        <v>1 - 2</v>
      </c>
      <c r="AN42" s="18">
        <f>F42</f>
        <v>19.880000000004657</v>
      </c>
      <c r="AO42" s="18">
        <f>AN42*G42</f>
        <v>10.735199999585934</v>
      </c>
      <c r="AP42" s="9" t="str">
        <f>D42&amp;","&amp;C42</f>
        <v>459081.12,718203.93</v>
      </c>
    </row>
    <row r="43" spans="1:44">
      <c r="A43" s="20">
        <f>A42+1</f>
        <v>2</v>
      </c>
      <c r="B43" s="44"/>
      <c r="C43" s="60">
        <v>718184.05</v>
      </c>
      <c r="D43" s="60">
        <v>459080.58</v>
      </c>
      <c r="E43" s="79"/>
      <c r="F43" s="72">
        <f>IF(C44=0,C43-$C$42,C43-C44)</f>
        <v>-1.1999999999534339</v>
      </c>
      <c r="G43" s="72">
        <f>IF(D44=0,D43-$D$42,D43-D44)</f>
        <v>40.110000000044238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40.127946620820715</v>
      </c>
      <c r="N43" s="36">
        <f>IF(F43=0,,ATAN(G43/F43))</f>
        <v>-1.5408875219091356</v>
      </c>
      <c r="O43" s="36">
        <f>ABS(DEGREES(N43))</f>
        <v>88.28635170976564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W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91.716666666666669</v>
      </c>
      <c r="Y43" s="22">
        <f>RADIANS(X43)</f>
        <v>1.6007578122874659</v>
      </c>
      <c r="Z43" s="64"/>
      <c r="AA43" s="58">
        <f>-M43*COS(Y43)</f>
        <v>1.202113017426391</v>
      </c>
      <c r="AB43" s="58">
        <f>-M43*SIN(Y43)</f>
        <v>-40.109936727658535</v>
      </c>
      <c r="AC43" s="64"/>
      <c r="AD43" s="82">
        <f>$AA$40/$M$40*M43</f>
        <v>1.2486153276390127E-3</v>
      </c>
      <c r="AE43" s="82">
        <f>$AB$40/$M$40*M43</f>
        <v>9.3105587642992003E-4</v>
      </c>
      <c r="AF43" s="22">
        <f t="shared" si="0"/>
        <v>1.200864402098752</v>
      </c>
      <c r="AG43" s="22">
        <f t="shared" si="0"/>
        <v>-40.110867783534964</v>
      </c>
      <c r="AH43" s="64"/>
      <c r="AI43" s="25">
        <f>A43</f>
        <v>2</v>
      </c>
      <c r="AJ43" s="82">
        <f t="shared" si="1"/>
        <v>718206.45782481076</v>
      </c>
      <c r="AK43" s="82">
        <f t="shared" si="1"/>
        <v>459080.74517033994</v>
      </c>
      <c r="AL43" s="66"/>
      <c r="AM43" s="9" t="str">
        <f>IF(A44=0,A43&amp;" - 1",A43&amp;" - "&amp;A44)</f>
        <v>2 - 3</v>
      </c>
      <c r="AN43" s="18">
        <f>AN42+F42+F43</f>
        <v>38.560000000055879</v>
      </c>
      <c r="AO43" s="18">
        <f>AN43*G43</f>
        <v>1546.6416000039471</v>
      </c>
      <c r="AP43" s="9" t="str">
        <f>D43&amp;","&amp;C43</f>
        <v>459080.58,718184.05</v>
      </c>
    </row>
    <row r="44" spans="1:44" s="46" customFormat="1">
      <c r="A44" s="20">
        <f>A43+1</f>
        <v>3</v>
      </c>
      <c r="B44" s="44"/>
      <c r="C44" s="60">
        <v>718185.25</v>
      </c>
      <c r="D44" s="60">
        <v>459040.47</v>
      </c>
      <c r="E44" s="79"/>
      <c r="F44" s="72">
        <f>IF(C45=0,C44-$C$42,C44-C45)</f>
        <v>-20.069999999948777</v>
      </c>
      <c r="G44" s="72">
        <f>IF(D45=0,D44-$D$42,D44-D45)</f>
        <v>-0.56000000005587935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20.077811135629464</v>
      </c>
      <c r="N44" s="22">
        <f>IF(F44=0,,ATAN(G44/F44))</f>
        <v>2.7895104151088704E-2</v>
      </c>
      <c r="O44" s="22">
        <f>ABS(DEGREES(N44))</f>
        <v>1.5982717369352459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181.6</v>
      </c>
      <c r="Y44" s="22">
        <f>RADIANS(X44)</f>
        <v>3.1695179216217024</v>
      </c>
      <c r="Z44" s="64"/>
      <c r="AA44" s="58">
        <f>-M44*COS(Y44)</f>
        <v>20.069983099045075</v>
      </c>
      <c r="AB44" s="58">
        <f>-M44*SIN(Y44)</f>
        <v>0.56060538888909239</v>
      </c>
      <c r="AC44" s="64"/>
      <c r="AD44" s="82">
        <f>$AA$40/$M$40*M44</f>
        <v>6.2473823956844842E-4</v>
      </c>
      <c r="AE44" s="82">
        <f>$AB$40/$M$40*M44</f>
        <v>4.6584900593888323E-4</v>
      </c>
      <c r="AF44" s="22">
        <f>AA44-AD44</f>
        <v>20.069358360805506</v>
      </c>
      <c r="AG44" s="22">
        <f>AB44-AE44</f>
        <v>0.56013953988315346</v>
      </c>
      <c r="AH44" s="64"/>
      <c r="AI44" s="25">
        <f>A44</f>
        <v>3</v>
      </c>
      <c r="AJ44" s="82">
        <f t="shared" si="1"/>
        <v>718207.65868921287</v>
      </c>
      <c r="AK44" s="82">
        <f t="shared" si="1"/>
        <v>459040.6343025564</v>
      </c>
      <c r="AL44" s="66"/>
      <c r="AM44" s="9" t="str">
        <f>IF(A45=0,A44&amp;" - 1",A44&amp;" - "&amp;A45)</f>
        <v>3 - 4</v>
      </c>
      <c r="AN44" s="18">
        <f>AN43+F43+F44</f>
        <v>17.290000000153668</v>
      </c>
      <c r="AO44" s="18">
        <f>AN44*G44</f>
        <v>-9.6824000010522084</v>
      </c>
      <c r="AP44" s="9" t="str">
        <f>D44&amp;","&amp;C44</f>
        <v>459040.47,718185.25</v>
      </c>
    </row>
    <row r="45" spans="1:44" s="46" customFormat="1">
      <c r="A45" s="20">
        <f>A44+1</f>
        <v>4</v>
      </c>
      <c r="B45" s="44"/>
      <c r="C45" s="60">
        <v>718205.32</v>
      </c>
      <c r="D45" s="60">
        <v>459041.03</v>
      </c>
      <c r="E45" s="79"/>
      <c r="F45" s="72">
        <f>IF(C46=0,C45-$C$42,C45-C46)</f>
        <v>1.3899999998975545</v>
      </c>
      <c r="G45" s="72">
        <f>IF(D46=0,D45-$D$42,D45-D46)</f>
        <v>-40.089999999967404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40.114089793950221</v>
      </c>
      <c r="N45" s="22">
        <f>IF(F45=0,,ATAN(G45/F45))</f>
        <v>-1.5361382223637372</v>
      </c>
      <c r="O45" s="22">
        <f>ABS(DEGREES(N45))</f>
        <v>88.014236890170906</v>
      </c>
      <c r="P45" s="24" t="str">
        <f>TEXT(INT(O45),"00")</f>
        <v>88</v>
      </c>
      <c r="Q45" s="25" t="str">
        <f>TEXT((O45-P45)*60,"00")</f>
        <v>01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01</v>
      </c>
      <c r="U45" s="24" t="str">
        <f>IF(L45="",IF(G45&gt;0,"W","E"),"")</f>
        <v>E</v>
      </c>
      <c r="V45" s="44"/>
      <c r="W45" s="22">
        <f>IF(S45="due",90*(I45+K45),S45+T45/60)</f>
        <v>88.016666666666666</v>
      </c>
      <c r="X45" s="22">
        <f>IF(R45="",W45,IF(R45="N",IF(U45="E",180+W45,180-W45),IF(U45="E",360-W45,W45)))</f>
        <v>271.98333333333335</v>
      </c>
      <c r="Y45" s="22">
        <f>RADIANS(X45)</f>
        <v>4.7470046772159114</v>
      </c>
      <c r="Z45" s="64"/>
      <c r="AA45" s="58">
        <f>-M45*COS(Y45)</f>
        <v>-1.3882998779666624</v>
      </c>
      <c r="AB45" s="58">
        <f>-M45*SIN(Y45)</f>
        <v>40.09005891048227</v>
      </c>
      <c r="AC45" s="64"/>
      <c r="AD45" s="82">
        <f>$AA$40/$M$40*M45</f>
        <v>1.2481841606374606E-3</v>
      </c>
      <c r="AE45" s="82">
        <f>$AB$40/$M$40*M45</f>
        <v>9.3073436782624397E-4</v>
      </c>
      <c r="AF45" s="22">
        <f>AA45-AD45</f>
        <v>-1.3895480621273</v>
      </c>
      <c r="AG45" s="22">
        <f>AB45-AE45</f>
        <v>40.089128176114443</v>
      </c>
      <c r="AH45" s="64"/>
      <c r="AI45" s="25">
        <f>A45</f>
        <v>4</v>
      </c>
      <c r="AJ45" s="82">
        <f t="shared" ref="AJ45" si="2">AJ44+AF44</f>
        <v>718227.72804757371</v>
      </c>
      <c r="AK45" s="82">
        <f t="shared" ref="AK45" si="3">AK44+AG44</f>
        <v>459041.19444209628</v>
      </c>
      <c r="AL45" s="66"/>
      <c r="AM45" s="9" t="str">
        <f>IF(A46=0,A45&amp;" - 1",A45&amp;" - "&amp;A46)</f>
        <v>4 - 1</v>
      </c>
      <c r="AN45" s="18">
        <f>AN44+F44+F45</f>
        <v>-1.3899999998975545</v>
      </c>
      <c r="AO45" s="18">
        <f>AN45*G45</f>
        <v>55.72509999584765</v>
      </c>
      <c r="AP45" s="9" t="str">
        <f>D45&amp;","&amp;C45</f>
        <v>459041.03,718205.32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1604.661200004344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802.33060000217199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4.474086094951338E-3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26881.320650287111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120.26934293537782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-3.5027361429271764E-3</v>
      </c>
      <c r="AB40" s="91">
        <f>SUM(AB42:AB65536)</f>
        <v>-2.7835743025952375E-3</v>
      </c>
      <c r="AC40" s="91"/>
      <c r="AD40" s="91">
        <f>SUM(AD42:AD65536)</f>
        <v>-3.5027361429271768E-3</v>
      </c>
      <c r="AE40" s="91">
        <f>SUM(AE42:AE65536)</f>
        <v>-2.7835743025952375E-3</v>
      </c>
      <c r="AF40" s="91">
        <f>SUM(AF42:AF65536)</f>
        <v>0</v>
      </c>
      <c r="AG40" s="91">
        <f>SUM(AG42:AG65536)</f>
        <v>1.4432899320127035E-15</v>
      </c>
      <c r="AH40" s="92"/>
      <c r="AI40" s="93">
        <v>1</v>
      </c>
      <c r="AJ40" s="92">
        <f>AJ44+AF44</f>
        <v>718183.89668240305</v>
      </c>
      <c r="AK40" s="92">
        <f>AK44+AG44</f>
        <v>459080.7194553524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3064.5300000000279</v>
      </c>
      <c r="G41" s="72">
        <f>IF(D42=0,D41-$D$41,D41-D42)</f>
        <v>3370.1499999999651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4555.135030204915</v>
      </c>
      <c r="N41" s="36">
        <f>IF(F41=0,,ATAN(G41/F41))</f>
        <v>0.8328582546374359</v>
      </c>
      <c r="O41" s="36">
        <f>ABS(DEGREES(N41))</f>
        <v>47.7192629233571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-3064.6827092273679</v>
      </c>
      <c r="AB41" s="58">
        <f>-M41*SIN(Y41)</f>
        <v>-3370.0111327950735</v>
      </c>
      <c r="AC41" s="64"/>
      <c r="AD41" s="22">
        <v>0</v>
      </c>
      <c r="AE41" s="22">
        <v>0</v>
      </c>
      <c r="AF41" s="22">
        <f t="shared" ref="AF41:AG43" si="0">AA41-AD41</f>
        <v>-3064.6827092273679</v>
      </c>
      <c r="AG41" s="22">
        <f t="shared" si="0"/>
        <v>-3370.0111327950735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718164.09</v>
      </c>
      <c r="D42" s="60">
        <v>459080.07</v>
      </c>
      <c r="E42" s="79"/>
      <c r="F42" s="72">
        <f>IF(C43=0,C42-$C$42,C42-C43)</f>
        <v>-1.1700000000419095</v>
      </c>
      <c r="G42" s="72">
        <f>IF(D43=0,D42-$D$42,D42-D43)</f>
        <v>40.160000000032596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40.177039462891194</v>
      </c>
      <c r="N42" s="36">
        <f>IF(F42=0,,ATAN(G42/F42))</f>
        <v>-1.541671098892524</v>
      </c>
      <c r="O42" s="36">
        <f>ABS(DEGREES(N42))</f>
        <v>88.331247363837392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W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91.666666666666671</v>
      </c>
      <c r="Y42" s="22">
        <f>RADIANS(X42)</f>
        <v>1.5998851476614688</v>
      </c>
      <c r="Z42" s="64"/>
      <c r="AA42" s="58">
        <f>-M42*COS(Y42)</f>
        <v>1.1685378927090804</v>
      </c>
      <c r="AB42" s="58">
        <f>-M42*SIN(Y42)</f>
        <v>-40.160042569648994</v>
      </c>
      <c r="AC42" s="64"/>
      <c r="AD42" s="82">
        <f>$AA$40/$M$40*M42</f>
        <v>-1.1701200389703315E-3</v>
      </c>
      <c r="AE42" s="82">
        <f>$AB$40/$M$40*M42</f>
        <v>-9.2987765521716878E-4</v>
      </c>
      <c r="AF42" s="22">
        <f t="shared" si="0"/>
        <v>1.1697080127480508</v>
      </c>
      <c r="AG42" s="22">
        <f t="shared" si="0"/>
        <v>-40.159112691993776</v>
      </c>
      <c r="AH42" s="63"/>
      <c r="AI42" s="38">
        <f>A42</f>
        <v>1</v>
      </c>
      <c r="AJ42" s="82">
        <f t="shared" ref="AJ42:AK44" si="1">AJ41+AF41</f>
        <v>718163.93729077268</v>
      </c>
      <c r="AK42" s="82">
        <f t="shared" si="1"/>
        <v>459080.2088672049</v>
      </c>
      <c r="AL42" s="66"/>
      <c r="AM42" s="9" t="str">
        <f>IF(A43=0,A42&amp;" - 1",A42&amp;" - "&amp;A43)</f>
        <v>1 - 2</v>
      </c>
      <c r="AN42" s="18">
        <f>F42</f>
        <v>-1.1700000000419095</v>
      </c>
      <c r="AO42" s="18">
        <f>AN42*G42</f>
        <v>-46.987200001721227</v>
      </c>
      <c r="AP42" s="9" t="str">
        <f>D42&amp;","&amp;C42</f>
        <v>459080.07,718164.09</v>
      </c>
    </row>
    <row r="43" spans="1:44">
      <c r="A43" s="20">
        <f>A42+1</f>
        <v>2</v>
      </c>
      <c r="B43" s="44"/>
      <c r="C43" s="60">
        <v>718165.26</v>
      </c>
      <c r="D43" s="60">
        <v>459039.91</v>
      </c>
      <c r="E43" s="79"/>
      <c r="F43" s="72">
        <f>IF(C44=0,C43-$C$42,C43-C44)</f>
        <v>-19.989999999990687</v>
      </c>
      <c r="G43" s="72">
        <f>IF(D44=0,D43-$D$42,D43-D44)</f>
        <v>-0.55999999999767169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19.997842383607914</v>
      </c>
      <c r="N43" s="36">
        <f>IF(F43=0,,ATAN(G43/F43))</f>
        <v>2.8006682131838486E-2</v>
      </c>
      <c r="O43" s="36">
        <f>ABS(DEGREES(N43))</f>
        <v>1.6046646843188004</v>
      </c>
      <c r="P43" s="37" t="str">
        <f>TEXT(INT(O43),"00")</f>
        <v>01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1.6</v>
      </c>
      <c r="X43" s="22">
        <f>IF(R43="",W43,IF(R43="N",IF(U43="E",180+W43,180-W43),IF(U43="E",360-W43,W43)))</f>
        <v>181.6</v>
      </c>
      <c r="Y43" s="22">
        <f>RADIANS(X43)</f>
        <v>3.1695179216217024</v>
      </c>
      <c r="Z43" s="64"/>
      <c r="AA43" s="58">
        <f>-M43*COS(Y43)</f>
        <v>19.990045525637182</v>
      </c>
      <c r="AB43" s="58">
        <f>-M43*SIN(Y43)</f>
        <v>0.55837253028597211</v>
      </c>
      <c r="AC43" s="64"/>
      <c r="AD43" s="82">
        <f>$AA$40/$M$40*M43</f>
        <v>-5.8241912351064879E-4</v>
      </c>
      <c r="AE43" s="82">
        <f>$AB$40/$M$40*M43</f>
        <v>-4.6284014535832814E-4</v>
      </c>
      <c r="AF43" s="22">
        <f t="shared" si="0"/>
        <v>19.990627944760693</v>
      </c>
      <c r="AG43" s="22">
        <f t="shared" si="0"/>
        <v>0.55883537043133047</v>
      </c>
      <c r="AH43" s="64"/>
      <c r="AI43" s="25">
        <f>A43</f>
        <v>2</v>
      </c>
      <c r="AJ43" s="82">
        <f t="shared" si="1"/>
        <v>718165.1069987854</v>
      </c>
      <c r="AK43" s="82">
        <f t="shared" si="1"/>
        <v>459040.0497545129</v>
      </c>
      <c r="AL43" s="66"/>
      <c r="AM43" s="9" t="str">
        <f>IF(A44=0,A43&amp;" - 1",A43&amp;" - "&amp;A44)</f>
        <v>2 - 3</v>
      </c>
      <c r="AN43" s="18">
        <f>AN42+F42+F43</f>
        <v>-22.330000000074506</v>
      </c>
      <c r="AO43" s="18">
        <f>AN43*G43</f>
        <v>12.504799999989732</v>
      </c>
      <c r="AP43" s="9" t="str">
        <f>D43&amp;","&amp;C43</f>
        <v>459039.91,718165.26</v>
      </c>
    </row>
    <row r="44" spans="1:44" s="46" customFormat="1">
      <c r="A44" s="20">
        <f>A43+1</f>
        <v>3</v>
      </c>
      <c r="B44" s="44"/>
      <c r="C44" s="60">
        <v>718185.25</v>
      </c>
      <c r="D44" s="60">
        <v>459040.47</v>
      </c>
      <c r="E44" s="79"/>
      <c r="F44" s="72">
        <f>IF(C45=0,C44-$C$42,C44-C45)</f>
        <v>1.1999999999534339</v>
      </c>
      <c r="G44" s="72">
        <f>IF(D45=0,D44-$D$42,D44-D45)</f>
        <v>-40.110000000044238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40.127946620820715</v>
      </c>
      <c r="N44" s="22">
        <f>IF(F44=0,,ATAN(G44/F44))</f>
        <v>-1.5408875219091356</v>
      </c>
      <c r="O44" s="22">
        <f>ABS(DEGREES(N44))</f>
        <v>88.28635170976564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271.7166666666667</v>
      </c>
      <c r="Y44" s="22">
        <f>RADIANS(X44)</f>
        <v>4.7423504658772595</v>
      </c>
      <c r="Z44" s="64"/>
      <c r="AA44" s="58">
        <f>-M44*COS(Y44)</f>
        <v>-1.2021130174264039</v>
      </c>
      <c r="AB44" s="58">
        <f>-M44*SIN(Y44)</f>
        <v>40.109936727658528</v>
      </c>
      <c r="AC44" s="64"/>
      <c r="AD44" s="82">
        <f>$AA$40/$M$40*M44</f>
        <v>-1.1686902542215141E-3</v>
      </c>
      <c r="AE44" s="82">
        <f>$AB$40/$M$40*M44</f>
        <v>-9.2874142573180296E-4</v>
      </c>
      <c r="AF44" s="22">
        <f>AA44-AD44</f>
        <v>-1.2009443271721822</v>
      </c>
      <c r="AG44" s="22">
        <f>AB44-AE44</f>
        <v>40.11086546908426</v>
      </c>
      <c r="AH44" s="64"/>
      <c r="AI44" s="25">
        <f>A44</f>
        <v>3</v>
      </c>
      <c r="AJ44" s="82">
        <f t="shared" si="1"/>
        <v>718185.09762673022</v>
      </c>
      <c r="AK44" s="82">
        <f t="shared" si="1"/>
        <v>459040.60858988331</v>
      </c>
      <c r="AL44" s="66"/>
      <c r="AM44" s="9" t="str">
        <f>IF(A45=0,A44&amp;" - 1",A44&amp;" - "&amp;A45)</f>
        <v>3 - 4</v>
      </c>
      <c r="AN44" s="18">
        <f>AN43+F43+F44</f>
        <v>-41.120000000111759</v>
      </c>
      <c r="AO44" s="18">
        <f>AN44*G44</f>
        <v>1649.3232000063017</v>
      </c>
      <c r="AP44" s="9" t="str">
        <f>D44&amp;","&amp;C44</f>
        <v>459040.47,718185.25</v>
      </c>
    </row>
    <row r="45" spans="1:44" s="46" customFormat="1">
      <c r="A45" s="20">
        <f t="shared" ref="A45" si="2">A44+1</f>
        <v>4</v>
      </c>
      <c r="B45" s="44"/>
      <c r="C45" s="60">
        <v>718184.05</v>
      </c>
      <c r="D45" s="60">
        <v>459080.58</v>
      </c>
      <c r="E45" s="79"/>
      <c r="F45" s="72">
        <f t="shared" ref="F45" si="3">IF(C46=0,C45-$C$42,C45-C46)</f>
        <v>19.960000000079162</v>
      </c>
      <c r="G45" s="72">
        <f t="shared" ref="G45" si="4">IF(D46=0,D45-$D$42,D45-D46)</f>
        <v>0.51000000000931323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19.966514468058005</v>
      </c>
      <c r="N45" s="22">
        <f t="shared" ref="N45" si="11">IF(F45=0,,ATAN(G45/F45))</f>
        <v>2.5545543961016031E-2</v>
      </c>
      <c r="O45" s="22">
        <f t="shared" ref="O45" si="12">ABS(DEGREES(N45))</f>
        <v>1.4636518543321262</v>
      </c>
      <c r="P45" s="24" t="str">
        <f t="shared" ref="P45" si="13">TEXT(INT(O45),"00")</f>
        <v>01</v>
      </c>
      <c r="Q45" s="25" t="str">
        <f t="shared" ref="Q45" si="14">TEXT((O45-P45)*60,"00")</f>
        <v>28</v>
      </c>
      <c r="R45" s="23" t="str">
        <f t="shared" ref="R45" si="15">IF(L45="",IF(F45&gt;0,"S","N"),"")</f>
        <v>S</v>
      </c>
      <c r="S45" s="25" t="str">
        <f t="shared" ref="S45" si="16">IF(L45="",IF(INT(Q45)=60,INT(P45+1),P45),"due")</f>
        <v>01</v>
      </c>
      <c r="T45" s="25" t="str">
        <f t="shared" ref="T45" si="17">IF(L45="",IF(INT(Q45)=60,"00",Q45),L45)</f>
        <v>28</v>
      </c>
      <c r="U45" s="24" t="str">
        <f t="shared" ref="U45" si="18">IF(L45="",IF(G45&gt;0,"W","E"),"")</f>
        <v>W</v>
      </c>
      <c r="V45" s="44"/>
      <c r="W45" s="22">
        <f t="shared" ref="W45" si="19">IF(S45="due",90*(I45+K45),S45+T45/60)</f>
        <v>1.4666666666666668</v>
      </c>
      <c r="X45" s="22">
        <f t="shared" ref="X45" si="20">IF(R45="",W45,IF(R45="N",IF(U45="E",180+W45,180-W45),IF(U45="E",360-W45,W45)))</f>
        <v>1.4666666666666668</v>
      </c>
      <c r="Y45" s="22">
        <f t="shared" ref="Y45" si="21">RADIANS(X45)</f>
        <v>2.5598162362583502E-2</v>
      </c>
      <c r="Z45" s="64"/>
      <c r="AA45" s="58">
        <f t="shared" ref="AA45" si="22">-M45*COS(Y45)</f>
        <v>-19.959973137062786</v>
      </c>
      <c r="AB45" s="58">
        <f t="shared" ref="AB45" si="23">-M45*SIN(Y45)</f>
        <v>-0.51105026259810193</v>
      </c>
      <c r="AC45" s="64"/>
      <c r="AD45" s="82">
        <f t="shared" ref="AD45" si="24">$AA$40/$M$40*M45</f>
        <v>-5.8150672622468214E-4</v>
      </c>
      <c r="AE45" s="82">
        <f t="shared" ref="AE45" si="25">$AB$40/$M$40*M45</f>
        <v>-4.6211507628793786E-4</v>
      </c>
      <c r="AF45" s="22">
        <f t="shared" ref="AF45:AG45" si="26">AA45-AD45</f>
        <v>-19.959391630336562</v>
      </c>
      <c r="AG45" s="22">
        <f t="shared" si="26"/>
        <v>-0.51058814752181403</v>
      </c>
      <c r="AH45" s="64"/>
      <c r="AI45" s="25">
        <f t="shared" ref="AI45" si="27">A45</f>
        <v>4</v>
      </c>
      <c r="AJ45" s="82">
        <f t="shared" ref="AJ45" si="28">AJ44+AF44</f>
        <v>718183.89668240305</v>
      </c>
      <c r="AK45" s="82">
        <f t="shared" ref="AK45" si="29">AK44+AG44</f>
        <v>459080.7194553524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-19.960000000079162</v>
      </c>
      <c r="AO45" s="18">
        <f t="shared" ref="AO45" si="32">AN45*G45</f>
        <v>-10.179600000226264</v>
      </c>
      <c r="AP45" s="9" t="str">
        <f t="shared" ref="AP45" si="33">D45&amp;","&amp;C45</f>
        <v>459080.58,718184.05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1798</vt:lpstr>
      <vt:lpstr>1799</vt:lpstr>
      <vt:lpstr>1800</vt:lpstr>
      <vt:lpstr>1801</vt:lpstr>
      <vt:lpstr>1802</vt:lpstr>
      <vt:lpstr>1803</vt:lpstr>
      <vt:lpstr>1804</vt:lpstr>
      <vt:lpstr>1805</vt:lpstr>
      <vt:lpstr>1806</vt:lpstr>
      <vt:lpstr>1807</vt:lpstr>
      <vt:lpstr>'1798'!Print_Area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2007-04-20T03:49:35Z</dcterms:modified>
</cp:coreProperties>
</file>