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9"/>
  </bookViews>
  <sheets>
    <sheet name="1808" sheetId="2" r:id="rId1"/>
    <sheet name="1809" sheetId="4" r:id="rId2"/>
    <sheet name="1810" sheetId="5" r:id="rId3"/>
    <sheet name="1811" sheetId="6" r:id="rId4"/>
    <sheet name="1812" sheetId="7" r:id="rId5"/>
    <sheet name="1813" sheetId="8" r:id="rId6"/>
    <sheet name="1814" sheetId="9" r:id="rId7"/>
    <sheet name="1815" sheetId="10" r:id="rId8"/>
    <sheet name="1816" sheetId="11" r:id="rId9"/>
    <sheet name="1817" sheetId="3" r:id="rId10"/>
  </sheets>
  <definedNames>
    <definedName name="_xlnm.Print_Area" localSheetId="0">'1808'!$A$1:$AJ$43</definedName>
  </definedNames>
  <calcPr calcId="124519"/>
</workbook>
</file>

<file path=xl/calcChain.xml><?xml version="1.0" encoding="utf-8"?>
<calcChain xmlns="http://schemas.openxmlformats.org/spreadsheetml/2006/main">
  <c r="AP46" i="3"/>
  <c r="G46"/>
  <c r="F46"/>
  <c r="N46" s="1"/>
  <c r="O46" s="1"/>
  <c r="AP45"/>
  <c r="G45"/>
  <c r="F45"/>
  <c r="N45" s="1"/>
  <c r="O45" s="1"/>
  <c r="A45"/>
  <c r="A46" s="1"/>
  <c r="AP47" i="11"/>
  <c r="G47"/>
  <c r="F47"/>
  <c r="N47" s="1"/>
  <c r="O47" s="1"/>
  <c r="AP46"/>
  <c r="G46"/>
  <c r="F46"/>
  <c r="N46" s="1"/>
  <c r="O46" s="1"/>
  <c r="AP45"/>
  <c r="G45"/>
  <c r="F45"/>
  <c r="N45" s="1"/>
  <c r="O45" s="1"/>
  <c r="A45"/>
  <c r="A46" s="1"/>
  <c r="AP46" i="10"/>
  <c r="G46"/>
  <c r="F46"/>
  <c r="N46" s="1"/>
  <c r="O46" s="1"/>
  <c r="AP45"/>
  <c r="G45"/>
  <c r="F45"/>
  <c r="N45" s="1"/>
  <c r="O45" s="1"/>
  <c r="A45"/>
  <c r="A46" s="1"/>
  <c r="AP45" i="9"/>
  <c r="G45"/>
  <c r="F45"/>
  <c r="N45" s="1"/>
  <c r="O45" s="1"/>
  <c r="A45"/>
  <c r="AM45" s="1"/>
  <c r="AP45" i="8"/>
  <c r="G45"/>
  <c r="F45"/>
  <c r="N45" s="1"/>
  <c r="O45" s="1"/>
  <c r="A45"/>
  <c r="AM45" s="1"/>
  <c r="AP46" i="7"/>
  <c r="G46"/>
  <c r="F46"/>
  <c r="N46" s="1"/>
  <c r="O46" s="1"/>
  <c r="AP45"/>
  <c r="G45"/>
  <c r="F45"/>
  <c r="N45" s="1"/>
  <c r="O45" s="1"/>
  <c r="A45"/>
  <c r="A46" s="1"/>
  <c r="AP46" i="6"/>
  <c r="G46"/>
  <c r="F46"/>
  <c r="N46" s="1"/>
  <c r="O46" s="1"/>
  <c r="AP45"/>
  <c r="G45"/>
  <c r="F45"/>
  <c r="N45" s="1"/>
  <c r="O45" s="1"/>
  <c r="A45"/>
  <c r="A46" s="1"/>
  <c r="AP45" i="5"/>
  <c r="G45"/>
  <c r="F45"/>
  <c r="N45" s="1"/>
  <c r="O45" s="1"/>
  <c r="A45"/>
  <c r="AM45" s="1"/>
  <c r="AP45" i="4"/>
  <c r="G45"/>
  <c r="F45"/>
  <c r="N45" s="1"/>
  <c r="O45" s="1"/>
  <c r="A45"/>
  <c r="AM45" s="1"/>
  <c r="AP46" i="2"/>
  <c r="G46"/>
  <c r="F46"/>
  <c r="N46" s="1"/>
  <c r="O46" s="1"/>
  <c r="AP45"/>
  <c r="G45"/>
  <c r="F45"/>
  <c r="N45" s="1"/>
  <c r="O45" s="1"/>
  <c r="A45"/>
  <c r="A46" s="1"/>
  <c r="AP44"/>
  <c r="AP43"/>
  <c r="AP42"/>
  <c r="AP44" i="11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10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9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8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7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6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5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4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O43"/>
  <c r="AM43"/>
  <c r="AI43"/>
  <c r="U43"/>
  <c r="N43"/>
  <c r="O43"/>
  <c r="P43"/>
  <c r="Q43"/>
  <c r="S43" s="1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3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1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H47"/>
  <c r="AN46"/>
  <c r="AO45"/>
  <c r="A47"/>
  <c r="AI46"/>
  <c r="AM45"/>
  <c r="P45"/>
  <c r="Q45" s="1"/>
  <c r="I45"/>
  <c r="P46"/>
  <c r="Q46" s="1"/>
  <c r="I46"/>
  <c r="P47"/>
  <c r="Q47" s="1"/>
  <c r="I47"/>
  <c r="J45"/>
  <c r="K45" s="1"/>
  <c r="M45"/>
  <c r="AI45"/>
  <c r="J46"/>
  <c r="K46" s="1"/>
  <c r="M46"/>
  <c r="J47"/>
  <c r="K47" s="1"/>
  <c r="M47"/>
  <c r="T42" i="10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9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8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7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5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H45" i="2"/>
  <c r="H46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P41"/>
  <c r="Q41"/>
  <c r="AN43"/>
  <c r="AO42"/>
  <c r="R41"/>
  <c r="S41"/>
  <c r="T41"/>
  <c r="U44"/>
  <c r="N44"/>
  <c r="O44" s="1"/>
  <c r="U43"/>
  <c r="N43"/>
  <c r="O43" s="1"/>
  <c r="U42"/>
  <c r="N42"/>
  <c r="O42" s="1"/>
  <c r="M42"/>
  <c r="AB42" i="3" l="1"/>
  <c r="AA42"/>
  <c r="AB44"/>
  <c r="AA44"/>
  <c r="AB43"/>
  <c r="AA43"/>
  <c r="AB41"/>
  <c r="AG41" s="1"/>
  <c r="AK42" s="1"/>
  <c r="AA41"/>
  <c r="AF41" s="1"/>
  <c r="AJ42" s="1"/>
  <c r="M40"/>
  <c r="L46"/>
  <c r="L45"/>
  <c r="AB42" i="11"/>
  <c r="AA42"/>
  <c r="AB44"/>
  <c r="AA44"/>
  <c r="AB43"/>
  <c r="AA43"/>
  <c r="AB41"/>
  <c r="AG41" s="1"/>
  <c r="AK42" s="1"/>
  <c r="AA41"/>
  <c r="AF41" s="1"/>
  <c r="AJ42" s="1"/>
  <c r="M40"/>
  <c r="AM47"/>
  <c r="AI47"/>
  <c r="AM46"/>
  <c r="AN47"/>
  <c r="AO47" s="1"/>
  <c r="AO46"/>
  <c r="L47"/>
  <c r="L46"/>
  <c r="L45"/>
  <c r="C28"/>
  <c r="C29" s="1"/>
  <c r="AB42" i="10"/>
  <c r="AA42"/>
  <c r="AB44"/>
  <c r="AA44"/>
  <c r="AB43"/>
  <c r="AA43"/>
  <c r="AB41"/>
  <c r="AG41" s="1"/>
  <c r="AK42" s="1"/>
  <c r="AA41"/>
  <c r="AF41" s="1"/>
  <c r="AJ42" s="1"/>
  <c r="M40"/>
  <c r="L46"/>
  <c r="L45"/>
  <c r="AB42" i="9"/>
  <c r="AA42"/>
  <c r="AB44"/>
  <c r="AA44"/>
  <c r="AB43"/>
  <c r="AA43"/>
  <c r="AB41"/>
  <c r="AG41" s="1"/>
  <c r="AK42" s="1"/>
  <c r="AA41"/>
  <c r="AF41" s="1"/>
  <c r="AJ42" s="1"/>
  <c r="M40"/>
  <c r="L45"/>
  <c r="AB42" i="8"/>
  <c r="AA42"/>
  <c r="AB44"/>
  <c r="AA44"/>
  <c r="AB43"/>
  <c r="AA43"/>
  <c r="AB41"/>
  <c r="AG41" s="1"/>
  <c r="AK42" s="1"/>
  <c r="AA41"/>
  <c r="AF41" s="1"/>
  <c r="AJ42" s="1"/>
  <c r="M40"/>
  <c r="L45"/>
  <c r="AB42" i="7"/>
  <c r="AA42"/>
  <c r="AB44"/>
  <c r="AA44"/>
  <c r="AB43"/>
  <c r="AA43"/>
  <c r="AB41"/>
  <c r="AG41" s="1"/>
  <c r="AK42" s="1"/>
  <c r="AA41"/>
  <c r="AF41" s="1"/>
  <c r="AJ42" s="1"/>
  <c r="M40"/>
  <c r="L46"/>
  <c r="L45"/>
  <c r="AB42" i="6"/>
  <c r="AA42"/>
  <c r="AB44"/>
  <c r="AA44"/>
  <c r="AB43"/>
  <c r="AA43"/>
  <c r="AB41"/>
  <c r="AG41" s="1"/>
  <c r="AK42" s="1"/>
  <c r="AA41"/>
  <c r="AF41" s="1"/>
  <c r="AJ42" s="1"/>
  <c r="M40"/>
  <c r="L46"/>
  <c r="L45"/>
  <c r="AB42" i="5"/>
  <c r="AA42"/>
  <c r="AB44"/>
  <c r="AA44"/>
  <c r="AB43"/>
  <c r="AA43"/>
  <c r="AB41"/>
  <c r="AG41" s="1"/>
  <c r="AK42" s="1"/>
  <c r="AA41"/>
  <c r="AF41" s="1"/>
  <c r="AJ42" s="1"/>
  <c r="M40"/>
  <c r="L45"/>
  <c r="AB42" i="4"/>
  <c r="AA42"/>
  <c r="AB44"/>
  <c r="AA44"/>
  <c r="AB43"/>
  <c r="AA43"/>
  <c r="AB41"/>
  <c r="AG41" s="1"/>
  <c r="AK42" s="1"/>
  <c r="AA41"/>
  <c r="AF41" s="1"/>
  <c r="AJ42" s="1"/>
  <c r="M40"/>
  <c r="L45"/>
  <c r="W41" i="2"/>
  <c r="L46"/>
  <c r="L45"/>
  <c r="M40"/>
  <c r="P42"/>
  <c r="Q42"/>
  <c r="P43"/>
  <c r="Q43"/>
  <c r="P44"/>
  <c r="Q44"/>
  <c r="AN44"/>
  <c r="AO43"/>
  <c r="X41"/>
  <c r="Y41" s="1"/>
  <c r="U45" i="3" l="1"/>
  <c r="T45"/>
  <c r="S45"/>
  <c r="W45" s="1"/>
  <c r="R45"/>
  <c r="X45" s="1"/>
  <c r="Y45" s="1"/>
  <c r="U46"/>
  <c r="T46"/>
  <c r="S46"/>
  <c r="W46" s="1"/>
  <c r="R46"/>
  <c r="X46" s="1"/>
  <c r="Y46" s="1"/>
  <c r="U45" i="11"/>
  <c r="T45"/>
  <c r="S45"/>
  <c r="W45" s="1"/>
  <c r="R45"/>
  <c r="X45" s="1"/>
  <c r="Y45" s="1"/>
  <c r="U46"/>
  <c r="T46"/>
  <c r="S46"/>
  <c r="W46" s="1"/>
  <c r="R46"/>
  <c r="X46" s="1"/>
  <c r="Y46" s="1"/>
  <c r="U47"/>
  <c r="T47"/>
  <c r="S47"/>
  <c r="W47" s="1"/>
  <c r="R47"/>
  <c r="X47" s="1"/>
  <c r="Y47" s="1"/>
  <c r="U45" i="10"/>
  <c r="T45"/>
  <c r="S45"/>
  <c r="W45" s="1"/>
  <c r="R45"/>
  <c r="X45" s="1"/>
  <c r="Y45" s="1"/>
  <c r="U46"/>
  <c r="T46"/>
  <c r="S46"/>
  <c r="W46" s="1"/>
  <c r="R46"/>
  <c r="X46" s="1"/>
  <c r="Y46" s="1"/>
  <c r="U45" i="9"/>
  <c r="T45"/>
  <c r="S45"/>
  <c r="W45" s="1"/>
  <c r="R45"/>
  <c r="X45" s="1"/>
  <c r="Y45" s="1"/>
  <c r="U45" i="8"/>
  <c r="T45"/>
  <c r="S45"/>
  <c r="W45" s="1"/>
  <c r="R45"/>
  <c r="X45" s="1"/>
  <c r="Y45" s="1"/>
  <c r="U45" i="7"/>
  <c r="T45"/>
  <c r="S45"/>
  <c r="W45" s="1"/>
  <c r="R45"/>
  <c r="X45" s="1"/>
  <c r="Y45" s="1"/>
  <c r="U46"/>
  <c r="T46"/>
  <c r="S46"/>
  <c r="W46" s="1"/>
  <c r="R46"/>
  <c r="X46" s="1"/>
  <c r="Y46" s="1"/>
  <c r="U45" i="6"/>
  <c r="T45"/>
  <c r="S45"/>
  <c r="W45" s="1"/>
  <c r="R45"/>
  <c r="X45" s="1"/>
  <c r="Y45" s="1"/>
  <c r="U46"/>
  <c r="T46"/>
  <c r="S46"/>
  <c r="W46" s="1"/>
  <c r="R46"/>
  <c r="X46" s="1"/>
  <c r="Y46" s="1"/>
  <c r="U45" i="5"/>
  <c r="T45"/>
  <c r="S45"/>
  <c r="W45" s="1"/>
  <c r="R45"/>
  <c r="X45" s="1"/>
  <c r="Y45" s="1"/>
  <c r="U45" i="4"/>
  <c r="T45"/>
  <c r="S45"/>
  <c r="W45" s="1"/>
  <c r="R45"/>
  <c r="X45" s="1"/>
  <c r="Y45" s="1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O44"/>
  <c r="AN45"/>
  <c r="U45"/>
  <c r="T45"/>
  <c r="S45"/>
  <c r="W45" s="1"/>
  <c r="R45"/>
  <c r="X45" s="1"/>
  <c r="Y45" s="1"/>
  <c r="U46"/>
  <c r="T46"/>
  <c r="S46"/>
  <c r="W46" s="1"/>
  <c r="R46"/>
  <c r="X46" s="1"/>
  <c r="Y46" s="1"/>
  <c r="AB41"/>
  <c r="AG41" s="1"/>
  <c r="AK42" s="1"/>
  <c r="AA41"/>
  <c r="AF41" s="1"/>
  <c r="AJ42" s="1"/>
  <c r="AB46" i="3" l="1"/>
  <c r="AA46"/>
  <c r="AB45"/>
  <c r="AA45"/>
  <c r="AB47" i="11"/>
  <c r="AA47"/>
  <c r="AB46"/>
  <c r="AA46"/>
  <c r="AB45"/>
  <c r="AA45"/>
  <c r="AB46" i="10"/>
  <c r="AA46"/>
  <c r="AB45"/>
  <c r="AA45"/>
  <c r="AB45" i="9"/>
  <c r="AA45"/>
  <c r="AB45" i="8"/>
  <c r="AA45"/>
  <c r="AB46" i="7"/>
  <c r="AA46"/>
  <c r="AB45"/>
  <c r="AA45"/>
  <c r="AB46" i="6"/>
  <c r="AA46"/>
  <c r="AB45"/>
  <c r="AA45"/>
  <c r="AB45" i="5"/>
  <c r="AA45"/>
  <c r="AB45" i="4"/>
  <c r="AA45"/>
  <c r="AB42" i="2"/>
  <c r="AA42"/>
  <c r="AB43"/>
  <c r="AA43"/>
  <c r="AB44"/>
  <c r="AA44"/>
  <c r="AB46"/>
  <c r="AA46"/>
  <c r="AB45"/>
  <c r="AA45"/>
  <c r="AN46"/>
  <c r="AO46" s="1"/>
  <c r="AO45"/>
  <c r="C28"/>
  <c r="C29" s="1"/>
  <c r="AA40" i="3" l="1"/>
  <c r="AB40"/>
  <c r="AA40" i="11"/>
  <c r="AB40"/>
  <c r="AA40" i="10"/>
  <c r="AB40"/>
  <c r="AA40" i="9"/>
  <c r="AB40"/>
  <c r="AA40" i="8"/>
  <c r="AB40"/>
  <c r="AA40" i="7"/>
  <c r="AB40"/>
  <c r="AA40" i="6"/>
  <c r="AB40"/>
  <c r="AA40" i="5"/>
  <c r="AB40"/>
  <c r="AA40" i="4"/>
  <c r="AB40"/>
  <c r="AA40" i="2"/>
  <c r="AB40"/>
  <c r="AE46" i="3" l="1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7" i="11"/>
  <c r="AG47" s="1"/>
  <c r="AE46"/>
  <c r="AG46" s="1"/>
  <c r="AE45"/>
  <c r="AG45" s="1"/>
  <c r="AE42"/>
  <c r="AE43"/>
  <c r="AG43" s="1"/>
  <c r="AE44"/>
  <c r="AG44" s="1"/>
  <c r="AD47"/>
  <c r="AF47" s="1"/>
  <c r="AD46"/>
  <c r="AF46" s="1"/>
  <c r="AD45"/>
  <c r="AF45" s="1"/>
  <c r="AD42"/>
  <c r="AD43"/>
  <c r="AF43" s="1"/>
  <c r="AD44"/>
  <c r="AF44" s="1"/>
  <c r="B32"/>
  <c r="B33" s="1"/>
  <c r="B35" s="1"/>
  <c r="B34" s="1"/>
  <c r="AE46" i="10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9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8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7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6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5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4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2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F42" i="3" l="1"/>
  <c r="AD40"/>
  <c r="AG42"/>
  <c r="AE40"/>
  <c r="AF42" i="11"/>
  <c r="AD40"/>
  <c r="AG42"/>
  <c r="AE40"/>
  <c r="AF42" i="10"/>
  <c r="AD40"/>
  <c r="AG42"/>
  <c r="AE40"/>
  <c r="AF42" i="9"/>
  <c r="AD40"/>
  <c r="AG42"/>
  <c r="AE40"/>
  <c r="AF42" i="8"/>
  <c r="AD40"/>
  <c r="AG42"/>
  <c r="AE40"/>
  <c r="AF42" i="7"/>
  <c r="AD40"/>
  <c r="AG42"/>
  <c r="AE40"/>
  <c r="AF42" i="6"/>
  <c r="AD40"/>
  <c r="AG42"/>
  <c r="AE40"/>
  <c r="AF42" i="5"/>
  <c r="AD40"/>
  <c r="AG42"/>
  <c r="AE40"/>
  <c r="AF42" i="4"/>
  <c r="AD40"/>
  <c r="AG42"/>
  <c r="AE40"/>
  <c r="AD40" i="2"/>
  <c r="AF42"/>
  <c r="AE40"/>
  <c r="AG42"/>
  <c r="AK43" i="3" l="1"/>
  <c r="AK44" s="1"/>
  <c r="AG40"/>
  <c r="AJ43"/>
  <c r="AJ44" s="1"/>
  <c r="AF40"/>
  <c r="AK43" i="11"/>
  <c r="AK44" s="1"/>
  <c r="AG40"/>
  <c r="AJ43"/>
  <c r="AJ44" s="1"/>
  <c r="AF40"/>
  <c r="AK43" i="10"/>
  <c r="AK44" s="1"/>
  <c r="AG40"/>
  <c r="AJ43"/>
  <c r="AJ44" s="1"/>
  <c r="AF40"/>
  <c r="AK43" i="9"/>
  <c r="AK44" s="1"/>
  <c r="AG40"/>
  <c r="AJ43"/>
  <c r="AJ44" s="1"/>
  <c r="AF40"/>
  <c r="AK43" i="8"/>
  <c r="AK44" s="1"/>
  <c r="AG40"/>
  <c r="AJ43"/>
  <c r="AJ44" s="1"/>
  <c r="AF40"/>
  <c r="AK43" i="7"/>
  <c r="AK44" s="1"/>
  <c r="AG40"/>
  <c r="AJ43"/>
  <c r="AJ44" s="1"/>
  <c r="AF40"/>
  <c r="AK43" i="6"/>
  <c r="AK44" s="1"/>
  <c r="AG40"/>
  <c r="AJ43"/>
  <c r="AJ44" s="1"/>
  <c r="AF40"/>
  <c r="AK43" i="5"/>
  <c r="AK44" s="1"/>
  <c r="AG40"/>
  <c r="AJ43"/>
  <c r="AJ44" s="1"/>
  <c r="AF40"/>
  <c r="AK43" i="4"/>
  <c r="AK44" s="1"/>
  <c r="AG40"/>
  <c r="AJ43"/>
  <c r="AJ44" s="1"/>
  <c r="AF40"/>
  <c r="AG40" i="2"/>
  <c r="AK43"/>
  <c r="AK44" s="1"/>
  <c r="AF40"/>
  <c r="AJ43"/>
  <c r="AJ44" s="1"/>
  <c r="AJ45" i="3" l="1"/>
  <c r="AJ46" s="1"/>
  <c r="AJ40"/>
  <c r="AK45"/>
  <c r="AK46" s="1"/>
  <c r="AK40"/>
  <c r="AJ45" i="11"/>
  <c r="AJ46" s="1"/>
  <c r="AJ47" s="1"/>
  <c r="AJ40"/>
  <c r="AK45"/>
  <c r="AK46" s="1"/>
  <c r="AK47" s="1"/>
  <c r="AK40"/>
  <c r="AJ45" i="10"/>
  <c r="AJ46" s="1"/>
  <c r="AJ40"/>
  <c r="AK45"/>
  <c r="AK46" s="1"/>
  <c r="AK40"/>
  <c r="AJ45" i="9"/>
  <c r="AJ40"/>
  <c r="AK45"/>
  <c r="AK40"/>
  <c r="AJ45" i="8"/>
  <c r="AJ40"/>
  <c r="AK45"/>
  <c r="AK40"/>
  <c r="AJ45" i="7"/>
  <c r="AJ46" s="1"/>
  <c r="AJ40"/>
  <c r="AK45"/>
  <c r="AK46" s="1"/>
  <c r="AK40"/>
  <c r="AJ45" i="6"/>
  <c r="AJ46" s="1"/>
  <c r="AJ40"/>
  <c r="AK45"/>
  <c r="AK46" s="1"/>
  <c r="AK40"/>
  <c r="AJ45" i="5"/>
  <c r="AJ40"/>
  <c r="AK45"/>
  <c r="AK40"/>
  <c r="AJ45" i="4"/>
  <c r="AJ40"/>
  <c r="AK45"/>
  <c r="AK40"/>
  <c r="AJ40" i="2"/>
  <c r="AJ45"/>
  <c r="AJ46" s="1"/>
  <c r="AK40"/>
  <c r="AK45"/>
  <c r="AK46" s="1"/>
</calcChain>
</file>

<file path=xl/sharedStrings.xml><?xml version="1.0" encoding="utf-8"?>
<sst xmlns="http://schemas.openxmlformats.org/spreadsheetml/2006/main" count="930" uniqueCount="99">
  <si>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</si>
  <si>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</si>
  <si>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</si>
  <si>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</si>
  <si>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</si>
  <si>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</si>
  <si>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</si>
  <si>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</si>
  <si>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</si>
  <si>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</si>
  <si>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</si>
  <si>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</si>
  <si>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</si>
  <si>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</si>
  <si>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</si>
  <si>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</si>
  <si>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</si>
  <si>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</si>
  <si>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</si>
  <si>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</si>
  <si>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</si>
  <si>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</si>
  <si>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</si>
  <si>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</si>
  <si>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</si>
  <si>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</si>
  <si>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</si>
  <si>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</si>
  <si>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</si>
  <si>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</si>
  <si>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</si>
  <si>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</si>
  <si>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</si>
  <si>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</si>
  <si>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</si>
  <si>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</si>
  <si>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</si>
  <si>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</si>
  <si>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</si>
  <si>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</si>
  <si>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</si>
  <si>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</si>
  <si>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</si>
  <si>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</si>
  <si>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</si>
  <si>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</si>
  <si>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</si>
  <si>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</si>
  <si>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</si>
  <si>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</si>
  <si>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</si>
  <si>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</si>
  <si>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</si>
  <si>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</si>
  <si>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</si>
  <si>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</si>
  <si>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</si>
  <si>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1808</t>
  </si>
  <si>
    <t>Durano, Marianito</t>
  </si>
  <si>
    <t>409 C-2</t>
  </si>
  <si>
    <t>6 29 N. 124 37 E.</t>
  </si>
  <si>
    <t>Panay (Bo. 9)</t>
  </si>
  <si>
    <t>Norala</t>
  </si>
  <si>
    <t>South Cotabato</t>
  </si>
  <si>
    <t>Mindanao</t>
  </si>
  <si>
    <t>M.R. Malate</t>
  </si>
  <si>
    <t>May 12, 1970</t>
  </si>
  <si>
    <t>742.58</t>
  </si>
  <si>
    <t>BLLM 1</t>
  </si>
  <si>
    <t>1809</t>
  </si>
  <si>
    <t>Fabillon, Manuel</t>
  </si>
  <si>
    <t>747.56</t>
  </si>
  <si>
    <t>1810</t>
  </si>
  <si>
    <t>Espliguez, Custodio</t>
  </si>
  <si>
    <t>749.07</t>
  </si>
  <si>
    <t>1811</t>
  </si>
  <si>
    <t>Lavadia, Agustin</t>
  </si>
  <si>
    <t>745.37</t>
  </si>
  <si>
    <t>1812</t>
  </si>
  <si>
    <t>Palamo, Estefana</t>
  </si>
  <si>
    <t>740.34</t>
  </si>
  <si>
    <t>1813</t>
  </si>
  <si>
    <t>Calanao, Juanito</t>
  </si>
  <si>
    <t>754.05</t>
  </si>
  <si>
    <t>1814</t>
  </si>
  <si>
    <t>Panaligan, Ariston</t>
  </si>
  <si>
    <t>750.90</t>
  </si>
  <si>
    <t>1815</t>
  </si>
  <si>
    <t>Fornago, Trinidad</t>
  </si>
  <si>
    <t>Panay (Bo.9)</t>
  </si>
  <si>
    <t>741.55</t>
  </si>
  <si>
    <t>1816</t>
  </si>
  <si>
    <t>Lavadia, Lagremas</t>
  </si>
  <si>
    <t>752.76</t>
  </si>
  <si>
    <t>1817</t>
  </si>
  <si>
    <t>Carbon, Juanito</t>
  </si>
  <si>
    <t xml:space="preserve">Norala </t>
  </si>
  <si>
    <t>May 12,1970</t>
  </si>
  <si>
    <t>745.40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</si>
</sst>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64" fontId="0" fillId="6" borderId="2" xfId="0" applyNumberFormat="1" applyFill="1" applyBorder="1"/>
    <xf numFmtId="164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57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58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67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1485.1655999949194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742.58279999745969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3.3459358812079195E-3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34526.19069375463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35000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35000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115.52242028366058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2.1233338991351047E-3</v>
      </c>
      <c r="AB40" s="91">
        <f>SUM(AB42:AB65536)</f>
        <v>2.5858731743723107E-3</v>
      </c>
      <c r="AC40" s="91"/>
      <c r="AD40" s="91">
        <f>SUM(AD42:AD65536)</f>
        <v>2.1233338991351043E-3</v>
      </c>
      <c r="AE40" s="91">
        <f>SUM(AE42:AE65536)</f>
        <v>2.5858731743723107E-3</v>
      </c>
      <c r="AF40" s="91">
        <f>SUM(AF42:AF65536)</f>
        <v>0</v>
      </c>
      <c r="AG40" s="91">
        <f>SUM(AG42:AG65536)</f>
        <v>1.2434497875801753E-14</v>
      </c>
      <c r="AH40" s="92"/>
      <c r="AI40" s="93">
        <v>1</v>
      </c>
      <c r="AJ40" s="92">
        <f>AJ44+AF44</f>
        <v>718130.94976389001</v>
      </c>
      <c r="AK40" s="92">
        <f>AK44+AG44</f>
        <v>459041.16998966452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3117.5899999999674</v>
      </c>
      <c r="G41" s="72">
        <f>IF(D42=0,D41-$D$41,D41-D42)</f>
        <v>3372.5899999999674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4592.7911683636976</v>
      </c>
      <c r="N41" s="36">
        <f>IF(F41=0,,ATAN(G41/F41))</f>
        <v>0.82466809207453384</v>
      </c>
      <c r="O41" s="36">
        <f>ABS(DEGREES(N41))</f>
        <v>47.250001174976759</v>
      </c>
      <c r="P41" s="37" t="str">
        <f>TEXT(INT(O41),"00")</f>
        <v>47</v>
      </c>
      <c r="Q41" s="38" t="str">
        <f>TEXT((O41-P41)*60,"00")</f>
        <v>15</v>
      </c>
      <c r="R41" s="39" t="str">
        <f>IF(L41="",IF(F41&gt;0,"S","N"),"")</f>
        <v>S</v>
      </c>
      <c r="S41" s="25" t="str">
        <f>IF(L41="",IF(INT(Q41)=60,INT(P41+1),P41),"due")</f>
        <v>47</v>
      </c>
      <c r="T41" s="38" t="str">
        <f>IF(L41="",IF(INT(Q41)=60,"00",Q41),L41)</f>
        <v>15</v>
      </c>
      <c r="U41" s="40" t="str">
        <f>IF(L41="",IF(G41&gt;0,"W","E"),"")</f>
        <v>W</v>
      </c>
      <c r="V41" s="41"/>
      <c r="W41" s="22">
        <f>IF(S41="due",90*(I41+K41),S41+T41/60)</f>
        <v>47.25</v>
      </c>
      <c r="X41" s="22">
        <f>IF(R41="",W41,IF(R41="N",IF(U41="E",180+W41,180-W41),IF(U41="E",360-W41,W41)))</f>
        <v>47.25</v>
      </c>
      <c r="Y41" s="22">
        <f>RADIANS(X41)</f>
        <v>0.82466807156732069</v>
      </c>
      <c r="Z41" s="64"/>
      <c r="AA41" s="58">
        <f>-M41*COS(Y41)</f>
        <v>-3117.5900691623888</v>
      </c>
      <c r="AB41" s="58">
        <f>-M41*SIN(Y41)</f>
        <v>-3372.5899360668845</v>
      </c>
      <c r="AC41" s="64"/>
      <c r="AD41" s="22">
        <v>0</v>
      </c>
      <c r="AE41" s="22">
        <v>0</v>
      </c>
      <c r="AF41" s="22">
        <f t="shared" ref="AF41:AG43" si="0">AA41-AD41</f>
        <v>-3117.5900691623888</v>
      </c>
      <c r="AG41" s="22">
        <f t="shared" si="0"/>
        <v>-3372.5899360668845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718111.03</v>
      </c>
      <c r="D42" s="60">
        <v>459077.63</v>
      </c>
      <c r="E42" s="79"/>
      <c r="F42" s="72">
        <f>IF(C43=0,C42-$C$42,C42-C43)</f>
        <v>-1.3699999999953434</v>
      </c>
      <c r="G42" s="72">
        <f>IF(D43=0,D42-$D$42,D42-D43)</f>
        <v>39.929999999993015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39.953495466597531</v>
      </c>
      <c r="N42" s="36">
        <f>IF(F42=0,,ATAN(G42/F42))</f>
        <v>-1.5364997377402401</v>
      </c>
      <c r="O42" s="36">
        <f>ABS(DEGREES(N42))</f>
        <v>88.034950195473613</v>
      </c>
      <c r="P42" s="37" t="str">
        <f>TEXT(INT(O42),"00")</f>
        <v>88</v>
      </c>
      <c r="Q42" s="38" t="str">
        <f>TEXT((O42-P42)*60,"00")</f>
        <v>02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02</v>
      </c>
      <c r="U42" s="40" t="str">
        <f>IF(L42="",IF(G42&gt;0,"W","E"),"")</f>
        <v>W</v>
      </c>
      <c r="V42" s="44"/>
      <c r="W42" s="22">
        <f>IF(S42="due",90*(I42+K42),S42+T42/60)</f>
        <v>88.033333333333331</v>
      </c>
      <c r="X42" s="22">
        <f>IF(R42="",W42,IF(R42="N",IF(U42="E",180+W42,180-W42),IF(U42="E",360-W42,W42)))</f>
        <v>91.966666666666669</v>
      </c>
      <c r="Y42" s="22">
        <f>RADIANS(X42)</f>
        <v>1.6051211354174517</v>
      </c>
      <c r="Z42" s="64"/>
      <c r="AA42" s="58">
        <f>-M42*COS(Y42)</f>
        <v>1.3711268067958859</v>
      </c>
      <c r="AB42" s="58">
        <f>-M42*SIN(Y42)</f>
        <v>-39.929961323285987</v>
      </c>
      <c r="AC42" s="64"/>
      <c r="AD42" s="82">
        <f>$AA$40/$M$40*M42</f>
        <v>7.3435624967741625E-4</v>
      </c>
      <c r="AE42" s="82">
        <f>$AB$40/$M$40*M42</f>
        <v>8.9432572392264054E-4</v>
      </c>
      <c r="AF42" s="22">
        <f t="shared" si="0"/>
        <v>1.3703924505462086</v>
      </c>
      <c r="AG42" s="22">
        <f t="shared" si="0"/>
        <v>-39.930855649009906</v>
      </c>
      <c r="AH42" s="63"/>
      <c r="AI42" s="38">
        <f>A42</f>
        <v>1</v>
      </c>
      <c r="AJ42" s="82">
        <f t="shared" ref="AJ42:AK44" si="1">AJ41+AF41</f>
        <v>718111.02993083757</v>
      </c>
      <c r="AK42" s="82">
        <f t="shared" si="1"/>
        <v>459077.63006393309</v>
      </c>
      <c r="AL42" s="66"/>
      <c r="AM42" s="9" t="str">
        <f>IF(A43=0,A42&amp;" - 1",A42&amp;" - "&amp;A43)</f>
        <v>1 - 2</v>
      </c>
      <c r="AN42" s="18">
        <f>F42</f>
        <v>-1.3699999999953434</v>
      </c>
      <c r="AO42" s="18">
        <f>AN42*G42</f>
        <v>-54.704099999804491</v>
      </c>
      <c r="AP42" s="9" t="str">
        <f>D42&amp;","&amp;C42</f>
        <v>459077.63,718111.03</v>
      </c>
    </row>
    <row r="43" spans="1:44">
      <c r="A43" s="20">
        <f>A42+1</f>
        <v>2</v>
      </c>
      <c r="B43" s="44"/>
      <c r="C43" s="60">
        <v>718112.4</v>
      </c>
      <c r="D43" s="60">
        <v>459037.7</v>
      </c>
      <c r="E43" s="79"/>
      <c r="F43" s="72">
        <f>IF(C44=0,C43-$C$42,C43-C44)</f>
        <v>-15.650000000023283</v>
      </c>
      <c r="G43" s="72">
        <f>IF(D44=0,D43-$D$42,D43-D44)</f>
        <v>-0.54999999998835847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15.659661554475433</v>
      </c>
      <c r="N43" s="36">
        <f>IF(F43=0,,ATAN(G43/F43))</f>
        <v>3.5129312170394451E-2</v>
      </c>
      <c r="O43" s="36">
        <f>ABS(DEGREES(N43))</f>
        <v>2.01276132456116</v>
      </c>
      <c r="P43" s="37" t="str">
        <f>TEXT(INT(O43),"00")</f>
        <v>02</v>
      </c>
      <c r="Q43" s="38" t="str">
        <f>TEXT((O43-P43)*60,"00")</f>
        <v>01</v>
      </c>
      <c r="R43" s="39" t="str">
        <f>IF(L43="",IF(F43&gt;0,"S","N"),"")</f>
        <v>N</v>
      </c>
      <c r="S43" s="25" t="str">
        <f>IF(L43="",IF(INT(Q43)=60,INT(P43+1),P43),"due")</f>
        <v>02</v>
      </c>
      <c r="T43" s="38" t="str">
        <f>IF(L43="",IF(INT(Q43)=60,"00",Q43),L43)</f>
        <v>01</v>
      </c>
      <c r="U43" s="40" t="str">
        <f>IF(L43="",IF(G43&gt;0,"W","E"),"")</f>
        <v>E</v>
      </c>
      <c r="V43" s="44"/>
      <c r="W43" s="22">
        <f>IF(S43="due",90*(I43+K43),S43+T43/60)</f>
        <v>2.0166666666666666</v>
      </c>
      <c r="X43" s="22">
        <f>IF(R43="",W43,IF(R43="N",IF(U43="E",180+W43,180-W43),IF(U43="E",360-W43,W43)))</f>
        <v>182.01666666666668</v>
      </c>
      <c r="Y43" s="22">
        <f>RADIANS(X43)</f>
        <v>3.1767901268383456</v>
      </c>
      <c r="Z43" s="64"/>
      <c r="AA43" s="58">
        <f>-M43*COS(Y43)</f>
        <v>15.649962475075903</v>
      </c>
      <c r="AB43" s="58">
        <f>-M43*SIN(Y43)</f>
        <v>0.55106671958307407</v>
      </c>
      <c r="AC43" s="64"/>
      <c r="AD43" s="82">
        <f>$AA$40/$M$40*M43</f>
        <v>2.8782889196707188E-4</v>
      </c>
      <c r="AE43" s="82">
        <f>$AB$40/$M$40*M43</f>
        <v>3.5052848299088878E-4</v>
      </c>
      <c r="AF43" s="22">
        <f t="shared" si="0"/>
        <v>15.649674646183936</v>
      </c>
      <c r="AG43" s="22">
        <f t="shared" si="0"/>
        <v>0.55071619110008319</v>
      </c>
      <c r="AH43" s="64"/>
      <c r="AI43" s="25">
        <f>A43</f>
        <v>2</v>
      </c>
      <c r="AJ43" s="82">
        <f t="shared" si="1"/>
        <v>718112.40032328817</v>
      </c>
      <c r="AK43" s="82">
        <f t="shared" si="1"/>
        <v>459037.69920828409</v>
      </c>
      <c r="AL43" s="66"/>
      <c r="AM43" s="9" t="str">
        <f>IF(A44=0,A43&amp;" - 1",A43&amp;" - "&amp;A44)</f>
        <v>2 - 3</v>
      </c>
      <c r="AN43" s="18">
        <f>AN42+F42+F43</f>
        <v>-18.39000000001397</v>
      </c>
      <c r="AO43" s="18">
        <f>AN43*G43</f>
        <v>10.114499999793596</v>
      </c>
      <c r="AP43" s="9" t="str">
        <f>D43&amp;","&amp;C43</f>
        <v>459037.7,718112.4</v>
      </c>
    </row>
    <row r="44" spans="1:44" s="46" customFormat="1">
      <c r="A44" s="20">
        <f>A43+1</f>
        <v>3</v>
      </c>
      <c r="B44" s="44"/>
      <c r="C44" s="60">
        <v>718128.05</v>
      </c>
      <c r="D44" s="60">
        <v>459038.25</v>
      </c>
      <c r="E44" s="79"/>
      <c r="F44" s="72">
        <f>IF(C45=0,C44-$C$42,C44-C45)</f>
        <v>-2.8999999999068677</v>
      </c>
      <c r="G44" s="72">
        <f>IF(D45=0,D44-$D$42,D44-D45)</f>
        <v>-2.9199999999837019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4.1153857655588801</v>
      </c>
      <c r="N44" s="22">
        <f>IF(F44=0,,ATAN(G44/F44))</f>
        <v>0.78883457600070217</v>
      </c>
      <c r="O44" s="22">
        <f>ABS(DEGREES(N44))</f>
        <v>45.19689193883201</v>
      </c>
      <c r="P44" s="24" t="str">
        <f>TEXT(INT(O44),"00")</f>
        <v>45</v>
      </c>
      <c r="Q44" s="25" t="str">
        <f>TEXT((O44-P44)*60,"00")</f>
        <v>12</v>
      </c>
      <c r="R44" s="23" t="str">
        <f>IF(L44="",IF(F44&gt;0,"S","N"),"")</f>
        <v>N</v>
      </c>
      <c r="S44" s="25" t="str">
        <f>IF(L44="",IF(INT(Q44)=60,INT(P44+1),P44),"due")</f>
        <v>45</v>
      </c>
      <c r="T44" s="25" t="str">
        <f>IF(L44="",IF(INT(Q44)=60,"00",Q44),L44)</f>
        <v>12</v>
      </c>
      <c r="U44" s="24" t="str">
        <f>IF(L44="",IF(G44&gt;0,"W","E"),"")</f>
        <v>E</v>
      </c>
      <c r="V44" s="44"/>
      <c r="W44" s="22">
        <f>IF(S44="due",90*(I44+K44),S44+T44/60)</f>
        <v>45.2</v>
      </c>
      <c r="X44" s="22">
        <f>IF(R44="",W44,IF(R44="N",IF(U44="E",180+W44,180-W44),IF(U44="E",360-W44,W44)))</f>
        <v>225.2</v>
      </c>
      <c r="Y44" s="22">
        <f>RADIANS(X44)</f>
        <v>3.9304814754912298</v>
      </c>
      <c r="Z44" s="64"/>
      <c r="AA44" s="58">
        <f>-M44*COS(Y44)</f>
        <v>2.8998415976100058</v>
      </c>
      <c r="AB44" s="58">
        <f>-M44*SIN(Y44)</f>
        <v>2.9201573087995278</v>
      </c>
      <c r="AC44" s="64"/>
      <c r="AD44" s="82">
        <f>$AA$40/$M$40*M44</f>
        <v>7.5641923728507533E-5</v>
      </c>
      <c r="AE44" s="82">
        <f>$AB$40/$M$40*M44</f>
        <v>9.2119483189684719E-5</v>
      </c>
      <c r="AF44" s="22">
        <f>AA44-AD44</f>
        <v>2.8997659556862772</v>
      </c>
      <c r="AG44" s="22">
        <f>AB44-AE44</f>
        <v>2.9200651893163383</v>
      </c>
      <c r="AH44" s="64"/>
      <c r="AI44" s="25">
        <f>A44</f>
        <v>3</v>
      </c>
      <c r="AJ44" s="82">
        <f t="shared" si="1"/>
        <v>718128.04999793437</v>
      </c>
      <c r="AK44" s="82">
        <f t="shared" si="1"/>
        <v>459038.24992447521</v>
      </c>
      <c r="AL44" s="66"/>
      <c r="AM44" s="9" t="str">
        <f>IF(A45=0,A44&amp;" - 1",A44&amp;" - "&amp;A45)</f>
        <v>3 - 4</v>
      </c>
      <c r="AN44" s="18">
        <f>AN43+F43+F44</f>
        <v>-36.939999999944121</v>
      </c>
      <c r="AO44" s="18">
        <f>AN44*G44</f>
        <v>107.86479999923478</v>
      </c>
      <c r="AP44" s="9" t="str">
        <f>D44&amp;","&amp;C44</f>
        <v>459038.25,718128.05</v>
      </c>
    </row>
    <row r="45" spans="1:44" s="46" customFormat="1">
      <c r="A45" s="20">
        <f t="shared" ref="A45:A46" si="2">A44+1</f>
        <v>4</v>
      </c>
      <c r="B45" s="44"/>
      <c r="C45" s="60">
        <v>718130.95</v>
      </c>
      <c r="D45" s="60">
        <v>459041.17</v>
      </c>
      <c r="E45" s="79"/>
      <c r="F45" s="72">
        <f t="shared" ref="F45:F46" si="3">IF(C46=0,C45-$C$42,C45-C46)</f>
        <v>1.1199999999953434</v>
      </c>
      <c r="G45" s="72">
        <f t="shared" ref="G45:G46" si="4">IF(D46=0,D45-$D$42,D45-D46)</f>
        <v>-36.970000000030268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36.986961216112732</v>
      </c>
      <c r="N45" s="22">
        <f t="shared" ref="N45:N46" si="11">IF(F45=0,,ATAN(G45/F45))</f>
        <v>-1.5405107560125637</v>
      </c>
      <c r="O45" s="22">
        <f t="shared" ref="O45:O46" si="12">ABS(DEGREES(N45))</f>
        <v>88.264764614027612</v>
      </c>
      <c r="P45" s="24" t="str">
        <f t="shared" ref="P45:P46" si="13">TEXT(INT(O45),"00")</f>
        <v>88</v>
      </c>
      <c r="Q45" s="25" t="str">
        <f t="shared" ref="Q45:Q46" si="14">TEXT((O45-P45)*60,"00")</f>
        <v>16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16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88.266666666666666</v>
      </c>
      <c r="X45" s="22">
        <f t="shared" ref="X45:X46" si="20">IF(R45="",W45,IF(R45="N",IF(U45="E",180+W45,180-W45),IF(U45="E",360-W45,W45)))</f>
        <v>271.73333333333335</v>
      </c>
      <c r="Y45" s="22">
        <f t="shared" ref="Y45:Y46" si="21">RADIANS(X45)</f>
        <v>4.7426413540859249</v>
      </c>
      <c r="Z45" s="64"/>
      <c r="AA45" s="58">
        <f t="shared" ref="AA45:AA46" si="22">-M45*COS(Y45)</f>
        <v>-1.1187727032902357</v>
      </c>
      <c r="AB45" s="58">
        <f t="shared" ref="AB45:AB46" si="23">-M45*SIN(Y45)</f>
        <v>36.970037160389765</v>
      </c>
      <c r="AC45" s="64"/>
      <c r="AD45" s="82">
        <f t="shared" ref="AD45:AD46" si="24">$AA$40/$M$40*M45</f>
        <v>6.798305331841768E-4</v>
      </c>
      <c r="AE45" s="82">
        <f t="shared" ref="AE45:AE46" si="25">$AB$40/$M$40*M45</f>
        <v>8.27922325168102E-4</v>
      </c>
      <c r="AF45" s="22">
        <f t="shared" ref="AF45:AF46" si="26">AA45-AD45</f>
        <v>-1.1194525338234198</v>
      </c>
      <c r="AG45" s="22">
        <f t="shared" ref="AG45:AG46" si="27">AB45-AE45</f>
        <v>36.9692092380646</v>
      </c>
      <c r="AH45" s="64"/>
      <c r="AI45" s="25">
        <f t="shared" ref="AI45:AI46" si="28">A45</f>
        <v>4</v>
      </c>
      <c r="AJ45" s="82">
        <f t="shared" ref="AJ45:AJ46" si="29">AJ44+AF44</f>
        <v>718130.94976389001</v>
      </c>
      <c r="AK45" s="82">
        <f t="shared" ref="AK45:AK46" si="30">AK44+AG44</f>
        <v>459041.16998966452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-38.719999999855645</v>
      </c>
      <c r="AO45" s="18">
        <f t="shared" ref="AO45:AO46" si="33">AN45*G45</f>
        <v>1431.4783999958352</v>
      </c>
      <c r="AP45" s="9" t="str">
        <f t="shared" ref="AP45:AP46" si="34">D45&amp;","&amp;C45</f>
        <v>459041.17,718130.95</v>
      </c>
    </row>
    <row r="46" spans="1:44" s="46" customFormat="1">
      <c r="A46" s="20">
        <f t="shared" si="2"/>
        <v>5</v>
      </c>
      <c r="B46" s="44"/>
      <c r="C46" s="60">
        <v>718129.83</v>
      </c>
      <c r="D46" s="60">
        <v>459078.14</v>
      </c>
      <c r="E46" s="79"/>
      <c r="F46" s="72">
        <f t="shared" si="3"/>
        <v>18.799999999930151</v>
      </c>
      <c r="G46" s="72">
        <f t="shared" si="4"/>
        <v>0.51000000000931323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18.806916280915996</v>
      </c>
      <c r="N46" s="22">
        <f t="shared" si="11"/>
        <v>2.7121008007248339E-2</v>
      </c>
      <c r="O46" s="22">
        <f t="shared" si="12"/>
        <v>1.5539192949558411</v>
      </c>
      <c r="P46" s="24" t="str">
        <f t="shared" si="13"/>
        <v>01</v>
      </c>
      <c r="Q46" s="25" t="str">
        <f t="shared" si="14"/>
        <v>33</v>
      </c>
      <c r="R46" s="23" t="str">
        <f t="shared" si="15"/>
        <v>S</v>
      </c>
      <c r="S46" s="25" t="str">
        <f t="shared" si="16"/>
        <v>01</v>
      </c>
      <c r="T46" s="25" t="str">
        <f t="shared" si="17"/>
        <v>33</v>
      </c>
      <c r="U46" s="24" t="str">
        <f t="shared" si="18"/>
        <v>W</v>
      </c>
      <c r="V46" s="44"/>
      <c r="W46" s="22">
        <f t="shared" si="19"/>
        <v>1.55</v>
      </c>
      <c r="X46" s="22">
        <f t="shared" si="20"/>
        <v>1.55</v>
      </c>
      <c r="Y46" s="22">
        <f t="shared" si="21"/>
        <v>2.7052603405912107E-2</v>
      </c>
      <c r="Z46" s="64"/>
      <c r="AA46" s="58">
        <f t="shared" si="22"/>
        <v>-18.800034842292423</v>
      </c>
      <c r="AB46" s="58">
        <f t="shared" si="23"/>
        <v>-0.50871399231200642</v>
      </c>
      <c r="AC46" s="64"/>
      <c r="AD46" s="82">
        <f t="shared" si="24"/>
        <v>3.4567630057793196E-4</v>
      </c>
      <c r="AE46" s="82">
        <f t="shared" si="25"/>
        <v>4.2097715910099454E-4</v>
      </c>
      <c r="AF46" s="22">
        <f t="shared" si="26"/>
        <v>-18.800380518593002</v>
      </c>
      <c r="AG46" s="22">
        <f t="shared" si="27"/>
        <v>-0.50913496947110737</v>
      </c>
      <c r="AH46" s="64"/>
      <c r="AI46" s="25">
        <f t="shared" si="28"/>
        <v>5</v>
      </c>
      <c r="AJ46" s="82">
        <f t="shared" si="29"/>
        <v>718129.83031135623</v>
      </c>
      <c r="AK46" s="82">
        <f t="shared" si="30"/>
        <v>459078.13919890259</v>
      </c>
      <c r="AL46" s="66"/>
      <c r="AM46" s="9" t="str">
        <f t="shared" si="31"/>
        <v>5 - 1</v>
      </c>
      <c r="AN46" s="18">
        <f t="shared" si="32"/>
        <v>-18.799999999930151</v>
      </c>
      <c r="AO46" s="18">
        <f t="shared" si="33"/>
        <v>-9.5880000001394663</v>
      </c>
      <c r="AP46" s="9" t="str">
        <f t="shared" si="34"/>
        <v>459078.14,718129.83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C19:D19"/>
    <mergeCell ref="A1:AJ1"/>
    <mergeCell ref="C10:D10"/>
    <mergeCell ref="C11:D11"/>
    <mergeCell ref="C12:D12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tabSelected="1" topLeftCell="A30" workbookViewId="0">
      <selection activeCell="D47" sqref="D4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94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95</v>
      </c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59</v>
      </c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60</v>
      </c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61</v>
      </c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96</v>
      </c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63</v>
      </c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 t="s">
        <v>97</v>
      </c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98</v>
      </c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1490.7992000021645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745.39960000108226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5.6286959717172843E-3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>
        <f>M40/B32</f>
        <v>20555.470263860709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str">
        <f>"1 : "&amp;TEXT(B35,"00")</f>
        <v>1 : 21000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>
        <f>ROUND(B33,2-LEN(INT(B33)))</f>
        <v>21000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115.70049267094718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-5.5116935363876962E-3</v>
      </c>
      <c r="AB40" s="91">
        <f>SUM(AB42:AB65536)</f>
        <v>1.1416885315043146E-3</v>
      </c>
      <c r="AC40" s="91"/>
      <c r="AD40" s="91">
        <f>SUM(AD42:AD65536)</f>
        <v>-5.5116935363876962E-3</v>
      </c>
      <c r="AE40" s="91">
        <f>SUM(AE42:AE65536)</f>
        <v>1.1416885315043146E-3</v>
      </c>
      <c r="AF40" s="91">
        <f>SUM(AF42:AF65536)</f>
        <v>0</v>
      </c>
      <c r="AG40" s="91">
        <f>SUM(AG42:AG65536)</f>
        <v>-1.6653345369377348E-15</v>
      </c>
      <c r="AH40" s="92"/>
      <c r="AI40" s="93">
        <v>1</v>
      </c>
      <c r="AJ40" s="92">
        <f>AJ44+AF44</f>
        <v>717968.07789127459</v>
      </c>
      <c r="AK40" s="92">
        <f>AK44+AG44</f>
        <v>459130.75250601827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3240.9200000000419</v>
      </c>
      <c r="G41" s="72">
        <f>IF(D42=0,D41-$D$41,D41-D42)</f>
        <v>3355.679999999993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4665.2063950912425</v>
      </c>
      <c r="N41" s="36">
        <f>IF(F41=0,,ATAN(G41/F41))</f>
        <v>0.80279324946115271</v>
      </c>
      <c r="O41" s="36">
        <f>ABS(DEGREES(N41))</f>
        <v>45.996665015717099</v>
      </c>
      <c r="P41" s="37" t="str">
        <f>TEXT(INT(O41),"00")</f>
        <v>45</v>
      </c>
      <c r="Q41" s="38" t="str">
        <f>TEXT((O41-P41)*60,"00")</f>
        <v>60</v>
      </c>
      <c r="R41" s="39" t="str">
        <f>IF(L41="",IF(F41&gt;0,"S","N"),"")</f>
        <v>S</v>
      </c>
      <c r="S41" s="25">
        <f>IF(L41="",IF(INT(Q41)=60,INT(P41+1),P41),"due")</f>
        <v>46</v>
      </c>
      <c r="T41" s="38" t="str">
        <f>IF(L41="",IF(INT(Q41)=60,"00",Q41),L41)</f>
        <v>00</v>
      </c>
      <c r="U41" s="40" t="str">
        <f>IF(L41="",IF(G41&gt;0,"W","E"),"")</f>
        <v>W</v>
      </c>
      <c r="V41" s="41"/>
      <c r="W41" s="22">
        <f>IF(S41="due",90*(I41+K41),S41+T41/60)</f>
        <v>46</v>
      </c>
      <c r="X41" s="22">
        <f>IF(R41="",W41,IF(R41="N",IF(U41="E",180+W41,180-W41),IF(U41="E",360-W41,W41)))</f>
        <v>46</v>
      </c>
      <c r="Y41" s="22">
        <f>RADIANS(X41)</f>
        <v>0.8028514559173916</v>
      </c>
      <c r="Z41" s="64"/>
      <c r="AA41" s="58">
        <f>-M41*COS(Y41)</f>
        <v>-3240.7246722689756</v>
      </c>
      <c r="AB41" s="58">
        <f>-M41*SIN(Y41)</f>
        <v>-3355.8686367835326</v>
      </c>
      <c r="AC41" s="64"/>
      <c r="AD41" s="22">
        <v>0</v>
      </c>
      <c r="AE41" s="22">
        <v>0</v>
      </c>
      <c r="AF41" s="22">
        <f t="shared" ref="AF41:AG43" si="0">AA41-AD41</f>
        <v>-3240.7246722689756</v>
      </c>
      <c r="AG41" s="22">
        <f t="shared" si="0"/>
        <v>-3355.8686367835326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717987.7</v>
      </c>
      <c r="D42" s="60">
        <v>459094.54</v>
      </c>
      <c r="E42" s="79"/>
      <c r="F42" s="72">
        <f>IF(C43=0,C42-$C$42,C42-C43)</f>
        <v>1.1499999999068677</v>
      </c>
      <c r="G42" s="72">
        <f>IF(D43=0,D42-$D$42,D42-D43)</f>
        <v>-39.92000000004191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39.93656094361571</v>
      </c>
      <c r="N42" s="36">
        <f>IF(F42=0,,ATAN(G42/F42))</f>
        <v>-1.5419966765432414</v>
      </c>
      <c r="O42" s="36">
        <f>ABS(DEGREES(N42))</f>
        <v>88.349901589127271</v>
      </c>
      <c r="P42" s="37" t="str">
        <f>TEXT(INT(O42),"00")</f>
        <v>88</v>
      </c>
      <c r="Q42" s="38" t="str">
        <f>TEXT((O42-P42)*60,"00")</f>
        <v>21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21</v>
      </c>
      <c r="U42" s="40" t="str">
        <f>IF(L42="",IF(G42&gt;0,"W","E"),"")</f>
        <v>E</v>
      </c>
      <c r="V42" s="44"/>
      <c r="W42" s="22">
        <f>IF(S42="due",90*(I42+K42),S42+T42/60)</f>
        <v>88.35</v>
      </c>
      <c r="X42" s="22">
        <f>IF(R42="",W42,IF(R42="N",IF(U42="E",180+W42,180-W42),IF(U42="E",360-W42,W42)))</f>
        <v>271.64999999999998</v>
      </c>
      <c r="Y42" s="22">
        <f>RADIANS(X42)</f>
        <v>4.7411869130425961</v>
      </c>
      <c r="Z42" s="64"/>
      <c r="AA42" s="58">
        <f>-M42*COS(Y42)</f>
        <v>-1.149931433562714</v>
      </c>
      <c r="AB42" s="58">
        <f>-M42*SIN(Y42)</f>
        <v>39.920001975215833</v>
      </c>
      <c r="AC42" s="64"/>
      <c r="AD42" s="82">
        <f>$AA$40/$M$40*M42</f>
        <v>-1.9024818281845786E-3</v>
      </c>
      <c r="AE42" s="82">
        <f>$AB$40/$M$40*M42</f>
        <v>3.9407881992967766E-4</v>
      </c>
      <c r="AF42" s="22">
        <f t="shared" si="0"/>
        <v>-1.1480289517345295</v>
      </c>
      <c r="AG42" s="22">
        <f t="shared" si="0"/>
        <v>39.919607896395902</v>
      </c>
      <c r="AH42" s="63"/>
      <c r="AI42" s="38">
        <f>A42</f>
        <v>1</v>
      </c>
      <c r="AJ42" s="82">
        <f t="shared" ref="AJ42:AK44" si="1">AJ41+AF41</f>
        <v>717987.89532773104</v>
      </c>
      <c r="AK42" s="82">
        <f t="shared" si="1"/>
        <v>459094.35136321641</v>
      </c>
      <c r="AL42" s="66"/>
      <c r="AM42" s="9" t="str">
        <f>IF(A43=0,A42&amp;" - 1",A42&amp;" - "&amp;A43)</f>
        <v>1 - 2</v>
      </c>
      <c r="AN42" s="18">
        <f>F42</f>
        <v>1.1499999999068677</v>
      </c>
      <c r="AO42" s="18">
        <f>AN42*G42</f>
        <v>-45.907999996330354</v>
      </c>
      <c r="AP42" s="9" t="str">
        <f>D42&amp;","&amp;C42</f>
        <v>459094.54,717987.7</v>
      </c>
    </row>
    <row r="43" spans="1:44">
      <c r="A43" s="20">
        <f>A42+1</f>
        <v>2</v>
      </c>
      <c r="B43" s="44"/>
      <c r="C43" s="60">
        <v>717986.55</v>
      </c>
      <c r="D43" s="60">
        <v>459134.46</v>
      </c>
      <c r="E43" s="79"/>
      <c r="F43" s="72">
        <f>IF(C44=0,C43-$C$42,C43-C44)</f>
        <v>15.760000000009313</v>
      </c>
      <c r="G43" s="72">
        <f>IF(D44=0,D43-$D$42,D43-D44)</f>
        <v>0.46000000002095476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15.766711768796714</v>
      </c>
      <c r="N43" s="36">
        <f>IF(F43=0,,ATAN(G43/F43))</f>
        <v>2.9179532848245059E-2</v>
      </c>
      <c r="O43" s="36">
        <f>ABS(DEGREES(N43))</f>
        <v>1.671864080367792</v>
      </c>
      <c r="P43" s="37" t="str">
        <f>TEXT(INT(O43),"00")</f>
        <v>01</v>
      </c>
      <c r="Q43" s="38" t="str">
        <f>TEXT((O43-P43)*60,"00")</f>
        <v>40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40</v>
      </c>
      <c r="U43" s="40" t="str">
        <f>IF(L43="",IF(G43&gt;0,"W","E"),"")</f>
        <v>W</v>
      </c>
      <c r="V43" s="44"/>
      <c r="W43" s="22">
        <f>IF(S43="due",90*(I43+K43),S43+T43/60)</f>
        <v>1.6666666666666665</v>
      </c>
      <c r="X43" s="22">
        <f>IF(R43="",W43,IF(R43="N",IF(U43="E",180+W43,180-W43),IF(U43="E",360-W43,W43)))</f>
        <v>1.6666666666666665</v>
      </c>
      <c r="Y43" s="22">
        <f>RADIANS(X43)</f>
        <v>2.9088820866572156E-2</v>
      </c>
      <c r="Z43" s="64"/>
      <c r="AA43" s="58">
        <f>-M43*COS(Y43)</f>
        <v>-15.760041662678958</v>
      </c>
      <c r="AB43" s="58">
        <f>-M43*SIN(Y43)</f>
        <v>-0.45857037729915689</v>
      </c>
      <c r="AC43" s="64"/>
      <c r="AD43" s="82">
        <f>$AA$40/$M$40*M43</f>
        <v>-7.5108827404315711E-4</v>
      </c>
      <c r="AE43" s="82">
        <f>$AB$40/$M$40*M43</f>
        <v>1.5557992529179049E-4</v>
      </c>
      <c r="AF43" s="22">
        <f t="shared" si="0"/>
        <v>-15.759290574404915</v>
      </c>
      <c r="AG43" s="22">
        <f t="shared" si="0"/>
        <v>-0.4587259572244487</v>
      </c>
      <c r="AH43" s="64"/>
      <c r="AI43" s="25">
        <f>A43</f>
        <v>2</v>
      </c>
      <c r="AJ43" s="82">
        <f t="shared" si="1"/>
        <v>717986.74729877932</v>
      </c>
      <c r="AK43" s="82">
        <f t="shared" si="1"/>
        <v>459134.27097111283</v>
      </c>
      <c r="AL43" s="66"/>
      <c r="AM43" s="9" t="str">
        <f>IF(A44=0,A43&amp;" - 1",A43&amp;" - "&amp;A44)</f>
        <v>2 - 3</v>
      </c>
      <c r="AN43" s="18">
        <f>AN42+F42+F43</f>
        <v>18.059999999823049</v>
      </c>
      <c r="AO43" s="18">
        <f>AN43*G43</f>
        <v>8.3076000002970449</v>
      </c>
      <c r="AP43" s="9" t="str">
        <f>D43&amp;","&amp;C43</f>
        <v>459134.46,717986.55</v>
      </c>
    </row>
    <row r="44" spans="1:44" s="46" customFormat="1">
      <c r="A44" s="20">
        <f>A43+1</f>
        <v>3</v>
      </c>
      <c r="B44" s="44"/>
      <c r="C44" s="60">
        <v>717970.79</v>
      </c>
      <c r="D44" s="60">
        <v>459134</v>
      </c>
      <c r="E44" s="79"/>
      <c r="F44" s="72">
        <f>IF(C45=0,C44-$C$42,C44-C45)</f>
        <v>2.9100000000325963</v>
      </c>
      <c r="G44" s="72">
        <f>IF(D45=0,D44-$D$42,D44-D45)</f>
        <v>3.0599999999976717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4.2227597611248804</v>
      </c>
      <c r="N44" s="22">
        <f>IF(F44=0,,ATAN(G44/F44))</f>
        <v>0.81051850628782685</v>
      </c>
      <c r="O44" s="22">
        <f>ABS(DEGREES(N44))</f>
        <v>46.439289627540155</v>
      </c>
      <c r="P44" s="24" t="str">
        <f>TEXT(INT(O44),"00")</f>
        <v>46</v>
      </c>
      <c r="Q44" s="25" t="str">
        <f>TEXT((O44-P44)*60,"00")</f>
        <v>26</v>
      </c>
      <c r="R44" s="23" t="str">
        <f>IF(L44="",IF(F44&gt;0,"S","N"),"")</f>
        <v>S</v>
      </c>
      <c r="S44" s="25" t="str">
        <f>IF(L44="",IF(INT(Q44)=60,INT(P44+1),P44),"due")</f>
        <v>46</v>
      </c>
      <c r="T44" s="25" t="str">
        <f>IF(L44="",IF(INT(Q44)=60,"00",Q44),L44)</f>
        <v>26</v>
      </c>
      <c r="U44" s="24" t="str">
        <f>IF(L44="",IF(G44&gt;0,"W","E"),"")</f>
        <v>W</v>
      </c>
      <c r="V44" s="44"/>
      <c r="W44" s="22">
        <f>IF(S44="due",90*(I44+K44),S44+T44/60)</f>
        <v>46.43333333333333</v>
      </c>
      <c r="X44" s="22">
        <f>IF(R44="",W44,IF(R44="N",IF(U44="E",180+W44,180-W44),IF(U44="E",360-W44,W44)))</f>
        <v>46.43333333333333</v>
      </c>
      <c r="Y44" s="22">
        <f>RADIANS(X44)</f>
        <v>0.8104145493427003</v>
      </c>
      <c r="Z44" s="64"/>
      <c r="AA44" s="58">
        <f>-M44*COS(Y44)</f>
        <v>-2.9103180925598573</v>
      </c>
      <c r="AB44" s="58">
        <f>-M44*SIN(Y44)</f>
        <v>-3.0596974687531135</v>
      </c>
      <c r="AC44" s="64"/>
      <c r="AD44" s="82">
        <f>$AA$40/$M$40*M44</f>
        <v>-2.01162131152743E-4</v>
      </c>
      <c r="AE44" s="82">
        <f>$AB$40/$M$40*M44</f>
        <v>4.1668589988508882E-5</v>
      </c>
      <c r="AF44" s="22">
        <f>AA44-AD44</f>
        <v>-2.9101169304287047</v>
      </c>
      <c r="AG44" s="22">
        <f>AB44-AE44</f>
        <v>-3.0597391373431022</v>
      </c>
      <c r="AH44" s="64"/>
      <c r="AI44" s="25">
        <f>A44</f>
        <v>3</v>
      </c>
      <c r="AJ44" s="82">
        <f t="shared" si="1"/>
        <v>717970.98800820496</v>
      </c>
      <c r="AK44" s="82">
        <f t="shared" si="1"/>
        <v>459133.81224515563</v>
      </c>
      <c r="AL44" s="66"/>
      <c r="AM44" s="9" t="str">
        <f>IF(A45=0,A44&amp;" - 1",A44&amp;" - "&amp;A45)</f>
        <v>3 - 4</v>
      </c>
      <c r="AN44" s="18">
        <f>AN43+F43+F44</f>
        <v>36.729999999864958</v>
      </c>
      <c r="AO44" s="18">
        <f>AN44*G44</f>
        <v>112.39379999950125</v>
      </c>
      <c r="AP44" s="9" t="str">
        <f>D44&amp;","&amp;C44</f>
        <v>459134,717970.79</v>
      </c>
    </row>
    <row r="45" spans="1:44" s="46" customFormat="1">
      <c r="A45" s="20">
        <f t="shared" ref="A45:A46" si="2">A44+1</f>
        <v>4</v>
      </c>
      <c r="B45" s="44"/>
      <c r="C45" s="60">
        <v>717967.88</v>
      </c>
      <c r="D45" s="60">
        <v>459130.94</v>
      </c>
      <c r="E45" s="79"/>
      <c r="F45" s="72">
        <f t="shared" ref="F45:F46" si="3">IF(C46=0,C45-$C$42,C45-C46)</f>
        <v>-1.059999999939464</v>
      </c>
      <c r="G45" s="72">
        <f t="shared" ref="G45:G46" si="4">IF(D46=0,D45-$D$42,D45-D46)</f>
        <v>36.989999999990687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37.005184771855724</v>
      </c>
      <c r="N45" s="22">
        <f t="shared" ref="N45:N46" si="11">IF(F45=0,,ATAN(G45/F45))</f>
        <v>-1.5421477734180715</v>
      </c>
      <c r="O45" s="22">
        <f t="shared" ref="O45:O46" si="12">ABS(DEGREES(N45))</f>
        <v>88.358558802352661</v>
      </c>
      <c r="P45" s="24" t="str">
        <f t="shared" ref="P45:P46" si="13">TEXT(INT(O45),"00")</f>
        <v>88</v>
      </c>
      <c r="Q45" s="25" t="str">
        <f t="shared" ref="Q45:Q46" si="14">TEXT((O45-P45)*60,"00")</f>
        <v>22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22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88.36666666666666</v>
      </c>
      <c r="X45" s="22">
        <f t="shared" ref="X45:X46" si="20">IF(R45="",W45,IF(R45="N",IF(U45="E",180+W45,180-W45),IF(U45="E",360-W45,W45)))</f>
        <v>91.63333333333334</v>
      </c>
      <c r="Y45" s="22">
        <f t="shared" ref="Y45:Y46" si="21">RADIANS(X45)</f>
        <v>1.5993033712441374</v>
      </c>
      <c r="Z45" s="64"/>
      <c r="AA45" s="58">
        <f t="shared" ref="AA45:AA46" si="22">-M45*COS(Y45)</f>
        <v>1.0547655741124582</v>
      </c>
      <c r="AB45" s="58">
        <f t="shared" ref="AB45:AB46" si="23">-M45*SIN(Y45)</f>
        <v>-36.990149629095178</v>
      </c>
      <c r="AC45" s="64"/>
      <c r="AD45" s="82">
        <f t="shared" ref="AD45:AD46" si="24">$AA$40/$M$40*M45</f>
        <v>-1.7628381090816652E-3</v>
      </c>
      <c r="AE45" s="82">
        <f t="shared" ref="AE45:AE46" si="25">$AB$40/$M$40*M45</f>
        <v>3.6515311287723247E-4</v>
      </c>
      <c r="AF45" s="22">
        <f t="shared" ref="AF45:AF46" si="26">AA45-AD45</f>
        <v>1.0565284122215399</v>
      </c>
      <c r="AG45" s="22">
        <f t="shared" ref="AG45:AG46" si="27">AB45-AE45</f>
        <v>-36.990514782208052</v>
      </c>
      <c r="AH45" s="64"/>
      <c r="AI45" s="25">
        <f t="shared" ref="AI45:AI46" si="28">A45</f>
        <v>4</v>
      </c>
      <c r="AJ45" s="82">
        <f t="shared" ref="AJ45:AJ46" si="29">AJ44+AF44</f>
        <v>717968.07789127459</v>
      </c>
      <c r="AK45" s="82">
        <f t="shared" ref="AK45:AK46" si="30">AK44+AG44</f>
        <v>459130.75250601827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38.57999999995809</v>
      </c>
      <c r="AO45" s="18">
        <f t="shared" ref="AO45:AO46" si="33">AN45*G45</f>
        <v>1427.0741999980905</v>
      </c>
      <c r="AP45" s="9" t="str">
        <f t="shared" ref="AP45:AP46" si="34">D45&amp;","&amp;C45</f>
        <v>459130.94,717967.88</v>
      </c>
    </row>
    <row r="46" spans="1:44" s="46" customFormat="1">
      <c r="A46" s="20">
        <f t="shared" si="2"/>
        <v>5</v>
      </c>
      <c r="B46" s="44"/>
      <c r="C46" s="60">
        <v>717968.94</v>
      </c>
      <c r="D46" s="60">
        <v>459093.95</v>
      </c>
      <c r="E46" s="79"/>
      <c r="F46" s="72">
        <f t="shared" si="3"/>
        <v>-18.760000000009313</v>
      </c>
      <c r="G46" s="72">
        <f t="shared" si="4"/>
        <v>-0.58999999996740371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18.769275425554152</v>
      </c>
      <c r="N46" s="22">
        <f t="shared" si="11"/>
        <v>3.1439530551887807E-2</v>
      </c>
      <c r="O46" s="22">
        <f t="shared" si="12"/>
        <v>1.8013524104957792</v>
      </c>
      <c r="P46" s="24" t="str">
        <f t="shared" si="13"/>
        <v>01</v>
      </c>
      <c r="Q46" s="25" t="str">
        <f t="shared" si="14"/>
        <v>48</v>
      </c>
      <c r="R46" s="23" t="str">
        <f t="shared" si="15"/>
        <v>N</v>
      </c>
      <c r="S46" s="25" t="str">
        <f t="shared" si="16"/>
        <v>01</v>
      </c>
      <c r="T46" s="25" t="str">
        <f t="shared" si="17"/>
        <v>48</v>
      </c>
      <c r="U46" s="24" t="str">
        <f t="shared" si="18"/>
        <v>E</v>
      </c>
      <c r="V46" s="44"/>
      <c r="W46" s="22">
        <f t="shared" si="19"/>
        <v>1.8</v>
      </c>
      <c r="X46" s="22">
        <f t="shared" si="20"/>
        <v>181.8</v>
      </c>
      <c r="Y46" s="22">
        <f t="shared" si="21"/>
        <v>3.1730085801256913</v>
      </c>
      <c r="Z46" s="64"/>
      <c r="AA46" s="58">
        <f t="shared" si="22"/>
        <v>18.760013921152684</v>
      </c>
      <c r="AB46" s="58">
        <f t="shared" si="23"/>
        <v>0.58955718846311811</v>
      </c>
      <c r="AC46" s="64"/>
      <c r="AD46" s="82">
        <f t="shared" si="24"/>
        <v>-8.941231939255523E-4</v>
      </c>
      <c r="AE46" s="82">
        <f t="shared" si="25"/>
        <v>1.8520808341710506E-4</v>
      </c>
      <c r="AF46" s="22">
        <f t="shared" si="26"/>
        <v>18.760908044346611</v>
      </c>
      <c r="AG46" s="22">
        <f t="shared" si="27"/>
        <v>0.58937198037970095</v>
      </c>
      <c r="AH46" s="64"/>
      <c r="AI46" s="25">
        <f t="shared" si="28"/>
        <v>5</v>
      </c>
      <c r="AJ46" s="82">
        <f t="shared" si="29"/>
        <v>717969.13441968686</v>
      </c>
      <c r="AK46" s="82">
        <f t="shared" si="30"/>
        <v>459093.76199123607</v>
      </c>
      <c r="AL46" s="66"/>
      <c r="AM46" s="9" t="str">
        <f t="shared" si="31"/>
        <v>5 - 1</v>
      </c>
      <c r="AN46" s="18">
        <f t="shared" si="32"/>
        <v>18.760000000009313</v>
      </c>
      <c r="AO46" s="18">
        <f t="shared" si="33"/>
        <v>-11.068399999393989</v>
      </c>
      <c r="AP46" s="9" t="str">
        <f t="shared" si="34"/>
        <v>459093.95,717968.94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topLeftCell="A30" workbookViewId="0">
      <selection activeCell="D46" sqref="D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69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70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71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1493.9019000044902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746.95095000224512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4.2812517932803908E-3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27393.579147756362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27000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27000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117.27880985070024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4.279385730339591E-3</v>
      </c>
      <c r="AB40" s="91">
        <f>SUM(AB42:AB65536)</f>
        <v>1.2639101404943176E-4</v>
      </c>
      <c r="AC40" s="91"/>
      <c r="AD40" s="91">
        <f>SUM(AD42:AD65536)</f>
        <v>4.2793857303395919E-3</v>
      </c>
      <c r="AE40" s="91">
        <f>SUM(AE42:AE65536)</f>
        <v>1.2639101404943176E-4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718112.40011210483</v>
      </c>
      <c r="AK40" s="92">
        <f>AK44+AG44</f>
        <v>459037.7700631466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3117.5899999999674</v>
      </c>
      <c r="G41" s="72">
        <f>IF(D42=0,D41-$D$41,D41-D42)</f>
        <v>3372.5899999999674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4592.7911683636976</v>
      </c>
      <c r="N41" s="36">
        <f>IF(F41=0,,ATAN(G41/F41))</f>
        <v>0.82466809207453384</v>
      </c>
      <c r="O41" s="36">
        <f>ABS(DEGREES(N41))</f>
        <v>47.250001174976759</v>
      </c>
      <c r="P41" s="37" t="str">
        <f>TEXT(INT(O41),"00")</f>
        <v>47</v>
      </c>
      <c r="Q41" s="38" t="str">
        <f>TEXT((O41-P41)*60,"00")</f>
        <v>15</v>
      </c>
      <c r="R41" s="39" t="str">
        <f>IF(L41="",IF(F41&gt;0,"S","N"),"")</f>
        <v>S</v>
      </c>
      <c r="S41" s="25" t="str">
        <f>IF(L41="",IF(INT(Q41)=60,INT(P41+1),P41),"due")</f>
        <v>47</v>
      </c>
      <c r="T41" s="38" t="str">
        <f>IF(L41="",IF(INT(Q41)=60,"00",Q41),L41)</f>
        <v>15</v>
      </c>
      <c r="U41" s="40" t="str">
        <f>IF(L41="",IF(G41&gt;0,"W","E"),"")</f>
        <v>W</v>
      </c>
      <c r="V41" s="41"/>
      <c r="W41" s="22">
        <f>IF(S41="due",90*(I41+K41),S41+T41/60)</f>
        <v>47.25</v>
      </c>
      <c r="X41" s="22">
        <f>IF(R41="",W41,IF(R41="N",IF(U41="E",180+W41,180-W41),IF(U41="E",360-W41,W41)))</f>
        <v>47.25</v>
      </c>
      <c r="Y41" s="22">
        <f>RADIANS(X41)</f>
        <v>0.82466807156732069</v>
      </c>
      <c r="Z41" s="64"/>
      <c r="AA41" s="58">
        <f>-M41*COS(Y41)</f>
        <v>-3117.5900691623888</v>
      </c>
      <c r="AB41" s="58">
        <f>-M41*SIN(Y41)</f>
        <v>-3372.5899360668845</v>
      </c>
      <c r="AC41" s="64"/>
      <c r="AD41" s="22">
        <v>0</v>
      </c>
      <c r="AE41" s="22">
        <v>0</v>
      </c>
      <c r="AF41" s="22">
        <f t="shared" ref="AF41:AG43" si="0">AA41-AD41</f>
        <v>-3117.5900691623888</v>
      </c>
      <c r="AG41" s="22">
        <f t="shared" si="0"/>
        <v>-3372.5899360668845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718111.03</v>
      </c>
      <c r="D42" s="60">
        <v>459077.63</v>
      </c>
      <c r="E42" s="79"/>
      <c r="F42" s="72">
        <f>IF(C43=0,C42-$C$42,C42-C43)</f>
        <v>18.590000000083819</v>
      </c>
      <c r="G42" s="72">
        <f>IF(D43=0,D42-$D$42,D42-D43)</f>
        <v>0.53000000002793968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18.597553602642094</v>
      </c>
      <c r="N42" s="36">
        <f>IF(F42=0,,ATAN(G42/F42))</f>
        <v>2.8502230892208446E-2</v>
      </c>
      <c r="O42" s="36">
        <f>ABS(DEGREES(N42))</f>
        <v>1.6330575368309388</v>
      </c>
      <c r="P42" s="37" t="str">
        <f>TEXT(INT(O42),"00")</f>
        <v>01</v>
      </c>
      <c r="Q42" s="38" t="str">
        <f>TEXT((O42-P42)*60,"00")</f>
        <v>38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38</v>
      </c>
      <c r="U42" s="40" t="str">
        <f>IF(L42="",IF(G42&gt;0,"W","E"),"")</f>
        <v>W</v>
      </c>
      <c r="V42" s="44"/>
      <c r="W42" s="22">
        <f>IF(S42="due",90*(I42+K42),S42+T42/60)</f>
        <v>1.6333333333333333</v>
      </c>
      <c r="X42" s="22">
        <f>IF(R42="",W42,IF(R42="N",IF(U42="E",180+W42,180-W42),IF(U42="E",360-W42,W42)))</f>
        <v>1.6333333333333333</v>
      </c>
      <c r="Y42" s="22">
        <f>RADIANS(X42)</f>
        <v>2.8507044449240716E-2</v>
      </c>
      <c r="Z42" s="64"/>
      <c r="AA42" s="58">
        <f>-M42*COS(Y42)</f>
        <v>-18.589997448683221</v>
      </c>
      <c r="AB42" s="58">
        <f>-M42*SIN(Y42)</f>
        <v>-0.53008948404702949</v>
      </c>
      <c r="AC42" s="64"/>
      <c r="AD42" s="82">
        <f>$AA$40/$M$40*M42</f>
        <v>6.7860601252423989E-4</v>
      </c>
      <c r="AE42" s="82">
        <f>$AB$40/$M$40*M42</f>
        <v>2.0042526537137796E-5</v>
      </c>
      <c r="AF42" s="22">
        <f t="shared" si="0"/>
        <v>-18.590676054695745</v>
      </c>
      <c r="AG42" s="22">
        <f t="shared" si="0"/>
        <v>-0.53010952657356658</v>
      </c>
      <c r="AH42" s="63"/>
      <c r="AI42" s="38">
        <f>A42</f>
        <v>1</v>
      </c>
      <c r="AJ42" s="82">
        <f t="shared" ref="AJ42:AK44" si="1">AJ41+AF41</f>
        <v>718111.02993083757</v>
      </c>
      <c r="AK42" s="82">
        <f t="shared" si="1"/>
        <v>459077.63006393309</v>
      </c>
      <c r="AL42" s="66"/>
      <c r="AM42" s="9" t="str">
        <f>IF(A43=0,A42&amp;" - 1",A42&amp;" - "&amp;A43)</f>
        <v>1 - 2</v>
      </c>
      <c r="AN42" s="18">
        <f>F42</f>
        <v>18.590000000083819</v>
      </c>
      <c r="AO42" s="18">
        <f>AN42*G42</f>
        <v>9.8527000005638232</v>
      </c>
      <c r="AP42" s="9" t="str">
        <f>D42&amp;","&amp;C42</f>
        <v>459077.63,718111.03</v>
      </c>
    </row>
    <row r="43" spans="1:44">
      <c r="A43" s="20">
        <f>A42+1</f>
        <v>2</v>
      </c>
      <c r="B43" s="44"/>
      <c r="C43" s="60">
        <v>718092.44</v>
      </c>
      <c r="D43" s="60">
        <v>459077.1</v>
      </c>
      <c r="E43" s="79"/>
      <c r="F43" s="72">
        <f>IF(C44=0,C43-$C$42,C43-C44)</f>
        <v>-1.1600000000325963</v>
      </c>
      <c r="G43" s="72">
        <f>IF(D44=0,D43-$D$42,D43-D44)</f>
        <v>39.96999999997206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39.986829081559371</v>
      </c>
      <c r="N43" s="36">
        <f>IF(F43=0,,ATAN(G43/F43))</f>
        <v>-1.5417827043400343</v>
      </c>
      <c r="O43" s="36">
        <f>ABS(DEGREES(N43))</f>
        <v>88.337641884950401</v>
      </c>
      <c r="P43" s="37" t="str">
        <f>TEXT(INT(O43),"00")</f>
        <v>88</v>
      </c>
      <c r="Q43" s="38" t="str">
        <f>TEXT((O43-P43)*60,"00")</f>
        <v>20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20</v>
      </c>
      <c r="U43" s="40" t="str">
        <f>IF(L43="",IF(G43&gt;0,"W","E"),"")</f>
        <v>W</v>
      </c>
      <c r="V43" s="44"/>
      <c r="W43" s="22">
        <f>IF(S43="due",90*(I43+K43),S43+T43/60)</f>
        <v>88.333333333333329</v>
      </c>
      <c r="X43" s="22">
        <f>IF(R43="",W43,IF(R43="N",IF(U43="E",180+W43,180-W43),IF(U43="E",360-W43,W43)))</f>
        <v>91.666666666666671</v>
      </c>
      <c r="Y43" s="22">
        <f>RADIANS(X43)</f>
        <v>1.5998851476614688</v>
      </c>
      <c r="Z43" s="64"/>
      <c r="AA43" s="58">
        <f>-M43*COS(Y43)</f>
        <v>1.1630056772660242</v>
      </c>
      <c r="AB43" s="58">
        <f>-M43*SIN(Y43)</f>
        <v>-39.969912656803359</v>
      </c>
      <c r="AC43" s="64"/>
      <c r="AD43" s="82">
        <f>$AA$40/$M$40*M43</f>
        <v>1.4590791464459225E-3</v>
      </c>
      <c r="AE43" s="82">
        <f>$AB$40/$M$40*M43</f>
        <v>4.3093683186873002E-5</v>
      </c>
      <c r="AF43" s="22">
        <f t="shared" si="0"/>
        <v>1.1615465981195783</v>
      </c>
      <c r="AG43" s="22">
        <f t="shared" si="0"/>
        <v>-39.969955750486548</v>
      </c>
      <c r="AH43" s="64"/>
      <c r="AI43" s="25">
        <f>A43</f>
        <v>2</v>
      </c>
      <c r="AJ43" s="82">
        <f t="shared" si="1"/>
        <v>718092.43925478286</v>
      </c>
      <c r="AK43" s="82">
        <f t="shared" si="1"/>
        <v>459077.0999544065</v>
      </c>
      <c r="AL43" s="66"/>
      <c r="AM43" s="9" t="str">
        <f>IF(A44=0,A43&amp;" - 1",A43&amp;" - "&amp;A44)</f>
        <v>2 - 3</v>
      </c>
      <c r="AN43" s="18">
        <f>AN42+F42+F43</f>
        <v>36.020000000135042</v>
      </c>
      <c r="AO43" s="18">
        <f>AN43*G43</f>
        <v>1439.7194000043912</v>
      </c>
      <c r="AP43" s="9" t="str">
        <f>D43&amp;","&amp;C43</f>
        <v>459077.1,718092.44</v>
      </c>
    </row>
    <row r="44" spans="1:44" s="46" customFormat="1">
      <c r="A44" s="20">
        <f>A43+1</f>
        <v>3</v>
      </c>
      <c r="B44" s="44"/>
      <c r="C44" s="60">
        <v>718093.6</v>
      </c>
      <c r="D44" s="60">
        <v>459037.13</v>
      </c>
      <c r="E44" s="79"/>
      <c r="F44" s="72">
        <f>IF(C45=0,C44-$C$42,C44-C45)</f>
        <v>-18.800000000046566</v>
      </c>
      <c r="G44" s="72">
        <f>IF(D45=0,D44-$D$42,D44-D45)</f>
        <v>-0.64000000001396984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18.810890462755047</v>
      </c>
      <c r="N44" s="22">
        <f>IF(F44=0,,ATAN(G44/F44))</f>
        <v>3.4029411742262837E-2</v>
      </c>
      <c r="O44" s="22">
        <f>ABS(DEGREES(N44))</f>
        <v>1.9497416721445862</v>
      </c>
      <c r="P44" s="24" t="str">
        <f>TEXT(INT(O44),"00")</f>
        <v>01</v>
      </c>
      <c r="Q44" s="25" t="str">
        <f>TEXT((O44-P44)*60,"00")</f>
        <v>57</v>
      </c>
      <c r="R44" s="23" t="str">
        <f>IF(L44="",IF(F44&gt;0,"S","N"),"")</f>
        <v>N</v>
      </c>
      <c r="S44" s="25" t="str">
        <f>IF(L44="",IF(INT(Q44)=60,INT(P44+1),P44),"due")</f>
        <v>01</v>
      </c>
      <c r="T44" s="25" t="str">
        <f>IF(L44="",IF(INT(Q44)=60,"00",Q44),L44)</f>
        <v>57</v>
      </c>
      <c r="U44" s="24" t="str">
        <f>IF(L44="",IF(G44&gt;0,"W","E"),"")</f>
        <v>E</v>
      </c>
      <c r="V44" s="44"/>
      <c r="W44" s="22">
        <f>IF(S44="due",90*(I44+K44),S44+T44/60)</f>
        <v>1.95</v>
      </c>
      <c r="X44" s="22">
        <f>IF(R44="",W44,IF(R44="N",IF(U44="E",180+W44,180-W44),IF(U44="E",360-W44,W44)))</f>
        <v>181.95</v>
      </c>
      <c r="Y44" s="22">
        <f>RADIANS(X44)</f>
        <v>3.1756265740036822</v>
      </c>
      <c r="Z44" s="64"/>
      <c r="AA44" s="58">
        <f>-M44*COS(Y44)</f>
        <v>18.799997114305643</v>
      </c>
      <c r="AB44" s="58">
        <f>-M44*SIN(Y44)</f>
        <v>0.64008476303403605</v>
      </c>
      <c r="AC44" s="64"/>
      <c r="AD44" s="82">
        <f>$AA$40/$M$40*M44</f>
        <v>6.8639045982622944E-4</v>
      </c>
      <c r="AE44" s="82">
        <f>$AB$40/$M$40*M44</f>
        <v>2.0272439017645772E-5</v>
      </c>
      <c r="AF44" s="22">
        <f>AA44-AD44</f>
        <v>18.799310723845817</v>
      </c>
      <c r="AG44" s="22">
        <f>AB44-AE44</f>
        <v>0.64006449059501835</v>
      </c>
      <c r="AH44" s="64"/>
      <c r="AI44" s="25">
        <f>A44</f>
        <v>3</v>
      </c>
      <c r="AJ44" s="82">
        <f t="shared" si="1"/>
        <v>718093.60080138093</v>
      </c>
      <c r="AK44" s="82">
        <f t="shared" si="1"/>
        <v>459037.12999865599</v>
      </c>
      <c r="AL44" s="66"/>
      <c r="AM44" s="9" t="str">
        <f>IF(A45=0,A44&amp;" - 1",A44&amp;" - "&amp;A45)</f>
        <v>3 - 4</v>
      </c>
      <c r="AN44" s="18">
        <f>AN43+F43+F44</f>
        <v>16.060000000055879</v>
      </c>
      <c r="AO44" s="18">
        <f>AN44*G44</f>
        <v>-10.278400000260119</v>
      </c>
      <c r="AP44" s="9" t="str">
        <f>D44&amp;","&amp;C44</f>
        <v>459037.13,718093.6</v>
      </c>
    </row>
    <row r="45" spans="1:44" s="46" customFormat="1">
      <c r="A45" s="20">
        <f>A44+1</f>
        <v>4</v>
      </c>
      <c r="B45" s="44"/>
      <c r="C45" s="60">
        <v>718112.4</v>
      </c>
      <c r="D45" s="60">
        <v>459037.77</v>
      </c>
      <c r="E45" s="79"/>
      <c r="F45" s="72">
        <f>IF(C46=0,C45-$C$42,C45-C46)</f>
        <v>1.3699999999953434</v>
      </c>
      <c r="G45" s="72">
        <f>IF(D46=0,D45-$D$42,D45-D46)</f>
        <v>-39.85999999998603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39.883536703743736</v>
      </c>
      <c r="N45" s="22">
        <f>IF(F45=0,,ATAN(G45/F45))</f>
        <v>-1.5364395552486676</v>
      </c>
      <c r="O45" s="22">
        <f>ABS(DEGREES(N45))</f>
        <v>88.031501992705927</v>
      </c>
      <c r="P45" s="24" t="str">
        <f>TEXT(INT(O45),"00")</f>
        <v>88</v>
      </c>
      <c r="Q45" s="25" t="str">
        <f>TEXT((O45-P45)*60,"00")</f>
        <v>02</v>
      </c>
      <c r="R45" s="23" t="str">
        <f>IF(L45="",IF(F45&gt;0,"S","N"),"")</f>
        <v>S</v>
      </c>
      <c r="S45" s="25" t="str">
        <f>IF(L45="",IF(INT(Q45)=60,INT(P45+1),P45),"due")</f>
        <v>88</v>
      </c>
      <c r="T45" s="25" t="str">
        <f>IF(L45="",IF(INT(Q45)=60,"00",Q45),L45)</f>
        <v>02</v>
      </c>
      <c r="U45" s="24" t="str">
        <f>IF(L45="",IF(G45&gt;0,"W","E"),"")</f>
        <v>E</v>
      </c>
      <c r="V45" s="44"/>
      <c r="W45" s="22">
        <f>IF(S45="due",90*(I45+K45),S45+T45/60)</f>
        <v>88.033333333333331</v>
      </c>
      <c r="X45" s="22">
        <f>IF(R45="",W45,IF(R45="N",IF(U45="E",180+W45,180-W45),IF(U45="E",360-W45,W45)))</f>
        <v>271.9666666666667</v>
      </c>
      <c r="Y45" s="22">
        <f>RADIANS(X45)</f>
        <v>4.7467137890072451</v>
      </c>
      <c r="Z45" s="64"/>
      <c r="AA45" s="58">
        <f>-M45*COS(Y45)</f>
        <v>-1.3687259571581079</v>
      </c>
      <c r="AB45" s="58">
        <f>-M45*SIN(Y45)</f>
        <v>39.860043768830401</v>
      </c>
      <c r="AC45" s="64"/>
      <c r="AD45" s="82">
        <f>$AA$40/$M$40*M45</f>
        <v>1.4553101115431998E-3</v>
      </c>
      <c r="AE45" s="82">
        <f>$AB$40/$M$40*M45</f>
        <v>4.2982365307775196E-5</v>
      </c>
      <c r="AF45" s="22">
        <f>AA45-AD45</f>
        <v>-1.3701812672696509</v>
      </c>
      <c r="AG45" s="22">
        <f>AB45-AE45</f>
        <v>39.860000786465093</v>
      </c>
      <c r="AH45" s="64"/>
      <c r="AI45" s="25">
        <f>A45</f>
        <v>4</v>
      </c>
      <c r="AJ45" s="82">
        <f t="shared" ref="AJ45" si="2">AJ44+AF44</f>
        <v>718112.40011210483</v>
      </c>
      <c r="AK45" s="82">
        <f t="shared" ref="AK45" si="3">AK44+AG44</f>
        <v>459037.7700631466</v>
      </c>
      <c r="AL45" s="66"/>
      <c r="AM45" s="9" t="str">
        <f>IF(A46=0,A45&amp;" - 1",A45&amp;" - "&amp;A46)</f>
        <v>4 - 1</v>
      </c>
      <c r="AN45" s="18">
        <f>AN44+F44+F45</f>
        <v>-1.3699999999953434</v>
      </c>
      <c r="AO45" s="18">
        <f>AN45*G45</f>
        <v>54.608199999795247</v>
      </c>
      <c r="AP45" s="9" t="str">
        <f>D45&amp;","&amp;C45</f>
        <v>459037.77,718112.4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topLeftCell="A30" workbookViewId="0">
      <selection activeCell="T49" sqref="T4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72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73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74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1498.1326999981081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749.06634999905407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1.9686550253683829E-3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59635.941179670466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60000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60000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117.40259529593155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1.2482784032137317E-3</v>
      </c>
      <c r="AB40" s="91">
        <f>SUM(AB42:AB65536)</f>
        <v>-1.5223020846659718E-3</v>
      </c>
      <c r="AC40" s="91"/>
      <c r="AD40" s="91">
        <f>SUM(AD42:AD65536)</f>
        <v>1.2482784032137317E-3</v>
      </c>
      <c r="AE40" s="91">
        <f>SUM(AE42:AE65536)</f>
        <v>-1.5223020846659716E-3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718092.26954602113</v>
      </c>
      <c r="AK40" s="92">
        <f>AK44+AG44</f>
        <v>459077.26128767896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3154.9300000000512</v>
      </c>
      <c r="G41" s="72">
        <f>IF(D42=0,D41-$D$41,D41-D42)</f>
        <v>3373.7399999999907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4619.0588751931118</v>
      </c>
      <c r="N41" s="36">
        <f>IF(F41=0,,ATAN(G41/F41))</f>
        <v>0.81890087183012561</v>
      </c>
      <c r="O41" s="36">
        <f>ABS(DEGREES(N41))</f>
        <v>46.919563795449761</v>
      </c>
      <c r="P41" s="37" t="str">
        <f>TEXT(INT(O41),"00")</f>
        <v>46</v>
      </c>
      <c r="Q41" s="38" t="str">
        <f>TEXT((O41-P41)*60,"00")</f>
        <v>55</v>
      </c>
      <c r="R41" s="39" t="str">
        <f>IF(L41="",IF(F41&gt;0,"S","N"),"")</f>
        <v>S</v>
      </c>
      <c r="S41" s="25" t="str">
        <f>IF(L41="",IF(INT(Q41)=60,INT(P41+1),P41),"due")</f>
        <v>46</v>
      </c>
      <c r="T41" s="38" t="str">
        <f>IF(L41="",IF(INT(Q41)=60,"00",Q41),L41)</f>
        <v>55</v>
      </c>
      <c r="U41" s="40" t="str">
        <f>IF(L41="",IF(G41&gt;0,"W","E"),"")</f>
        <v>W</v>
      </c>
      <c r="V41" s="41"/>
      <c r="W41" s="22">
        <f>IF(S41="due",90*(I41+K41),S41+T41/60)</f>
        <v>46.916666666666664</v>
      </c>
      <c r="X41" s="22">
        <f>IF(R41="",W41,IF(R41="N",IF(U41="E",180+W41,180-W41),IF(U41="E",360-W41,W41)))</f>
        <v>46.916666666666664</v>
      </c>
      <c r="Y41" s="22">
        <f>RADIANS(X41)</f>
        <v>0.81885030739400622</v>
      </c>
      <c r="Z41" s="64"/>
      <c r="AA41" s="58">
        <f>-M41*COS(Y41)</f>
        <v>-3155.1005872274886</v>
      </c>
      <c r="AB41" s="58">
        <f>-M41*SIN(Y41)</f>
        <v>-3373.5804684306868</v>
      </c>
      <c r="AC41" s="64"/>
      <c r="AD41" s="22">
        <v>0</v>
      </c>
      <c r="AE41" s="22">
        <v>0</v>
      </c>
      <c r="AF41" s="22">
        <f t="shared" ref="AF41:AG43" si="0">AA41-AD41</f>
        <v>-3155.1005872274886</v>
      </c>
      <c r="AG41" s="22">
        <f t="shared" si="0"/>
        <v>-3373.5804684306868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718073.69</v>
      </c>
      <c r="D42" s="60">
        <v>459076.48</v>
      </c>
      <c r="E42" s="79"/>
      <c r="F42" s="72">
        <f>IF(C43=0,C42-$C$42,C42-C43)</f>
        <v>-1.1800000000512227</v>
      </c>
      <c r="G42" s="72">
        <f>IF(D43=0,D42-$D$42,D42-D43)</f>
        <v>39.899999999965075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39.917444807970035</v>
      </c>
      <c r="N42" s="36">
        <f>IF(F42=0,,ATAN(G42/F42))</f>
        <v>-1.541231009396286</v>
      </c>
      <c r="O42" s="36">
        <f>ABS(DEGREES(N42))</f>
        <v>88.306032093094913</v>
      </c>
      <c r="P42" s="37" t="str">
        <f>TEXT(INT(O42),"00")</f>
        <v>88</v>
      </c>
      <c r="Q42" s="38" t="str">
        <f>TEXT((O42-P42)*60,"00")</f>
        <v>18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18</v>
      </c>
      <c r="U42" s="40" t="str">
        <f>IF(L42="",IF(G42&gt;0,"W","E"),"")</f>
        <v>W</v>
      </c>
      <c r="V42" s="44"/>
      <c r="W42" s="22">
        <f>IF(S42="due",90*(I42+K42),S42+T42/60)</f>
        <v>88.3</v>
      </c>
      <c r="X42" s="22">
        <f>IF(R42="",W42,IF(R42="N",IF(U42="E",180+W42,180-W42),IF(U42="E",360-W42,W42)))</f>
        <v>91.7</v>
      </c>
      <c r="Y42" s="22">
        <f>RADIANS(X42)</f>
        <v>1.6004669240788003</v>
      </c>
      <c r="Z42" s="64"/>
      <c r="AA42" s="58">
        <f>-M42*COS(Y42)</f>
        <v>1.1842006609271798</v>
      </c>
      <c r="AB42" s="58">
        <f>-M42*SIN(Y42)</f>
        <v>-39.899875548577761</v>
      </c>
      <c r="AC42" s="64"/>
      <c r="AD42" s="82">
        <f>$AA$40/$M$40*M42</f>
        <v>4.2442063686637968E-4</v>
      </c>
      <c r="AE42" s="82">
        <f>$AB$40/$M$40*M42</f>
        <v>-5.1759000124776162E-4</v>
      </c>
      <c r="AF42" s="22">
        <f t="shared" si="0"/>
        <v>1.1837762402903134</v>
      </c>
      <c r="AG42" s="22">
        <f t="shared" si="0"/>
        <v>-39.899357958576516</v>
      </c>
      <c r="AH42" s="63"/>
      <c r="AI42" s="38">
        <f>A42</f>
        <v>1</v>
      </c>
      <c r="AJ42" s="82">
        <f t="shared" ref="AJ42:AK44" si="1">AJ41+AF41</f>
        <v>718073.5194127725</v>
      </c>
      <c r="AK42" s="82">
        <f t="shared" si="1"/>
        <v>459076.63953156926</v>
      </c>
      <c r="AL42" s="66"/>
      <c r="AM42" s="9" t="str">
        <f>IF(A43=0,A42&amp;" - 1",A42&amp;" - "&amp;A43)</f>
        <v>1 - 2</v>
      </c>
      <c r="AN42" s="18">
        <f>F42</f>
        <v>-1.1800000000512227</v>
      </c>
      <c r="AO42" s="18">
        <f>AN42*G42</f>
        <v>-47.082000002002573</v>
      </c>
      <c r="AP42" s="9" t="str">
        <f>D42&amp;","&amp;C42</f>
        <v>459076.48,718073.69</v>
      </c>
    </row>
    <row r="43" spans="1:44">
      <c r="A43" s="20">
        <f>A42+1</f>
        <v>2</v>
      </c>
      <c r="B43" s="44"/>
      <c r="C43" s="60">
        <v>718074.87</v>
      </c>
      <c r="D43" s="60">
        <v>459036.58</v>
      </c>
      <c r="E43" s="79"/>
      <c r="F43" s="72">
        <f>IF(C44=0,C43-$C$42,C43-C44)</f>
        <v>-18.729999999981374</v>
      </c>
      <c r="G43" s="72">
        <f>IF(D44=0,D43-$D$42,D43-D44)</f>
        <v>-0.54999999998835847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18.73807354023592</v>
      </c>
      <c r="N43" s="36">
        <f>IF(F43=0,,ATAN(G43/F43))</f>
        <v>2.9356219781652225E-2</v>
      </c>
      <c r="O43" s="36">
        <f>ABS(DEGREES(N43))</f>
        <v>1.6819874959471315</v>
      </c>
      <c r="P43" s="37" t="str">
        <f>TEXT(INT(O43),"00")</f>
        <v>01</v>
      </c>
      <c r="Q43" s="38" t="str">
        <f>TEXT((O43-P43)*60,"00")</f>
        <v>41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41</v>
      </c>
      <c r="U43" s="40" t="str">
        <f>IF(L43="",IF(G43&gt;0,"W","E"),"")</f>
        <v>E</v>
      </c>
      <c r="V43" s="44"/>
      <c r="W43" s="22">
        <f>IF(S43="due",90*(I43+K43),S43+T43/60)</f>
        <v>1.6833333333333333</v>
      </c>
      <c r="X43" s="22">
        <f>IF(R43="",W43,IF(R43="N",IF(U43="E",180+W43,180-W43),IF(U43="E",360-W43,W43)))</f>
        <v>181.68333333333334</v>
      </c>
      <c r="Y43" s="22">
        <f>RADIANS(X43)</f>
        <v>3.1709723626650312</v>
      </c>
      <c r="Z43" s="64"/>
      <c r="AA43" s="58">
        <f>-M43*COS(Y43)</f>
        <v>18.729987075702795</v>
      </c>
      <c r="AB43" s="58">
        <f>-M43*SIN(Y43)</f>
        <v>0.5504399543054489</v>
      </c>
      <c r="AC43" s="64"/>
      <c r="AD43" s="82">
        <f>$AA$40/$M$40*M43</f>
        <v>1.992318181650771E-4</v>
      </c>
      <c r="AE43" s="82">
        <f>$AB$40/$M$40*M43</f>
        <v>-2.4296744327519928E-4</v>
      </c>
      <c r="AF43" s="22">
        <f t="shared" si="0"/>
        <v>18.72978784388463</v>
      </c>
      <c r="AG43" s="22">
        <f t="shared" si="0"/>
        <v>0.55068292174872413</v>
      </c>
      <c r="AH43" s="64"/>
      <c r="AI43" s="25">
        <f>A43</f>
        <v>2</v>
      </c>
      <c r="AJ43" s="82">
        <f t="shared" si="1"/>
        <v>718074.70318901283</v>
      </c>
      <c r="AK43" s="82">
        <f t="shared" si="1"/>
        <v>459036.74017361068</v>
      </c>
      <c r="AL43" s="66"/>
      <c r="AM43" s="9" t="str">
        <f>IF(A44=0,A43&amp;" - 1",A43&amp;" - "&amp;A44)</f>
        <v>2 - 3</v>
      </c>
      <c r="AN43" s="18">
        <f>AN42+F42+F43</f>
        <v>-21.090000000083819</v>
      </c>
      <c r="AO43" s="18">
        <f>AN43*G43</f>
        <v>11.59949999980058</v>
      </c>
      <c r="AP43" s="9" t="str">
        <f>D43&amp;","&amp;C43</f>
        <v>459036.58,718074.87</v>
      </c>
    </row>
    <row r="44" spans="1:44" s="46" customFormat="1">
      <c r="A44" s="20">
        <f>A43+1</f>
        <v>3</v>
      </c>
      <c r="B44" s="44"/>
      <c r="C44" s="60">
        <v>718093.6</v>
      </c>
      <c r="D44" s="60">
        <v>459037.13</v>
      </c>
      <c r="E44" s="79"/>
      <c r="F44" s="72">
        <f>IF(C45=0,C44-$C$42,C44-C45)</f>
        <v>1.1600000000325963</v>
      </c>
      <c r="G44" s="72">
        <f>IF(D45=0,D44-$D$42,D44-D45)</f>
        <v>-39.96999999997206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39.986829081559371</v>
      </c>
      <c r="N44" s="22">
        <f>IF(F44=0,,ATAN(G44/F44))</f>
        <v>-1.5417827043400343</v>
      </c>
      <c r="O44" s="22">
        <f>ABS(DEGREES(N44))</f>
        <v>88.337641884950401</v>
      </c>
      <c r="P44" s="24" t="str">
        <f>TEXT(INT(O44),"00")</f>
        <v>88</v>
      </c>
      <c r="Q44" s="25" t="str">
        <f>TEXT((O44-P44)*60,"00")</f>
        <v>20</v>
      </c>
      <c r="R44" s="23" t="str">
        <f>IF(L44="",IF(F44&gt;0,"S","N"),"")</f>
        <v>S</v>
      </c>
      <c r="S44" s="25" t="str">
        <f>IF(L44="",IF(INT(Q44)=60,INT(P44+1),P44),"due")</f>
        <v>88</v>
      </c>
      <c r="T44" s="25" t="str">
        <f>IF(L44="",IF(INT(Q44)=60,"00",Q44),L44)</f>
        <v>20</v>
      </c>
      <c r="U44" s="24" t="str">
        <f>IF(L44="",IF(G44&gt;0,"W","E"),"")</f>
        <v>E</v>
      </c>
      <c r="V44" s="44"/>
      <c r="W44" s="22">
        <f>IF(S44="due",90*(I44+K44),S44+T44/60)</f>
        <v>88.333333333333329</v>
      </c>
      <c r="X44" s="22">
        <f>IF(R44="",W44,IF(R44="N",IF(U44="E",180+W44,180-W44),IF(U44="E",360-W44,W44)))</f>
        <v>271.66666666666669</v>
      </c>
      <c r="Y44" s="22">
        <f>RADIANS(X44)</f>
        <v>4.7414778012512624</v>
      </c>
      <c r="Z44" s="64"/>
      <c r="AA44" s="58">
        <f>-M44*COS(Y44)</f>
        <v>-1.1630056772660371</v>
      </c>
      <c r="AB44" s="58">
        <f>-M44*SIN(Y44)</f>
        <v>39.969912656803359</v>
      </c>
      <c r="AC44" s="64"/>
      <c r="AD44" s="82">
        <f>$AA$40/$M$40*M44</f>
        <v>4.2515836238280396E-4</v>
      </c>
      <c r="AE44" s="82">
        <f>$AB$40/$M$40*M44</f>
        <v>-5.1848967321891206E-4</v>
      </c>
      <c r="AF44" s="22">
        <f>AA44-AD44</f>
        <v>-1.16343083562842</v>
      </c>
      <c r="AG44" s="22">
        <f>AB44-AE44</f>
        <v>39.970431146476578</v>
      </c>
      <c r="AH44" s="64"/>
      <c r="AI44" s="25">
        <f>A44</f>
        <v>3</v>
      </c>
      <c r="AJ44" s="82">
        <f t="shared" si="1"/>
        <v>718093.43297685671</v>
      </c>
      <c r="AK44" s="82">
        <f t="shared" si="1"/>
        <v>459037.29085653246</v>
      </c>
      <c r="AL44" s="66"/>
      <c r="AM44" s="9" t="str">
        <f>IF(A45=0,A44&amp;" - 1",A44&amp;" - "&amp;A45)</f>
        <v>3 - 4</v>
      </c>
      <c r="AN44" s="18">
        <f>AN43+F43+F44</f>
        <v>-38.660000000032596</v>
      </c>
      <c r="AO44" s="18">
        <f>AN44*G44</f>
        <v>1545.2402000002228</v>
      </c>
      <c r="AP44" s="9" t="str">
        <f>D44&amp;","&amp;C44</f>
        <v>459037.13,718093.6</v>
      </c>
    </row>
    <row r="45" spans="1:44" s="46" customFormat="1">
      <c r="A45" s="20">
        <f>A44+1</f>
        <v>4</v>
      </c>
      <c r="B45" s="44"/>
      <c r="C45" s="60">
        <v>718092.44</v>
      </c>
      <c r="D45" s="60">
        <v>459077.1</v>
      </c>
      <c r="E45" s="79"/>
      <c r="F45" s="72">
        <f>IF(C46=0,C45-$C$42,C45-C46)</f>
        <v>18.75</v>
      </c>
      <c r="G45" s="72">
        <f>IF(D46=0,D45-$D$42,D45-D46)</f>
        <v>0.61999999999534339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18.760247866166221</v>
      </c>
      <c r="N45" s="22">
        <f>IF(F45=0,,ATAN(G45/F45))</f>
        <v>3.3054622819943515E-2</v>
      </c>
      <c r="O45" s="22">
        <f>ABS(DEGREES(N45))</f>
        <v>1.8938903809795831</v>
      </c>
      <c r="P45" s="24" t="str">
        <f>TEXT(INT(O45),"00")</f>
        <v>01</v>
      </c>
      <c r="Q45" s="25" t="str">
        <f>TEXT((O45-P45)*60,"00")</f>
        <v>54</v>
      </c>
      <c r="R45" s="23" t="str">
        <f>IF(L45="",IF(F45&gt;0,"S","N"),"")</f>
        <v>S</v>
      </c>
      <c r="S45" s="25" t="str">
        <f>IF(L45="",IF(INT(Q45)=60,INT(P45+1),P45),"due")</f>
        <v>01</v>
      </c>
      <c r="T45" s="25" t="str">
        <f>IF(L45="",IF(INT(Q45)=60,"00",Q45),L45)</f>
        <v>54</v>
      </c>
      <c r="U45" s="24" t="str">
        <f>IF(L45="",IF(G45&gt;0,"W","E"),"")</f>
        <v>W</v>
      </c>
      <c r="V45" s="44"/>
      <c r="W45" s="22">
        <f>IF(S45="due",90*(I45+K45),S45+T45/60)</f>
        <v>1.9</v>
      </c>
      <c r="X45" s="22">
        <f>IF(R45="",W45,IF(R45="N",IF(U45="E",180+W45,180-W45),IF(U45="E",360-W45,W45)))</f>
        <v>1.9</v>
      </c>
      <c r="Y45" s="22">
        <f>RADIANS(X45)</f>
        <v>3.3161255787892259E-2</v>
      </c>
      <c r="Z45" s="64"/>
      <c r="AA45" s="58">
        <f>-M45*COS(Y45)</f>
        <v>-18.74993378096072</v>
      </c>
      <c r="AB45" s="58">
        <f>-M45*SIN(Y45)</f>
        <v>-0.62199936461571048</v>
      </c>
      <c r="AC45" s="64"/>
      <c r="AD45" s="82">
        <f>$AA$40/$M$40*M45</f>
        <v>1.9946758579947094E-4</v>
      </c>
      <c r="AE45" s="82">
        <f>$AB$40/$M$40*M45</f>
        <v>-2.432549669240988E-4</v>
      </c>
      <c r="AF45" s="22">
        <f>AA45-AD45</f>
        <v>-18.750133248546518</v>
      </c>
      <c r="AG45" s="22">
        <f>AB45-AE45</f>
        <v>-0.62175610964878636</v>
      </c>
      <c r="AH45" s="64"/>
      <c r="AI45" s="25">
        <f>A45</f>
        <v>4</v>
      </c>
      <c r="AJ45" s="82">
        <f t="shared" ref="AJ45" si="2">AJ44+AF44</f>
        <v>718092.26954602113</v>
      </c>
      <c r="AK45" s="82">
        <f t="shared" ref="AK45" si="3">AK44+AG44</f>
        <v>459077.26128767896</v>
      </c>
      <c r="AL45" s="66"/>
      <c r="AM45" s="9" t="str">
        <f>IF(A46=0,A45&amp;" - 1",A45&amp;" - "&amp;A46)</f>
        <v>4 - 1</v>
      </c>
      <c r="AN45" s="18">
        <f>AN44+F44+F45</f>
        <v>-18.75</v>
      </c>
      <c r="AO45" s="18">
        <f>AN45*G45</f>
        <v>-11.624999999912689</v>
      </c>
      <c r="AP45" s="9" t="str">
        <f>D45&amp;","&amp;C45</f>
        <v>459077.1,718092.44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75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76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77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462450.33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1490.7459999991597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745.37299999957986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8.6814851729537842E-3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13326.377771051899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13000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13000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115.69275102856795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-7.4352254507115134E-3</v>
      </c>
      <c r="AB40" s="91">
        <f>SUM(AB42:AB65536)</f>
        <v>4.4816969225180969E-3</v>
      </c>
      <c r="AC40" s="91"/>
      <c r="AD40" s="91">
        <f>SUM(AD42:AD65536)</f>
        <v>-7.4352254507115126E-3</v>
      </c>
      <c r="AE40" s="91">
        <f>SUM(AE42:AE65536)</f>
        <v>4.4816969225180961E-3</v>
      </c>
      <c r="AF40" s="91">
        <f>SUM(AF42:AF65536)</f>
        <v>2.4424906541753444E-15</v>
      </c>
      <c r="AG40" s="91">
        <f>SUM(AG42:AG65536)</f>
        <v>0</v>
      </c>
      <c r="AH40" s="92"/>
      <c r="AI40" s="93">
        <v>1</v>
      </c>
      <c r="AJ40" s="92">
        <f>AJ44+AF44</f>
        <v>718058.97522433451</v>
      </c>
      <c r="AK40" s="92">
        <f>AK44+AG44</f>
        <v>459036.35086664336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462450.33</v>
      </c>
      <c r="E41" s="78"/>
      <c r="F41" s="72">
        <f>IF(C42=0,C41-$C$41,C41-C42)</f>
        <v>3154.9300000000512</v>
      </c>
      <c r="G41" s="72">
        <f>IF(D42=0,D41-$D$41,D41-D42)</f>
        <v>3373.8500000000349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4619.1392193135471</v>
      </c>
      <c r="N41" s="36">
        <f>IF(F41=0,,ATAN(G41/F41))</f>
        <v>0.81891713734680482</v>
      </c>
      <c r="O41" s="36">
        <f>ABS(DEGREES(N41))</f>
        <v>46.920495740907086</v>
      </c>
      <c r="P41" s="37" t="str">
        <f>TEXT(INT(O41),"00")</f>
        <v>46</v>
      </c>
      <c r="Q41" s="38" t="str">
        <f>TEXT((O41-P41)*60,"00")</f>
        <v>55</v>
      </c>
      <c r="R41" s="39" t="str">
        <f>IF(L41="",IF(F41&gt;0,"S","N"),"")</f>
        <v>S</v>
      </c>
      <c r="S41" s="25" t="str">
        <f>IF(L41="",IF(INT(Q41)=60,INT(P41+1),P41),"due")</f>
        <v>46</v>
      </c>
      <c r="T41" s="38" t="str">
        <f>IF(L41="",IF(INT(Q41)=60,"00",Q41),L41)</f>
        <v>55</v>
      </c>
      <c r="U41" s="40" t="str">
        <f>IF(L41="",IF(G41&gt;0,"W","E"),"")</f>
        <v>W</v>
      </c>
      <c r="V41" s="41"/>
      <c r="W41" s="22">
        <f>IF(S41="due",90*(I41+K41),S41+T41/60)</f>
        <v>46.916666666666664</v>
      </c>
      <c r="X41" s="22">
        <f>IF(R41="",W41,IF(R41="N",IF(U41="E",180+W41,180-W41),IF(U41="E",360-W41,W41)))</f>
        <v>46.916666666666664</v>
      </c>
      <c r="Y41" s="22">
        <f>RADIANS(X41)</f>
        <v>0.81885030739400622</v>
      </c>
      <c r="Z41" s="64"/>
      <c r="AA41" s="58">
        <f>-M41*COS(Y41)</f>
        <v>-3155.1554671907916</v>
      </c>
      <c r="AB41" s="58">
        <f>-M41*SIN(Y41)</f>
        <v>-3373.6391486429934</v>
      </c>
      <c r="AC41" s="64"/>
      <c r="AD41" s="22">
        <v>0</v>
      </c>
      <c r="AE41" s="22">
        <v>0</v>
      </c>
      <c r="AF41" s="22">
        <f t="shared" ref="AF41:AG43" si="0">AA41-AD41</f>
        <v>-3155.1554671907916</v>
      </c>
      <c r="AG41" s="22">
        <f t="shared" si="0"/>
        <v>-3373.6391486429934</v>
      </c>
      <c r="AH41" s="63"/>
      <c r="AI41" s="36" t="str">
        <f>A41</f>
        <v>BLLM 1</v>
      </c>
      <c r="AJ41" s="36">
        <f>C41</f>
        <v>721228.62</v>
      </c>
      <c r="AK41" s="36">
        <f>D41</f>
        <v>462450.33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718073.69</v>
      </c>
      <c r="D42" s="60">
        <v>459076.48</v>
      </c>
      <c r="E42" s="79"/>
      <c r="F42" s="72">
        <f>IF(C43=0,C42-$C$42,C42-C43)</f>
        <v>18.82999999995809</v>
      </c>
      <c r="G42" s="72">
        <f>IF(D43=0,D42-$D$42,D42-D43)</f>
        <v>0.48999999999068677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18.836374385704183</v>
      </c>
      <c r="N42" s="36">
        <f>IF(F42=0,,ATAN(G42/F42))</f>
        <v>2.6016433459936723E-2</v>
      </c>
      <c r="O42" s="36">
        <f>ABS(DEGREES(N42))</f>
        <v>1.490631835237312</v>
      </c>
      <c r="P42" s="37" t="str">
        <f>TEXT(INT(O42),"00")</f>
        <v>01</v>
      </c>
      <c r="Q42" s="38" t="str">
        <f>TEXT((O42-P42)*60,"00")</f>
        <v>29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29</v>
      </c>
      <c r="U42" s="40" t="str">
        <f>IF(L42="",IF(G42&gt;0,"W","E"),"")</f>
        <v>W</v>
      </c>
      <c r="V42" s="44"/>
      <c r="W42" s="22">
        <f>IF(S42="due",90*(I42+K42),S42+T42/60)</f>
        <v>1.4833333333333334</v>
      </c>
      <c r="X42" s="22">
        <f>IF(R42="",W42,IF(R42="N",IF(U42="E",180+W42,180-W42),IF(U42="E",360-W42,W42)))</f>
        <v>1.4833333333333334</v>
      </c>
      <c r="Y42" s="22">
        <f>RADIANS(X42)</f>
        <v>2.5889050571249222E-2</v>
      </c>
      <c r="Z42" s="64"/>
      <c r="AA42" s="58">
        <f>-M42*COS(Y42)</f>
        <v>-18.830062264801818</v>
      </c>
      <c r="AB42" s="58">
        <f>-M42*SIN(Y42)</f>
        <v>-0.48760137622772526</v>
      </c>
      <c r="AC42" s="64"/>
      <c r="AD42" s="82">
        <f>$AA$40/$M$40*M42</f>
        <v>-1.2105571782724317E-3</v>
      </c>
      <c r="AE42" s="82">
        <f>$AB$40/$M$40*M42</f>
        <v>7.2968202731183752E-4</v>
      </c>
      <c r="AF42" s="22">
        <f t="shared" si="0"/>
        <v>-18.828851707623546</v>
      </c>
      <c r="AG42" s="22">
        <f t="shared" si="0"/>
        <v>-0.48833105825503709</v>
      </c>
      <c r="AH42" s="63"/>
      <c r="AI42" s="38">
        <f>A42</f>
        <v>1</v>
      </c>
      <c r="AJ42" s="82">
        <f t="shared" ref="AJ42:AK44" si="1">AJ41+AF41</f>
        <v>718073.46453280922</v>
      </c>
      <c r="AK42" s="82">
        <f t="shared" si="1"/>
        <v>459076.69085135701</v>
      </c>
      <c r="AL42" s="66"/>
      <c r="AM42" s="9" t="str">
        <f>IF(A43=0,A42&amp;" - 1",A42&amp;" - "&amp;A43)</f>
        <v>1 - 2</v>
      </c>
      <c r="AN42" s="18">
        <f>F42</f>
        <v>18.82999999995809</v>
      </c>
      <c r="AO42" s="18">
        <f>AN42*G42</f>
        <v>9.2266999998040955</v>
      </c>
      <c r="AP42" s="9" t="str">
        <f>D42&amp;","&amp;C42</f>
        <v>459076.48,718073.69</v>
      </c>
    </row>
    <row r="43" spans="1:44">
      <c r="A43" s="20">
        <f>A42+1</f>
        <v>2</v>
      </c>
      <c r="B43" s="44"/>
      <c r="C43" s="60">
        <v>718054.86</v>
      </c>
      <c r="D43" s="60">
        <v>459075.99</v>
      </c>
      <c r="E43" s="79"/>
      <c r="F43" s="72">
        <f>IF(C44=0,C43-$C$42,C43-C44)</f>
        <v>-1.2099999999627471</v>
      </c>
      <c r="G43" s="72">
        <f>IF(D44=0,D43-$D$42,D43-D44)</f>
        <v>37.029999999969732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37.049763831874394</v>
      </c>
      <c r="N43" s="36">
        <f>IF(F43=0,,ATAN(G43/F43))</f>
        <v>-1.5381317407108621</v>
      </c>
      <c r="O43" s="36">
        <f>ABS(DEGREES(N43))</f>
        <v>88.128457077843066</v>
      </c>
      <c r="P43" s="37" t="str">
        <f>TEXT(INT(O43),"00")</f>
        <v>88</v>
      </c>
      <c r="Q43" s="38" t="str">
        <f>TEXT((O43-P43)*60,"00")</f>
        <v>08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08</v>
      </c>
      <c r="U43" s="40" t="str">
        <f>IF(L43="",IF(G43&gt;0,"W","E"),"")</f>
        <v>W</v>
      </c>
      <c r="V43" s="44"/>
      <c r="W43" s="22">
        <f>IF(S43="due",90*(I43+K43),S43+T43/60)</f>
        <v>88.13333333333334</v>
      </c>
      <c r="X43" s="22">
        <f>IF(R43="",W43,IF(R43="N",IF(U43="E",180+W43,180-W43),IF(U43="E",360-W43,W43)))</f>
        <v>91.86666666666666</v>
      </c>
      <c r="Y43" s="22">
        <f>RADIANS(X43)</f>
        <v>1.6033758061654573</v>
      </c>
      <c r="Z43" s="64"/>
      <c r="AA43" s="58">
        <f>-M43*COS(Y43)</f>
        <v>1.2068484939845132</v>
      </c>
      <c r="AB43" s="58">
        <f>-M43*SIN(Y43)</f>
        <v>-37.030102844985933</v>
      </c>
      <c r="AC43" s="64"/>
      <c r="AD43" s="82">
        <f>$AA$40/$M$40*M43</f>
        <v>-2.3810769865571001E-3</v>
      </c>
      <c r="AE43" s="82">
        <f>$AB$40/$M$40*M43</f>
        <v>1.4352309117822962E-3</v>
      </c>
      <c r="AF43" s="22">
        <f t="shared" si="0"/>
        <v>1.2092295709710703</v>
      </c>
      <c r="AG43" s="22">
        <f t="shared" si="0"/>
        <v>-37.031538075897714</v>
      </c>
      <c r="AH43" s="64"/>
      <c r="AI43" s="25">
        <f>A43</f>
        <v>2</v>
      </c>
      <c r="AJ43" s="82">
        <f t="shared" si="1"/>
        <v>718054.63568110159</v>
      </c>
      <c r="AK43" s="82">
        <f t="shared" si="1"/>
        <v>459076.20252029877</v>
      </c>
      <c r="AL43" s="66"/>
      <c r="AM43" s="9" t="str">
        <f>IF(A44=0,A43&amp;" - 1",A43&amp;" - "&amp;A44)</f>
        <v>2 - 3</v>
      </c>
      <c r="AN43" s="18">
        <f>AN42+F42+F43</f>
        <v>36.449999999953434</v>
      </c>
      <c r="AO43" s="18">
        <f>AN43*G43</f>
        <v>1349.7434999971724</v>
      </c>
      <c r="AP43" s="9" t="str">
        <f>D43&amp;","&amp;C43</f>
        <v>459075.99,718054.86</v>
      </c>
    </row>
    <row r="44" spans="1:44" s="46" customFormat="1">
      <c r="A44" s="20">
        <f>A43+1</f>
        <v>3</v>
      </c>
      <c r="B44" s="44"/>
      <c r="C44" s="60">
        <v>718056.07</v>
      </c>
      <c r="D44" s="60">
        <v>459038.96</v>
      </c>
      <c r="E44" s="79"/>
      <c r="F44" s="72">
        <f>IF(C45=0,C44-$C$42,C44-C45)</f>
        <v>-3.1300000000046566</v>
      </c>
      <c r="G44" s="72">
        <f>IF(D45=0,D44-$D$42,D44-D45)</f>
        <v>2.8200000000069849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4.2129918110611779</v>
      </c>
      <c r="N44" s="22">
        <f>IF(F44=0,,ATAN(G44/F44))</f>
        <v>-0.7333443889641077</v>
      </c>
      <c r="O44" s="22">
        <f>ABS(DEGREES(N44))</f>
        <v>42.017538417243593</v>
      </c>
      <c r="P44" s="24" t="str">
        <f>TEXT(INT(O44),"00")</f>
        <v>42</v>
      </c>
      <c r="Q44" s="25" t="str">
        <f>TEXT((O44-P44)*60,"00")</f>
        <v>01</v>
      </c>
      <c r="R44" s="23" t="str">
        <f>IF(L44="",IF(F44&gt;0,"S","N"),"")</f>
        <v>N</v>
      </c>
      <c r="S44" s="25" t="str">
        <f>IF(L44="",IF(INT(Q44)=60,INT(P44+1),P44),"due")</f>
        <v>42</v>
      </c>
      <c r="T44" s="25" t="str">
        <f>IF(L44="",IF(INT(Q44)=60,"00",Q44),L44)</f>
        <v>01</v>
      </c>
      <c r="U44" s="24" t="str">
        <f>IF(L44="",IF(G44&gt;0,"W","E"),"")</f>
        <v>W</v>
      </c>
      <c r="V44" s="44"/>
      <c r="W44" s="22">
        <f>IF(S44="due",90*(I44+K44),S44+T44/60)</f>
        <v>42.016666666666666</v>
      </c>
      <c r="X44" s="22">
        <f>IF(R44="",W44,IF(R44="N",IF(U44="E",180+W44,180-W44),IF(U44="E",360-W44,W44)))</f>
        <v>137.98333333333335</v>
      </c>
      <c r="Y44" s="22">
        <f>RADIANS(X44)</f>
        <v>2.4082634795435092</v>
      </c>
      <c r="Z44" s="64"/>
      <c r="AA44" s="58">
        <f>-M44*COS(Y44)</f>
        <v>3.13004290571063</v>
      </c>
      <c r="AB44" s="58">
        <f>-M44*SIN(Y44)</f>
        <v>-2.8199523769877923</v>
      </c>
      <c r="AC44" s="64"/>
      <c r="AD44" s="82">
        <f>$AA$40/$M$40*M44</f>
        <v>-2.7075632361362302E-4</v>
      </c>
      <c r="AE44" s="82">
        <f>$AB$40/$M$40*M44</f>
        <v>1.6320255388831113E-4</v>
      </c>
      <c r="AF44" s="22">
        <f>AA44-AD44</f>
        <v>3.1303136620342435</v>
      </c>
      <c r="AG44" s="22">
        <f>AB44-AE44</f>
        <v>-2.8201155795416808</v>
      </c>
      <c r="AH44" s="64"/>
      <c r="AI44" s="25">
        <f>A44</f>
        <v>3</v>
      </c>
      <c r="AJ44" s="82">
        <f t="shared" si="1"/>
        <v>718055.84491067252</v>
      </c>
      <c r="AK44" s="82">
        <f t="shared" si="1"/>
        <v>459039.17098222289</v>
      </c>
      <c r="AL44" s="66"/>
      <c r="AM44" s="9" t="str">
        <f>IF(A45=0,A44&amp;" - 1",A44&amp;" - "&amp;A45)</f>
        <v>3 - 4</v>
      </c>
      <c r="AN44" s="18">
        <f>AN43+F43+F44</f>
        <v>32.10999999998603</v>
      </c>
      <c r="AO44" s="18">
        <f>AN44*G44</f>
        <v>90.550200000184887</v>
      </c>
      <c r="AP44" s="9" t="str">
        <f>D44&amp;","&amp;C44</f>
        <v>459038.96,718056.07</v>
      </c>
    </row>
    <row r="45" spans="1:44" s="46" customFormat="1">
      <c r="A45" s="20">
        <f t="shared" ref="A45:A46" si="2">A44+1</f>
        <v>4</v>
      </c>
      <c r="B45" s="44"/>
      <c r="C45" s="60">
        <v>718059.2</v>
      </c>
      <c r="D45" s="60">
        <v>459036.14</v>
      </c>
      <c r="E45" s="79"/>
      <c r="F45" s="72">
        <f t="shared" ref="F45:F46" si="3">IF(C46=0,C45-$C$42,C45-C46)</f>
        <v>-15.67000000004191</v>
      </c>
      <c r="G45" s="72">
        <f t="shared" ref="G45:G46" si="4">IF(D46=0,D45-$D$42,D45-D46)</f>
        <v>-0.44000000000232831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15.676176191958149</v>
      </c>
      <c r="N45" s="22">
        <f t="shared" ref="N45:N46" si="11">IF(F45=0,,ATAN(G45/F45))</f>
        <v>2.8071756040252766E-2</v>
      </c>
      <c r="O45" s="22">
        <f t="shared" ref="O45:O46" si="12">ABS(DEGREES(N45))</f>
        <v>1.6083931446273594</v>
      </c>
      <c r="P45" s="24" t="str">
        <f t="shared" ref="P45:P46" si="13">TEXT(INT(O45),"00")</f>
        <v>01</v>
      </c>
      <c r="Q45" s="25" t="str">
        <f t="shared" ref="Q45:Q46" si="14">TEXT((O45-P45)*60,"00")</f>
        <v>37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37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1.6166666666666667</v>
      </c>
      <c r="X45" s="22">
        <f t="shared" ref="X45:X46" si="20">IF(R45="",W45,IF(R45="N",IF(U45="E",180+W45,180-W45),IF(U45="E",360-W45,W45)))</f>
        <v>181.61666666666667</v>
      </c>
      <c r="Y45" s="22">
        <f t="shared" ref="Y45:Y46" si="21">RADIANS(X45)</f>
        <v>3.1698088098303683</v>
      </c>
      <c r="Z45" s="64"/>
      <c r="AA45" s="58">
        <f t="shared" ref="AA45:AA46" si="22">-M45*COS(Y45)</f>
        <v>15.66993630058313</v>
      </c>
      <c r="AB45" s="58">
        <f t="shared" ref="AB45:AB46" si="23">-M45*SIN(Y45)</f>
        <v>0.44226274654620884</v>
      </c>
      <c r="AC45" s="64"/>
      <c r="AD45" s="82">
        <f t="shared" ref="AD45:AD46" si="24">$AA$40/$M$40*M45</f>
        <v>-1.0074607367881159E-3</v>
      </c>
      <c r="AE45" s="82">
        <f t="shared" ref="AE45:AE46" si="25">$AB$40/$M$40*M45</f>
        <v>6.0726251188375708E-4</v>
      </c>
      <c r="AF45" s="22">
        <f t="shared" ref="AF45:AF46" si="26">AA45-AD45</f>
        <v>15.670943761319919</v>
      </c>
      <c r="AG45" s="22">
        <f t="shared" ref="AG45:AG46" si="27">AB45-AE45</f>
        <v>0.44165548403432509</v>
      </c>
      <c r="AH45" s="64"/>
      <c r="AI45" s="25">
        <f t="shared" ref="AI45:AI46" si="28">A45</f>
        <v>4</v>
      </c>
      <c r="AJ45" s="82">
        <f t="shared" ref="AJ45:AJ46" si="29">AJ44+AF44</f>
        <v>718058.97522433451</v>
      </c>
      <c r="AK45" s="82">
        <f t="shared" ref="AK45:AK46" si="30">AK44+AG44</f>
        <v>459036.35086664336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13.309999999939464</v>
      </c>
      <c r="AO45" s="18">
        <f t="shared" ref="AO45:AO46" si="33">AN45*G45</f>
        <v>-5.8564000000043537</v>
      </c>
      <c r="AP45" s="9" t="str">
        <f t="shared" ref="AP45:AP46" si="34">D45&amp;","&amp;C45</f>
        <v>459036.14,718059.2</v>
      </c>
    </row>
    <row r="46" spans="1:44" s="46" customFormat="1">
      <c r="A46" s="20">
        <f t="shared" si="2"/>
        <v>5</v>
      </c>
      <c r="B46" s="44"/>
      <c r="C46" s="60">
        <v>718074.87</v>
      </c>
      <c r="D46" s="60">
        <v>459036.58</v>
      </c>
      <c r="E46" s="79"/>
      <c r="F46" s="72">
        <f t="shared" si="3"/>
        <v>1.1800000000512227</v>
      </c>
      <c r="G46" s="72">
        <f t="shared" si="4"/>
        <v>-39.899999999965075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39.917444807970035</v>
      </c>
      <c r="N46" s="22">
        <f t="shared" si="11"/>
        <v>-1.541231009396286</v>
      </c>
      <c r="O46" s="22">
        <f t="shared" si="12"/>
        <v>88.306032093094913</v>
      </c>
      <c r="P46" s="24" t="str">
        <f t="shared" si="13"/>
        <v>88</v>
      </c>
      <c r="Q46" s="25" t="str">
        <f t="shared" si="14"/>
        <v>18</v>
      </c>
      <c r="R46" s="23" t="str">
        <f t="shared" si="15"/>
        <v>S</v>
      </c>
      <c r="S46" s="25" t="str">
        <f t="shared" si="16"/>
        <v>88</v>
      </c>
      <c r="T46" s="25" t="str">
        <f t="shared" si="17"/>
        <v>18</v>
      </c>
      <c r="U46" s="24" t="str">
        <f t="shared" si="18"/>
        <v>E</v>
      </c>
      <c r="V46" s="44"/>
      <c r="W46" s="22">
        <f t="shared" si="19"/>
        <v>88.3</v>
      </c>
      <c r="X46" s="22">
        <f t="shared" si="20"/>
        <v>271.7</v>
      </c>
      <c r="Y46" s="22">
        <f t="shared" si="21"/>
        <v>4.7420595776685932</v>
      </c>
      <c r="Z46" s="64"/>
      <c r="AA46" s="58">
        <f t="shared" si="22"/>
        <v>-1.184200660927166</v>
      </c>
      <c r="AB46" s="58">
        <f t="shared" si="23"/>
        <v>39.899875548577761</v>
      </c>
      <c r="AC46" s="64"/>
      <c r="AD46" s="82">
        <f t="shared" si="24"/>
        <v>-2.5653742254802417E-3</v>
      </c>
      <c r="AE46" s="82">
        <f t="shared" si="25"/>
        <v>1.5463189176518944E-3</v>
      </c>
      <c r="AF46" s="22">
        <f t="shared" si="26"/>
        <v>-1.1816352867016857</v>
      </c>
      <c r="AG46" s="22">
        <f t="shared" si="27"/>
        <v>39.898329229660106</v>
      </c>
      <c r="AH46" s="64"/>
      <c r="AI46" s="25">
        <f t="shared" si="28"/>
        <v>5</v>
      </c>
      <c r="AJ46" s="82">
        <f t="shared" si="29"/>
        <v>718074.64616809587</v>
      </c>
      <c r="AK46" s="82">
        <f t="shared" si="30"/>
        <v>459036.79252212739</v>
      </c>
      <c r="AL46" s="66"/>
      <c r="AM46" s="9" t="str">
        <f t="shared" si="31"/>
        <v>5 - 1</v>
      </c>
      <c r="AN46" s="18">
        <f t="shared" si="32"/>
        <v>-1.1800000000512227</v>
      </c>
      <c r="AO46" s="18">
        <f t="shared" si="33"/>
        <v>47.082000002002573</v>
      </c>
      <c r="AP46" s="9" t="str">
        <f t="shared" si="34"/>
        <v>459036.58,718074.87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78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79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80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1480.6881999964912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740.34409999824561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2.1886921040227504E-3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52728.185029292414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53000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53000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115.4057622330629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-3.5614921928583954E-4</v>
      </c>
      <c r="AB40" s="91">
        <f>SUM(AB42:AB65536)</f>
        <v>-2.1595209792483194E-3</v>
      </c>
      <c r="AC40" s="91"/>
      <c r="AD40" s="91">
        <f>SUM(AD42:AD65536)</f>
        <v>-3.5614921928583954E-4</v>
      </c>
      <c r="AE40" s="91">
        <f>SUM(AE42:AE65536)</f>
        <v>-2.1595209792483194E-3</v>
      </c>
      <c r="AF40" s="91">
        <f>SUM(AF42:AF65536)</f>
        <v>0</v>
      </c>
      <c r="AG40" s="91">
        <f>SUM(AG42:AG65536)</f>
        <v>5.8841820305133297E-15</v>
      </c>
      <c r="AH40" s="92"/>
      <c r="AI40" s="93">
        <v>1</v>
      </c>
      <c r="AJ40" s="92">
        <f>AJ44+AF44</f>
        <v>718045.74247590359</v>
      </c>
      <c r="AK40" s="92">
        <f>AK44+AG44</f>
        <v>459039.15688556433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3202.5899999999674</v>
      </c>
      <c r="G41" s="72">
        <f>IF(D42=0,D41-$D$41,D41-D42)</f>
        <v>3374.8199999999488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4652.5254153523383</v>
      </c>
      <c r="N41" s="36">
        <f>IF(F41=0,,ATAN(G41/F41))</f>
        <v>0.81157726011480391</v>
      </c>
      <c r="O41" s="36">
        <f>ABS(DEGREES(N41))</f>
        <v>46.499951753369267</v>
      </c>
      <c r="P41" s="37" t="str">
        <f>TEXT(INT(O41),"00")</f>
        <v>46</v>
      </c>
      <c r="Q41" s="38" t="str">
        <f>TEXT((O41-P41)*60,"00")</f>
        <v>30</v>
      </c>
      <c r="R41" s="39" t="str">
        <f>IF(L41="",IF(F41&gt;0,"S","N"),"")</f>
        <v>S</v>
      </c>
      <c r="S41" s="25" t="str">
        <f>IF(L41="",IF(INT(Q41)=60,INT(P41+1),P41),"due")</f>
        <v>46</v>
      </c>
      <c r="T41" s="38" t="str">
        <f>IF(L41="",IF(INT(Q41)=60,"00",Q41),L41)</f>
        <v>30</v>
      </c>
      <c r="U41" s="40" t="str">
        <f>IF(L41="",IF(G41&gt;0,"W","E"),"")</f>
        <v>W</v>
      </c>
      <c r="V41" s="41"/>
      <c r="W41" s="22">
        <f>IF(S41="due",90*(I41+K41),S41+T41/60)</f>
        <v>46.5</v>
      </c>
      <c r="X41" s="22">
        <f>IF(R41="",W41,IF(R41="N",IF(U41="E",180+W41,180-W41),IF(U41="E",360-W41,W41)))</f>
        <v>46.5</v>
      </c>
      <c r="Y41" s="22">
        <f>RADIANS(X41)</f>
        <v>0.81157810217736326</v>
      </c>
      <c r="Z41" s="64"/>
      <c r="AA41" s="58">
        <f>-M41*COS(Y41)</f>
        <v>-3202.5871581892657</v>
      </c>
      <c r="AB41" s="58">
        <f>-M41*SIN(Y41)</f>
        <v>-3374.8226967798846</v>
      </c>
      <c r="AC41" s="64"/>
      <c r="AD41" s="22">
        <v>0</v>
      </c>
      <c r="AE41" s="22">
        <v>0</v>
      </c>
      <c r="AF41" s="22">
        <f t="shared" ref="AF41:AG43" si="0">AA41-AD41</f>
        <v>-3202.5871581892657</v>
      </c>
      <c r="AG41" s="22">
        <f t="shared" si="0"/>
        <v>-3374.8226967798846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718026.03</v>
      </c>
      <c r="D42" s="60">
        <v>459075.4</v>
      </c>
      <c r="E42" s="79"/>
      <c r="F42" s="72">
        <f>IF(C43=0,C42-$C$42,C42-C43)</f>
        <v>-1.0100000000093132</v>
      </c>
      <c r="G42" s="72">
        <f>IF(D43=0,D42-$D$42,D42-D43)</f>
        <v>39.860000000044238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39.872793982909521</v>
      </c>
      <c r="N42" s="36">
        <f>IF(F42=0,,ATAN(G42/F42))</f>
        <v>-1.5454630622000478</v>
      </c>
      <c r="O42" s="36">
        <f>ABS(DEGREES(N42))</f>
        <v>88.548510857426976</v>
      </c>
      <c r="P42" s="37" t="str">
        <f>TEXT(INT(O42),"00")</f>
        <v>88</v>
      </c>
      <c r="Q42" s="38" t="str">
        <f>TEXT((O42-P42)*60,"00")</f>
        <v>33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33</v>
      </c>
      <c r="U42" s="40" t="str">
        <f>IF(L42="",IF(G42&gt;0,"W","E"),"")</f>
        <v>W</v>
      </c>
      <c r="V42" s="44"/>
      <c r="W42" s="22">
        <f>IF(S42="due",90*(I42+K42),S42+T42/60)</f>
        <v>88.55</v>
      </c>
      <c r="X42" s="22">
        <f>IF(R42="",W42,IF(R42="N",IF(U42="E",180+W42,180-W42),IF(U42="E",360-W42,W42)))</f>
        <v>91.45</v>
      </c>
      <c r="Y42" s="22">
        <f>RADIANS(X42)</f>
        <v>1.5961036009488143</v>
      </c>
      <c r="Z42" s="64"/>
      <c r="AA42" s="58">
        <f>-M42*COS(Y42)</f>
        <v>1.0089640206927832</v>
      </c>
      <c r="AB42" s="58">
        <f>-M42*SIN(Y42)</f>
        <v>-39.860026236926807</v>
      </c>
      <c r="AC42" s="64"/>
      <c r="AD42" s="82">
        <f>$AA$40/$M$40*M42</f>
        <v>-1.2304987353300423E-4</v>
      </c>
      <c r="AE42" s="82">
        <f>$AB$40/$M$40*M42</f>
        <v>-7.4611642816800779E-4</v>
      </c>
      <c r="AF42" s="22">
        <f t="shared" si="0"/>
        <v>1.0090870705663162</v>
      </c>
      <c r="AG42" s="22">
        <f t="shared" si="0"/>
        <v>-39.859280120498639</v>
      </c>
      <c r="AH42" s="63"/>
      <c r="AI42" s="38">
        <f>A42</f>
        <v>1</v>
      </c>
      <c r="AJ42" s="82">
        <f t="shared" ref="AJ42:AK44" si="1">AJ41+AF41</f>
        <v>718026.03284181072</v>
      </c>
      <c r="AK42" s="82">
        <f t="shared" si="1"/>
        <v>459075.39730322006</v>
      </c>
      <c r="AL42" s="66"/>
      <c r="AM42" s="9" t="str">
        <f>IF(A43=0,A42&amp;" - 1",A42&amp;" - "&amp;A43)</f>
        <v>1 - 2</v>
      </c>
      <c r="AN42" s="18">
        <f>F42</f>
        <v>-1.0100000000093132</v>
      </c>
      <c r="AO42" s="18">
        <f>AN42*G42</f>
        <v>-40.258600000415903</v>
      </c>
      <c r="AP42" s="9" t="str">
        <f>D42&amp;","&amp;C42</f>
        <v>459075.4,718026.03</v>
      </c>
    </row>
    <row r="43" spans="1:44">
      <c r="A43" s="20">
        <f>A42+1</f>
        <v>2</v>
      </c>
      <c r="B43" s="44"/>
      <c r="C43" s="60">
        <v>718027.04</v>
      </c>
      <c r="D43" s="60">
        <v>459035.54</v>
      </c>
      <c r="E43" s="79"/>
      <c r="F43" s="72">
        <f>IF(C44=0,C43-$C$42,C43-C44)</f>
        <v>-15.649999999906868</v>
      </c>
      <c r="G43" s="72">
        <f>IF(D44=0,D43-$D$42,D43-D44)</f>
        <v>-0.42000000004190952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15.655634768259004</v>
      </c>
      <c r="N43" s="36">
        <f>IF(F43=0,,ATAN(G43/F43))</f>
        <v>2.6830620555867855E-2</v>
      </c>
      <c r="O43" s="36">
        <f>ABS(DEGREES(N43))</f>
        <v>1.5372813195681789</v>
      </c>
      <c r="P43" s="37" t="str">
        <f>TEXT(INT(O43),"00")</f>
        <v>01</v>
      </c>
      <c r="Q43" s="38" t="str">
        <f>TEXT((O43-P43)*60,"00")</f>
        <v>32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32</v>
      </c>
      <c r="U43" s="40" t="str">
        <f>IF(L43="",IF(G43&gt;0,"W","E"),"")</f>
        <v>E</v>
      </c>
      <c r="V43" s="44"/>
      <c r="W43" s="22">
        <f>IF(S43="due",90*(I43+K43),S43+T43/60)</f>
        <v>1.5333333333333332</v>
      </c>
      <c r="X43" s="22">
        <f>IF(R43="",W43,IF(R43="N",IF(U43="E",180+W43,180-W43),IF(U43="E",360-W43,W43)))</f>
        <v>181.53333333333333</v>
      </c>
      <c r="Y43" s="22">
        <f>RADIANS(X43)</f>
        <v>3.1683543687870395</v>
      </c>
      <c r="Z43" s="64"/>
      <c r="AA43" s="58">
        <f>-M43*COS(Y43)</f>
        <v>15.650028903004772</v>
      </c>
      <c r="AB43" s="58">
        <f>-M43*SIN(Y43)</f>
        <v>0.41892163018327166</v>
      </c>
      <c r="AC43" s="64"/>
      <c r="AD43" s="82">
        <f>$AA$40/$M$40*M43</f>
        <v>-4.8314243520002332E-5</v>
      </c>
      <c r="AE43" s="82">
        <f>$AB$40/$M$40*M43</f>
        <v>-2.9295479767490139E-4</v>
      </c>
      <c r="AF43" s="22">
        <f t="shared" si="0"/>
        <v>15.650077217248292</v>
      </c>
      <c r="AG43" s="22">
        <f t="shared" si="0"/>
        <v>0.41921458498094655</v>
      </c>
      <c r="AH43" s="64"/>
      <c r="AI43" s="25">
        <f>A43</f>
        <v>2</v>
      </c>
      <c r="AJ43" s="82">
        <f t="shared" si="1"/>
        <v>718027.04192888131</v>
      </c>
      <c r="AK43" s="82">
        <f t="shared" si="1"/>
        <v>459035.53802309954</v>
      </c>
      <c r="AL43" s="66"/>
      <c r="AM43" s="9" t="str">
        <f>IF(A44=0,A43&amp;" - 1",A43&amp;" - "&amp;A44)</f>
        <v>2 - 3</v>
      </c>
      <c r="AN43" s="18">
        <f>AN42+F42+F43</f>
        <v>-17.669999999925494</v>
      </c>
      <c r="AO43" s="18">
        <f>AN43*G43</f>
        <v>7.4214000007092489</v>
      </c>
      <c r="AP43" s="9" t="str">
        <f>D43&amp;","&amp;C43</f>
        <v>459035.54,718027.04</v>
      </c>
    </row>
    <row r="44" spans="1:44" s="46" customFormat="1">
      <c r="A44" s="20">
        <f>A43+1</f>
        <v>3</v>
      </c>
      <c r="B44" s="44"/>
      <c r="C44" s="60">
        <v>718042.69</v>
      </c>
      <c r="D44" s="60">
        <v>459035.96</v>
      </c>
      <c r="E44" s="79"/>
      <c r="F44" s="72">
        <f>IF(C45=0,C44-$C$42,C44-C45)</f>
        <v>-3.0500000000465661</v>
      </c>
      <c r="G44" s="72">
        <f>IF(D45=0,D44-$D$42,D44-D45)</f>
        <v>-3.1999999999534339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4.4206899913911668</v>
      </c>
      <c r="N44" s="22">
        <f>IF(F44=0,,ATAN(G44/F44))</f>
        <v>0.80939355697442561</v>
      </c>
      <c r="O44" s="22">
        <f>ABS(DEGREES(N44))</f>
        <v>46.374834779716124</v>
      </c>
      <c r="P44" s="24" t="str">
        <f>TEXT(INT(O44),"00")</f>
        <v>46</v>
      </c>
      <c r="Q44" s="25" t="str">
        <f>TEXT((O44-P44)*60,"00")</f>
        <v>22</v>
      </c>
      <c r="R44" s="23" t="str">
        <f>IF(L44="",IF(F44&gt;0,"S","N"),"")</f>
        <v>N</v>
      </c>
      <c r="S44" s="25" t="str">
        <f>IF(L44="",IF(INT(Q44)=60,INT(P44+1),P44),"due")</f>
        <v>46</v>
      </c>
      <c r="T44" s="25" t="str">
        <f>IF(L44="",IF(INT(Q44)=60,"00",Q44),L44)</f>
        <v>22</v>
      </c>
      <c r="U44" s="24" t="str">
        <f>IF(L44="",IF(G44&gt;0,"W","E"),"")</f>
        <v>E</v>
      </c>
      <c r="V44" s="44"/>
      <c r="W44" s="22">
        <f>IF(S44="due",90*(I44+K44),S44+T44/60)</f>
        <v>46.366666666666667</v>
      </c>
      <c r="X44" s="22">
        <f>IF(R44="",W44,IF(R44="N",IF(U44="E",180+W44,180-W44),IF(U44="E",360-W44,W44)))</f>
        <v>226.36666666666667</v>
      </c>
      <c r="Y44" s="22">
        <f>RADIANS(X44)</f>
        <v>3.950843650097831</v>
      </c>
      <c r="Z44" s="64"/>
      <c r="AA44" s="58">
        <f>-M44*COS(Y44)</f>
        <v>3.0504561625441386</v>
      </c>
      <c r="AB44" s="58">
        <f>-M44*SIN(Y44)</f>
        <v>3.1995651580148392</v>
      </c>
      <c r="AC44" s="64"/>
      <c r="AD44" s="82">
        <f>$AA$40/$M$40*M44</f>
        <v>-1.3642518871450487E-5</v>
      </c>
      <c r="AE44" s="82">
        <f>$AB$40/$M$40*M44</f>
        <v>-8.2721803438921129E-5</v>
      </c>
      <c r="AF44" s="22">
        <f>AA44-AD44</f>
        <v>3.0504698050630101</v>
      </c>
      <c r="AG44" s="22">
        <f>AB44-AE44</f>
        <v>3.1996478798182779</v>
      </c>
      <c r="AH44" s="64"/>
      <c r="AI44" s="25">
        <f>A44</f>
        <v>3</v>
      </c>
      <c r="AJ44" s="82">
        <f t="shared" si="1"/>
        <v>718042.69200609857</v>
      </c>
      <c r="AK44" s="82">
        <f t="shared" si="1"/>
        <v>459035.95723768452</v>
      </c>
      <c r="AL44" s="66"/>
      <c r="AM44" s="9" t="str">
        <f>IF(A45=0,A44&amp;" - 1",A44&amp;" - "&amp;A45)</f>
        <v>3 - 4</v>
      </c>
      <c r="AN44" s="18">
        <f>AN43+F43+F44</f>
        <v>-36.369999999878928</v>
      </c>
      <c r="AO44" s="18">
        <f>AN44*G44</f>
        <v>116.38399999791896</v>
      </c>
      <c r="AP44" s="9" t="str">
        <f>D44&amp;","&amp;C44</f>
        <v>459035.96,718042.69</v>
      </c>
    </row>
    <row r="45" spans="1:44" s="46" customFormat="1">
      <c r="A45" s="20">
        <f t="shared" ref="A45:A46" si="2">A44+1</f>
        <v>4</v>
      </c>
      <c r="B45" s="44"/>
      <c r="C45" s="60">
        <v>718045.74</v>
      </c>
      <c r="D45" s="60">
        <v>459039.16</v>
      </c>
      <c r="E45" s="79"/>
      <c r="F45" s="72">
        <f t="shared" ref="F45:F46" si="3">IF(C46=0,C45-$C$42,C45-C46)</f>
        <v>1.2700000000186265</v>
      </c>
      <c r="G45" s="72">
        <f t="shared" ref="G45:G46" si="4">IF(D46=0,D45-$D$42,D45-D46)</f>
        <v>-36.980000000039581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37.001801307544135</v>
      </c>
      <c r="N45" s="22">
        <f t="shared" ref="N45:N46" si="11">IF(F45=0,,ATAN(G45/F45))</f>
        <v>-1.5364669309230543</v>
      </c>
      <c r="O45" s="22">
        <f t="shared" ref="O45:O46" si="12">ABS(DEGREES(N45))</f>
        <v>88.033070503309602</v>
      </c>
      <c r="P45" s="24" t="str">
        <f t="shared" ref="P45:P46" si="13">TEXT(INT(O45),"00")</f>
        <v>88</v>
      </c>
      <c r="Q45" s="25" t="str">
        <f t="shared" ref="Q45:Q46" si="14">TEXT((O45-P45)*60,"00")</f>
        <v>02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02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88.033333333333331</v>
      </c>
      <c r="X45" s="22">
        <f t="shared" ref="X45:X46" si="20">IF(R45="",W45,IF(R45="N",IF(U45="E",180+W45,180-W45),IF(U45="E",360-W45,W45)))</f>
        <v>271.9666666666667</v>
      </c>
      <c r="Y45" s="22">
        <f t="shared" ref="Y45:Y46" si="21">RADIANS(X45)</f>
        <v>4.7467137890072451</v>
      </c>
      <c r="Z45" s="64"/>
      <c r="AA45" s="58">
        <f t="shared" ref="AA45:AA46" si="22">-M45*COS(Y45)</f>
        <v>-1.2698303635266268</v>
      </c>
      <c r="AB45" s="58">
        <f t="shared" ref="AB45:AB46" si="23">-M45*SIN(Y45)</f>
        <v>36.980005825457091</v>
      </c>
      <c r="AC45" s="64"/>
      <c r="AD45" s="82">
        <f t="shared" ref="AD45:AD46" si="24">$AA$40/$M$40*M45</f>
        <v>-1.1418981507386252E-4</v>
      </c>
      <c r="AE45" s="82">
        <f t="shared" ref="AE45:AE46" si="25">$AB$40/$M$40*M45</f>
        <v>-6.9239321024758087E-4</v>
      </c>
      <c r="AF45" s="22">
        <f t="shared" ref="AF45:AF46" si="26">AA45-AD45</f>
        <v>-1.269716173711553</v>
      </c>
      <c r="AG45" s="22">
        <f t="shared" ref="AG45:AG46" si="27">AB45-AE45</f>
        <v>36.980698218667342</v>
      </c>
      <c r="AH45" s="64"/>
      <c r="AI45" s="25">
        <f t="shared" ref="AI45:AI46" si="28">A45</f>
        <v>4</v>
      </c>
      <c r="AJ45" s="82">
        <f t="shared" ref="AJ45:AJ46" si="29">AJ44+AF44</f>
        <v>718045.74247590359</v>
      </c>
      <c r="AK45" s="82">
        <f t="shared" ref="AK45:AK46" si="30">AK44+AG44</f>
        <v>459039.15688556433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-38.149999999906868</v>
      </c>
      <c r="AO45" s="18">
        <f t="shared" ref="AO45:AO46" si="33">AN45*G45</f>
        <v>1410.786999998066</v>
      </c>
      <c r="AP45" s="9" t="str">
        <f t="shared" ref="AP45:AP46" si="34">D45&amp;","&amp;C45</f>
        <v>459039.16,718045.74</v>
      </c>
    </row>
    <row r="46" spans="1:44" s="46" customFormat="1">
      <c r="A46" s="20">
        <f t="shared" si="2"/>
        <v>5</v>
      </c>
      <c r="B46" s="44"/>
      <c r="C46" s="60">
        <v>718044.47</v>
      </c>
      <c r="D46" s="60">
        <v>459076.14</v>
      </c>
      <c r="E46" s="79"/>
      <c r="F46" s="72">
        <f t="shared" si="3"/>
        <v>18.439999999944121</v>
      </c>
      <c r="G46" s="72">
        <f t="shared" si="4"/>
        <v>0.73999999999068677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18.454842182959069</v>
      </c>
      <c r="N46" s="22">
        <f t="shared" si="11"/>
        <v>4.0108630380286461E-2</v>
      </c>
      <c r="O46" s="22">
        <f t="shared" si="12"/>
        <v>2.2980552428406082</v>
      </c>
      <c r="P46" s="24" t="str">
        <f t="shared" si="13"/>
        <v>02</v>
      </c>
      <c r="Q46" s="25" t="str">
        <f t="shared" si="14"/>
        <v>18</v>
      </c>
      <c r="R46" s="23" t="str">
        <f t="shared" si="15"/>
        <v>S</v>
      </c>
      <c r="S46" s="25" t="str">
        <f t="shared" si="16"/>
        <v>02</v>
      </c>
      <c r="T46" s="25" t="str">
        <f t="shared" si="17"/>
        <v>18</v>
      </c>
      <c r="U46" s="24" t="str">
        <f t="shared" si="18"/>
        <v>W</v>
      </c>
      <c r="V46" s="44"/>
      <c r="W46" s="22">
        <f t="shared" si="19"/>
        <v>2.2999999999999998</v>
      </c>
      <c r="X46" s="22">
        <f t="shared" si="20"/>
        <v>2.2999999999999998</v>
      </c>
      <c r="Y46" s="22">
        <f t="shared" si="21"/>
        <v>4.014257279586958E-2</v>
      </c>
      <c r="Z46" s="64"/>
      <c r="AA46" s="58">
        <f t="shared" si="22"/>
        <v>-18.43997487193435</v>
      </c>
      <c r="AB46" s="58">
        <f t="shared" si="23"/>
        <v>-0.74062589770764509</v>
      </c>
      <c r="AC46" s="64"/>
      <c r="AD46" s="82">
        <f t="shared" si="24"/>
        <v>-5.6952768287519934E-5</v>
      </c>
      <c r="AE46" s="82">
        <f t="shared" si="25"/>
        <v>-3.4533473971890802E-4</v>
      </c>
      <c r="AF46" s="22">
        <f t="shared" si="26"/>
        <v>-18.439917919166064</v>
      </c>
      <c r="AG46" s="22">
        <f t="shared" si="27"/>
        <v>-0.74028056296792621</v>
      </c>
      <c r="AH46" s="64"/>
      <c r="AI46" s="25">
        <f t="shared" si="28"/>
        <v>5</v>
      </c>
      <c r="AJ46" s="82">
        <f t="shared" si="29"/>
        <v>718044.47275972983</v>
      </c>
      <c r="AK46" s="82">
        <f t="shared" si="30"/>
        <v>459076.13758378301</v>
      </c>
      <c r="AL46" s="66"/>
      <c r="AM46" s="9" t="str">
        <f t="shared" si="31"/>
        <v>5 - 1</v>
      </c>
      <c r="AN46" s="18">
        <f t="shared" si="32"/>
        <v>-18.439999999944121</v>
      </c>
      <c r="AO46" s="18">
        <f t="shared" si="33"/>
        <v>-13.645599999786914</v>
      </c>
      <c r="AP46" s="9" t="str">
        <f t="shared" si="34"/>
        <v>459076.14,718044.47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workbookViewId="0">
      <selection activeCell="C19" sqref="C19:D1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81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82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83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1508.1057000006806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754.0528500003403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4.4856376748179487E-3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26223.963205520726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26000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26000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117.63119733772342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-4.4843732122292757E-3</v>
      </c>
      <c r="AB40" s="91">
        <f>SUM(AB42:AB65536)</f>
        <v>1.0649996801248562E-4</v>
      </c>
      <c r="AC40" s="91"/>
      <c r="AD40" s="91">
        <f>SUM(AD42:AD65536)</f>
        <v>-4.4843732122292757E-3</v>
      </c>
      <c r="AE40" s="91">
        <f>SUM(AE42:AE65536)</f>
        <v>1.0649996801248564E-4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718027.04028578836</v>
      </c>
      <c r="AK40" s="92">
        <f>AK44+AG44</f>
        <v>459035.53731308284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3202.5899999999674</v>
      </c>
      <c r="G41" s="72">
        <f>IF(D42=0,D41-$D$41,D41-D42)</f>
        <v>3374.8199999999488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4652.5254153523383</v>
      </c>
      <c r="N41" s="36">
        <f>IF(F41=0,,ATAN(G41/F41))</f>
        <v>0.81157726011480391</v>
      </c>
      <c r="O41" s="36">
        <f>ABS(DEGREES(N41))</f>
        <v>46.499951753369267</v>
      </c>
      <c r="P41" s="37" t="str">
        <f>TEXT(INT(O41),"00")</f>
        <v>46</v>
      </c>
      <c r="Q41" s="38" t="str">
        <f>TEXT((O41-P41)*60,"00")</f>
        <v>30</v>
      </c>
      <c r="R41" s="39" t="str">
        <f>IF(L41="",IF(F41&gt;0,"S","N"),"")</f>
        <v>S</v>
      </c>
      <c r="S41" s="25" t="str">
        <f>IF(L41="",IF(INT(Q41)=60,INT(P41+1),P41),"due")</f>
        <v>46</v>
      </c>
      <c r="T41" s="38" t="str">
        <f>IF(L41="",IF(INT(Q41)=60,"00",Q41),L41)</f>
        <v>30</v>
      </c>
      <c r="U41" s="40" t="str">
        <f>IF(L41="",IF(G41&gt;0,"W","E"),"")</f>
        <v>W</v>
      </c>
      <c r="V41" s="41"/>
      <c r="W41" s="22">
        <f>IF(S41="due",90*(I41+K41),S41+T41/60)</f>
        <v>46.5</v>
      </c>
      <c r="X41" s="22">
        <f>IF(R41="",W41,IF(R41="N",IF(U41="E",180+W41,180-W41),IF(U41="E",360-W41,W41)))</f>
        <v>46.5</v>
      </c>
      <c r="Y41" s="22">
        <f>RADIANS(X41)</f>
        <v>0.81157810217736326</v>
      </c>
      <c r="Z41" s="64"/>
      <c r="AA41" s="58">
        <f>-M41*COS(Y41)</f>
        <v>-3202.5871581892657</v>
      </c>
      <c r="AB41" s="58">
        <f>-M41*SIN(Y41)</f>
        <v>-3374.8226967798846</v>
      </c>
      <c r="AC41" s="64"/>
      <c r="AD41" s="22">
        <v>0</v>
      </c>
      <c r="AE41" s="22">
        <v>0</v>
      </c>
      <c r="AF41" s="22">
        <f t="shared" ref="AF41:AG43" si="0">AA41-AD41</f>
        <v>-3202.5871581892657</v>
      </c>
      <c r="AG41" s="22">
        <f t="shared" si="0"/>
        <v>-3374.8226967798846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718026.03</v>
      </c>
      <c r="D42" s="60">
        <v>459075.4</v>
      </c>
      <c r="E42" s="79"/>
      <c r="F42" s="72">
        <f>IF(C43=0,C42-$C$42,C42-C43)</f>
        <v>19</v>
      </c>
      <c r="G42" s="72">
        <f>IF(D43=0,D42-$D$42,D42-D43)</f>
        <v>0.3500000000349246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19.003223410780194</v>
      </c>
      <c r="N42" s="36">
        <f>IF(F42=0,,ATAN(G42/F42))</f>
        <v>1.8418969420473962E-2</v>
      </c>
      <c r="O42" s="36">
        <f>ABS(DEGREES(N42))</f>
        <v>1.0553292107736818</v>
      </c>
      <c r="P42" s="37" t="str">
        <f>TEXT(INT(O42),"00")</f>
        <v>01</v>
      </c>
      <c r="Q42" s="38" t="str">
        <f>TEXT((O42-P42)*60,"00")</f>
        <v>03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03</v>
      </c>
      <c r="U42" s="40" t="str">
        <f>IF(L42="",IF(G42&gt;0,"W","E"),"")</f>
        <v>W</v>
      </c>
      <c r="V42" s="44"/>
      <c r="W42" s="22">
        <f>IF(S42="due",90*(I42+K42),S42+T42/60)</f>
        <v>1.05</v>
      </c>
      <c r="X42" s="22">
        <f>IF(R42="",W42,IF(R42="N",IF(U42="E",180+W42,180-W42),IF(U42="E",360-W42,W42)))</f>
        <v>1.05</v>
      </c>
      <c r="Y42" s="22">
        <f>RADIANS(X42)</f>
        <v>1.8325957145940461E-2</v>
      </c>
      <c r="Z42" s="64"/>
      <c r="AA42" s="58">
        <f>-M42*COS(Y42)</f>
        <v>-19.000032472108852</v>
      </c>
      <c r="AB42" s="58">
        <f>-M42*SIN(Y42)</f>
        <v>-0.34823276530736164</v>
      </c>
      <c r="AC42" s="64"/>
      <c r="AD42" s="82">
        <f>$AA$40/$M$40*M42</f>
        <v>-7.2444681290328354E-4</v>
      </c>
      <c r="AE42" s="82">
        <f>$AB$40/$M$40*M42</f>
        <v>1.7204982446720175E-5</v>
      </c>
      <c r="AF42" s="22">
        <f t="shared" si="0"/>
        <v>-18.999308025295949</v>
      </c>
      <c r="AG42" s="22">
        <f t="shared" si="0"/>
        <v>-0.34824997028980836</v>
      </c>
      <c r="AH42" s="63"/>
      <c r="AI42" s="38">
        <f>A42</f>
        <v>1</v>
      </c>
      <c r="AJ42" s="82">
        <f t="shared" ref="AJ42:AK44" si="1">AJ41+AF41</f>
        <v>718026.03284181072</v>
      </c>
      <c r="AK42" s="82">
        <f t="shared" si="1"/>
        <v>459075.39730322006</v>
      </c>
      <c r="AL42" s="66"/>
      <c r="AM42" s="9" t="str">
        <f>IF(A43=0,A42&amp;" - 1",A42&amp;" - "&amp;A43)</f>
        <v>1 - 2</v>
      </c>
      <c r="AN42" s="18">
        <f>F42</f>
        <v>19</v>
      </c>
      <c r="AO42" s="18">
        <f>AN42*G42</f>
        <v>6.6500000006635673</v>
      </c>
      <c r="AP42" s="9" t="str">
        <f>D42&amp;","&amp;C42</f>
        <v>459075.4,718026.03</v>
      </c>
    </row>
    <row r="43" spans="1:44">
      <c r="A43" s="20">
        <f>A42+1</f>
        <v>2</v>
      </c>
      <c r="B43" s="44"/>
      <c r="C43" s="60">
        <v>718007.03</v>
      </c>
      <c r="D43" s="60">
        <v>459075.05</v>
      </c>
      <c r="E43" s="79"/>
      <c r="F43" s="72">
        <f>IF(C44=0,C43-$C$42,C43-C44)</f>
        <v>-1.25</v>
      </c>
      <c r="G43" s="72">
        <f>IF(D44=0,D43-$D$42,D43-D44)</f>
        <v>39.96999999997206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39.989541132623245</v>
      </c>
      <c r="N43" s="36">
        <f>IF(F43=0,,ATAN(G43/F43))</f>
        <v>-1.5395330611734666</v>
      </c>
      <c r="O43" s="36">
        <f>ABS(DEGREES(N43))</f>
        <v>88.20874682609562</v>
      </c>
      <c r="P43" s="37" t="str">
        <f>TEXT(INT(O43),"00")</f>
        <v>88</v>
      </c>
      <c r="Q43" s="38" t="str">
        <f>TEXT((O43-P43)*60,"00")</f>
        <v>13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13</v>
      </c>
      <c r="U43" s="40" t="str">
        <f>IF(L43="",IF(G43&gt;0,"W","E"),"")</f>
        <v>W</v>
      </c>
      <c r="V43" s="44"/>
      <c r="W43" s="22">
        <f>IF(S43="due",90*(I43+K43),S43+T43/60)</f>
        <v>88.216666666666669</v>
      </c>
      <c r="X43" s="22">
        <f>IF(R43="",W43,IF(R43="N",IF(U43="E",180+W43,180-W43),IF(U43="E",360-W43,W43)))</f>
        <v>91.783333333333331</v>
      </c>
      <c r="Y43" s="22">
        <f>RADIANS(X43)</f>
        <v>1.6019213651221287</v>
      </c>
      <c r="Z43" s="64"/>
      <c r="AA43" s="58">
        <f>-M43*COS(Y43)</f>
        <v>1.2444750431267648</v>
      </c>
      <c r="AB43" s="58">
        <f>-M43*SIN(Y43)</f>
        <v>-39.970172402240159</v>
      </c>
      <c r="AC43" s="64"/>
      <c r="AD43" s="82">
        <f>$AA$40/$M$40*M43</f>
        <v>-1.5244937659660064E-3</v>
      </c>
      <c r="AE43" s="82">
        <f>$AB$40/$M$40*M43</f>
        <v>3.620540254496383E-5</v>
      </c>
      <c r="AF43" s="22">
        <f t="shared" si="0"/>
        <v>1.2459995368927308</v>
      </c>
      <c r="AG43" s="22">
        <f t="shared" si="0"/>
        <v>-39.970208607642704</v>
      </c>
      <c r="AH43" s="64"/>
      <c r="AI43" s="25">
        <f>A43</f>
        <v>2</v>
      </c>
      <c r="AJ43" s="82">
        <f t="shared" si="1"/>
        <v>718007.03353378538</v>
      </c>
      <c r="AK43" s="82">
        <f t="shared" si="1"/>
        <v>459075.04905324976</v>
      </c>
      <c r="AL43" s="66"/>
      <c r="AM43" s="9" t="str">
        <f>IF(A44=0,A43&amp;" - 1",A43&amp;" - "&amp;A44)</f>
        <v>2 - 3</v>
      </c>
      <c r="AN43" s="18">
        <f>AN42+F42+F43</f>
        <v>36.75</v>
      </c>
      <c r="AO43" s="18">
        <f>AN43*G43</f>
        <v>1468.8974999989732</v>
      </c>
      <c r="AP43" s="9" t="str">
        <f>D43&amp;","&amp;C43</f>
        <v>459075.05,718007.03</v>
      </c>
    </row>
    <row r="44" spans="1:44" s="46" customFormat="1">
      <c r="A44" s="20">
        <f>A43+1</f>
        <v>3</v>
      </c>
      <c r="B44" s="44"/>
      <c r="C44" s="60">
        <v>718008.28</v>
      </c>
      <c r="D44" s="60">
        <v>459035.08</v>
      </c>
      <c r="E44" s="79"/>
      <c r="F44" s="72">
        <f>IF(C45=0,C44-$C$42,C44-C45)</f>
        <v>-18.760000000009313</v>
      </c>
      <c r="G44" s="72">
        <f>IF(D45=0,D44-$D$42,D44-D45)</f>
        <v>-0.4599999999627471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18.765638811410476</v>
      </c>
      <c r="N44" s="22">
        <f>IF(F44=0,,ATAN(G44/F44))</f>
        <v>2.4515343423258427E-2</v>
      </c>
      <c r="O44" s="22">
        <f>ABS(DEGREES(N44))</f>
        <v>1.4046257114665077</v>
      </c>
      <c r="P44" s="24" t="str">
        <f>TEXT(INT(O44),"00")</f>
        <v>01</v>
      </c>
      <c r="Q44" s="25" t="str">
        <f>TEXT((O44-P44)*60,"00")</f>
        <v>24</v>
      </c>
      <c r="R44" s="23" t="str">
        <f>IF(L44="",IF(F44&gt;0,"S","N"),"")</f>
        <v>N</v>
      </c>
      <c r="S44" s="25" t="str">
        <f>IF(L44="",IF(INT(Q44)=60,INT(P44+1),P44),"due")</f>
        <v>01</v>
      </c>
      <c r="T44" s="25" t="str">
        <f>IF(L44="",IF(INT(Q44)=60,"00",Q44),L44)</f>
        <v>24</v>
      </c>
      <c r="U44" s="24" t="str">
        <f>IF(L44="",IF(G44&gt;0,"W","E"),"")</f>
        <v>E</v>
      </c>
      <c r="V44" s="44"/>
      <c r="W44" s="22">
        <f>IF(S44="due",90*(I44+K44),S44+T44/60)</f>
        <v>1.4</v>
      </c>
      <c r="X44" s="22">
        <f>IF(R44="",W44,IF(R44="N",IF(U44="E",180+W44,180-W44),IF(U44="E",360-W44,W44)))</f>
        <v>181.4</v>
      </c>
      <c r="Y44" s="22">
        <f>RADIANS(X44)</f>
        <v>3.166027263117714</v>
      </c>
      <c r="Z44" s="64"/>
      <c r="AA44" s="58">
        <f>-M44*COS(Y44)</f>
        <v>18.760037076462645</v>
      </c>
      <c r="AB44" s="58">
        <f>-M44*SIN(Y44)</f>
        <v>0.4584854305887256</v>
      </c>
      <c r="AC44" s="64"/>
      <c r="AD44" s="82">
        <f>$AA$40/$M$40*M44</f>
        <v>-7.153895386668161E-4</v>
      </c>
      <c r="AE44" s="82">
        <f>$AB$40/$M$40*M44</f>
        <v>1.6989880052068108E-5</v>
      </c>
      <c r="AF44" s="22">
        <f>AA44-AD44</f>
        <v>18.760752466001311</v>
      </c>
      <c r="AG44" s="22">
        <f>AB44-AE44</f>
        <v>0.45846844070867354</v>
      </c>
      <c r="AH44" s="64"/>
      <c r="AI44" s="25">
        <f>A44</f>
        <v>3</v>
      </c>
      <c r="AJ44" s="82">
        <f t="shared" si="1"/>
        <v>718008.27953332232</v>
      </c>
      <c r="AK44" s="82">
        <f t="shared" si="1"/>
        <v>459035.07884464215</v>
      </c>
      <c r="AL44" s="66"/>
      <c r="AM44" s="9" t="str">
        <f>IF(A45=0,A44&amp;" - 1",A44&amp;" - "&amp;A45)</f>
        <v>3 - 4</v>
      </c>
      <c r="AN44" s="18">
        <f>AN43+F43+F44</f>
        <v>16.739999999990687</v>
      </c>
      <c r="AO44" s="18">
        <f>AN44*G44</f>
        <v>-7.7003999993721024</v>
      </c>
      <c r="AP44" s="9" t="str">
        <f>D44&amp;","&amp;C44</f>
        <v>459035.08,718008.28</v>
      </c>
    </row>
    <row r="45" spans="1:44" s="46" customFormat="1">
      <c r="A45" s="20">
        <f>A44+1</f>
        <v>4</v>
      </c>
      <c r="B45" s="44"/>
      <c r="C45" s="60">
        <v>718027.04</v>
      </c>
      <c r="D45" s="60">
        <v>459035.54</v>
      </c>
      <c r="E45" s="79"/>
      <c r="F45" s="72">
        <f>IF(C46=0,C45-$C$42,C45-C46)</f>
        <v>1.0100000000093132</v>
      </c>
      <c r="G45" s="72">
        <f>IF(D46=0,D45-$D$42,D45-D46)</f>
        <v>-39.860000000044238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39.872793982909521</v>
      </c>
      <c r="N45" s="22">
        <f>IF(F45=0,,ATAN(G45/F45))</f>
        <v>-1.5454630622000478</v>
      </c>
      <c r="O45" s="22">
        <f>ABS(DEGREES(N45))</f>
        <v>88.548510857426976</v>
      </c>
      <c r="P45" s="24" t="str">
        <f>TEXT(INT(O45),"00")</f>
        <v>88</v>
      </c>
      <c r="Q45" s="25" t="str">
        <f>TEXT((O45-P45)*60,"00")</f>
        <v>33</v>
      </c>
      <c r="R45" s="23" t="str">
        <f>IF(L45="",IF(F45&gt;0,"S","N"),"")</f>
        <v>S</v>
      </c>
      <c r="S45" s="25" t="str">
        <f>IF(L45="",IF(INT(Q45)=60,INT(P45+1),P45),"due")</f>
        <v>88</v>
      </c>
      <c r="T45" s="25" t="str">
        <f>IF(L45="",IF(INT(Q45)=60,"00",Q45),L45)</f>
        <v>33</v>
      </c>
      <c r="U45" s="24" t="str">
        <f>IF(L45="",IF(G45&gt;0,"W","E"),"")</f>
        <v>E</v>
      </c>
      <c r="V45" s="44"/>
      <c r="W45" s="22">
        <f>IF(S45="due",90*(I45+K45),S45+T45/60)</f>
        <v>88.55</v>
      </c>
      <c r="X45" s="22">
        <f>IF(R45="",W45,IF(R45="N",IF(U45="E",180+W45,180-W45),IF(U45="E",360-W45,W45)))</f>
        <v>271.45</v>
      </c>
      <c r="Y45" s="22">
        <f>RADIANS(X45)</f>
        <v>4.7376962545386077</v>
      </c>
      <c r="Z45" s="64"/>
      <c r="AA45" s="58">
        <f>-M45*COS(Y45)</f>
        <v>-1.0089640206927872</v>
      </c>
      <c r="AB45" s="58">
        <f>-M45*SIN(Y45)</f>
        <v>39.860026236926807</v>
      </c>
      <c r="AC45" s="64"/>
      <c r="AD45" s="82">
        <f>$AA$40/$M$40*M45</f>
        <v>-1.52004309469317E-3</v>
      </c>
      <c r="AE45" s="82">
        <f>$AB$40/$M$40*M45</f>
        <v>3.6099702968733525E-5</v>
      </c>
      <c r="AF45" s="22">
        <f>AA45-AD45</f>
        <v>-1.0074439775980941</v>
      </c>
      <c r="AG45" s="22">
        <f>AB45-AE45</f>
        <v>39.859990137223839</v>
      </c>
      <c r="AH45" s="64"/>
      <c r="AI45" s="25">
        <f>A45</f>
        <v>4</v>
      </c>
      <c r="AJ45" s="82">
        <f t="shared" ref="AJ45" si="2">AJ44+AF44</f>
        <v>718027.04028578836</v>
      </c>
      <c r="AK45" s="82">
        <f t="shared" ref="AK45" si="3">AK44+AG44</f>
        <v>459035.53731308284</v>
      </c>
      <c r="AL45" s="66"/>
      <c r="AM45" s="9" t="str">
        <f>IF(A46=0,A45&amp;" - 1",A45&amp;" - "&amp;A46)</f>
        <v>4 - 1</v>
      </c>
      <c r="AN45" s="18">
        <f>AN44+F44+F45</f>
        <v>-1.0100000000093132</v>
      </c>
      <c r="AO45" s="18">
        <f>AN45*G45</f>
        <v>40.258600000415903</v>
      </c>
      <c r="AP45" s="9" t="str">
        <f>D45&amp;","&amp;C45</f>
        <v>459035.54,718027.04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workbookViewId="0">
      <selection activeCell="T23" sqref="T23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84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85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86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1501.7914000015226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750.89570000076128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2.5098548002950622E-3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46828.519317645892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47000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47000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117.53278400010359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1.7604578755943123E-3</v>
      </c>
      <c r="AB40" s="91">
        <f>SUM(AB42:AB65536)</f>
        <v>1.7888988755159207E-3</v>
      </c>
      <c r="AC40" s="91"/>
      <c r="AD40" s="91">
        <f>SUM(AD42:AD65536)</f>
        <v>1.7604578755943125E-3</v>
      </c>
      <c r="AE40" s="91">
        <f>SUM(AE42:AE65536)</f>
        <v>1.7888988755159205E-3</v>
      </c>
      <c r="AF40" s="91">
        <f>SUM(AF42:AF65536)</f>
        <v>0</v>
      </c>
      <c r="AG40" s="91">
        <f>SUM(AG42:AG65536)</f>
        <v>2.7755575615628914E-15</v>
      </c>
      <c r="AH40" s="92"/>
      <c r="AI40" s="93">
        <v>1</v>
      </c>
      <c r="AJ40" s="92">
        <f>AJ44+AF44</f>
        <v>718006.70163682615</v>
      </c>
      <c r="AK40" s="92">
        <f>AK44+AG44</f>
        <v>459075.36560763465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3240.3299999999581</v>
      </c>
      <c r="G41" s="72">
        <f>IF(D42=0,D41-$D$41,D41-D42)</f>
        <v>3375.7099999999627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4679.2260591896475</v>
      </c>
      <c r="N41" s="36">
        <f>IF(F41=0,,ATAN(G41/F41))</f>
        <v>0.80585769958271525</v>
      </c>
      <c r="O41" s="36">
        <f>ABS(DEGREES(N41))</f>
        <v>46.172245074210984</v>
      </c>
      <c r="P41" s="37" t="str">
        <f>TEXT(INT(O41),"00")</f>
        <v>46</v>
      </c>
      <c r="Q41" s="38" t="str">
        <f>TEXT((O41-P41)*60,"00")</f>
        <v>10</v>
      </c>
      <c r="R41" s="39" t="str">
        <f>IF(L41="",IF(F41&gt;0,"S","N"),"")</f>
        <v>S</v>
      </c>
      <c r="S41" s="25" t="str">
        <f>IF(L41="",IF(INT(Q41)=60,INT(P41+1),P41),"due")</f>
        <v>46</v>
      </c>
      <c r="T41" s="38" t="str">
        <f>IF(L41="",IF(INT(Q41)=60,"00",Q41),L41)</f>
        <v>10</v>
      </c>
      <c r="U41" s="40" t="str">
        <f>IF(L41="",IF(G41&gt;0,"W","E"),"")</f>
        <v>W</v>
      </c>
      <c r="V41" s="41"/>
      <c r="W41" s="22">
        <f>IF(S41="due",90*(I41+K41),S41+T41/60)</f>
        <v>46.166666666666664</v>
      </c>
      <c r="X41" s="22">
        <f>IF(R41="",W41,IF(R41="N",IF(U41="E",180+W41,180-W41),IF(U41="E",360-W41,W41)))</f>
        <v>46.166666666666664</v>
      </c>
      <c r="Y41" s="22">
        <f>RADIANS(X41)</f>
        <v>0.80576033800404878</v>
      </c>
      <c r="Z41" s="64"/>
      <c r="AA41" s="58">
        <f>-M41*COS(Y41)</f>
        <v>-3240.6586490961658</v>
      </c>
      <c r="AB41" s="58">
        <f>-M41*SIN(Y41)</f>
        <v>-3375.3945003566164</v>
      </c>
      <c r="AC41" s="64"/>
      <c r="AD41" s="22">
        <v>0</v>
      </c>
      <c r="AE41" s="22">
        <v>0</v>
      </c>
      <c r="AF41" s="22">
        <f t="shared" ref="AF41:AG43" si="0">AA41-AD41</f>
        <v>-3240.6586490961658</v>
      </c>
      <c r="AG41" s="22">
        <f t="shared" si="0"/>
        <v>-3375.3945003566164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717988.29</v>
      </c>
      <c r="D42" s="60">
        <v>459074.51</v>
      </c>
      <c r="E42" s="79"/>
      <c r="F42" s="72">
        <f>IF(C43=0,C42-$C$42,C42-C43)</f>
        <v>-1.1899999999441206</v>
      </c>
      <c r="G42" s="72">
        <f>IF(D43=0,D42-$D$42,D42-D43)</f>
        <v>39.970000000030268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39.987710612165415</v>
      </c>
      <c r="N42" s="36">
        <f>IF(F42=0,,ATAN(G42/F42))</f>
        <v>-1.5410327895213838</v>
      </c>
      <c r="O42" s="36">
        <f>ABS(DEGREES(N42))</f>
        <v>88.294674930847407</v>
      </c>
      <c r="P42" s="37" t="str">
        <f>TEXT(INT(O42),"00")</f>
        <v>88</v>
      </c>
      <c r="Q42" s="38" t="str">
        <f>TEXT((O42-P42)*60,"00")</f>
        <v>18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18</v>
      </c>
      <c r="U42" s="40" t="str">
        <f>IF(L42="",IF(G42&gt;0,"W","E"),"")</f>
        <v>W</v>
      </c>
      <c r="V42" s="44"/>
      <c r="W42" s="22">
        <f>IF(S42="due",90*(I42+K42),S42+T42/60)</f>
        <v>88.3</v>
      </c>
      <c r="X42" s="22">
        <f>IF(R42="",W42,IF(R42="N",IF(U42="E",180+W42,180-W42),IF(U42="E",360-W42,W42)))</f>
        <v>91.7</v>
      </c>
      <c r="Y42" s="22">
        <f>RADIANS(X42)</f>
        <v>1.6004669240788003</v>
      </c>
      <c r="Z42" s="64"/>
      <c r="AA42" s="58">
        <f>-M42*COS(Y42)</f>
        <v>1.1862851834252766</v>
      </c>
      <c r="AB42" s="58">
        <f>-M42*SIN(Y42)</f>
        <v>-39.97011042599047</v>
      </c>
      <c r="AC42" s="64"/>
      <c r="AD42" s="82">
        <f>$AA$40/$M$40*M42</f>
        <v>5.9895356579072292E-4</v>
      </c>
      <c r="AE42" s="82">
        <f>$AB$40/$M$40*M42</f>
        <v>6.0862993382761795E-4</v>
      </c>
      <c r="AF42" s="22">
        <f t="shared" si="0"/>
        <v>1.1856862298594859</v>
      </c>
      <c r="AG42" s="22">
        <f t="shared" si="0"/>
        <v>-39.970719055924299</v>
      </c>
      <c r="AH42" s="63"/>
      <c r="AI42" s="38">
        <f>A42</f>
        <v>1</v>
      </c>
      <c r="AJ42" s="82">
        <f t="shared" ref="AJ42:AK44" si="1">AJ41+AF41</f>
        <v>717987.96135090385</v>
      </c>
      <c r="AK42" s="82">
        <f t="shared" si="1"/>
        <v>459074.82549964334</v>
      </c>
      <c r="AL42" s="66"/>
      <c r="AM42" s="9" t="str">
        <f>IF(A43=0,A42&amp;" - 1",A42&amp;" - "&amp;A43)</f>
        <v>1 - 2</v>
      </c>
      <c r="AN42" s="18">
        <f>F42</f>
        <v>-1.1899999999441206</v>
      </c>
      <c r="AO42" s="18">
        <f>AN42*G42</f>
        <v>-47.564299997802522</v>
      </c>
      <c r="AP42" s="9" t="str">
        <f>D42&amp;","&amp;C42</f>
        <v>459074.51,717988.29</v>
      </c>
    </row>
    <row r="43" spans="1:44">
      <c r="A43" s="20">
        <f>A42+1</f>
        <v>2</v>
      </c>
      <c r="B43" s="44"/>
      <c r="C43" s="60">
        <v>717989.48</v>
      </c>
      <c r="D43" s="60">
        <v>459034.54</v>
      </c>
      <c r="E43" s="79"/>
      <c r="F43" s="72">
        <f>IF(C44=0,C43-$C$42,C43-C44)</f>
        <v>-18.800000000046566</v>
      </c>
      <c r="G43" s="72">
        <f>IF(D44=0,D43-$D$42,D43-D44)</f>
        <v>-0.5400000000372529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18.807753720255672</v>
      </c>
      <c r="N43" s="36">
        <f>IF(F43=0,,ATAN(G43/F43))</f>
        <v>2.8715508903977609E-2</v>
      </c>
      <c r="O43" s="36">
        <f>ABS(DEGREES(N43))</f>
        <v>1.6452774667682533</v>
      </c>
      <c r="P43" s="37" t="str">
        <f>TEXT(INT(O43),"00")</f>
        <v>01</v>
      </c>
      <c r="Q43" s="38" t="str">
        <f>TEXT((O43-P43)*60,"00")</f>
        <v>39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39</v>
      </c>
      <c r="U43" s="40" t="str">
        <f>IF(L43="",IF(G43&gt;0,"W","E"),"")</f>
        <v>E</v>
      </c>
      <c r="V43" s="44"/>
      <c r="W43" s="22">
        <f>IF(S43="due",90*(I43+K43),S43+T43/60)</f>
        <v>1.65</v>
      </c>
      <c r="X43" s="22">
        <f>IF(R43="",W43,IF(R43="N",IF(U43="E",180+W43,180-W43),IF(U43="E",360-W43,W43)))</f>
        <v>181.65</v>
      </c>
      <c r="Y43" s="22">
        <f>RADIANS(X43)</f>
        <v>3.1703905862476995</v>
      </c>
      <c r="Z43" s="64"/>
      <c r="AA43" s="58">
        <f>-M43*COS(Y43)</f>
        <v>18.799955427358942</v>
      </c>
      <c r="AB43" s="58">
        <f>-M43*SIN(Y43)</f>
        <v>0.54154956477506933</v>
      </c>
      <c r="AC43" s="64"/>
      <c r="AD43" s="82">
        <f>$AA$40/$M$40*M43</f>
        <v>2.8171083022276701E-4</v>
      </c>
      <c r="AE43" s="82">
        <f>$AB$40/$M$40*M43</f>
        <v>2.8626199717277258E-4</v>
      </c>
      <c r="AF43" s="22">
        <f t="shared" si="0"/>
        <v>18.799673716528719</v>
      </c>
      <c r="AG43" s="22">
        <f t="shared" si="0"/>
        <v>0.54126330277789658</v>
      </c>
      <c r="AH43" s="64"/>
      <c r="AI43" s="25">
        <f>A43</f>
        <v>2</v>
      </c>
      <c r="AJ43" s="82">
        <f t="shared" si="1"/>
        <v>717989.14703713369</v>
      </c>
      <c r="AK43" s="82">
        <f t="shared" si="1"/>
        <v>459034.85478058743</v>
      </c>
      <c r="AL43" s="66"/>
      <c r="AM43" s="9" t="str">
        <f>IF(A44=0,A43&amp;" - 1",A43&amp;" - "&amp;A44)</f>
        <v>2 - 3</v>
      </c>
      <c r="AN43" s="18">
        <f>AN42+F42+F43</f>
        <v>-21.179999999934807</v>
      </c>
      <c r="AO43" s="18">
        <f>AN43*G43</f>
        <v>11.437200000753812</v>
      </c>
      <c r="AP43" s="9" t="str">
        <f>D43&amp;","&amp;C43</f>
        <v>459034.54,717989.48</v>
      </c>
    </row>
    <row r="44" spans="1:44" s="46" customFormat="1">
      <c r="A44" s="20">
        <f>A43+1</f>
        <v>3</v>
      </c>
      <c r="B44" s="44"/>
      <c r="C44" s="60">
        <v>718008.28</v>
      </c>
      <c r="D44" s="60">
        <v>459035.08</v>
      </c>
      <c r="E44" s="79"/>
      <c r="F44" s="72">
        <f>IF(C45=0,C44-$C$42,C44-C45)</f>
        <v>1.25</v>
      </c>
      <c r="G44" s="72">
        <f>IF(D45=0,D44-$D$42,D44-D45)</f>
        <v>-39.96999999997206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39.989541132623245</v>
      </c>
      <c r="N44" s="22">
        <f>IF(F44=0,,ATAN(G44/F44))</f>
        <v>-1.5395330611734666</v>
      </c>
      <c r="O44" s="22">
        <f>ABS(DEGREES(N44))</f>
        <v>88.20874682609562</v>
      </c>
      <c r="P44" s="24" t="str">
        <f>TEXT(INT(O44),"00")</f>
        <v>88</v>
      </c>
      <c r="Q44" s="25" t="str">
        <f>TEXT((O44-P44)*60,"00")</f>
        <v>13</v>
      </c>
      <c r="R44" s="23" t="str">
        <f>IF(L44="",IF(F44&gt;0,"S","N"),"")</f>
        <v>S</v>
      </c>
      <c r="S44" s="25" t="str">
        <f>IF(L44="",IF(INT(Q44)=60,INT(P44+1),P44),"due")</f>
        <v>88</v>
      </c>
      <c r="T44" s="25" t="str">
        <f>IF(L44="",IF(INT(Q44)=60,"00",Q44),L44)</f>
        <v>13</v>
      </c>
      <c r="U44" s="24" t="str">
        <f>IF(L44="",IF(G44&gt;0,"W","E"),"")</f>
        <v>E</v>
      </c>
      <c r="V44" s="44"/>
      <c r="W44" s="22">
        <f>IF(S44="due",90*(I44+K44),S44+T44/60)</f>
        <v>88.216666666666669</v>
      </c>
      <c r="X44" s="22">
        <f>IF(R44="",W44,IF(R44="N",IF(U44="E",180+W44,180-W44),IF(U44="E",360-W44,W44)))</f>
        <v>271.7833333333333</v>
      </c>
      <c r="Y44" s="22">
        <f>RADIANS(X44)</f>
        <v>4.7435140187119211</v>
      </c>
      <c r="Z44" s="64"/>
      <c r="AA44" s="58">
        <f>-M44*COS(Y44)</f>
        <v>-1.2444750431267333</v>
      </c>
      <c r="AB44" s="58">
        <f>-M44*SIN(Y44)</f>
        <v>39.970172402240166</v>
      </c>
      <c r="AC44" s="64"/>
      <c r="AD44" s="82">
        <f>$AA$40/$M$40*M44</f>
        <v>5.9898098413347582E-4</v>
      </c>
      <c r="AE44" s="82">
        <f>$AB$40/$M$40*M44</f>
        <v>6.0865779512620356E-4</v>
      </c>
      <c r="AF44" s="22">
        <f>AA44-AD44</f>
        <v>-1.2450740241108669</v>
      </c>
      <c r="AG44" s="22">
        <f>AB44-AE44</f>
        <v>39.96956374444504</v>
      </c>
      <c r="AH44" s="64"/>
      <c r="AI44" s="25">
        <f>A44</f>
        <v>3</v>
      </c>
      <c r="AJ44" s="82">
        <f t="shared" si="1"/>
        <v>718007.94671085023</v>
      </c>
      <c r="AK44" s="82">
        <f t="shared" si="1"/>
        <v>459035.39604389021</v>
      </c>
      <c r="AL44" s="66"/>
      <c r="AM44" s="9" t="str">
        <f>IF(A45=0,A44&amp;" - 1",A44&amp;" - "&amp;A45)</f>
        <v>3 - 4</v>
      </c>
      <c r="AN44" s="18">
        <f>AN43+F43+F44</f>
        <v>-38.729999999981374</v>
      </c>
      <c r="AO44" s="18">
        <f>AN44*G44</f>
        <v>1548.0380999981735</v>
      </c>
      <c r="AP44" s="9" t="str">
        <f>D44&amp;","&amp;C44</f>
        <v>459035.08,718008.28</v>
      </c>
    </row>
    <row r="45" spans="1:44" s="46" customFormat="1">
      <c r="A45" s="20">
        <f>A44+1</f>
        <v>4</v>
      </c>
      <c r="B45" s="44"/>
      <c r="C45" s="60">
        <v>718007.03</v>
      </c>
      <c r="D45" s="60">
        <v>459075.05</v>
      </c>
      <c r="E45" s="79"/>
      <c r="F45" s="72">
        <f>IF(C46=0,C45-$C$42,C45-C46)</f>
        <v>18.739999999990687</v>
      </c>
      <c r="G45" s="72">
        <f>IF(D46=0,D45-$D$42,D45-D46)</f>
        <v>0.53999999997904524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18.747778535059251</v>
      </c>
      <c r="N45" s="22">
        <f>IF(F45=0,,ATAN(G45/F45))</f>
        <v>2.8807396788408886E-2</v>
      </c>
      <c r="O45" s="22">
        <f>ABS(DEGREES(N45))</f>
        <v>1.6505422547345514</v>
      </c>
      <c r="P45" s="24" t="str">
        <f>TEXT(INT(O45),"00")</f>
        <v>01</v>
      </c>
      <c r="Q45" s="25" t="str">
        <f>TEXT((O45-P45)*60,"00")</f>
        <v>39</v>
      </c>
      <c r="R45" s="23" t="str">
        <f>IF(L45="",IF(F45&gt;0,"S","N"),"")</f>
        <v>S</v>
      </c>
      <c r="S45" s="25" t="str">
        <f>IF(L45="",IF(INT(Q45)=60,INT(P45+1),P45),"due")</f>
        <v>01</v>
      </c>
      <c r="T45" s="25" t="str">
        <f>IF(L45="",IF(INT(Q45)=60,"00",Q45),L45)</f>
        <v>39</v>
      </c>
      <c r="U45" s="24" t="str">
        <f>IF(L45="",IF(G45&gt;0,"W","E"),"")</f>
        <v>W</v>
      </c>
      <c r="V45" s="44"/>
      <c r="W45" s="22">
        <f>IF(S45="due",90*(I45+K45),S45+T45/60)</f>
        <v>1.65</v>
      </c>
      <c r="X45" s="22">
        <f>IF(R45="",W45,IF(R45="N",IF(U45="E",180+W45,180-W45),IF(U45="E",360-W45,W45)))</f>
        <v>1.65</v>
      </c>
      <c r="Y45" s="22">
        <f>RADIANS(X45)</f>
        <v>2.8797932657906436E-2</v>
      </c>
      <c r="Z45" s="64"/>
      <c r="AA45" s="58">
        <f>-M45*COS(Y45)</f>
        <v>-18.74000510978189</v>
      </c>
      <c r="AB45" s="58">
        <f>-M45*SIN(Y45)</f>
        <v>-0.53982264214924824</v>
      </c>
      <c r="AC45" s="64"/>
      <c r="AD45" s="82">
        <f>$AA$40/$M$40*M45</f>
        <v>2.8081249544734658E-4</v>
      </c>
      <c r="AE45" s="82">
        <f>$AB$40/$M$40*M45</f>
        <v>2.8534914938932655E-4</v>
      </c>
      <c r="AF45" s="22">
        <f>AA45-AD45</f>
        <v>-18.740285922277337</v>
      </c>
      <c r="AG45" s="22">
        <f>AB45-AE45</f>
        <v>-0.54010799129863762</v>
      </c>
      <c r="AH45" s="64"/>
      <c r="AI45" s="25">
        <f>A45</f>
        <v>4</v>
      </c>
      <c r="AJ45" s="82">
        <f t="shared" ref="AJ45" si="2">AJ44+AF44</f>
        <v>718006.70163682615</v>
      </c>
      <c r="AK45" s="82">
        <f t="shared" ref="AK45" si="3">AK44+AG44</f>
        <v>459075.36560763465</v>
      </c>
      <c r="AL45" s="66"/>
      <c r="AM45" s="9" t="str">
        <f>IF(A46=0,A45&amp;" - 1",A45&amp;" - "&amp;A46)</f>
        <v>4 - 1</v>
      </c>
      <c r="AN45" s="18">
        <f>AN44+F44+F45</f>
        <v>-18.739999999990687</v>
      </c>
      <c r="AO45" s="18">
        <f>AN45*G45</f>
        <v>-10.119599999602279</v>
      </c>
      <c r="AP45" s="9" t="str">
        <f>D45&amp;","&amp;C45</f>
        <v>459075.05,718007.03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workbookViewId="0">
      <selection activeCell="D23" sqref="D23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87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88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89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90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1483.0950000034738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741.54750000173692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2.287555343788732E-3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50489.585219163666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50000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50000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115.49772047377442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1.5555276130672091E-3</v>
      </c>
      <c r="AB40" s="91">
        <f>SUM(AB42:AB65536)</f>
        <v>1.6772725765008545E-3</v>
      </c>
      <c r="AC40" s="91"/>
      <c r="AD40" s="91">
        <f>SUM(AD42:AD65536)</f>
        <v>1.5555276130672095E-3</v>
      </c>
      <c r="AE40" s="91">
        <f>SUM(AE42:AE65536)</f>
        <v>1.6772725765008545E-3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717973.52838431485</v>
      </c>
      <c r="AK40" s="92">
        <f>AK44+AG44</f>
        <v>459034.35622208467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3240.3299999999581</v>
      </c>
      <c r="G41" s="72">
        <f>IF(D42=0,D41-$D$41,D41-D42)</f>
        <v>3375.7099999999627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4679.2260591896475</v>
      </c>
      <c r="N41" s="36">
        <f>IF(F41=0,,ATAN(G41/F41))</f>
        <v>0.80585769958271525</v>
      </c>
      <c r="O41" s="36">
        <f>ABS(DEGREES(N41))</f>
        <v>46.172245074210984</v>
      </c>
      <c r="P41" s="37" t="str">
        <f>TEXT(INT(O41),"00")</f>
        <v>46</v>
      </c>
      <c r="Q41" s="38" t="str">
        <f>TEXT((O41-P41)*60,"00")</f>
        <v>10</v>
      </c>
      <c r="R41" s="39" t="str">
        <f>IF(L41="",IF(F41&gt;0,"S","N"),"")</f>
        <v>S</v>
      </c>
      <c r="S41" s="25" t="str">
        <f>IF(L41="",IF(INT(Q41)=60,INT(P41+1),P41),"due")</f>
        <v>46</v>
      </c>
      <c r="T41" s="38" t="str">
        <f>IF(L41="",IF(INT(Q41)=60,"00",Q41),L41)</f>
        <v>10</v>
      </c>
      <c r="U41" s="40" t="str">
        <f>IF(L41="",IF(G41&gt;0,"W","E"),"")</f>
        <v>W</v>
      </c>
      <c r="V41" s="41"/>
      <c r="W41" s="22">
        <f>IF(S41="due",90*(I41+K41),S41+T41/60)</f>
        <v>46.166666666666664</v>
      </c>
      <c r="X41" s="22">
        <f>IF(R41="",W41,IF(R41="N",IF(U41="E",180+W41,180-W41),IF(U41="E",360-W41,W41)))</f>
        <v>46.166666666666664</v>
      </c>
      <c r="Y41" s="22">
        <f>RADIANS(X41)</f>
        <v>0.80576033800404878</v>
      </c>
      <c r="Z41" s="64"/>
      <c r="AA41" s="58">
        <f>-M41*COS(Y41)</f>
        <v>-3240.6586490961658</v>
      </c>
      <c r="AB41" s="58">
        <f>-M41*SIN(Y41)</f>
        <v>-3375.3945003566164</v>
      </c>
      <c r="AC41" s="64"/>
      <c r="AD41" s="22">
        <v>0</v>
      </c>
      <c r="AE41" s="22">
        <v>0</v>
      </c>
      <c r="AF41" s="22">
        <f t="shared" ref="AF41:AG43" si="0">AA41-AD41</f>
        <v>-3240.6586490961658</v>
      </c>
      <c r="AG41" s="22">
        <f t="shared" si="0"/>
        <v>-3375.3945003566164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717988.29</v>
      </c>
      <c r="D42" s="60">
        <v>459074.51</v>
      </c>
      <c r="E42" s="79"/>
      <c r="F42" s="72">
        <f>IF(C43=0,C42-$C$42,C42-C43)</f>
        <v>18.78000000002794</v>
      </c>
      <c r="G42" s="72">
        <f>IF(D43=0,D42-$D$42,D42-D43)</f>
        <v>0.69000000000232831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18.792671443971255</v>
      </c>
      <c r="N42" s="36">
        <f>IF(F42=0,,ATAN(G42/F42))</f>
        <v>3.6724694907704178E-2</v>
      </c>
      <c r="O42" s="36">
        <f>ABS(DEGREES(N42))</f>
        <v>2.1041700221170356</v>
      </c>
      <c r="P42" s="37" t="str">
        <f>TEXT(INT(O42),"00")</f>
        <v>02</v>
      </c>
      <c r="Q42" s="38" t="str">
        <f>TEXT((O42-P42)*60,"00")</f>
        <v>06</v>
      </c>
      <c r="R42" s="39" t="str">
        <f>IF(L42="",IF(F42&gt;0,"S","N"),"")</f>
        <v>S</v>
      </c>
      <c r="S42" s="25" t="str">
        <f>IF(L42="",IF(INT(Q42)=60,INT(P42+1),P42),"due")</f>
        <v>02</v>
      </c>
      <c r="T42" s="38" t="str">
        <f>IF(L42="",IF(INT(Q42)=60,"00",Q42),L42)</f>
        <v>06</v>
      </c>
      <c r="U42" s="40" t="str">
        <f>IF(L42="",IF(G42&gt;0,"W","E"),"")</f>
        <v>W</v>
      </c>
      <c r="V42" s="44"/>
      <c r="W42" s="22">
        <f>IF(S42="due",90*(I42+K42),S42+T42/60)</f>
        <v>2.1</v>
      </c>
      <c r="X42" s="22">
        <f>IF(R42="",W42,IF(R42="N",IF(U42="E",180+W42,180-W42),IF(U42="E",360-W42,W42)))</f>
        <v>2.1</v>
      </c>
      <c r="Y42" s="22">
        <f>RADIANS(X42)</f>
        <v>3.6651914291880923E-2</v>
      </c>
      <c r="Z42" s="64"/>
      <c r="AA42" s="58">
        <f>-M42*COS(Y42)</f>
        <v>-18.780050168913814</v>
      </c>
      <c r="AB42" s="58">
        <f>-M42*SIN(Y42)</f>
        <v>-0.68863317821090098</v>
      </c>
      <c r="AC42" s="64"/>
      <c r="AD42" s="82">
        <f>$AA$40/$M$40*M42</f>
        <v>2.531004008952247E-4</v>
      </c>
      <c r="AE42" s="82">
        <f>$AB$40/$M$40*M42</f>
        <v>2.7290956326121528E-4</v>
      </c>
      <c r="AF42" s="22">
        <f t="shared" si="0"/>
        <v>-18.780303269314707</v>
      </c>
      <c r="AG42" s="22">
        <f t="shared" si="0"/>
        <v>-0.68890608777416218</v>
      </c>
      <c r="AH42" s="63"/>
      <c r="AI42" s="38">
        <f>A42</f>
        <v>1</v>
      </c>
      <c r="AJ42" s="82">
        <f t="shared" ref="AJ42:AK44" si="1">AJ41+AF41</f>
        <v>717987.96135090385</v>
      </c>
      <c r="AK42" s="82">
        <f t="shared" si="1"/>
        <v>459074.82549964334</v>
      </c>
      <c r="AL42" s="66"/>
      <c r="AM42" s="9" t="str">
        <f>IF(A43=0,A42&amp;" - 1",A42&amp;" - "&amp;A43)</f>
        <v>1 - 2</v>
      </c>
      <c r="AN42" s="18">
        <f>F42</f>
        <v>18.78000000002794</v>
      </c>
      <c r="AO42" s="18">
        <f>AN42*G42</f>
        <v>12.958200000063004</v>
      </c>
      <c r="AP42" s="9" t="str">
        <f>D42&amp;","&amp;C42</f>
        <v>459074.51,717988.29</v>
      </c>
    </row>
    <row r="43" spans="1:44">
      <c r="A43" s="20">
        <f>A42+1</f>
        <v>2</v>
      </c>
      <c r="B43" s="44"/>
      <c r="C43" s="60">
        <v>717969.51</v>
      </c>
      <c r="D43" s="60">
        <v>459073.82</v>
      </c>
      <c r="E43" s="79"/>
      <c r="F43" s="72">
        <f>IF(C44=0,C43-$C$42,C43-C44)</f>
        <v>-1.309999999939464</v>
      </c>
      <c r="G43" s="72">
        <f>IF(D44=0,D43-$D$42,D43-D44)</f>
        <v>36.830000000016298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36.853290219477579</v>
      </c>
      <c r="N43" s="36">
        <f>IF(F43=0,,ATAN(G43/F43))</f>
        <v>-1.5352424855316358</v>
      </c>
      <c r="O43" s="36">
        <f>ABS(DEGREES(N43))</f>
        <v>87.962914950137076</v>
      </c>
      <c r="P43" s="37" t="str">
        <f>TEXT(INT(O43),"00")</f>
        <v>87</v>
      </c>
      <c r="Q43" s="38" t="str">
        <f>TEXT((O43-P43)*60,"00")</f>
        <v>58</v>
      </c>
      <c r="R43" s="39" t="str">
        <f>IF(L43="",IF(F43&gt;0,"S","N"),"")</f>
        <v>N</v>
      </c>
      <c r="S43" s="25" t="str">
        <f>IF(L43="",IF(INT(Q43)=60,INT(P43+1),P43),"due")</f>
        <v>87</v>
      </c>
      <c r="T43" s="38" t="str">
        <f>IF(L43="",IF(INT(Q43)=60,"00",Q43),L43)</f>
        <v>58</v>
      </c>
      <c r="U43" s="40" t="str">
        <f>IF(L43="",IF(G43&gt;0,"W","E"),"")</f>
        <v>W</v>
      </c>
      <c r="V43" s="44"/>
      <c r="W43" s="22">
        <f>IF(S43="due",90*(I43+K43),S43+T43/60)</f>
        <v>87.966666666666669</v>
      </c>
      <c r="X43" s="22">
        <f>IF(R43="",W43,IF(R43="N",IF(U43="E",180+W43,180-W43),IF(U43="E",360-W43,W43)))</f>
        <v>92.033333333333331</v>
      </c>
      <c r="Y43" s="22">
        <f>RADIANS(X43)</f>
        <v>1.6062846882521147</v>
      </c>
      <c r="Z43" s="64"/>
      <c r="AA43" s="58">
        <f>-M43*COS(Y43)</f>
        <v>1.3075883758762519</v>
      </c>
      <c r="AB43" s="58">
        <f>-M43*SIN(Y43)</f>
        <v>-36.830085699605903</v>
      </c>
      <c r="AC43" s="64"/>
      <c r="AD43" s="82">
        <f>$AA$40/$M$40*M43</f>
        <v>4.9634148911011566E-4</v>
      </c>
      <c r="AE43" s="82">
        <f>$AB$40/$M$40*M43</f>
        <v>5.3518816462695923E-4</v>
      </c>
      <c r="AF43" s="22">
        <f t="shared" si="0"/>
        <v>1.3070920343871417</v>
      </c>
      <c r="AG43" s="22">
        <f t="shared" si="0"/>
        <v>-36.830620887770529</v>
      </c>
      <c r="AH43" s="64"/>
      <c r="AI43" s="25">
        <f>A43</f>
        <v>2</v>
      </c>
      <c r="AJ43" s="82">
        <f t="shared" si="1"/>
        <v>717969.18104763457</v>
      </c>
      <c r="AK43" s="82">
        <f t="shared" si="1"/>
        <v>459074.13659355557</v>
      </c>
      <c r="AL43" s="66"/>
      <c r="AM43" s="9" t="str">
        <f>IF(A44=0,A43&amp;" - 1",A43&amp;" - "&amp;A44)</f>
        <v>2 - 3</v>
      </c>
      <c r="AN43" s="18">
        <f>AN42+F42+F43</f>
        <v>36.250000000116415</v>
      </c>
      <c r="AO43" s="18">
        <f>AN43*G43</f>
        <v>1335.0875000048784</v>
      </c>
      <c r="AP43" s="9" t="str">
        <f>D43&amp;","&amp;C43</f>
        <v>459073.82,717969.51</v>
      </c>
    </row>
    <row r="44" spans="1:44" s="46" customFormat="1">
      <c r="A44" s="20">
        <f>A43+1</f>
        <v>3</v>
      </c>
      <c r="B44" s="44"/>
      <c r="C44" s="60">
        <v>717970.82</v>
      </c>
      <c r="D44" s="60">
        <v>459036.99</v>
      </c>
      <c r="E44" s="79"/>
      <c r="F44" s="72">
        <f>IF(C45=0,C44-$C$42,C44-C45)</f>
        <v>-3.0400000000372529</v>
      </c>
      <c r="G44" s="72">
        <f>IF(D45=0,D44-$D$42,D44-D45)</f>
        <v>2.9500000000116415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4.2360476862631256</v>
      </c>
      <c r="N44" s="22">
        <f>IF(F44=0,,ATAN(G44/F44))</f>
        <v>-0.77037425214774913</v>
      </c>
      <c r="O44" s="22">
        <f>ABS(DEGREES(N44))</f>
        <v>44.139193293613118</v>
      </c>
      <c r="P44" s="24" t="str">
        <f>TEXT(INT(O44),"00")</f>
        <v>44</v>
      </c>
      <c r="Q44" s="25" t="str">
        <f>TEXT((O44-P44)*60,"00")</f>
        <v>08</v>
      </c>
      <c r="R44" s="23" t="str">
        <f>IF(L44="",IF(F44&gt;0,"S","N"),"")</f>
        <v>N</v>
      </c>
      <c r="S44" s="25" t="str">
        <f>IF(L44="",IF(INT(Q44)=60,INT(P44+1),P44),"due")</f>
        <v>44</v>
      </c>
      <c r="T44" s="25" t="str">
        <f>IF(L44="",IF(INT(Q44)=60,"00",Q44),L44)</f>
        <v>08</v>
      </c>
      <c r="U44" s="24" t="str">
        <f>IF(L44="",IF(G44&gt;0,"W","E"),"")</f>
        <v>W</v>
      </c>
      <c r="V44" s="44"/>
      <c r="W44" s="22">
        <f>IF(S44="due",90*(I44+K44),S44+T44/60)</f>
        <v>44.133333333333333</v>
      </c>
      <c r="X44" s="22">
        <f>IF(R44="",W44,IF(R44="N",IF(U44="E",180+W44,180-W44),IF(U44="E",360-W44,W44)))</f>
        <v>135.86666666666667</v>
      </c>
      <c r="Y44" s="22">
        <f>RADIANS(X44)</f>
        <v>2.3713206770429625</v>
      </c>
      <c r="Z44" s="64"/>
      <c r="AA44" s="58">
        <f>-M44*COS(Y44)</f>
        <v>3.0403016971597832</v>
      </c>
      <c r="AB44" s="58">
        <f>-M44*SIN(Y44)</f>
        <v>-2.9496890667564477</v>
      </c>
      <c r="AC44" s="64"/>
      <c r="AD44" s="82">
        <f>$AA$40/$M$40*M44</f>
        <v>5.7051248450812115E-5</v>
      </c>
      <c r="AE44" s="82">
        <f>$AB$40/$M$40*M44</f>
        <v>6.1516422902323334E-5</v>
      </c>
      <c r="AF44" s="22">
        <f>AA44-AD44</f>
        <v>3.0402446459113324</v>
      </c>
      <c r="AG44" s="22">
        <f>AB44-AE44</f>
        <v>-2.94975058317935</v>
      </c>
      <c r="AH44" s="64"/>
      <c r="AI44" s="25">
        <f>A44</f>
        <v>3</v>
      </c>
      <c r="AJ44" s="82">
        <f t="shared" si="1"/>
        <v>717970.48813966895</v>
      </c>
      <c r="AK44" s="82">
        <f t="shared" si="1"/>
        <v>459037.30597266782</v>
      </c>
      <c r="AL44" s="66"/>
      <c r="AM44" s="9" t="str">
        <f>IF(A45=0,A44&amp;" - 1",A44&amp;" - "&amp;A45)</f>
        <v>3 - 4</v>
      </c>
      <c r="AN44" s="18">
        <f>AN43+F43+F44</f>
        <v>31.900000000139698</v>
      </c>
      <c r="AO44" s="18">
        <f>AN44*G44</f>
        <v>94.105000000783477</v>
      </c>
      <c r="AP44" s="9" t="str">
        <f>D44&amp;","&amp;C44</f>
        <v>459036.99,717970.82</v>
      </c>
    </row>
    <row r="45" spans="1:44" s="46" customFormat="1">
      <c r="A45" s="20">
        <f t="shared" ref="A45:A46" si="2">A44+1</f>
        <v>4</v>
      </c>
      <c r="B45" s="44"/>
      <c r="C45" s="60">
        <v>717973.86</v>
      </c>
      <c r="D45" s="60">
        <v>459034.04</v>
      </c>
      <c r="E45" s="79"/>
      <c r="F45" s="72">
        <f t="shared" ref="F45:F46" si="3">IF(C46=0,C45-$C$42,C45-C46)</f>
        <v>-15.619999999995343</v>
      </c>
      <c r="G45" s="72">
        <f t="shared" ref="G45:G46" si="4">IF(D46=0,D45-$D$42,D45-D46)</f>
        <v>-0.5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15.628000511897053</v>
      </c>
      <c r="N45" s="22">
        <f t="shared" ref="N45:N46" si="11">IF(F45=0,,ATAN(G45/F45))</f>
        <v>3.1999316835435818E-2</v>
      </c>
      <c r="O45" s="22">
        <f t="shared" ref="O45:O46" si="12">ABS(DEGREES(N45))</f>
        <v>1.8334258019723937</v>
      </c>
      <c r="P45" s="24" t="str">
        <f t="shared" ref="P45:P46" si="13">TEXT(INT(O45),"00")</f>
        <v>01</v>
      </c>
      <c r="Q45" s="25" t="str">
        <f t="shared" ref="Q45:Q46" si="14">TEXT((O45-P45)*60,"00")</f>
        <v>50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50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1.8333333333333335</v>
      </c>
      <c r="X45" s="22">
        <f t="shared" ref="X45:X46" si="20">IF(R45="",W45,IF(R45="N",IF(U45="E",180+W45,180-W45),IF(U45="E",360-W45,W45)))</f>
        <v>181.83333333333334</v>
      </c>
      <c r="Y45" s="22">
        <f t="shared" ref="Y45:Y46" si="21">RADIANS(X45)</f>
        <v>3.1735903565430226</v>
      </c>
      <c r="Z45" s="64"/>
      <c r="AA45" s="58">
        <f t="shared" ref="AA45:AA46" si="22">-M45*COS(Y45)</f>
        <v>15.620000806916106</v>
      </c>
      <c r="AB45" s="58">
        <f t="shared" ref="AB45:AB46" si="23">-M45*SIN(Y45)</f>
        <v>0.49997479115928356</v>
      </c>
      <c r="AC45" s="64"/>
      <c r="AD45" s="82">
        <f t="shared" ref="AD45:AD46" si="24">$AA$40/$M$40*M45</f>
        <v>2.1047849458469847E-4</v>
      </c>
      <c r="AE45" s="82">
        <f t="shared" ref="AE45:AE46" si="25">$AB$40/$M$40*M45</f>
        <v>2.2695180975539845E-4</v>
      </c>
      <c r="AF45" s="22">
        <f t="shared" ref="AF45:AF46" si="26">AA45-AD45</f>
        <v>15.619790328421521</v>
      </c>
      <c r="AG45" s="22">
        <f t="shared" ref="AG45:AG46" si="27">AB45-AE45</f>
        <v>0.49974783934952816</v>
      </c>
      <c r="AH45" s="64"/>
      <c r="AI45" s="25">
        <f t="shared" ref="AI45:AI46" si="28">A45</f>
        <v>4</v>
      </c>
      <c r="AJ45" s="82">
        <f t="shared" ref="AJ45:AJ46" si="29">AJ44+AF44</f>
        <v>717973.52838431485</v>
      </c>
      <c r="AK45" s="82">
        <f t="shared" ref="AK45:AK46" si="30">AK44+AG44</f>
        <v>459034.35622208467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13.240000000107102</v>
      </c>
      <c r="AO45" s="18">
        <f t="shared" ref="AO45:AO46" si="33">AN45*G45</f>
        <v>-6.620000000053551</v>
      </c>
      <c r="AP45" s="9" t="str">
        <f t="shared" ref="AP45:AP46" si="34">D45&amp;","&amp;C45</f>
        <v>459034.04,717973.86</v>
      </c>
    </row>
    <row r="46" spans="1:44" s="46" customFormat="1">
      <c r="A46" s="20">
        <f t="shared" si="2"/>
        <v>5</v>
      </c>
      <c r="B46" s="44"/>
      <c r="C46" s="60">
        <v>717989.48</v>
      </c>
      <c r="D46" s="60">
        <v>459034.54</v>
      </c>
      <c r="E46" s="79"/>
      <c r="F46" s="72">
        <f t="shared" si="3"/>
        <v>1.1899999999441206</v>
      </c>
      <c r="G46" s="72">
        <f t="shared" si="4"/>
        <v>-39.970000000030268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39.987710612165415</v>
      </c>
      <c r="N46" s="22">
        <f t="shared" si="11"/>
        <v>-1.5410327895213838</v>
      </c>
      <c r="O46" s="22">
        <f t="shared" si="12"/>
        <v>88.294674930847407</v>
      </c>
      <c r="P46" s="24" t="str">
        <f t="shared" si="13"/>
        <v>88</v>
      </c>
      <c r="Q46" s="25" t="str">
        <f t="shared" si="14"/>
        <v>18</v>
      </c>
      <c r="R46" s="23" t="str">
        <f t="shared" si="15"/>
        <v>S</v>
      </c>
      <c r="S46" s="25" t="str">
        <f t="shared" si="16"/>
        <v>88</v>
      </c>
      <c r="T46" s="25" t="str">
        <f t="shared" si="17"/>
        <v>18</v>
      </c>
      <c r="U46" s="24" t="str">
        <f t="shared" si="18"/>
        <v>E</v>
      </c>
      <c r="V46" s="44"/>
      <c r="W46" s="22">
        <f t="shared" si="19"/>
        <v>88.3</v>
      </c>
      <c r="X46" s="22">
        <f t="shared" si="20"/>
        <v>271.7</v>
      </c>
      <c r="Y46" s="22">
        <f t="shared" si="21"/>
        <v>4.7420595776685932</v>
      </c>
      <c r="Z46" s="64"/>
      <c r="AA46" s="58">
        <f t="shared" si="22"/>
        <v>-1.1862851834252628</v>
      </c>
      <c r="AB46" s="58">
        <f t="shared" si="23"/>
        <v>39.97011042599047</v>
      </c>
      <c r="AC46" s="64"/>
      <c r="AD46" s="82">
        <f t="shared" si="24"/>
        <v>5.3855598002635837E-4</v>
      </c>
      <c r="AE46" s="82">
        <f t="shared" si="25"/>
        <v>5.8070661595495832E-4</v>
      </c>
      <c r="AF46" s="22">
        <f t="shared" si="26"/>
        <v>-1.1868237394052892</v>
      </c>
      <c r="AG46" s="22">
        <f t="shared" si="27"/>
        <v>39.969529719374513</v>
      </c>
      <c r="AH46" s="64"/>
      <c r="AI46" s="25">
        <f t="shared" si="28"/>
        <v>5</v>
      </c>
      <c r="AJ46" s="82">
        <f t="shared" si="29"/>
        <v>717989.14817464328</v>
      </c>
      <c r="AK46" s="82">
        <f t="shared" si="30"/>
        <v>459034.85596992401</v>
      </c>
      <c r="AL46" s="66"/>
      <c r="AM46" s="9" t="str">
        <f t="shared" si="31"/>
        <v>5 - 1</v>
      </c>
      <c r="AN46" s="18">
        <f t="shared" si="32"/>
        <v>-1.1899999999441206</v>
      </c>
      <c r="AO46" s="18">
        <f t="shared" si="33"/>
        <v>47.564299997802522</v>
      </c>
      <c r="AP46" s="9" t="str">
        <f t="shared" si="34"/>
        <v>459034.54,717989.48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workbookViewId="0">
      <selection activeCell="D22" sqref="D22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91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92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93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6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1505.5190000019354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752.75950000096771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1.8748250091927729E-3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61453.351338524335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61000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61000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115.21427998817559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-1.8623524648937462E-3</v>
      </c>
      <c r="AB40" s="91">
        <f>SUM(AB42:AB65536)</f>
        <v>2.1589838257585203E-4</v>
      </c>
      <c r="AC40" s="91"/>
      <c r="AD40" s="91">
        <f>SUM(AD42:AD65536)</f>
        <v>-1.8623524648937462E-3</v>
      </c>
      <c r="AE40" s="91">
        <f>SUM(AE42:AE65536)</f>
        <v>2.1589838257585206E-4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717987.37223848852</v>
      </c>
      <c r="AK40" s="92">
        <f>AK44+AG44</f>
        <v>459094.85658426001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3240.3299999999581</v>
      </c>
      <c r="G41" s="72">
        <f>IF(D42=0,D41-$D$41,D41-D42)</f>
        <v>3375.7099999999627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4679.2260591896475</v>
      </c>
      <c r="N41" s="36">
        <f>IF(F41=0,,ATAN(G41/F41))</f>
        <v>0.80585769958271525</v>
      </c>
      <c r="O41" s="36">
        <f>ABS(DEGREES(N41))</f>
        <v>46.172245074210984</v>
      </c>
      <c r="P41" s="37" t="str">
        <f>TEXT(INT(O41),"00")</f>
        <v>46</v>
      </c>
      <c r="Q41" s="38" t="str">
        <f>TEXT((O41-P41)*60,"00")</f>
        <v>10</v>
      </c>
      <c r="R41" s="39" t="str">
        <f>IF(L41="",IF(F41&gt;0,"S","N"),"")</f>
        <v>S</v>
      </c>
      <c r="S41" s="25" t="str">
        <f>IF(L41="",IF(INT(Q41)=60,INT(P41+1),P41),"due")</f>
        <v>46</v>
      </c>
      <c r="T41" s="38" t="str">
        <f>IF(L41="",IF(INT(Q41)=60,"00",Q41),L41)</f>
        <v>10</v>
      </c>
      <c r="U41" s="40" t="str">
        <f>IF(L41="",IF(G41&gt;0,"W","E"),"")</f>
        <v>W</v>
      </c>
      <c r="V41" s="41"/>
      <c r="W41" s="22">
        <f>IF(S41="due",90*(I41+K41),S41+T41/60)</f>
        <v>46.166666666666664</v>
      </c>
      <c r="X41" s="22">
        <f>IF(R41="",W41,IF(R41="N",IF(U41="E",180+W41,180-W41),IF(U41="E",360-W41,W41)))</f>
        <v>46.166666666666664</v>
      </c>
      <c r="Y41" s="22">
        <f>RADIANS(X41)</f>
        <v>0.80576033800404878</v>
      </c>
      <c r="Z41" s="64"/>
      <c r="AA41" s="58">
        <f>-M41*COS(Y41)</f>
        <v>-3240.6586490961658</v>
      </c>
      <c r="AB41" s="58">
        <f>-M41*SIN(Y41)</f>
        <v>-3375.3945003566164</v>
      </c>
      <c r="AC41" s="64"/>
      <c r="AD41" s="22">
        <v>0</v>
      </c>
      <c r="AE41" s="22">
        <v>0</v>
      </c>
      <c r="AF41" s="22">
        <f t="shared" ref="AF41:AG43" si="0">AA41-AD41</f>
        <v>-3240.6586490961658</v>
      </c>
      <c r="AG41" s="22">
        <f t="shared" si="0"/>
        <v>-3375.3945003566164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717988.29</v>
      </c>
      <c r="D42" s="60">
        <v>459074.51</v>
      </c>
      <c r="E42" s="79"/>
      <c r="F42" s="72">
        <f>IF(C43=0,C42-$C$42,C42-C43)</f>
        <v>-18.739999999990687</v>
      </c>
      <c r="G42" s="72">
        <f>IF(D43=0,D42-$D$42,D42-D43)</f>
        <v>-0.53999999997904524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18.747778535059251</v>
      </c>
      <c r="N42" s="36">
        <f>IF(F42=0,,ATAN(G42/F42))</f>
        <v>2.8807396788408886E-2</v>
      </c>
      <c r="O42" s="36">
        <f>ABS(DEGREES(N42))</f>
        <v>1.6505422547345514</v>
      </c>
      <c r="P42" s="37" t="str">
        <f>TEXT(INT(O42),"00")</f>
        <v>01</v>
      </c>
      <c r="Q42" s="38" t="str">
        <f>TEXT((O42-P42)*60,"00")</f>
        <v>39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39</v>
      </c>
      <c r="U42" s="40" t="str">
        <f>IF(L42="",IF(G42&gt;0,"W","E"),"")</f>
        <v>E</v>
      </c>
      <c r="V42" s="44"/>
      <c r="W42" s="22">
        <f>IF(S42="due",90*(I42+K42),S42+T42/60)</f>
        <v>1.65</v>
      </c>
      <c r="X42" s="22">
        <f>IF(R42="",W42,IF(R42="N",IF(U42="E",180+W42,180-W42),IF(U42="E",360-W42,W42)))</f>
        <v>181.65</v>
      </c>
      <c r="Y42" s="22">
        <f>RADIANS(X42)</f>
        <v>3.1703905862476995</v>
      </c>
      <c r="Z42" s="64"/>
      <c r="AA42" s="58">
        <f>-M42*COS(Y42)</f>
        <v>18.74000510978189</v>
      </c>
      <c r="AB42" s="58">
        <f>-M42*SIN(Y42)</f>
        <v>0.53982264214924569</v>
      </c>
      <c r="AC42" s="64"/>
      <c r="AD42" s="82">
        <f>$AA$40/$M$40*M42</f>
        <v>-3.0304378562824835E-4</v>
      </c>
      <c r="AE42" s="82">
        <f>$AB$40/$M$40*M42</f>
        <v>3.5131192618006851E-5</v>
      </c>
      <c r="AF42" s="22">
        <f t="shared" si="0"/>
        <v>18.740308153567518</v>
      </c>
      <c r="AG42" s="22">
        <f t="shared" si="0"/>
        <v>0.53978751095662769</v>
      </c>
      <c r="AH42" s="63"/>
      <c r="AI42" s="38">
        <f>A42</f>
        <v>1</v>
      </c>
      <c r="AJ42" s="82">
        <f t="shared" ref="AJ42:AK44" si="1">AJ41+AF41</f>
        <v>717987.96135090385</v>
      </c>
      <c r="AK42" s="82">
        <f t="shared" si="1"/>
        <v>459074.82549964334</v>
      </c>
      <c r="AL42" s="66"/>
      <c r="AM42" s="9" t="str">
        <f>IF(A43=0,A42&amp;" - 1",A42&amp;" - "&amp;A43)</f>
        <v>1 - 2</v>
      </c>
      <c r="AN42" s="18">
        <f>F42</f>
        <v>-18.739999999990687</v>
      </c>
      <c r="AO42" s="18">
        <f>AN42*G42</f>
        <v>10.119599999602279</v>
      </c>
      <c r="AP42" s="9" t="str">
        <f>D42&amp;","&amp;C42</f>
        <v>459074.51,717988.29</v>
      </c>
    </row>
    <row r="43" spans="1:44">
      <c r="A43" s="20">
        <f>A42+1</f>
        <v>2</v>
      </c>
      <c r="B43" s="44"/>
      <c r="C43" s="60">
        <v>718007.03</v>
      </c>
      <c r="D43" s="60">
        <v>459075.05</v>
      </c>
      <c r="E43" s="79"/>
      <c r="F43" s="72">
        <f>IF(C44=0,C43-$C$42,C43-C44)</f>
        <v>0.59999999997671694</v>
      </c>
      <c r="G43" s="72">
        <f>IF(D44=0,D43-$D$42,D43-D44)</f>
        <v>-20.020000000018626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20.028988990978</v>
      </c>
      <c r="N43" s="36">
        <f>IF(F43=0,,ATAN(G43/F43))</f>
        <v>-1.5408352650472943</v>
      </c>
      <c r="O43" s="36">
        <f>ABS(DEGREES(N43))</f>
        <v>88.283357612131539</v>
      </c>
      <c r="P43" s="37" t="str">
        <f>TEXT(INT(O43),"00")</f>
        <v>88</v>
      </c>
      <c r="Q43" s="38" t="str">
        <f>TEXT((O43-P43)*60,"00")</f>
        <v>17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17</v>
      </c>
      <c r="U43" s="40" t="str">
        <f>IF(L43="",IF(G43&gt;0,"W","E"),"")</f>
        <v>E</v>
      </c>
      <c r="V43" s="44"/>
      <c r="W43" s="22">
        <f>IF(S43="due",90*(I43+K43),S43+T43/60)</f>
        <v>88.283333333333331</v>
      </c>
      <c r="X43" s="22">
        <f>IF(R43="",W43,IF(R43="N",IF(U43="E",180+W43,180-W43),IF(U43="E",360-W43,W43)))</f>
        <v>271.7166666666667</v>
      </c>
      <c r="Y43" s="22">
        <f>RADIANS(X43)</f>
        <v>4.7423504658772595</v>
      </c>
      <c r="Z43" s="64"/>
      <c r="AA43" s="58">
        <f>-M43*COS(Y43)</f>
        <v>-0.60000848335090695</v>
      </c>
      <c r="AB43" s="58">
        <f>-M43*SIN(Y43)</f>
        <v>20.019999745769848</v>
      </c>
      <c r="AC43" s="64"/>
      <c r="AD43" s="82">
        <f>$AA$40/$M$40*M43</f>
        <v>-3.2375359218063751E-4</v>
      </c>
      <c r="AE43" s="82">
        <f>$AB$40/$M$40*M43</f>
        <v>3.7532034468518059E-5</v>
      </c>
      <c r="AF43" s="22">
        <f t="shared" si="0"/>
        <v>-0.59968472975872633</v>
      </c>
      <c r="AG43" s="22">
        <f t="shared" si="0"/>
        <v>20.019962213735379</v>
      </c>
      <c r="AH43" s="64"/>
      <c r="AI43" s="25">
        <f>A43</f>
        <v>2</v>
      </c>
      <c r="AJ43" s="82">
        <f t="shared" si="1"/>
        <v>718006.70165905741</v>
      </c>
      <c r="AK43" s="82">
        <f t="shared" si="1"/>
        <v>459075.36528715427</v>
      </c>
      <c r="AL43" s="66"/>
      <c r="AM43" s="9" t="str">
        <f>IF(A44=0,A43&amp;" - 1",A43&amp;" - "&amp;A44)</f>
        <v>2 - 3</v>
      </c>
      <c r="AN43" s="18">
        <f>AN42+F42+F43</f>
        <v>-36.880000000004657</v>
      </c>
      <c r="AO43" s="18">
        <f>AN43*G43</f>
        <v>738.33760000078018</v>
      </c>
      <c r="AP43" s="9" t="str">
        <f>D43&amp;","&amp;C43</f>
        <v>459075.05,718007.03</v>
      </c>
    </row>
    <row r="44" spans="1:44" s="46" customFormat="1">
      <c r="A44" s="20">
        <f>A43+1</f>
        <v>3</v>
      </c>
      <c r="B44" s="44"/>
      <c r="C44" s="60">
        <v>718006.43</v>
      </c>
      <c r="D44" s="60">
        <v>459095.07</v>
      </c>
      <c r="E44" s="79"/>
      <c r="F44" s="72">
        <f>IF(C45=0,C44-$C$42,C44-C45)</f>
        <v>18.730000000097789</v>
      </c>
      <c r="G44" s="72">
        <f>IF(D45=0,D44-$D$42,D44-D45)</f>
        <v>0.53000000002793968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18.737497164874842</v>
      </c>
      <c r="N44" s="22">
        <f>IF(F44=0,,ATAN(G44/F44))</f>
        <v>2.8289301061228816E-2</v>
      </c>
      <c r="O44" s="22">
        <f>ABS(DEGREES(N44))</f>
        <v>1.620857556183372</v>
      </c>
      <c r="P44" s="24" t="str">
        <f>TEXT(INT(O44),"00")</f>
        <v>01</v>
      </c>
      <c r="Q44" s="25" t="str">
        <f>TEXT((O44-P44)*60,"00")</f>
        <v>37</v>
      </c>
      <c r="R44" s="23" t="str">
        <f>IF(L44="",IF(F44&gt;0,"S","N"),"")</f>
        <v>S</v>
      </c>
      <c r="S44" s="25" t="str">
        <f>IF(L44="",IF(INT(Q44)=60,INT(P44+1),P44),"due")</f>
        <v>01</v>
      </c>
      <c r="T44" s="25" t="str">
        <f>IF(L44="",IF(INT(Q44)=60,"00",Q44),L44)</f>
        <v>37</v>
      </c>
      <c r="U44" s="24" t="str">
        <f>IF(L44="",IF(G44&gt;0,"W","E"),"")</f>
        <v>W</v>
      </c>
      <c r="V44" s="44"/>
      <c r="W44" s="22">
        <f>IF(S44="due",90*(I44+K44),S44+T44/60)</f>
        <v>1.6166666666666667</v>
      </c>
      <c r="X44" s="22">
        <f>IF(R44="",W44,IF(R44="N",IF(U44="E",180+W44,180-W44),IF(U44="E",360-W44,W44)))</f>
        <v>1.6166666666666667</v>
      </c>
      <c r="Y44" s="22">
        <f>RADIANS(X44)</f>
        <v>2.8216156240574993E-2</v>
      </c>
      <c r="Z44" s="64"/>
      <c r="AA44" s="58">
        <f>-M44*COS(Y44)</f>
        <v>-18.73003871674841</v>
      </c>
      <c r="AB44" s="58">
        <f>-M44*SIN(Y44)</f>
        <v>-0.52862999612051431</v>
      </c>
      <c r="AC44" s="64"/>
      <c r="AD44" s="82">
        <f>$AA$40/$M$40*M44</f>
        <v>-3.0287759498671165E-4</v>
      </c>
      <c r="AE44" s="82">
        <f>$AB$40/$M$40*M44</f>
        <v>3.51119265062566E-5</v>
      </c>
      <c r="AF44" s="22">
        <f>AA44-AD44</f>
        <v>-18.729735839153424</v>
      </c>
      <c r="AG44" s="22">
        <f>AB44-AE44</f>
        <v>-0.5286651080470206</v>
      </c>
      <c r="AH44" s="64"/>
      <c r="AI44" s="25">
        <f>A44</f>
        <v>3</v>
      </c>
      <c r="AJ44" s="82">
        <f t="shared" si="1"/>
        <v>718006.1019743277</v>
      </c>
      <c r="AK44" s="82">
        <f t="shared" si="1"/>
        <v>459095.38524936803</v>
      </c>
      <c r="AL44" s="66"/>
      <c r="AM44" s="9" t="str">
        <f>IF(A45=0,A44&amp;" - 1",A44&amp;" - "&amp;A45)</f>
        <v>3 - 4</v>
      </c>
      <c r="AN44" s="18">
        <f>AN43+F43+F44</f>
        <v>-17.549999999930151</v>
      </c>
      <c r="AO44" s="18">
        <f>AN44*G44</f>
        <v>-9.3015000004533217</v>
      </c>
      <c r="AP44" s="9" t="str">
        <f>D44&amp;","&amp;C44</f>
        <v>459095.07,718006.43</v>
      </c>
    </row>
    <row r="45" spans="1:44" s="46" customFormat="1">
      <c r="A45" s="20">
        <f t="shared" ref="A45:A47" si="2">A44+1</f>
        <v>4</v>
      </c>
      <c r="B45" s="44"/>
      <c r="C45" s="60">
        <v>717987.7</v>
      </c>
      <c r="D45" s="60">
        <v>459094.54</v>
      </c>
      <c r="E45" s="79"/>
      <c r="F45" s="72">
        <f t="shared" ref="F45:F47" si="3">IF(C46=0,C45-$C$42,C45-C46)</f>
        <v>18.760000000009313</v>
      </c>
      <c r="G45" s="72">
        <f t="shared" ref="G45:G47" si="4">IF(D46=0,D45-$D$42,D45-D46)</f>
        <v>0.58999999996740371</v>
      </c>
      <c r="H45" s="76" t="str">
        <f t="shared" ref="H45:H47" si="5">IF(G45=0,IF(F45&gt;0,"South","North"),"")</f>
        <v/>
      </c>
      <c r="I45" s="76">
        <f t="shared" ref="I45:I47" si="6">IF(H45="North",2,IF(H45="",0,0))</f>
        <v>0</v>
      </c>
      <c r="J45" s="76" t="str">
        <f t="shared" ref="J45:J47" si="7">IF(F45=0,IF(G45&gt;0,"West","East"),"")</f>
        <v/>
      </c>
      <c r="K45" s="76">
        <f t="shared" ref="K45:K47" si="8">IF(J45="West",1,IF(J45="",0,3))</f>
        <v>0</v>
      </c>
      <c r="L45" s="76" t="str">
        <f t="shared" ref="L45:L47" si="9">H45&amp;J45</f>
        <v/>
      </c>
      <c r="M45" s="22">
        <f t="shared" ref="M45:M47" si="10">SQRT(F45^2+G45^2)</f>
        <v>18.769275425554152</v>
      </c>
      <c r="N45" s="22">
        <f t="shared" ref="N45:N47" si="11">IF(F45=0,,ATAN(G45/F45))</f>
        <v>3.1439530551887807E-2</v>
      </c>
      <c r="O45" s="22">
        <f t="shared" ref="O45:O47" si="12">ABS(DEGREES(N45))</f>
        <v>1.8013524104957792</v>
      </c>
      <c r="P45" s="24" t="str">
        <f t="shared" ref="P45:P47" si="13">TEXT(INT(O45),"00")</f>
        <v>01</v>
      </c>
      <c r="Q45" s="25" t="str">
        <f t="shared" ref="Q45:Q47" si="14">TEXT((O45-P45)*60,"00")</f>
        <v>48</v>
      </c>
      <c r="R45" s="23" t="str">
        <f t="shared" ref="R45:R47" si="15">IF(L45="",IF(F45&gt;0,"S","N"),"")</f>
        <v>S</v>
      </c>
      <c r="S45" s="25" t="str">
        <f t="shared" ref="S45:S47" si="16">IF(L45="",IF(INT(Q45)=60,INT(P45+1),P45),"due")</f>
        <v>01</v>
      </c>
      <c r="T45" s="25" t="str">
        <f t="shared" ref="T45:T47" si="17">IF(L45="",IF(INT(Q45)=60,"00",Q45),L45)</f>
        <v>48</v>
      </c>
      <c r="U45" s="24" t="str">
        <f t="shared" ref="U45:U47" si="18">IF(L45="",IF(G45&gt;0,"W","E"),"")</f>
        <v>W</v>
      </c>
      <c r="V45" s="44"/>
      <c r="W45" s="22">
        <f t="shared" ref="W45:W47" si="19">IF(S45="due",90*(I45+K45),S45+T45/60)</f>
        <v>1.8</v>
      </c>
      <c r="X45" s="22">
        <f t="shared" ref="X45:X47" si="20">IF(R45="",W45,IF(R45="N",IF(U45="E",180+W45,180-W45),IF(U45="E",360-W45,W45)))</f>
        <v>1.8</v>
      </c>
      <c r="Y45" s="22">
        <f t="shared" ref="Y45:Y47" si="21">RADIANS(X45)</f>
        <v>3.1415926535897934E-2</v>
      </c>
      <c r="Z45" s="64"/>
      <c r="AA45" s="58">
        <f t="shared" ref="AA45:AA47" si="22">-M45*COS(Y45)</f>
        <v>-18.760013921152684</v>
      </c>
      <c r="AB45" s="58">
        <f t="shared" ref="AB45:AB47" si="23">-M45*SIN(Y45)</f>
        <v>-0.58955718846311533</v>
      </c>
      <c r="AC45" s="64"/>
      <c r="AD45" s="82">
        <f t="shared" ref="AD45:AD47" si="24">$AA$40/$M$40*M45</f>
        <v>-3.0339126674781825E-4</v>
      </c>
      <c r="AE45" s="82">
        <f t="shared" ref="AE45:AE47" si="25">$AB$40/$M$40*M45</f>
        <v>3.5171475331996263E-5</v>
      </c>
      <c r="AF45" s="22">
        <f t="shared" ref="AF45:AF47" si="26">AA45-AD45</f>
        <v>-18.759710529885936</v>
      </c>
      <c r="AG45" s="22">
        <f t="shared" ref="AG45:AG47" si="27">AB45-AE45</f>
        <v>-0.58959235993844727</v>
      </c>
      <c r="AH45" s="64"/>
      <c r="AI45" s="25">
        <f t="shared" ref="AI45:AI47" si="28">A45</f>
        <v>4</v>
      </c>
      <c r="AJ45" s="82">
        <f t="shared" ref="AJ45:AJ47" si="29">AJ44+AF44</f>
        <v>717987.37223848852</v>
      </c>
      <c r="AK45" s="82">
        <f t="shared" ref="AK45:AK47" si="30">AK44+AG44</f>
        <v>459094.85658426001</v>
      </c>
      <c r="AL45" s="66"/>
      <c r="AM45" s="9" t="str">
        <f t="shared" ref="AM45:AM47" si="31">IF(A46=0,A45&amp;" - 1",A45&amp;" - "&amp;A46)</f>
        <v>4 - 5</v>
      </c>
      <c r="AN45" s="18">
        <f t="shared" ref="AN45:AN47" si="32">AN44+F44+F45</f>
        <v>19.940000000176951</v>
      </c>
      <c r="AO45" s="18">
        <f t="shared" ref="AO45:AO47" si="33">AN45*G45</f>
        <v>11.764599999454431</v>
      </c>
      <c r="AP45" s="9" t="str">
        <f t="shared" ref="AP45:AP47" si="34">D45&amp;","&amp;C45</f>
        <v>459094.54,717987.7</v>
      </c>
    </row>
    <row r="46" spans="1:44" s="46" customFormat="1">
      <c r="A46" s="20">
        <f t="shared" si="2"/>
        <v>5</v>
      </c>
      <c r="B46" s="44"/>
      <c r="C46" s="60">
        <v>717968.94</v>
      </c>
      <c r="D46" s="60">
        <v>459093.95</v>
      </c>
      <c r="E46" s="79"/>
      <c r="F46" s="72">
        <f t="shared" si="3"/>
        <v>-0.57000000006519258</v>
      </c>
      <c r="G46" s="72">
        <f t="shared" si="4"/>
        <v>20.130000000004657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20.138068427738094</v>
      </c>
      <c r="N46" s="22">
        <f t="shared" si="11"/>
        <v>-1.5424879446451156</v>
      </c>
      <c r="O46" s="22">
        <f t="shared" si="12"/>
        <v>88.378049177974077</v>
      </c>
      <c r="P46" s="24" t="str">
        <f t="shared" si="13"/>
        <v>88</v>
      </c>
      <c r="Q46" s="25" t="str">
        <f t="shared" si="14"/>
        <v>23</v>
      </c>
      <c r="R46" s="23" t="str">
        <f t="shared" si="15"/>
        <v>N</v>
      </c>
      <c r="S46" s="25" t="str">
        <f t="shared" si="16"/>
        <v>88</v>
      </c>
      <c r="T46" s="25" t="str">
        <f t="shared" si="17"/>
        <v>23</v>
      </c>
      <c r="U46" s="24" t="str">
        <f t="shared" si="18"/>
        <v>W</v>
      </c>
      <c r="V46" s="44"/>
      <c r="W46" s="22">
        <f t="shared" si="19"/>
        <v>88.38333333333334</v>
      </c>
      <c r="X46" s="22">
        <f t="shared" si="20"/>
        <v>91.61666666666666</v>
      </c>
      <c r="Y46" s="22">
        <f t="shared" si="21"/>
        <v>1.5990124830354715</v>
      </c>
      <c r="Z46" s="64"/>
      <c r="AA46" s="58">
        <f t="shared" si="22"/>
        <v>0.56814349009140497</v>
      </c>
      <c r="AB46" s="58">
        <f t="shared" si="23"/>
        <v>-20.130052483163787</v>
      </c>
      <c r="AC46" s="64"/>
      <c r="AD46" s="82">
        <f t="shared" si="24"/>
        <v>-3.2551677950377346E-4</v>
      </c>
      <c r="AE46" s="82">
        <f t="shared" si="25"/>
        <v>3.7736436856583208E-5</v>
      </c>
      <c r="AF46" s="22">
        <f t="shared" si="26"/>
        <v>0.56846900687090873</v>
      </c>
      <c r="AG46" s="22">
        <f t="shared" si="27"/>
        <v>-20.130090219600643</v>
      </c>
      <c r="AH46" s="64"/>
      <c r="AI46" s="25">
        <f t="shared" si="28"/>
        <v>5</v>
      </c>
      <c r="AJ46" s="82">
        <f t="shared" si="29"/>
        <v>717968.61252795858</v>
      </c>
      <c r="AK46" s="82">
        <f t="shared" si="30"/>
        <v>459094.26699190005</v>
      </c>
      <c r="AL46" s="66"/>
      <c r="AM46" s="9" t="str">
        <f t="shared" si="31"/>
        <v>5 - 6</v>
      </c>
      <c r="AN46" s="18">
        <f t="shared" si="32"/>
        <v>38.130000000121072</v>
      </c>
      <c r="AO46" s="18">
        <f t="shared" si="33"/>
        <v>767.55690000261473</v>
      </c>
      <c r="AP46" s="9" t="str">
        <f t="shared" si="34"/>
        <v>459093.95,717968.94</v>
      </c>
    </row>
    <row r="47" spans="1:44" s="46" customFormat="1">
      <c r="A47" s="20">
        <f t="shared" si="2"/>
        <v>6</v>
      </c>
      <c r="B47" s="44"/>
      <c r="C47" s="60">
        <v>717969.51</v>
      </c>
      <c r="D47" s="60">
        <v>459073.82</v>
      </c>
      <c r="E47" s="79"/>
      <c r="F47" s="72">
        <f t="shared" si="3"/>
        <v>-18.78000000002794</v>
      </c>
      <c r="G47" s="72">
        <f t="shared" si="4"/>
        <v>-0.69000000000232831</v>
      </c>
      <c r="H47" s="76" t="str">
        <f t="shared" si="5"/>
        <v/>
      </c>
      <c r="I47" s="76">
        <f t="shared" si="6"/>
        <v>0</v>
      </c>
      <c r="J47" s="76" t="str">
        <f t="shared" si="7"/>
        <v/>
      </c>
      <c r="K47" s="76">
        <f t="shared" si="8"/>
        <v>0</v>
      </c>
      <c r="L47" s="76" t="str">
        <f t="shared" si="9"/>
        <v/>
      </c>
      <c r="M47" s="22">
        <f t="shared" si="10"/>
        <v>18.792671443971255</v>
      </c>
      <c r="N47" s="22">
        <f t="shared" si="11"/>
        <v>3.6724694907704178E-2</v>
      </c>
      <c r="O47" s="22">
        <f t="shared" si="12"/>
        <v>2.1041700221170356</v>
      </c>
      <c r="P47" s="24" t="str">
        <f t="shared" si="13"/>
        <v>02</v>
      </c>
      <c r="Q47" s="25" t="str">
        <f t="shared" si="14"/>
        <v>06</v>
      </c>
      <c r="R47" s="23" t="str">
        <f t="shared" si="15"/>
        <v>N</v>
      </c>
      <c r="S47" s="25" t="str">
        <f t="shared" si="16"/>
        <v>02</v>
      </c>
      <c r="T47" s="25" t="str">
        <f t="shared" si="17"/>
        <v>06</v>
      </c>
      <c r="U47" s="24" t="str">
        <f t="shared" si="18"/>
        <v>E</v>
      </c>
      <c r="V47" s="44"/>
      <c r="W47" s="22">
        <f t="shared" si="19"/>
        <v>2.1</v>
      </c>
      <c r="X47" s="22">
        <f t="shared" si="20"/>
        <v>182.1</v>
      </c>
      <c r="Y47" s="22">
        <f t="shared" si="21"/>
        <v>3.178244567881674</v>
      </c>
      <c r="Z47" s="64"/>
      <c r="AA47" s="58">
        <f t="shared" si="22"/>
        <v>18.780050168913814</v>
      </c>
      <c r="AB47" s="58">
        <f t="shared" si="23"/>
        <v>0.68863317821089753</v>
      </c>
      <c r="AC47" s="64"/>
      <c r="AD47" s="82">
        <f t="shared" si="24"/>
        <v>-3.0376944584655722E-4</v>
      </c>
      <c r="AE47" s="82">
        <f t="shared" si="25"/>
        <v>3.5215316794491065E-5</v>
      </c>
      <c r="AF47" s="22">
        <f t="shared" si="26"/>
        <v>18.78035393835966</v>
      </c>
      <c r="AG47" s="22">
        <f t="shared" si="27"/>
        <v>0.68859796289410302</v>
      </c>
      <c r="AH47" s="64"/>
      <c r="AI47" s="25">
        <f t="shared" si="28"/>
        <v>6</v>
      </c>
      <c r="AJ47" s="82">
        <f t="shared" si="29"/>
        <v>717969.1809969655</v>
      </c>
      <c r="AK47" s="82">
        <f t="shared" si="30"/>
        <v>459074.13690168044</v>
      </c>
      <c r="AL47" s="66"/>
      <c r="AM47" s="9" t="str">
        <f t="shared" si="31"/>
        <v>6 - 1</v>
      </c>
      <c r="AN47" s="18">
        <f t="shared" si="32"/>
        <v>18.78000000002794</v>
      </c>
      <c r="AO47" s="18">
        <f t="shared" si="33"/>
        <v>-12.958200000063004</v>
      </c>
      <c r="AP47" s="9" t="str">
        <f t="shared" si="34"/>
        <v>459073.82,717969.51</v>
      </c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1808</vt:lpstr>
      <vt:lpstr>1809</vt:lpstr>
      <vt:lpstr>1810</vt:lpstr>
      <vt:lpstr>1811</vt:lpstr>
      <vt:lpstr>1812</vt:lpstr>
      <vt:lpstr>1813</vt:lpstr>
      <vt:lpstr>1814</vt:lpstr>
      <vt:lpstr>1815</vt:lpstr>
      <vt:lpstr>1816</vt:lpstr>
      <vt:lpstr>1817</vt:lpstr>
      <vt:lpstr>'1808'!Print_Area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2007-04-20T05:09:27Z</dcterms:modified>
</cp:coreProperties>
</file>