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18" sheetId="2" r:id="rId1"/>
    <sheet name="1819" sheetId="4" r:id="rId2"/>
    <sheet name="1820" sheetId="5" r:id="rId3"/>
    <sheet name="1821" sheetId="6" r:id="rId4"/>
    <sheet name="1822" sheetId="7" r:id="rId5"/>
    <sheet name="1823" sheetId="8" r:id="rId6"/>
    <sheet name="1824" sheetId="9" r:id="rId7"/>
    <sheet name="1825" sheetId="10" r:id="rId8"/>
    <sheet name="1826" sheetId="11" r:id="rId9"/>
    <sheet name="1827" sheetId="3" r:id="rId10"/>
  </sheets>
  <definedNames>
    <definedName name="_xlnm.Print_Area" localSheetId="0">'1818'!$A$1:$AJ$43</definedName>
  </definedNames>
  <calcPr calcId="124519"/>
</workbook>
</file>

<file path=xl/calcChain.xml><?xml version="1.0" encoding="utf-8"?>
<calcChain xmlns="http://schemas.openxmlformats.org/spreadsheetml/2006/main">
  <c r="AP47" i="3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7" i="3" l="1"/>
  <c r="AA47"/>
  <c r="AB46"/>
  <c r="AA46"/>
  <c r="AB45"/>
  <c r="AA45"/>
  <c r="AB46" i="11"/>
  <c r="AA46"/>
  <c r="AB45"/>
  <c r="AA45"/>
  <c r="AB45" i="10"/>
  <c r="AA45"/>
  <c r="AB45" i="9"/>
  <c r="AA45"/>
  <c r="AB46" i="8"/>
  <c r="AA46"/>
  <c r="AB45"/>
  <c r="AA45"/>
  <c r="AB47" i="7"/>
  <c r="AA47"/>
  <c r="AB46"/>
  <c r="AA46"/>
  <c r="AB45"/>
  <c r="AA45"/>
  <c r="AB47" i="6"/>
  <c r="AA47"/>
  <c r="AB46"/>
  <c r="AA46"/>
  <c r="AB45"/>
  <c r="AA45"/>
  <c r="AB46" i="5"/>
  <c r="AA46"/>
  <c r="AB4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7" i="3" l="1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7" s="1"/>
  <c r="AJ40"/>
  <c r="AK45"/>
  <c r="AK46" s="1"/>
  <c r="AK47" s="1"/>
  <c r="AK40"/>
  <c r="AJ45" i="11"/>
  <c r="AJ46" s="1"/>
  <c r="AJ40"/>
  <c r="AK45"/>
  <c r="AK46" s="1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6" s="1"/>
  <c r="AJ47" s="1"/>
  <c r="AJ40"/>
  <c r="AK45"/>
  <c r="AK46" s="1"/>
  <c r="AK47" s="1"/>
  <c r="AK40"/>
  <c r="AJ45" i="6"/>
  <c r="AJ46" s="1"/>
  <c r="AJ47" s="1"/>
  <c r="AJ40"/>
  <c r="AK45"/>
  <c r="AK46" s="1"/>
  <c r="AK47" s="1"/>
  <c r="AK40"/>
  <c r="AJ45" i="5"/>
  <c r="AJ46" s="1"/>
  <c r="AJ40"/>
  <c r="AK45"/>
  <c r="AK46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<sst xmlns="http://schemas.openxmlformats.org/spreadsheetml/2006/main" count="930" uniqueCount="100">
  <si>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</si>
  <si>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</si>
  <si>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</si>
  <si>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</si>
  <si>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</si>
  <si>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</si>
  <si>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</si>
  <si>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</si>
  <si>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</si>
  <si>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</si>
  <si>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</si>
  <si>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</si>
  <si>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</si>
  <si>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</si>
  <si>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</si>
  <si>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</si>
  <si>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</si>
  <si>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</si>
  <si>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</si>
  <si>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</si>
  <si>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</si>
  <si>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</si>
  <si>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</si>
  <si>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</si>
  <si>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</si>
  <si>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</si>
  <si>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</si>
  <si>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</si>
  <si>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</si>
  <si>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</si>
  <si>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</si>
  <si>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</si>
  <si>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</si>
  <si>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</si>
  <si>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</si>
  <si>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</si>
  <si>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</si>
  <si>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</si>
  <si>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</si>
  <si>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</si>
  <si>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</si>
  <si>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</si>
  <si>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</si>
  <si>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</si>
  <si>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</si>
  <si>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</si>
  <si>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</si>
  <si>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</si>
  <si>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</si>
  <si>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</si>
  <si>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</si>
  <si>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</si>
  <si>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</si>
  <si>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</si>
  <si>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</si>
  <si>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</si>
  <si>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</si>
  <si>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1818</t>
  </si>
  <si>
    <t>Labaclia, Pacifico</t>
  </si>
  <si>
    <t>409 C-2</t>
  </si>
  <si>
    <t>6 29 N. 124 37</t>
  </si>
  <si>
    <t>Panay (Bo. 9)</t>
  </si>
  <si>
    <t>Norala</t>
  </si>
  <si>
    <t>South Cotabato</t>
  </si>
  <si>
    <t>Mindanao</t>
  </si>
  <si>
    <t>M.R. Malate</t>
  </si>
  <si>
    <t>May 12, 1970</t>
  </si>
  <si>
    <t>935.20</t>
  </si>
  <si>
    <t>BLLM 1</t>
  </si>
  <si>
    <t>1819</t>
  </si>
  <si>
    <t>Haudar, Alberto</t>
  </si>
  <si>
    <t>6 29 N. 124 37 E.</t>
  </si>
  <si>
    <t>748.73</t>
  </si>
  <si>
    <t>1820</t>
  </si>
  <si>
    <t>Panaligan, Jose</t>
  </si>
  <si>
    <t>747.69</t>
  </si>
  <si>
    <t>1821</t>
  </si>
  <si>
    <t>Atong, Jose</t>
  </si>
  <si>
    <t>Soyth Cotabato</t>
  </si>
  <si>
    <t>755.82</t>
  </si>
  <si>
    <t>1822</t>
  </si>
  <si>
    <t>Soliquez, Pedro</t>
  </si>
  <si>
    <t>753.72</t>
  </si>
  <si>
    <t>1823</t>
  </si>
  <si>
    <t>Repalda, Francisco</t>
  </si>
  <si>
    <t>May 13, 1970</t>
  </si>
  <si>
    <t>725.38</t>
  </si>
  <si>
    <t>1824</t>
  </si>
  <si>
    <t>Jemeny, Juanito</t>
  </si>
  <si>
    <t>751.94</t>
  </si>
  <si>
    <t>1825</t>
  </si>
  <si>
    <t>Alijaga, Manuel</t>
  </si>
  <si>
    <t>746.80</t>
  </si>
  <si>
    <t>1826</t>
  </si>
  <si>
    <t>Hunas, Candelaria</t>
  </si>
  <si>
    <t>751.92</t>
  </si>
  <si>
    <t>1827</t>
  </si>
  <si>
    <t>Blancada,Pedro</t>
  </si>
  <si>
    <t>May 13,1970</t>
  </si>
  <si>
    <t>753.34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</si>
</sst>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1870.4042000032732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935.20210000163661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5.0365214345838146E-3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29000.261160886443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146.06043694533307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4.9137240630583445E-3</v>
      </c>
      <c r="AB40" s="91">
        <f>SUM(AB42:AB65536)</f>
        <v>1.1053795697151259E-3</v>
      </c>
      <c r="AC40" s="91"/>
      <c r="AD40" s="91">
        <f>SUM(AD42:AD65536)</f>
        <v>4.9137240630583445E-3</v>
      </c>
      <c r="AE40" s="91">
        <f>SUM(AE42:AE65536)</f>
        <v>1.1053795697151261E-3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717986.15298224776</v>
      </c>
      <c r="AK40" s="92">
        <f>AK44+AG44</f>
        <v>459154.30169031082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3240.9200000000419</v>
      </c>
      <c r="G41" s="72">
        <f>IF(D42=0,D41-$D$41,D41-D42)</f>
        <v>3355.679999999993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4665.2063950912425</v>
      </c>
      <c r="N41" s="36">
        <f>IF(F41=0,,ATAN(G41/F41))</f>
        <v>0.80279324946115271</v>
      </c>
      <c r="O41" s="36">
        <f>ABS(DEGREES(N41))</f>
        <v>45.996665015717099</v>
      </c>
      <c r="P41" s="37" t="str">
        <f>TEXT(INT(O41),"00")</f>
        <v>45</v>
      </c>
      <c r="Q41" s="38" t="str">
        <f>TEXT((O41-P41)*60,"00")</f>
        <v>60</v>
      </c>
      <c r="R41" s="39" t="str">
        <f>IF(L41="",IF(F41&gt;0,"S","N"),"")</f>
        <v>S</v>
      </c>
      <c r="S41" s="25">
        <f>IF(L41="",IF(INT(Q41)=60,INT(P41+1),P41),"due")</f>
        <v>46</v>
      </c>
      <c r="T41" s="38" t="str">
        <f>IF(L41="",IF(INT(Q41)=60,"00",Q41),L41)</f>
        <v>00</v>
      </c>
      <c r="U41" s="40" t="str">
        <f>IF(L41="",IF(G41&gt;0,"W","E"),"")</f>
        <v>W</v>
      </c>
      <c r="V41" s="41"/>
      <c r="W41" s="22">
        <f>IF(S41="due",90*(I41+K41),S41+T41/60)</f>
        <v>46</v>
      </c>
      <c r="X41" s="22">
        <f>IF(R41="",W41,IF(R41="N",IF(U41="E",180+W41,180-W41),IF(U41="E",360-W41,W41)))</f>
        <v>46</v>
      </c>
      <c r="Y41" s="22">
        <f>RADIANS(X41)</f>
        <v>0.8028514559173916</v>
      </c>
      <c r="Z41" s="64"/>
      <c r="AA41" s="58">
        <f>-M41*COS(Y41)</f>
        <v>-3240.7246722689756</v>
      </c>
      <c r="AB41" s="58">
        <f>-M41*SIN(Y41)</f>
        <v>-3355.8686367835326</v>
      </c>
      <c r="AC41" s="64"/>
      <c r="AD41" s="22">
        <v>0</v>
      </c>
      <c r="AE41" s="22">
        <v>0</v>
      </c>
      <c r="AF41" s="22">
        <f t="shared" ref="AF41:AG43" si="0">AA41-AD41</f>
        <v>-3240.7246722689756</v>
      </c>
      <c r="AG41" s="22">
        <f t="shared" si="0"/>
        <v>-3355.8686367835326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717987.7</v>
      </c>
      <c r="D42" s="60">
        <v>459094.54</v>
      </c>
      <c r="E42" s="79"/>
      <c r="F42" s="72">
        <f>IF(C43=0,C42-$C$42,C42-C43)</f>
        <v>-18.14000000001397</v>
      </c>
      <c r="G42" s="72">
        <f>IF(D43=0,D42-$D$42,D42-D43)</f>
        <v>-20.559999999997672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27.418482817260532</v>
      </c>
      <c r="N42" s="36">
        <f>IF(F42=0,,ATAN(G42/F42))</f>
        <v>0.847849147389932</v>
      </c>
      <c r="O42" s="36">
        <f>ABS(DEGREES(N42))</f>
        <v>48.578177809208384</v>
      </c>
      <c r="P42" s="37" t="str">
        <f>TEXT(INT(O42),"00")</f>
        <v>48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48</v>
      </c>
      <c r="T42" s="38" t="str">
        <f>IF(L42="",IF(INT(Q42)=60,"00",Q42),L42)</f>
        <v>35</v>
      </c>
      <c r="U42" s="40" t="str">
        <f>IF(L42="",IF(G42&gt;0,"W","E"),"")</f>
        <v>E</v>
      </c>
      <c r="V42" s="44"/>
      <c r="W42" s="22">
        <f>IF(S42="due",90*(I42+K42),S42+T42/60)</f>
        <v>48.583333333333336</v>
      </c>
      <c r="X42" s="22">
        <f>IF(R42="",W42,IF(R42="N",IF(U42="E",180+W42,180-W42),IF(U42="E",360-W42,W42)))</f>
        <v>228.58333333333334</v>
      </c>
      <c r="Y42" s="22">
        <f>RADIANS(X42)</f>
        <v>3.9895317818503719</v>
      </c>
      <c r="Z42" s="64"/>
      <c r="AA42" s="58">
        <f>-M42*COS(Y42)</f>
        <v>18.138149919880195</v>
      </c>
      <c r="AB42" s="58">
        <f>-M42*SIN(Y42)</f>
        <v>20.561632169756397</v>
      </c>
      <c r="AC42" s="64"/>
      <c r="AD42" s="82">
        <f>$AA$40/$M$40*M42</f>
        <v>9.2240487300575367E-4</v>
      </c>
      <c r="AE42" s="82">
        <f>$AB$40/$M$40*M42</f>
        <v>2.0750198597672631E-4</v>
      </c>
      <c r="AF42" s="22">
        <f t="shared" si="0"/>
        <v>18.13722751500719</v>
      </c>
      <c r="AG42" s="22">
        <f t="shared" si="0"/>
        <v>20.561424667770421</v>
      </c>
      <c r="AH42" s="63"/>
      <c r="AI42" s="38">
        <f>A42</f>
        <v>1</v>
      </c>
      <c r="AJ42" s="82">
        <f t="shared" ref="AJ42:AK44" si="1">AJ41+AF41</f>
        <v>717987.89532773104</v>
      </c>
      <c r="AK42" s="82">
        <f t="shared" si="1"/>
        <v>459094.35136321641</v>
      </c>
      <c r="AL42" s="66"/>
      <c r="AM42" s="9" t="str">
        <f>IF(A43=0,A42&amp;" - 1",A42&amp;" - "&amp;A43)</f>
        <v>1 - 2</v>
      </c>
      <c r="AN42" s="18">
        <f>F42</f>
        <v>-18.14000000001397</v>
      </c>
      <c r="AO42" s="18">
        <f>AN42*G42</f>
        <v>372.95840000024498</v>
      </c>
      <c r="AP42" s="9" t="str">
        <f>D42&amp;","&amp;C42</f>
        <v>459094.54,717987.7</v>
      </c>
    </row>
    <row r="43" spans="1:44">
      <c r="A43" s="20">
        <f>A42+1</f>
        <v>2</v>
      </c>
      <c r="B43" s="44"/>
      <c r="C43" s="60">
        <v>718005.84</v>
      </c>
      <c r="D43" s="60">
        <v>459115.1</v>
      </c>
      <c r="E43" s="79"/>
      <c r="F43" s="72">
        <f>IF(C44=0,C43-$C$42,C43-C44)</f>
        <v>1.1999999999534339</v>
      </c>
      <c r="G43" s="72">
        <f>IF(D44=0,D43-$D$42,D43-D44)</f>
        <v>-39.960000000020955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39.978013957693832</v>
      </c>
      <c r="N43" s="36">
        <f>IF(F43=0,,ATAN(G43/F43))</f>
        <v>-1.5407753189389077</v>
      </c>
      <c r="O43" s="36">
        <f>ABS(DEGREES(N43))</f>
        <v>88.27992295312275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-1.1976214841868555</v>
      </c>
      <c r="AB43" s="58">
        <f>-M43*SIN(Y43)</f>
        <v>39.960071356069633</v>
      </c>
      <c r="AC43" s="64"/>
      <c r="AD43" s="82">
        <f>$AA$40/$M$40*M43</f>
        <v>1.344929080629313E-3</v>
      </c>
      <c r="AE43" s="82">
        <f>$AB$40/$M$40*M43</f>
        <v>3.0255201744439872E-4</v>
      </c>
      <c r="AF43" s="22">
        <f t="shared" si="0"/>
        <v>-1.1989664132674849</v>
      </c>
      <c r="AG43" s="22">
        <f t="shared" si="0"/>
        <v>39.959768804052189</v>
      </c>
      <c r="AH43" s="64"/>
      <c r="AI43" s="25">
        <f>A43</f>
        <v>2</v>
      </c>
      <c r="AJ43" s="82">
        <f t="shared" si="1"/>
        <v>718006.03255524603</v>
      </c>
      <c r="AK43" s="82">
        <f t="shared" si="1"/>
        <v>459114.91278788418</v>
      </c>
      <c r="AL43" s="66"/>
      <c r="AM43" s="9" t="str">
        <f>IF(A44=0,A43&amp;" - 1",A43&amp;" - "&amp;A44)</f>
        <v>2 - 3</v>
      </c>
      <c r="AN43" s="18">
        <f>AN42+F42+F43</f>
        <v>-35.080000000074506</v>
      </c>
      <c r="AO43" s="18">
        <f>AN43*G43</f>
        <v>1401.7968000037124</v>
      </c>
      <c r="AP43" s="9" t="str">
        <f>D43&amp;","&amp;C43</f>
        <v>459115.1,718005.84</v>
      </c>
    </row>
    <row r="44" spans="1:44" s="46" customFormat="1">
      <c r="A44" s="20">
        <f>A43+1</f>
        <v>3</v>
      </c>
      <c r="B44" s="44"/>
      <c r="C44" s="60">
        <v>718004.64</v>
      </c>
      <c r="D44" s="60">
        <v>459155.06</v>
      </c>
      <c r="E44" s="79"/>
      <c r="F44" s="72">
        <f>IF(C45=0,C44-$C$42,C44-C45)</f>
        <v>18.680000000051223</v>
      </c>
      <c r="G44" s="72">
        <f>IF(D45=0,D44-$D$42,D44-D45)</f>
        <v>0.57000000000698492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18.688694443484319</v>
      </c>
      <c r="N44" s="22">
        <f>IF(F44=0,,ATAN(G44/F44))</f>
        <v>3.0504453421725263E-2</v>
      </c>
      <c r="O44" s="22">
        <f>ABS(DEGREES(N44))</f>
        <v>1.7477764374182603</v>
      </c>
      <c r="P44" s="24" t="str">
        <f>TEXT(INT(O44),"00")</f>
        <v>01</v>
      </c>
      <c r="Q44" s="25" t="str">
        <f>TEXT((O44-P44)*60,"00")</f>
        <v>45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45</v>
      </c>
      <c r="U44" s="24" t="str">
        <f>IF(L44="",IF(G44&gt;0,"W","E"),"")</f>
        <v>W</v>
      </c>
      <c r="V44" s="44"/>
      <c r="W44" s="22">
        <f>IF(S44="due",90*(I44+K44),S44+T44/60)</f>
        <v>1.75</v>
      </c>
      <c r="X44" s="22">
        <f>IF(R44="",W44,IF(R44="N",IF(U44="E",180+W44,180-W44),IF(U44="E",360-W44,W44)))</f>
        <v>1.75</v>
      </c>
      <c r="Y44" s="22">
        <f>RADIANS(X44)</f>
        <v>3.0543261909900768E-2</v>
      </c>
      <c r="Z44" s="64"/>
      <c r="AA44" s="58">
        <f>-M44*COS(Y44)</f>
        <v>-18.679977865146004</v>
      </c>
      <c r="AB44" s="58">
        <f>-M44*SIN(Y44)</f>
        <v>-0.57072494213668523</v>
      </c>
      <c r="AC44" s="64"/>
      <c r="AD44" s="82">
        <f>$AA$40/$M$40*M44</f>
        <v>6.2871979239979858E-4</v>
      </c>
      <c r="AE44" s="82">
        <f>$AB$40/$M$40*M44</f>
        <v>1.4143529524157178E-4</v>
      </c>
      <c r="AF44" s="22">
        <f>AA44-AD44</f>
        <v>-18.680606584938403</v>
      </c>
      <c r="AG44" s="22">
        <f>AB44-AE44</f>
        <v>-0.57086637743192681</v>
      </c>
      <c r="AH44" s="64"/>
      <c r="AI44" s="25">
        <f>A44</f>
        <v>3</v>
      </c>
      <c r="AJ44" s="82">
        <f t="shared" si="1"/>
        <v>718004.83358883276</v>
      </c>
      <c r="AK44" s="82">
        <f t="shared" si="1"/>
        <v>459154.87255668826</v>
      </c>
      <c r="AL44" s="66"/>
      <c r="AM44" s="9" t="str">
        <f>IF(A45=0,A44&amp;" - 1",A44&amp;" - "&amp;A45)</f>
        <v>3 - 4</v>
      </c>
      <c r="AN44" s="18">
        <f>AN43+F43+F44</f>
        <v>-15.200000000069849</v>
      </c>
      <c r="AO44" s="18">
        <f>AN44*G44</f>
        <v>-8.6640000001459843</v>
      </c>
      <c r="AP44" s="9" t="str">
        <f>D44&amp;","&amp;C44</f>
        <v>459155.06,718004.64</v>
      </c>
    </row>
    <row r="45" spans="1:44" s="46" customFormat="1">
      <c r="A45" s="20">
        <f>A44+1</f>
        <v>4</v>
      </c>
      <c r="B45" s="44"/>
      <c r="C45" s="60">
        <v>717985.96</v>
      </c>
      <c r="D45" s="60">
        <v>459154.49</v>
      </c>
      <c r="E45" s="79"/>
      <c r="F45" s="72">
        <f>IF(C46=0,C45-$C$42,C45-C46)</f>
        <v>-1.7399999999906868</v>
      </c>
      <c r="G45" s="72">
        <f>IF(D46=0,D45-$D$42,D45-D46)</f>
        <v>59.950000000011642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59.975245726894386</v>
      </c>
      <c r="N45" s="22">
        <f>IF(F45=0,,ATAN(G45/F45))</f>
        <v>-1.5417802858805714</v>
      </c>
      <c r="O45" s="22">
        <f>ABS(DEGREES(N45))</f>
        <v>88.337503317430247</v>
      </c>
      <c r="P45" s="24" t="str">
        <f>TEXT(INT(O45),"00")</f>
        <v>88</v>
      </c>
      <c r="Q45" s="25" t="str">
        <f>TEXT((O45-P45)*60,"00")</f>
        <v>20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20</v>
      </c>
      <c r="U45" s="24" t="str">
        <f>IF(L45="",IF(G45&gt;0,"W","E"),"")</f>
        <v>W</v>
      </c>
      <c r="V45" s="44"/>
      <c r="W45" s="22">
        <f>IF(S45="due",90*(I45+K45),S45+T45/60)</f>
        <v>88.333333333333329</v>
      </c>
      <c r="X45" s="22">
        <f>IF(R45="",W45,IF(R45="N",IF(U45="E",180+W45,180-W45),IF(U45="E",360-W45,W45)))</f>
        <v>91.666666666666671</v>
      </c>
      <c r="Y45" s="22">
        <f>RADIANS(X45)</f>
        <v>1.5998851476614688</v>
      </c>
      <c r="Z45" s="64"/>
      <c r="AA45" s="58">
        <f>-M45*COS(Y45)</f>
        <v>1.7443631535157207</v>
      </c>
      <c r="AB45" s="58">
        <f>-M45*SIN(Y45)</f>
        <v>-59.949873204119626</v>
      </c>
      <c r="AC45" s="64"/>
      <c r="AD45" s="82">
        <f>$AA$40/$M$40*M45</f>
        <v>2.0176703170234796E-3</v>
      </c>
      <c r="AE45" s="82">
        <f>$AB$40/$M$40*M45</f>
        <v>4.5389027105242912E-4</v>
      </c>
      <c r="AF45" s="22">
        <f>AA45-AD45</f>
        <v>1.7423454831986973</v>
      </c>
      <c r="AG45" s="22">
        <f>AB45-AE45</f>
        <v>-59.95032709439068</v>
      </c>
      <c r="AH45" s="64"/>
      <c r="AI45" s="25">
        <f>A45</f>
        <v>4</v>
      </c>
      <c r="AJ45" s="82">
        <f t="shared" ref="AJ45" si="2">AJ44+AF44</f>
        <v>717986.15298224776</v>
      </c>
      <c r="AK45" s="82">
        <f t="shared" ref="AK45" si="3">AK44+AG44</f>
        <v>459154.30169031082</v>
      </c>
      <c r="AL45" s="66"/>
      <c r="AM45" s="9" t="str">
        <f>IF(A46=0,A45&amp;" - 1",A45&amp;" - "&amp;A46)</f>
        <v>4 - 1</v>
      </c>
      <c r="AN45" s="18">
        <f>AN44+F44+F45</f>
        <v>1.7399999999906868</v>
      </c>
      <c r="AO45" s="18">
        <f>AN45*G45</f>
        <v>104.31299999946192</v>
      </c>
      <c r="AP45" s="9" t="str">
        <f>D45&amp;","&amp;C45</f>
        <v>459154.49,717985.96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C21" sqref="C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71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2674.5087999987072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1337.2543999993536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1.110979564104334E-2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19595.880122862342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217.70622357138387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2.1102541379747208E-3</v>
      </c>
      <c r="AB40" s="91">
        <f>SUM(AB42:AB65536)</f>
        <v>-1.0907538065893063E-2</v>
      </c>
      <c r="AC40" s="91"/>
      <c r="AD40" s="91">
        <f>SUM(AD42:AD65536)</f>
        <v>2.1102541379747208E-3</v>
      </c>
      <c r="AE40" s="91">
        <f>SUM(AE42:AE65536)</f>
        <v>-1.0907538065893063E-2</v>
      </c>
      <c r="AF40" s="91">
        <f>SUM(AF42:AF65536)</f>
        <v>0</v>
      </c>
      <c r="AG40" s="91">
        <f>SUM(AG42:AG65536)</f>
        <v>-9.9920072216264089E-16</v>
      </c>
      <c r="AH40" s="92"/>
      <c r="AI40" s="93">
        <v>1</v>
      </c>
      <c r="AJ40" s="92">
        <f>AJ44+AF44</f>
        <v>718110.51476768672</v>
      </c>
      <c r="AK40" s="92">
        <f>AK44+AG44</f>
        <v>459097.70494062023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3117.5799999999581</v>
      </c>
      <c r="G41" s="72">
        <f>IF(D42=0,D41-$D$41,D41-D42)</f>
        <v>3372.5899999999674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4592.7843803622563</v>
      </c>
      <c r="N41" s="36">
        <f>IF(F41=0,,ATAN(G41/F41))</f>
        <v>0.82466969093584142</v>
      </c>
      <c r="O41" s="36">
        <f>ABS(DEGREES(N41))</f>
        <v>47.25009278298171</v>
      </c>
      <c r="P41" s="37" t="str">
        <f>TEXT(INT(O41),"00")</f>
        <v>47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47.25</v>
      </c>
      <c r="X41" s="22">
        <f>IF(R41="",W41,IF(R41="N",IF(U41="E",180+W41,180-W41),IF(U41="E",360-W41,W41)))</f>
        <v>47.25</v>
      </c>
      <c r="Y41" s="22">
        <f>RADIANS(X41)</f>
        <v>0.82466807156732069</v>
      </c>
      <c r="Z41" s="64"/>
      <c r="AA41" s="58">
        <f>-M41*COS(Y41)</f>
        <v>-3117.5854614619498</v>
      </c>
      <c r="AB41" s="58">
        <f>-M41*SIN(Y41)</f>
        <v>-3372.5849514846323</v>
      </c>
      <c r="AC41" s="64"/>
      <c r="AD41" s="22">
        <v>0</v>
      </c>
      <c r="AE41" s="22">
        <v>0</v>
      </c>
      <c r="AF41" s="22">
        <f t="shared" ref="AF41:AG43" si="0">AA41-AD41</f>
        <v>-3117.5854614619498</v>
      </c>
      <c r="AG41" s="22">
        <f t="shared" si="0"/>
        <v>-3372.5849514846323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718111.04</v>
      </c>
      <c r="D42" s="60">
        <v>459077.63</v>
      </c>
      <c r="E42" s="79"/>
      <c r="F42" s="72">
        <f>IF(C43=0,C42-$C$42,C42-C43)</f>
        <v>-18.799999999930151</v>
      </c>
      <c r="G42" s="72">
        <f>IF(D43=0,D42-$D$42,D42-D43)</f>
        <v>-0.51000000000931323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18.806916280915996</v>
      </c>
      <c r="N42" s="36">
        <f>IF(F42=0,,ATAN(G42/F42))</f>
        <v>2.7121008007248339E-2</v>
      </c>
      <c r="O42" s="36">
        <f>ABS(DEGREES(N42))</f>
        <v>1.5539192949558411</v>
      </c>
      <c r="P42" s="37" t="str">
        <f>TEXT(INT(O42),"00")</f>
        <v>01</v>
      </c>
      <c r="Q42" s="38" t="str">
        <f>TEXT((O42-P42)*60,"00")</f>
        <v>33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33</v>
      </c>
      <c r="U42" s="40" t="str">
        <f>IF(L42="",IF(G42&gt;0,"W","E"),"")</f>
        <v>E</v>
      </c>
      <c r="V42" s="44"/>
      <c r="W42" s="22">
        <f>IF(S42="due",90*(I42+K42),S42+T42/60)</f>
        <v>1.55</v>
      </c>
      <c r="X42" s="22">
        <f>IF(R42="",W42,IF(R42="N",IF(U42="E",180+W42,180-W42),IF(U42="E",360-W42,W42)))</f>
        <v>181.55</v>
      </c>
      <c r="Y42" s="22">
        <f>RADIANS(X42)</f>
        <v>3.1686452569957053</v>
      </c>
      <c r="Z42" s="64"/>
      <c r="AA42" s="58">
        <f>-M42*COS(Y42)</f>
        <v>18.800034842292423</v>
      </c>
      <c r="AB42" s="58">
        <f>-M42*SIN(Y42)</f>
        <v>0.50871399231200587</v>
      </c>
      <c r="AC42" s="64"/>
      <c r="AD42" s="82">
        <f>$AA$40/$M$40*M42</f>
        <v>1.8229783353590717E-4</v>
      </c>
      <c r="AE42" s="82">
        <f>$AB$40/$M$40*M42</f>
        <v>-9.42265920886238E-4</v>
      </c>
      <c r="AF42" s="22">
        <f t="shared" si="0"/>
        <v>18.799852544458886</v>
      </c>
      <c r="AG42" s="22">
        <f t="shared" si="0"/>
        <v>0.50965625823289207</v>
      </c>
      <c r="AH42" s="63"/>
      <c r="AI42" s="38">
        <f>A42</f>
        <v>1</v>
      </c>
      <c r="AJ42" s="82">
        <f t="shared" ref="AJ42:AK44" si="1">AJ41+AF41</f>
        <v>718111.03453853808</v>
      </c>
      <c r="AK42" s="82">
        <f t="shared" si="1"/>
        <v>459077.63504851534</v>
      </c>
      <c r="AL42" s="66"/>
      <c r="AM42" s="9" t="str">
        <f>IF(A43=0,A42&amp;" - 1",A42&amp;" - "&amp;A43)</f>
        <v>1 - 2</v>
      </c>
      <c r="AN42" s="18">
        <f>F42</f>
        <v>-18.799999999930151</v>
      </c>
      <c r="AO42" s="18">
        <f>AN42*G42</f>
        <v>9.5880000001394663</v>
      </c>
      <c r="AP42" s="9" t="str">
        <f>D42&amp;","&amp;C42</f>
        <v>459077.63,718111.04</v>
      </c>
    </row>
    <row r="43" spans="1:44">
      <c r="A43" s="20">
        <f>A42+1</f>
        <v>2</v>
      </c>
      <c r="B43" s="44"/>
      <c r="C43" s="60">
        <v>718129.84</v>
      </c>
      <c r="D43" s="60">
        <v>459078.14</v>
      </c>
      <c r="E43" s="79"/>
      <c r="F43" s="72">
        <f>IF(C44=0,C43-$C$42,C43-C44)</f>
        <v>0.47999999998137355</v>
      </c>
      <c r="G43" s="72">
        <f>IF(D44=0,D43-$D$42,D43-D44)</f>
        <v>-20.089999999967404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20.095733377975346</v>
      </c>
      <c r="N43" s="36">
        <f>IF(F43=0,,ATAN(G43/F43))</f>
        <v>-1.5469083877641512</v>
      </c>
      <c r="O43" s="36">
        <f>ABS(DEGREES(N43))</f>
        <v>88.631321912272455</v>
      </c>
      <c r="P43" s="37" t="str">
        <f>TEXT(INT(O43),"00")</f>
        <v>88</v>
      </c>
      <c r="Q43" s="38" t="str">
        <f>TEXT((O43-P43)*60,"00")</f>
        <v>38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88.63333333333334</v>
      </c>
      <c r="X43" s="22">
        <f>IF(R43="",W43,IF(R43="N",IF(U43="E",180+W43,180-W43),IF(U43="E",360-W43,W43)))</f>
        <v>271.36666666666667</v>
      </c>
      <c r="Y43" s="22">
        <f>RADIANS(X43)</f>
        <v>4.7362418134952788</v>
      </c>
      <c r="Z43" s="64"/>
      <c r="AA43" s="58">
        <f>-M43*COS(Y43)</f>
        <v>-0.47929472174979426</v>
      </c>
      <c r="AB43" s="58">
        <f>-M43*SIN(Y43)</f>
        <v>20.09001683842936</v>
      </c>
      <c r="AC43" s="64"/>
      <c r="AD43" s="82">
        <f>$AA$40/$M$40*M43</f>
        <v>1.9479050171757856E-4</v>
      </c>
      <c r="AE43" s="82">
        <f>$AB$40/$M$40*M43</f>
        <v>-1.0068383585296627E-3</v>
      </c>
      <c r="AF43" s="22">
        <f t="shared" si="0"/>
        <v>-0.47948951225151182</v>
      </c>
      <c r="AG43" s="22">
        <f t="shared" si="0"/>
        <v>20.091023676787891</v>
      </c>
      <c r="AH43" s="64"/>
      <c r="AI43" s="25">
        <f>A43</f>
        <v>2</v>
      </c>
      <c r="AJ43" s="82">
        <f t="shared" si="1"/>
        <v>718129.83439108252</v>
      </c>
      <c r="AK43" s="82">
        <f t="shared" si="1"/>
        <v>459078.14470477356</v>
      </c>
      <c r="AL43" s="66"/>
      <c r="AM43" s="9" t="str">
        <f>IF(A44=0,A43&amp;" - 1",A43&amp;" - "&amp;A44)</f>
        <v>2 - 3</v>
      </c>
      <c r="AN43" s="18">
        <f>AN42+F42+F43</f>
        <v>-37.119999999878928</v>
      </c>
      <c r="AO43" s="18">
        <f>AN43*G43</f>
        <v>745.74079999635774</v>
      </c>
      <c r="AP43" s="9" t="str">
        <f>D43&amp;","&amp;C43</f>
        <v>459078.14,718129.84</v>
      </c>
    </row>
    <row r="44" spans="1:44" s="46" customFormat="1">
      <c r="A44" s="20">
        <f>A43+1</f>
        <v>3</v>
      </c>
      <c r="B44" s="44"/>
      <c r="C44" s="60">
        <v>718129.36</v>
      </c>
      <c r="D44" s="60">
        <v>459098.23</v>
      </c>
      <c r="E44" s="79"/>
      <c r="F44" s="72">
        <f>IF(C45=0,C44-$C$42,C44-C45)</f>
        <v>18.839999999967404</v>
      </c>
      <c r="G44" s="72">
        <f>IF(D45=0,D44-$D$42,D44-D45)</f>
        <v>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18.847453408849159</v>
      </c>
      <c r="N44" s="22">
        <f>IF(F44=0,,ATAN(G44/F44))</f>
        <v>2.8124217318765157E-2</v>
      </c>
      <c r="O44" s="22">
        <f>ABS(DEGREES(N44))</f>
        <v>1.6113989544739797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1.6166666666666667</v>
      </c>
      <c r="Y44" s="22">
        <f>RADIANS(X44)</f>
        <v>2.8216156240574993E-2</v>
      </c>
      <c r="Z44" s="64"/>
      <c r="AA44" s="58">
        <f>-M44*COS(Y44)</f>
        <v>-18.839951192713869</v>
      </c>
      <c r="AB44" s="58">
        <f>-M44*SIN(Y44)</f>
        <v>-0.53173212701420336</v>
      </c>
      <c r="AC44" s="64"/>
      <c r="AD44" s="82">
        <f>$AA$40/$M$40*M44</f>
        <v>1.8269076507713397E-4</v>
      </c>
      <c r="AE44" s="82">
        <f>$AB$40/$M$40*M44</f>
        <v>-9.4429691595270644E-4</v>
      </c>
      <c r="AF44" s="22">
        <f>AA44-AD44</f>
        <v>-18.840133883478945</v>
      </c>
      <c r="AG44" s="22">
        <f>AB44-AE44</f>
        <v>-0.5307878300982507</v>
      </c>
      <c r="AH44" s="64"/>
      <c r="AI44" s="25">
        <f>A44</f>
        <v>3</v>
      </c>
      <c r="AJ44" s="82">
        <f t="shared" si="1"/>
        <v>718129.35490157024</v>
      </c>
      <c r="AK44" s="82">
        <f t="shared" si="1"/>
        <v>459098.23572845035</v>
      </c>
      <c r="AL44" s="66"/>
      <c r="AM44" s="9" t="str">
        <f>IF(A45=0,A44&amp;" - 1",A44&amp;" - "&amp;A45)</f>
        <v>3 - 4</v>
      </c>
      <c r="AN44" s="18">
        <f>AN43+F43+F44</f>
        <v>-17.799999999930151</v>
      </c>
      <c r="AO44" s="18">
        <f>AN44*G44</f>
        <v>-9.4339999994242092</v>
      </c>
      <c r="AP44" s="9" t="str">
        <f>D44&amp;","&amp;C44</f>
        <v>459098.23,718129.36</v>
      </c>
    </row>
    <row r="45" spans="1:44" s="46" customFormat="1">
      <c r="A45" s="20">
        <f t="shared" ref="A45:A47" si="2">A44+1</f>
        <v>4</v>
      </c>
      <c r="B45" s="44"/>
      <c r="C45" s="60">
        <v>718110.52</v>
      </c>
      <c r="D45" s="60">
        <v>459097.7</v>
      </c>
      <c r="E45" s="79"/>
      <c r="F45" s="72">
        <f t="shared" ref="F45:F47" si="3">IF(C46=0,C45-$C$42,C45-C46)</f>
        <v>18.770000000018626</v>
      </c>
      <c r="G45" s="72">
        <f t="shared" ref="G45:G47" si="4">IF(D46=0,D45-$D$42,D45-D46)</f>
        <v>0.59000000002561137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18.779270486382838</v>
      </c>
      <c r="N45" s="22">
        <f t="shared" ref="N45:N47" si="11">IF(F45=0,,ATAN(G45/F45))</f>
        <v>3.1422791698440949E-2</v>
      </c>
      <c r="O45" s="22">
        <f t="shared" ref="O45:O47" si="12">ABS(DEGREES(N45))</f>
        <v>1.8003933448393863</v>
      </c>
      <c r="P45" s="24" t="str">
        <f t="shared" ref="P45:P47" si="13">TEXT(INT(O45),"00")</f>
        <v>01</v>
      </c>
      <c r="Q45" s="25" t="str">
        <f t="shared" ref="Q45:Q47" si="14">TEXT((O45-P45)*60,"00")</f>
        <v>48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48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1.8</v>
      </c>
      <c r="X45" s="22">
        <f t="shared" ref="X45:X47" si="20">IF(R45="",W45,IF(R45="N",IF(U45="E",180+W45,180-W45),IF(U45="E",360-W45,W45)))</f>
        <v>1.8</v>
      </c>
      <c r="Y45" s="22">
        <f t="shared" ref="Y45:Y47" si="21">RADIANS(X45)</f>
        <v>3.1415926535897934E-2</v>
      </c>
      <c r="Z45" s="64"/>
      <c r="AA45" s="58">
        <f t="shared" ref="AA45:AA47" si="22">-M45*COS(Y45)</f>
        <v>-18.770004050022209</v>
      </c>
      <c r="AB45" s="58">
        <f t="shared" ref="AB45:AB47" si="23">-M45*SIN(Y45)</f>
        <v>-0.58987114091077641</v>
      </c>
      <c r="AC45" s="64"/>
      <c r="AD45" s="82">
        <f t="shared" ref="AD45:AD47" si="24">$AA$40/$M$40*M45</f>
        <v>1.8202985933032795E-4</v>
      </c>
      <c r="AE45" s="82">
        <f t="shared" ref="AE45:AE47" si="25">$AB$40/$M$40*M45</f>
        <v>-9.408808086405451E-4</v>
      </c>
      <c r="AF45" s="22">
        <f t="shared" ref="AF45:AF47" si="26">AA45-AD45</f>
        <v>-18.77018607988154</v>
      </c>
      <c r="AG45" s="22">
        <f t="shared" ref="AG45:AG47" si="27">AB45-AE45</f>
        <v>-0.58893026010213589</v>
      </c>
      <c r="AH45" s="64"/>
      <c r="AI45" s="25">
        <f t="shared" ref="AI45:AI47" si="28">A45</f>
        <v>4</v>
      </c>
      <c r="AJ45" s="82">
        <f t="shared" ref="AJ45:AJ47" si="29">AJ44+AF44</f>
        <v>718110.51476768672</v>
      </c>
      <c r="AK45" s="82">
        <f t="shared" ref="AK45:AK47" si="30">AK44+AG44</f>
        <v>459097.70494062023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19.810000000055879</v>
      </c>
      <c r="AO45" s="18">
        <f t="shared" ref="AO45:AO47" si="33">AN45*G45</f>
        <v>11.68790000054033</v>
      </c>
      <c r="AP45" s="9" t="str">
        <f t="shared" ref="AP45:AP47" si="34">D45&amp;","&amp;C45</f>
        <v>459097.7,718110.52</v>
      </c>
    </row>
    <row r="46" spans="1:44" s="46" customFormat="1">
      <c r="A46" s="20">
        <f t="shared" si="2"/>
        <v>5</v>
      </c>
      <c r="B46" s="44"/>
      <c r="C46" s="60">
        <v>718091.75</v>
      </c>
      <c r="D46" s="60">
        <v>459097.11</v>
      </c>
      <c r="E46" s="79"/>
      <c r="F46" s="72">
        <f t="shared" si="3"/>
        <v>59.300000000046566</v>
      </c>
      <c r="G46" s="72">
        <f t="shared" si="4"/>
        <v>20.010000000009313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62.585062914451846</v>
      </c>
      <c r="N46" s="22">
        <f t="shared" si="11"/>
        <v>0.32543908296704638</v>
      </c>
      <c r="O46" s="22">
        <f t="shared" si="12"/>
        <v>18.646285942619595</v>
      </c>
      <c r="P46" s="24" t="str">
        <f t="shared" si="13"/>
        <v>18</v>
      </c>
      <c r="Q46" s="25" t="str">
        <f t="shared" si="14"/>
        <v>39</v>
      </c>
      <c r="R46" s="23" t="str">
        <f t="shared" si="15"/>
        <v>S</v>
      </c>
      <c r="S46" s="25" t="str">
        <f t="shared" si="16"/>
        <v>18</v>
      </c>
      <c r="T46" s="25" t="str">
        <f t="shared" si="17"/>
        <v>39</v>
      </c>
      <c r="U46" s="24" t="str">
        <f t="shared" si="18"/>
        <v>W</v>
      </c>
      <c r="V46" s="44"/>
      <c r="W46" s="22">
        <f t="shared" si="19"/>
        <v>18.649999999999999</v>
      </c>
      <c r="X46" s="22">
        <f t="shared" si="20"/>
        <v>18.649999999999999</v>
      </c>
      <c r="Y46" s="22">
        <f t="shared" si="21"/>
        <v>0.32550390549694241</v>
      </c>
      <c r="Z46" s="64"/>
      <c r="AA46" s="58">
        <f t="shared" si="22"/>
        <v>-59.298702776636127</v>
      </c>
      <c r="AB46" s="58">
        <f t="shared" si="23"/>
        <v>-20.013843933988849</v>
      </c>
      <c r="AC46" s="64"/>
      <c r="AD46" s="82">
        <f t="shared" si="24"/>
        <v>6.0664498159064149E-4</v>
      </c>
      <c r="AE46" s="82">
        <f t="shared" si="25"/>
        <v>-3.1356428167147068E-3</v>
      </c>
      <c r="AF46" s="22">
        <f t="shared" si="26"/>
        <v>-59.299309421617714</v>
      </c>
      <c r="AG46" s="22">
        <f t="shared" si="27"/>
        <v>-20.010708291172133</v>
      </c>
      <c r="AH46" s="64"/>
      <c r="AI46" s="25">
        <f t="shared" si="28"/>
        <v>5</v>
      </c>
      <c r="AJ46" s="82">
        <f t="shared" si="29"/>
        <v>718091.74458160682</v>
      </c>
      <c r="AK46" s="82">
        <f t="shared" si="30"/>
        <v>459097.11601036013</v>
      </c>
      <c r="AL46" s="66"/>
      <c r="AM46" s="9" t="str">
        <f t="shared" si="31"/>
        <v>5 - 6</v>
      </c>
      <c r="AN46" s="18">
        <f t="shared" si="32"/>
        <v>97.880000000121072</v>
      </c>
      <c r="AO46" s="18">
        <f t="shared" si="33"/>
        <v>1958.5788000033342</v>
      </c>
      <c r="AP46" s="9" t="str">
        <f t="shared" si="34"/>
        <v>459097.11,718091.75</v>
      </c>
    </row>
    <row r="47" spans="1:44" s="46" customFormat="1">
      <c r="A47" s="20">
        <f t="shared" si="2"/>
        <v>6</v>
      </c>
      <c r="B47" s="44"/>
      <c r="C47" s="60">
        <v>718032.45</v>
      </c>
      <c r="D47" s="60">
        <v>459077.1</v>
      </c>
      <c r="E47" s="79"/>
      <c r="F47" s="72">
        <f t="shared" si="3"/>
        <v>-78.590000000083819</v>
      </c>
      <c r="G47" s="72">
        <f t="shared" si="4"/>
        <v>-0.53000000002793968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78.591787102808681</v>
      </c>
      <c r="N47" s="22">
        <f t="shared" si="11"/>
        <v>6.7437583090414104E-3</v>
      </c>
      <c r="O47" s="22">
        <f t="shared" si="12"/>
        <v>0.38638888916435354</v>
      </c>
      <c r="P47" s="24" t="str">
        <f t="shared" si="13"/>
        <v>00</v>
      </c>
      <c r="Q47" s="25" t="str">
        <f t="shared" si="14"/>
        <v>23</v>
      </c>
      <c r="R47" s="23" t="str">
        <f t="shared" si="15"/>
        <v>N</v>
      </c>
      <c r="S47" s="25" t="str">
        <f t="shared" si="16"/>
        <v>00</v>
      </c>
      <c r="T47" s="25" t="str">
        <f t="shared" si="17"/>
        <v>23</v>
      </c>
      <c r="U47" s="24" t="str">
        <f t="shared" si="18"/>
        <v>E</v>
      </c>
      <c r="V47" s="44"/>
      <c r="W47" s="22">
        <f t="shared" si="19"/>
        <v>0.38333333333333336</v>
      </c>
      <c r="X47" s="22">
        <f t="shared" si="20"/>
        <v>180.38333333333333</v>
      </c>
      <c r="Y47" s="22">
        <f t="shared" si="21"/>
        <v>3.1482830823891046</v>
      </c>
      <c r="Z47" s="64"/>
      <c r="AA47" s="58">
        <f t="shared" si="22"/>
        <v>78.590028152967548</v>
      </c>
      <c r="AB47" s="58">
        <f t="shared" si="23"/>
        <v>0.52580883310656701</v>
      </c>
      <c r="AC47" s="64"/>
      <c r="AD47" s="82">
        <f t="shared" si="24"/>
        <v>7.6180019672313169E-4</v>
      </c>
      <c r="AE47" s="82">
        <f t="shared" si="25"/>
        <v>-3.9376132451692048E-3</v>
      </c>
      <c r="AF47" s="22">
        <f t="shared" si="26"/>
        <v>78.589266352770821</v>
      </c>
      <c r="AG47" s="22">
        <f t="shared" si="27"/>
        <v>0.52974644635173618</v>
      </c>
      <c r="AH47" s="64"/>
      <c r="AI47" s="25">
        <f t="shared" si="28"/>
        <v>6</v>
      </c>
      <c r="AJ47" s="82">
        <f t="shared" si="29"/>
        <v>718032.44527218526</v>
      </c>
      <c r="AK47" s="82">
        <f t="shared" si="30"/>
        <v>459077.10530206893</v>
      </c>
      <c r="AL47" s="66"/>
      <c r="AM47" s="9" t="str">
        <f t="shared" si="31"/>
        <v>6 - 1</v>
      </c>
      <c r="AN47" s="18">
        <f t="shared" si="32"/>
        <v>78.590000000083819</v>
      </c>
      <c r="AO47" s="18">
        <f t="shared" si="33"/>
        <v>-41.652700002240202</v>
      </c>
      <c r="AP47" s="9" t="str">
        <f t="shared" si="34"/>
        <v>459077.1,718032.45</v>
      </c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1497.4686000020865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748.73430000104327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2.4416089987039252E-3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48093.817560791613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117.42629773845366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1.2846552260654676E-3</v>
      </c>
      <c r="AB40" s="91">
        <f>SUM(AB42:AB65536)</f>
        <v>2.0763225791515794E-3</v>
      </c>
      <c r="AC40" s="91"/>
      <c r="AD40" s="91">
        <f>SUM(AD42:AD65536)</f>
        <v>1.2846552260654676E-3</v>
      </c>
      <c r="AE40" s="91">
        <f>SUM(AE42:AE65536)</f>
        <v>2.0763225791515794E-3</v>
      </c>
      <c r="AF40" s="91">
        <f>SUM(AF42:AF65536)</f>
        <v>0</v>
      </c>
      <c r="AG40" s="91">
        <f>SUM(AG42:AG65536)</f>
        <v>9.9920072216264089E-16</v>
      </c>
      <c r="AH40" s="92"/>
      <c r="AI40" s="93">
        <v>1</v>
      </c>
      <c r="AJ40" s="92">
        <f>AJ44+AF44</f>
        <v>718006.18452510191</v>
      </c>
      <c r="AK40" s="92">
        <f>AK44+AG44</f>
        <v>459114.76858316147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3204</v>
      </c>
      <c r="G41" s="72">
        <f>IF(D42=0,D41-$D$41,D41-D42)</f>
        <v>3334.5799999999581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4624.3961526235744</v>
      </c>
      <c r="N41" s="36">
        <f>IF(F41=0,,ATAN(G41/F41))</f>
        <v>0.80536620607144382</v>
      </c>
      <c r="O41" s="36">
        <f>ABS(DEGREES(N41))</f>
        <v>46.144084570357066</v>
      </c>
      <c r="P41" s="37" t="str">
        <f>TEXT(INT(O41),"00")</f>
        <v>46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46.15</v>
      </c>
      <c r="X41" s="22">
        <f>IF(R41="",W41,IF(R41="N",IF(U41="E",180+W41,180-W41),IF(U41="E",360-W41,W41)))</f>
        <v>46.15</v>
      </c>
      <c r="Y41" s="22">
        <f>RADIANS(X41)</f>
        <v>0.80546944979538304</v>
      </c>
      <c r="Z41" s="64"/>
      <c r="AA41" s="58">
        <f>-M41*COS(Y41)</f>
        <v>-3203.6557084674932</v>
      </c>
      <c r="AB41" s="58">
        <f>-M41*SIN(Y41)</f>
        <v>-3334.910775118783</v>
      </c>
      <c r="AC41" s="64"/>
      <c r="AD41" s="22">
        <v>0</v>
      </c>
      <c r="AE41" s="22">
        <v>0</v>
      </c>
      <c r="AF41" s="22">
        <f t="shared" ref="AF41:AG43" si="0">AA41-AD41</f>
        <v>-3203.6557084674932</v>
      </c>
      <c r="AG41" s="22">
        <f t="shared" si="0"/>
        <v>-3334.910775118783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718024.62</v>
      </c>
      <c r="D42" s="60">
        <v>459115.64</v>
      </c>
      <c r="E42" s="79"/>
      <c r="F42" s="72">
        <f>IF(C43=0,C42-$C$42,C42-C43)</f>
        <v>1.3299999999580905</v>
      </c>
      <c r="G42" s="72">
        <f>IF(D43=0,D42-$D$42,D42-D43)</f>
        <v>-39.979999999981374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40.00211619400153</v>
      </c>
      <c r="N42" s="36">
        <f>IF(F42=0,,ATAN(G42/F42))</f>
        <v>-1.53754195705335</v>
      </c>
      <c r="O42" s="36">
        <f>ABS(DEGREES(N42))</f>
        <v>88.094664963441829</v>
      </c>
      <c r="P42" s="37" t="str">
        <f>TEXT(INT(O42),"00")</f>
        <v>88</v>
      </c>
      <c r="Q42" s="38" t="str">
        <f>TEXT((O42-P42)*60,"00")</f>
        <v>06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06</v>
      </c>
      <c r="U42" s="40" t="str">
        <f>IF(L42="",IF(G42&gt;0,"W","E"),"")</f>
        <v>E</v>
      </c>
      <c r="V42" s="44"/>
      <c r="W42" s="22">
        <f>IF(S42="due",90*(I42+K42),S42+T42/60)</f>
        <v>88.1</v>
      </c>
      <c r="X42" s="22">
        <f>IF(R42="",W42,IF(R42="N",IF(U42="E",180+W42,180-W42),IF(U42="E",360-W42,W42)))</f>
        <v>271.89999999999998</v>
      </c>
      <c r="Y42" s="22">
        <f>RADIANS(X42)</f>
        <v>4.7455502361725816</v>
      </c>
      <c r="Z42" s="64"/>
      <c r="AA42" s="58">
        <f>-M42*COS(Y42)</f>
        <v>-1.3262772983306579</v>
      </c>
      <c r="AB42" s="58">
        <f>-M42*SIN(Y42)</f>
        <v>39.980123668222092</v>
      </c>
      <c r="AC42" s="64"/>
      <c r="AD42" s="82">
        <f>$AA$40/$M$40*M42</f>
        <v>4.3762707853365094E-4</v>
      </c>
      <c r="AE42" s="82">
        <f>$AB$40/$M$40*M42</f>
        <v>7.0731427854811438E-4</v>
      </c>
      <c r="AF42" s="22">
        <f t="shared" si="0"/>
        <v>-1.3267149254091914</v>
      </c>
      <c r="AG42" s="22">
        <f t="shared" si="0"/>
        <v>39.979416353943542</v>
      </c>
      <c r="AH42" s="63"/>
      <c r="AI42" s="38">
        <f>A42</f>
        <v>1</v>
      </c>
      <c r="AJ42" s="82">
        <f t="shared" ref="AJ42:AK44" si="1">AJ41+AF41</f>
        <v>718024.96429153252</v>
      </c>
      <c r="AK42" s="82">
        <f t="shared" si="1"/>
        <v>459115.30922488117</v>
      </c>
      <c r="AL42" s="66"/>
      <c r="AM42" s="9" t="str">
        <f>IF(A43=0,A42&amp;" - 1",A42&amp;" - "&amp;A43)</f>
        <v>1 - 2</v>
      </c>
      <c r="AN42" s="18">
        <f>F42</f>
        <v>1.3299999999580905</v>
      </c>
      <c r="AO42" s="18">
        <f>AN42*G42</f>
        <v>-53.173399998299686</v>
      </c>
      <c r="AP42" s="9" t="str">
        <f>D42&amp;","&amp;C42</f>
        <v>459115.64,718024.62</v>
      </c>
    </row>
    <row r="43" spans="1:44">
      <c r="A43" s="20">
        <f>A42+1</f>
        <v>2</v>
      </c>
      <c r="B43" s="44"/>
      <c r="C43" s="60">
        <v>718023.29</v>
      </c>
      <c r="D43" s="60">
        <v>459155.62</v>
      </c>
      <c r="E43" s="79"/>
      <c r="F43" s="72">
        <f>IF(C44=0,C43-$C$42,C43-C44)</f>
        <v>18.650000000023283</v>
      </c>
      <c r="G43" s="72">
        <f>IF(D44=0,D43-$D$42,D43-D44)</f>
        <v>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18.658405612507888</v>
      </c>
      <c r="N43" s="36">
        <f>IF(F43=0,,ATAN(G43/F43))</f>
        <v>3.0017790379669864E-2</v>
      </c>
      <c r="O43" s="36">
        <f>ABS(DEGREES(N43))</f>
        <v>1.7198926990634882</v>
      </c>
      <c r="P43" s="37" t="str">
        <f>TEXT(INT(O43),"00")</f>
        <v>01</v>
      </c>
      <c r="Q43" s="38" t="str">
        <f>TEXT((O43-P43)*60,"00")</f>
        <v>43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43</v>
      </c>
      <c r="U43" s="40" t="str">
        <f>IF(L43="",IF(G43&gt;0,"W","E"),"")</f>
        <v>W</v>
      </c>
      <c r="V43" s="44"/>
      <c r="W43" s="22">
        <f>IF(S43="due",90*(I43+K43),S43+T43/60)</f>
        <v>1.7166666666666668</v>
      </c>
      <c r="X43" s="22">
        <f>IF(R43="",W43,IF(R43="N",IF(U43="E",180+W43,180-W43),IF(U43="E",360-W43,W43)))</f>
        <v>1.7166666666666668</v>
      </c>
      <c r="Y43" s="22">
        <f>RADIANS(X43)</f>
        <v>2.9961485492569325E-2</v>
      </c>
      <c r="Z43" s="64"/>
      <c r="AA43" s="58">
        <f>-M43*COS(Y43)</f>
        <v>-18.650031501197553</v>
      </c>
      <c r="AB43" s="58">
        <f>-M43*SIN(Y43)</f>
        <v>-0.55894991296613294</v>
      </c>
      <c r="AC43" s="64"/>
      <c r="AD43" s="82">
        <f>$AA$40/$M$40*M43</f>
        <v>2.0412478926607735E-4</v>
      </c>
      <c r="AE43" s="82">
        <f>$AB$40/$M$40*M43</f>
        <v>3.2991646343570439E-4</v>
      </c>
      <c r="AF43" s="22">
        <f t="shared" si="0"/>
        <v>-18.65023562598682</v>
      </c>
      <c r="AG43" s="22">
        <f t="shared" si="0"/>
        <v>-0.55927982942956866</v>
      </c>
      <c r="AH43" s="64"/>
      <c r="AI43" s="25">
        <f>A43</f>
        <v>2</v>
      </c>
      <c r="AJ43" s="82">
        <f t="shared" si="1"/>
        <v>718023.63757660717</v>
      </c>
      <c r="AK43" s="82">
        <f t="shared" si="1"/>
        <v>459155.28864123509</v>
      </c>
      <c r="AL43" s="66"/>
      <c r="AM43" s="9" t="str">
        <f>IF(A44=0,A43&amp;" - 1",A43&amp;" - "&amp;A44)</f>
        <v>2 - 3</v>
      </c>
      <c r="AN43" s="18">
        <f>AN42+F42+F43</f>
        <v>21.309999999939464</v>
      </c>
      <c r="AO43" s="18">
        <f>AN43*G43</f>
        <v>11.933599999916483</v>
      </c>
      <c r="AP43" s="9" t="str">
        <f>D43&amp;","&amp;C43</f>
        <v>459155.62,718023.29</v>
      </c>
    </row>
    <row r="44" spans="1:44" s="46" customFormat="1">
      <c r="A44" s="20">
        <f>A43+1</f>
        <v>3</v>
      </c>
      <c r="B44" s="44"/>
      <c r="C44" s="60">
        <v>718004.64</v>
      </c>
      <c r="D44" s="60">
        <v>459155.06</v>
      </c>
      <c r="E44" s="79"/>
      <c r="F44" s="72">
        <f>IF(C45=0,C44-$C$42,C44-C45)</f>
        <v>-1.1999999999534339</v>
      </c>
      <c r="G44" s="72">
        <f>IF(D45=0,D44-$D$42,D44-D45)</f>
        <v>39.960000000020955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39.978013957693832</v>
      </c>
      <c r="N44" s="22">
        <f>IF(F44=0,,ATAN(G44/F44))</f>
        <v>-1.5407753189389077</v>
      </c>
      <c r="O44" s="22">
        <f>ABS(DEGREES(N44))</f>
        <v>88.27992295312275</v>
      </c>
      <c r="P44" s="24" t="str">
        <f>TEXT(INT(O44),"00")</f>
        <v>88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88.283333333333331</v>
      </c>
      <c r="X44" s="22">
        <f>IF(R44="",W44,IF(R44="N",IF(U44="E",180+W44,180-W44),IF(U44="E",360-W44,W44)))</f>
        <v>91.716666666666669</v>
      </c>
      <c r="Y44" s="22">
        <f>RADIANS(X44)</f>
        <v>1.6007578122874659</v>
      </c>
      <c r="Z44" s="64"/>
      <c r="AA44" s="58">
        <f>-M44*COS(Y44)</f>
        <v>1.1976214841868427</v>
      </c>
      <c r="AB44" s="58">
        <f>-M44*SIN(Y44)</f>
        <v>-39.960071356069641</v>
      </c>
      <c r="AC44" s="64"/>
      <c r="AD44" s="82">
        <f>$AA$40/$M$40*M44</f>
        <v>4.3736339770210917E-4</v>
      </c>
      <c r="AE44" s="82">
        <f>$AB$40/$M$40*M44</f>
        <v>7.0688810469764359E-4</v>
      </c>
      <c r="AF44" s="22">
        <f>AA44-AD44</f>
        <v>1.1971841207891405</v>
      </c>
      <c r="AG44" s="22">
        <f>AB44-AE44</f>
        <v>-39.960778244174335</v>
      </c>
      <c r="AH44" s="64"/>
      <c r="AI44" s="25">
        <f>A44</f>
        <v>3</v>
      </c>
      <c r="AJ44" s="82">
        <f t="shared" si="1"/>
        <v>718004.98734098114</v>
      </c>
      <c r="AK44" s="82">
        <f t="shared" si="1"/>
        <v>459154.72936140565</v>
      </c>
      <c r="AL44" s="66"/>
      <c r="AM44" s="9" t="str">
        <f>IF(A45=0,A44&amp;" - 1",A44&amp;" - "&amp;A45)</f>
        <v>3 - 4</v>
      </c>
      <c r="AN44" s="18">
        <f>AN43+F43+F44</f>
        <v>38.760000000009313</v>
      </c>
      <c r="AO44" s="18">
        <f>AN44*G44</f>
        <v>1548.8496000011844</v>
      </c>
      <c r="AP44" s="9" t="str">
        <f>D44&amp;","&amp;C44</f>
        <v>459155.06,718004.64</v>
      </c>
    </row>
    <row r="45" spans="1:44" s="46" customFormat="1">
      <c r="A45" s="20">
        <f>A44+1</f>
        <v>4</v>
      </c>
      <c r="B45" s="44"/>
      <c r="C45" s="60">
        <v>718005.84</v>
      </c>
      <c r="D45" s="60">
        <v>459115.1</v>
      </c>
      <c r="E45" s="79"/>
      <c r="F45" s="72">
        <f>IF(C46=0,C45-$C$42,C45-C46)</f>
        <v>-18.78000000002794</v>
      </c>
      <c r="G45" s="72">
        <f>IF(D46=0,D45-$D$42,D45-D46)</f>
        <v>-0.5400000000372529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18.787761974250408</v>
      </c>
      <c r="N45" s="22">
        <f>IF(F45=0,,ATAN(G45/F45))</f>
        <v>2.8746073015618677E-2</v>
      </c>
      <c r="O45" s="22">
        <f>ABS(DEGREES(N45))</f>
        <v>1.6470286613698533</v>
      </c>
      <c r="P45" s="24" t="str">
        <f>TEXT(INT(O45),"00")</f>
        <v>01</v>
      </c>
      <c r="Q45" s="25" t="str">
        <f>TEXT((O45-P45)*60,"00")</f>
        <v>39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39</v>
      </c>
      <c r="U45" s="24" t="str">
        <f>IF(L45="",IF(G45&gt;0,"W","E"),"")</f>
        <v>E</v>
      </c>
      <c r="V45" s="44"/>
      <c r="W45" s="22">
        <f>IF(S45="due",90*(I45+K45),S45+T45/60)</f>
        <v>1.65</v>
      </c>
      <c r="X45" s="22">
        <f>IF(R45="",W45,IF(R45="N",IF(U45="E",180+W45,180-W45),IF(U45="E",360-W45,W45)))</f>
        <v>181.65</v>
      </c>
      <c r="Y45" s="22">
        <f>RADIANS(X45)</f>
        <v>3.1703905862476995</v>
      </c>
      <c r="Z45" s="64"/>
      <c r="AA45" s="58">
        <f>-M45*COS(Y45)</f>
        <v>18.779971970567434</v>
      </c>
      <c r="AB45" s="58">
        <f>-M45*SIN(Y45)</f>
        <v>0.54097392339283523</v>
      </c>
      <c r="AC45" s="64"/>
      <c r="AD45" s="82">
        <f>$AA$40/$M$40*M45</f>
        <v>2.0553996056363013E-4</v>
      </c>
      <c r="AE45" s="82">
        <f>$AB$40/$M$40*M45</f>
        <v>3.322037324701171E-4</v>
      </c>
      <c r="AF45" s="22">
        <f>AA45-AD45</f>
        <v>18.77976643060687</v>
      </c>
      <c r="AG45" s="22">
        <f>AB45-AE45</f>
        <v>0.54064171966036512</v>
      </c>
      <c r="AH45" s="64"/>
      <c r="AI45" s="25">
        <f>A45</f>
        <v>4</v>
      </c>
      <c r="AJ45" s="82">
        <f t="shared" ref="AJ45" si="2">AJ44+AF44</f>
        <v>718006.18452510191</v>
      </c>
      <c r="AK45" s="82">
        <f t="shared" ref="AK45" si="3">AK44+AG44</f>
        <v>459114.76858316147</v>
      </c>
      <c r="AL45" s="66"/>
      <c r="AM45" s="9" t="str">
        <f>IF(A46=0,A45&amp;" - 1",A45&amp;" - "&amp;A46)</f>
        <v>4 - 1</v>
      </c>
      <c r="AN45" s="18">
        <f>AN44+F44+F45</f>
        <v>18.78000000002794</v>
      </c>
      <c r="AO45" s="18">
        <f>AN45*G45</f>
        <v>-10.141200000714697</v>
      </c>
      <c r="AP45" s="9" t="str">
        <f>D45&amp;","&amp;C45</f>
        <v>459115.1,718005.84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1495.3869999985559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747.69349999927795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7.2151565874543581E-3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16052.539556316371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115.82158652512773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-6.8799818715381544E-3</v>
      </c>
      <c r="AB40" s="91">
        <f>SUM(AB42:AB65536)</f>
        <v>-2.1735533185989198E-3</v>
      </c>
      <c r="AC40" s="91"/>
      <c r="AD40" s="91">
        <f>SUM(AD42:AD65536)</f>
        <v>-6.8799818715381544E-3</v>
      </c>
      <c r="AE40" s="91">
        <f>SUM(AE42:AE65536)</f>
        <v>-2.1735533185989198E-3</v>
      </c>
      <c r="AF40" s="91">
        <f>SUM(AF42:AF65536)</f>
        <v>-3.7747582837255322E-15</v>
      </c>
      <c r="AG40" s="91">
        <f>SUM(AG42:AG65536)</f>
        <v>0</v>
      </c>
      <c r="AH40" s="92"/>
      <c r="AI40" s="93">
        <v>1</v>
      </c>
      <c r="AJ40" s="92">
        <f>AJ44+AF44</f>
        <v>718039.43470686744</v>
      </c>
      <c r="AK40" s="92">
        <f>AK44+AG44</f>
        <v>459155.74803449138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3204</v>
      </c>
      <c r="G41" s="72">
        <f>IF(D42=0,D41-$D$41,D41-D42)</f>
        <v>3334.5799999999581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4624.3961526235744</v>
      </c>
      <c r="N41" s="36">
        <f>IF(F41=0,,ATAN(G41/F41))</f>
        <v>0.80536620607144382</v>
      </c>
      <c r="O41" s="36">
        <f>ABS(DEGREES(N41))</f>
        <v>46.144084570357066</v>
      </c>
      <c r="P41" s="37" t="str">
        <f>TEXT(INT(O41),"00")</f>
        <v>46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46.15</v>
      </c>
      <c r="X41" s="22">
        <f>IF(R41="",W41,IF(R41="N",IF(U41="E",180+W41,180-W41),IF(U41="E",360-W41,W41)))</f>
        <v>46.15</v>
      </c>
      <c r="Y41" s="22">
        <f>RADIANS(X41)</f>
        <v>0.80546944979538304</v>
      </c>
      <c r="Z41" s="64"/>
      <c r="AA41" s="58">
        <f>-M41*COS(Y41)</f>
        <v>-3203.6557084674932</v>
      </c>
      <c r="AB41" s="58">
        <f>-M41*SIN(Y41)</f>
        <v>-3334.910775118783</v>
      </c>
      <c r="AC41" s="64"/>
      <c r="AD41" s="22">
        <v>0</v>
      </c>
      <c r="AE41" s="22">
        <v>0</v>
      </c>
      <c r="AF41" s="22">
        <f t="shared" ref="AF41:AG43" si="0">AA41-AD41</f>
        <v>-3203.6557084674932</v>
      </c>
      <c r="AG41" s="22">
        <f t="shared" si="0"/>
        <v>-3334.910775118783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718024.62</v>
      </c>
      <c r="D42" s="60">
        <v>459115.64</v>
      </c>
      <c r="E42" s="79"/>
      <c r="F42" s="72">
        <f>IF(C43=0,C42-$C$42,C42-C43)</f>
        <v>-18.790000000037253</v>
      </c>
      <c r="G42" s="72">
        <f>IF(D43=0,D42-$D$42,D42-D43)</f>
        <v>-0.61999999999534339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18.800226062507711</v>
      </c>
      <c r="N42" s="36">
        <f>IF(F42=0,,ATAN(G42/F42))</f>
        <v>3.2984307486913965E-2</v>
      </c>
      <c r="O42" s="36">
        <f>ABS(DEGREES(N42))</f>
        <v>1.8898616091619331</v>
      </c>
      <c r="P42" s="37" t="str">
        <f>TEXT(INT(O42),"00")</f>
        <v>01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53</v>
      </c>
      <c r="U42" s="40" t="str">
        <f>IF(L42="",IF(G42&gt;0,"W","E"),"")</f>
        <v>E</v>
      </c>
      <c r="V42" s="44"/>
      <c r="W42" s="22">
        <f>IF(S42="due",90*(I42+K42),S42+T42/60)</f>
        <v>1.8833333333333333</v>
      </c>
      <c r="X42" s="22">
        <f>IF(R42="",W42,IF(R42="N",IF(U42="E",180+W42,180-W42),IF(U42="E",360-W42,W42)))</f>
        <v>181.88333333333333</v>
      </c>
      <c r="Y42" s="22">
        <f>RADIANS(X42)</f>
        <v>3.1744630211690197</v>
      </c>
      <c r="Z42" s="64"/>
      <c r="AA42" s="58">
        <f>-M42*COS(Y42)</f>
        <v>18.790070520811135</v>
      </c>
      <c r="AB42" s="58">
        <f>-M42*SIN(Y42)</f>
        <v>0.61785906511000921</v>
      </c>
      <c r="AC42" s="64"/>
      <c r="AD42" s="82">
        <f>$AA$40/$M$40*M42</f>
        <v>-1.1167625860729379E-3</v>
      </c>
      <c r="AE42" s="82">
        <f>$AB$40/$M$40*M42</f>
        <v>-3.5281241584191362E-4</v>
      </c>
      <c r="AF42" s="22">
        <f t="shared" si="0"/>
        <v>18.791187283397207</v>
      </c>
      <c r="AG42" s="22">
        <f t="shared" si="0"/>
        <v>0.61821187752585116</v>
      </c>
      <c r="AH42" s="63"/>
      <c r="AI42" s="38">
        <f>A42</f>
        <v>1</v>
      </c>
      <c r="AJ42" s="82">
        <f t="shared" ref="AJ42:AK44" si="1">AJ41+AF41</f>
        <v>718024.96429153252</v>
      </c>
      <c r="AK42" s="82">
        <f t="shared" si="1"/>
        <v>459115.30922488117</v>
      </c>
      <c r="AL42" s="66"/>
      <c r="AM42" s="9" t="str">
        <f>IF(A43=0,A42&amp;" - 1",A42&amp;" - "&amp;A43)</f>
        <v>1 - 2</v>
      </c>
      <c r="AN42" s="18">
        <f>F42</f>
        <v>-18.790000000037253</v>
      </c>
      <c r="AO42" s="18">
        <f>AN42*G42</f>
        <v>11.649799999935599</v>
      </c>
      <c r="AP42" s="9" t="str">
        <f>D42&amp;","&amp;C42</f>
        <v>459115.64,718024.62</v>
      </c>
    </row>
    <row r="43" spans="1:44">
      <c r="A43" s="20">
        <f>A42+1</f>
        <v>2</v>
      </c>
      <c r="B43" s="44"/>
      <c r="C43" s="60">
        <v>718043.41</v>
      </c>
      <c r="D43" s="60">
        <v>459116.26</v>
      </c>
      <c r="E43" s="79"/>
      <c r="F43" s="72">
        <f>IF(C44=0,C43-$C$42,C43-C44)</f>
        <v>1.190000000060536</v>
      </c>
      <c r="G43" s="72">
        <f>IF(D44=0,D43-$D$42,D43-D44)</f>
        <v>-36.940000000002328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36.9591625987429</v>
      </c>
      <c r="N43" s="36">
        <f>IF(F43=0,,ATAN(G43/F43))</f>
        <v>-1.5385930618154311</v>
      </c>
      <c r="O43" s="36">
        <f>ABS(DEGREES(N43))</f>
        <v>88.154888830135178</v>
      </c>
      <c r="P43" s="37" t="str">
        <f>TEXT(INT(O43),"00")</f>
        <v>88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88.15</v>
      </c>
      <c r="X43" s="22">
        <f>IF(R43="",W43,IF(R43="N",IF(U43="E",180+W43,180-W43),IF(U43="E",360-W43,W43)))</f>
        <v>271.85000000000002</v>
      </c>
      <c r="Y43" s="22">
        <f>RADIANS(X43)</f>
        <v>4.7446775715465854</v>
      </c>
      <c r="Z43" s="64"/>
      <c r="AA43" s="58">
        <f>-M43*COS(Y43)</f>
        <v>-1.1931519449037484</v>
      </c>
      <c r="AB43" s="58">
        <f>-M43*SIN(Y43)</f>
        <v>36.939898327373456</v>
      </c>
      <c r="AC43" s="64"/>
      <c r="AD43" s="82">
        <f>$AA$40/$M$40*M43</f>
        <v>-2.1954315796858465E-3</v>
      </c>
      <c r="AE43" s="82">
        <f>$AB$40/$M$40*M43</f>
        <v>-6.9359014091648942E-4</v>
      </c>
      <c r="AF43" s="22">
        <f t="shared" si="0"/>
        <v>-1.1909565133240625</v>
      </c>
      <c r="AG43" s="22">
        <f t="shared" si="0"/>
        <v>36.940591917514375</v>
      </c>
      <c r="AH43" s="64"/>
      <c r="AI43" s="25">
        <f>A43</f>
        <v>2</v>
      </c>
      <c r="AJ43" s="82">
        <f t="shared" si="1"/>
        <v>718043.75547881587</v>
      </c>
      <c r="AK43" s="82">
        <f t="shared" si="1"/>
        <v>459115.92743675871</v>
      </c>
      <c r="AL43" s="66"/>
      <c r="AM43" s="9" t="str">
        <f>IF(A44=0,A43&amp;" - 1",A43&amp;" - "&amp;A44)</f>
        <v>2 - 3</v>
      </c>
      <c r="AN43" s="18">
        <f>AN42+F42+F43</f>
        <v>-36.39000000001397</v>
      </c>
      <c r="AO43" s="18">
        <f>AN43*G43</f>
        <v>1344.2466000006007</v>
      </c>
      <c r="AP43" s="9" t="str">
        <f>D43&amp;","&amp;C43</f>
        <v>459116.26,718043.41</v>
      </c>
    </row>
    <row r="44" spans="1:44" s="46" customFormat="1">
      <c r="A44" s="20">
        <f>A43+1</f>
        <v>3</v>
      </c>
      <c r="B44" s="44"/>
      <c r="C44" s="60">
        <v>718042.22</v>
      </c>
      <c r="D44" s="60">
        <v>459153.2</v>
      </c>
      <c r="E44" s="79"/>
      <c r="F44" s="72">
        <f>IF(C45=0,C44-$C$42,C44-C45)</f>
        <v>3.1300000000046566</v>
      </c>
      <c r="G44" s="72">
        <f>IF(D45=0,D44-$D$42,D44-D45)</f>
        <v>-2.8800000000046566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4.2533868857718522</v>
      </c>
      <c r="N44" s="22">
        <f>IF(F44=0,,ATAN(G44/F44))</f>
        <v>-0.74382479324060902</v>
      </c>
      <c r="O44" s="22">
        <f>ABS(DEGREES(N44))</f>
        <v>42.618021349877978</v>
      </c>
      <c r="P44" s="24" t="str">
        <f>TEXT(INT(O44),"00")</f>
        <v>42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37</v>
      </c>
      <c r="U44" s="24" t="str">
        <f>IF(L44="",IF(G44&gt;0,"W","E"),"")</f>
        <v>E</v>
      </c>
      <c r="V44" s="44"/>
      <c r="W44" s="22">
        <f>IF(S44="due",90*(I44+K44),S44+T44/60)</f>
        <v>42.616666666666667</v>
      </c>
      <c r="X44" s="22">
        <f>IF(R44="",W44,IF(R44="N",IF(U44="E",180+W44,180-W44),IF(U44="E",360-W44,W44)))</f>
        <v>317.38333333333333</v>
      </c>
      <c r="Y44" s="22">
        <f>RADIANS(X44)</f>
        <v>5.5393841576213365</v>
      </c>
      <c r="Z44" s="64"/>
      <c r="AA44" s="58">
        <f>-M44*COS(Y44)</f>
        <v>-3.1300680929349727</v>
      </c>
      <c r="AB44" s="58">
        <f>-M44*SIN(Y44)</f>
        <v>2.8799259944738855</v>
      </c>
      <c r="AC44" s="64"/>
      <c r="AD44" s="82">
        <f>$AA$40/$M$40*M44</f>
        <v>-2.5265777774853527E-4</v>
      </c>
      <c r="AE44" s="82">
        <f>$AB$40/$M$40*M44</f>
        <v>-7.9820726500312794E-5</v>
      </c>
      <c r="AF44" s="22">
        <f>AA44-AD44</f>
        <v>-3.1298154351572243</v>
      </c>
      <c r="AG44" s="22">
        <f>AB44-AE44</f>
        <v>2.880005815200386</v>
      </c>
      <c r="AH44" s="64"/>
      <c r="AI44" s="25">
        <f>A44</f>
        <v>3</v>
      </c>
      <c r="AJ44" s="82">
        <f t="shared" si="1"/>
        <v>718042.56452230259</v>
      </c>
      <c r="AK44" s="82">
        <f t="shared" si="1"/>
        <v>459152.8680286762</v>
      </c>
      <c r="AL44" s="66"/>
      <c r="AM44" s="9" t="str">
        <f>IF(A45=0,A44&amp;" - 1",A44&amp;" - "&amp;A45)</f>
        <v>3 - 4</v>
      </c>
      <c r="AN44" s="18">
        <f>AN43+F43+F44</f>
        <v>-32.069999999948777</v>
      </c>
      <c r="AO44" s="18">
        <f>AN44*G44</f>
        <v>92.361600000001815</v>
      </c>
      <c r="AP44" s="9" t="str">
        <f>D44&amp;","&amp;C44</f>
        <v>459153.2,718042.22</v>
      </c>
    </row>
    <row r="45" spans="1:44" s="46" customFormat="1">
      <c r="A45" s="20">
        <f t="shared" ref="A45:A46" si="2">A44+1</f>
        <v>4</v>
      </c>
      <c r="B45" s="44"/>
      <c r="C45" s="60">
        <v>718039.09</v>
      </c>
      <c r="D45" s="60">
        <v>459156.08</v>
      </c>
      <c r="E45" s="79"/>
      <c r="F45" s="72">
        <f t="shared" ref="F45:F46" si="3">IF(C46=0,C45-$C$42,C45-C46)</f>
        <v>15.799999999930151</v>
      </c>
      <c r="G45" s="72">
        <f t="shared" ref="G45:G46" si="4">IF(D46=0,D45-$D$42,D45-D46)</f>
        <v>0.46000000002095476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15.80669478410373</v>
      </c>
      <c r="N45" s="22">
        <f t="shared" ref="N45:N46" si="11">IF(F45=0,,ATAN(G45/F45))</f>
        <v>2.9105702379329051E-2</v>
      </c>
      <c r="O45" s="22">
        <f t="shared" ref="O45:O46" si="12">ABS(DEGREES(N45))</f>
        <v>1.667633906099433</v>
      </c>
      <c r="P45" s="24" t="str">
        <f t="shared" ref="P45:P46" si="13">TEXT(INT(O45),"00")</f>
        <v>01</v>
      </c>
      <c r="Q45" s="25" t="str">
        <f t="shared" ref="Q45:Q46" si="14">TEXT((O45-P45)*60,"00")</f>
        <v>40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1.6666666666666665</v>
      </c>
      <c r="X45" s="22">
        <f t="shared" ref="X45:X46" si="20">IF(R45="",W45,IF(R45="N",IF(U45="E",180+W45,180-W45),IF(U45="E",360-W45,W45)))</f>
        <v>1.6666666666666665</v>
      </c>
      <c r="Y45" s="22">
        <f t="shared" ref="Y45:Y46" si="21">RADIANS(X45)</f>
        <v>2.9088820866572156E-2</v>
      </c>
      <c r="Z45" s="64"/>
      <c r="AA45" s="58">
        <f t="shared" ref="AA45:AA46" si="22">-M45*COS(Y45)</f>
        <v>-15.800007763174634</v>
      </c>
      <c r="AB45" s="58">
        <f t="shared" ref="AB45:AB46" si="23">-M45*SIN(Y45)</f>
        <v>-0.459733272053863</v>
      </c>
      <c r="AC45" s="64"/>
      <c r="AD45" s="82">
        <f t="shared" ref="AD45:AD46" si="24">$AA$40/$M$40*M45</f>
        <v>-9.3894218535831291E-4</v>
      </c>
      <c r="AE45" s="82">
        <f t="shared" ref="AE45:AE46" si="25">$AB$40/$M$40*M45</f>
        <v>-2.9663463379182034E-4</v>
      </c>
      <c r="AF45" s="22">
        <f t="shared" ref="AF45:AF46" si="26">AA45-AD45</f>
        <v>-15.799068820989275</v>
      </c>
      <c r="AG45" s="22">
        <f t="shared" ref="AG45:AG46" si="27">AB45-AE45</f>
        <v>-0.45943663742007118</v>
      </c>
      <c r="AH45" s="64"/>
      <c r="AI45" s="25">
        <f t="shared" ref="AI45:AI46" si="28">A45</f>
        <v>4</v>
      </c>
      <c r="AJ45" s="82">
        <f t="shared" ref="AJ45:AJ46" si="29">AJ44+AF44</f>
        <v>718039.43470686744</v>
      </c>
      <c r="AK45" s="82">
        <f t="shared" ref="AK45:AK46" si="30">AK44+AG44</f>
        <v>459155.74803449138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-13.14000000001397</v>
      </c>
      <c r="AO45" s="18">
        <f t="shared" ref="AO45:AO46" si="33">AN45*G45</f>
        <v>-6.0444000002817715</v>
      </c>
      <c r="AP45" s="9" t="str">
        <f t="shared" ref="AP45:AP46" si="34">D45&amp;","&amp;C45</f>
        <v>459156.08,718039.09</v>
      </c>
    </row>
    <row r="46" spans="1:44" s="46" customFormat="1">
      <c r="A46" s="20">
        <f t="shared" si="2"/>
        <v>5</v>
      </c>
      <c r="B46" s="44"/>
      <c r="C46" s="60">
        <v>718023.29</v>
      </c>
      <c r="D46" s="60">
        <v>459155.62</v>
      </c>
      <c r="E46" s="79"/>
      <c r="F46" s="72">
        <f t="shared" si="3"/>
        <v>-1.3299999999580905</v>
      </c>
      <c r="G46" s="72">
        <f t="shared" si="4"/>
        <v>39.979999999981374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40.00211619400153</v>
      </c>
      <c r="N46" s="22">
        <f t="shared" si="11"/>
        <v>-1.53754195705335</v>
      </c>
      <c r="O46" s="22">
        <f t="shared" si="12"/>
        <v>88.094664963441829</v>
      </c>
      <c r="P46" s="24" t="str">
        <f t="shared" si="13"/>
        <v>88</v>
      </c>
      <c r="Q46" s="25" t="str">
        <f t="shared" si="14"/>
        <v>06</v>
      </c>
      <c r="R46" s="23" t="str">
        <f t="shared" si="15"/>
        <v>N</v>
      </c>
      <c r="S46" s="25" t="str">
        <f t="shared" si="16"/>
        <v>88</v>
      </c>
      <c r="T46" s="25" t="str">
        <f t="shared" si="17"/>
        <v>06</v>
      </c>
      <c r="U46" s="24" t="str">
        <f t="shared" si="18"/>
        <v>W</v>
      </c>
      <c r="V46" s="44"/>
      <c r="W46" s="22">
        <f t="shared" si="19"/>
        <v>88.1</v>
      </c>
      <c r="X46" s="22">
        <f t="shared" si="20"/>
        <v>91.9</v>
      </c>
      <c r="Y46" s="22">
        <f t="shared" si="21"/>
        <v>1.603957582582789</v>
      </c>
      <c r="Z46" s="64"/>
      <c r="AA46" s="58">
        <f t="shared" si="22"/>
        <v>1.3262772983306805</v>
      </c>
      <c r="AB46" s="58">
        <f t="shared" si="23"/>
        <v>-39.980123668222092</v>
      </c>
      <c r="AC46" s="64"/>
      <c r="AD46" s="82">
        <f t="shared" si="24"/>
        <v>-2.3761877426725212E-3</v>
      </c>
      <c r="AE46" s="82">
        <f t="shared" si="25"/>
        <v>-7.5069540154838364E-4</v>
      </c>
      <c r="AF46" s="22">
        <f t="shared" si="26"/>
        <v>1.328653486073353</v>
      </c>
      <c r="AG46" s="22">
        <f t="shared" si="27"/>
        <v>-39.979372972820542</v>
      </c>
      <c r="AH46" s="64"/>
      <c r="AI46" s="25">
        <f t="shared" si="28"/>
        <v>5</v>
      </c>
      <c r="AJ46" s="82">
        <f t="shared" si="29"/>
        <v>718023.63563804643</v>
      </c>
      <c r="AK46" s="82">
        <f t="shared" si="30"/>
        <v>459155.28859785397</v>
      </c>
      <c r="AL46" s="66"/>
      <c r="AM46" s="9" t="str">
        <f t="shared" si="31"/>
        <v>5 - 1</v>
      </c>
      <c r="AN46" s="18">
        <f t="shared" si="32"/>
        <v>1.3299999999580905</v>
      </c>
      <c r="AO46" s="18">
        <f t="shared" si="33"/>
        <v>53.173399998299686</v>
      </c>
      <c r="AP46" s="9" t="str">
        <f t="shared" si="34"/>
        <v>459155.62,718023.29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78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1511.6382999962379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755.81914999811897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2.3735065042566504E-3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48523.372243898833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115.1705396293605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2.3720929393284962E-3</v>
      </c>
      <c r="AB40" s="91">
        <f>SUM(AB42:AB65536)</f>
        <v>8.1903680848427474E-5</v>
      </c>
      <c r="AC40" s="91"/>
      <c r="AD40" s="91">
        <f>SUM(AD42:AD65536)</f>
        <v>2.3720929393284958E-3</v>
      </c>
      <c r="AE40" s="91">
        <f>SUM(AE42:AE65536)</f>
        <v>8.1903680848427474E-5</v>
      </c>
      <c r="AF40" s="91">
        <f>SUM(AF42:AF65536)</f>
        <v>0</v>
      </c>
      <c r="AG40" s="91">
        <f>SUM(AG42:AG65536)</f>
        <v>2.4980018054066022E-15</v>
      </c>
      <c r="AH40" s="92"/>
      <c r="AI40" s="93">
        <v>1</v>
      </c>
      <c r="AJ40" s="92">
        <f>AJ44+AF44</f>
        <v>718025.21396370616</v>
      </c>
      <c r="AK40" s="92">
        <f>AK44+AG44</f>
        <v>459095.61008524266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3202.5899999999674</v>
      </c>
      <c r="G41" s="72">
        <f>IF(D42=0,D41-$D$41,D41-D42)</f>
        <v>3374.8199999999488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4652.5254153523383</v>
      </c>
      <c r="N41" s="36">
        <f>IF(F41=0,,ATAN(G41/F41))</f>
        <v>0.81157726011480391</v>
      </c>
      <c r="O41" s="36">
        <f>ABS(DEGREES(N41))</f>
        <v>46.499951753369267</v>
      </c>
      <c r="P41" s="37" t="str">
        <f>TEXT(INT(O41),"00")</f>
        <v>46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46.5</v>
      </c>
      <c r="X41" s="22">
        <f>IF(R41="",W41,IF(R41="N",IF(U41="E",180+W41,180-W41),IF(U41="E",360-W41,W41)))</f>
        <v>46.5</v>
      </c>
      <c r="Y41" s="22">
        <f>RADIANS(X41)</f>
        <v>0.81157810217736326</v>
      </c>
      <c r="Z41" s="64"/>
      <c r="AA41" s="58">
        <f>-M41*COS(Y41)</f>
        <v>-3202.5871581892657</v>
      </c>
      <c r="AB41" s="58">
        <f>-M41*SIN(Y41)</f>
        <v>-3374.8226967798846</v>
      </c>
      <c r="AC41" s="64"/>
      <c r="AD41" s="22">
        <v>0</v>
      </c>
      <c r="AE41" s="22">
        <v>0</v>
      </c>
      <c r="AF41" s="22">
        <f t="shared" ref="AF41:AG43" si="0">AA41-AD41</f>
        <v>-3202.5871581892657</v>
      </c>
      <c r="AG41" s="22">
        <f t="shared" si="0"/>
        <v>-3374.8226967798846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718026.03</v>
      </c>
      <c r="D42" s="60">
        <v>459075.4</v>
      </c>
      <c r="E42" s="79"/>
      <c r="F42" s="72">
        <f>IF(C43=0,C42-$C$42,C42-C43)</f>
        <v>-18.439999999944121</v>
      </c>
      <c r="G42" s="72">
        <f>IF(D43=0,D42-$D$42,D42-D43)</f>
        <v>-0.73999999999068677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18.454842182959069</v>
      </c>
      <c r="N42" s="36">
        <f>IF(F42=0,,ATAN(G42/F42))</f>
        <v>4.0108630380286461E-2</v>
      </c>
      <c r="O42" s="36">
        <f>ABS(DEGREES(N42))</f>
        <v>2.2980552428406082</v>
      </c>
      <c r="P42" s="37" t="str">
        <f>TEXT(INT(O42),"00")</f>
        <v>02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18</v>
      </c>
      <c r="U42" s="40" t="str">
        <f>IF(L42="",IF(G42&gt;0,"W","E"),"")</f>
        <v>E</v>
      </c>
      <c r="V42" s="44"/>
      <c r="W42" s="22">
        <f>IF(S42="due",90*(I42+K42),S42+T42/60)</f>
        <v>2.2999999999999998</v>
      </c>
      <c r="X42" s="22">
        <f>IF(R42="",W42,IF(R42="N",IF(U42="E",180+W42,180-W42),IF(U42="E",360-W42,W42)))</f>
        <v>182.3</v>
      </c>
      <c r="Y42" s="22">
        <f>RADIANS(X42)</f>
        <v>3.1817352263856629</v>
      </c>
      <c r="Z42" s="64"/>
      <c r="AA42" s="58">
        <f>-M42*COS(Y42)</f>
        <v>18.43997487193435</v>
      </c>
      <c r="AB42" s="58">
        <f>-M42*SIN(Y42)</f>
        <v>0.74062589770764586</v>
      </c>
      <c r="AC42" s="64"/>
      <c r="AD42" s="82">
        <f>$AA$40/$M$40*M42</f>
        <v>3.8010242011107933E-4</v>
      </c>
      <c r="AE42" s="82">
        <f>$AB$40/$M$40*M42</f>
        <v>1.312418530924243E-5</v>
      </c>
      <c r="AF42" s="22">
        <f t="shared" si="0"/>
        <v>18.43959476951424</v>
      </c>
      <c r="AG42" s="22">
        <f t="shared" si="0"/>
        <v>0.74061277352233668</v>
      </c>
      <c r="AH42" s="63"/>
      <c r="AI42" s="38">
        <f>A42</f>
        <v>1</v>
      </c>
      <c r="AJ42" s="82">
        <f t="shared" ref="AJ42:AK44" si="1">AJ41+AF41</f>
        <v>718026.03284181072</v>
      </c>
      <c r="AK42" s="82">
        <f t="shared" si="1"/>
        <v>459075.39730322006</v>
      </c>
      <c r="AL42" s="66"/>
      <c r="AM42" s="9" t="str">
        <f>IF(A43=0,A42&amp;" - 1",A42&amp;" - "&amp;A43)</f>
        <v>1 - 2</v>
      </c>
      <c r="AN42" s="18">
        <f>F42</f>
        <v>-18.439999999944121</v>
      </c>
      <c r="AO42" s="18">
        <f>AN42*G42</f>
        <v>13.645599999786914</v>
      </c>
      <c r="AP42" s="9" t="str">
        <f>D42&amp;","&amp;C42</f>
        <v>459075.4,718026.03</v>
      </c>
    </row>
    <row r="43" spans="1:44">
      <c r="A43" s="20">
        <f>A42+1</f>
        <v>2</v>
      </c>
      <c r="B43" s="44"/>
      <c r="C43" s="60">
        <v>718044.47</v>
      </c>
      <c r="D43" s="60">
        <v>459076.14</v>
      </c>
      <c r="E43" s="79"/>
      <c r="F43" s="72">
        <f>IF(C44=0,C43-$C$42,C43-C44)</f>
        <v>0.46999999997206032</v>
      </c>
      <c r="G43" s="72">
        <f>IF(D44=0,D43-$D$42,D43-D44)</f>
        <v>-20.089999999967404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20.095497008003161</v>
      </c>
      <c r="N43" s="36">
        <f>IF(F43=0,,ATAN(G43/F43))</f>
        <v>-1.5474058697316393</v>
      </c>
      <c r="O43" s="36">
        <f>ABS(DEGREES(N43))</f>
        <v>88.659825529393387</v>
      </c>
      <c r="P43" s="37" t="str">
        <f>TEXT(INT(O43),"00")</f>
        <v>88</v>
      </c>
      <c r="Q43" s="38" t="str">
        <f>TEXT((O43-P43)*60,"00")</f>
        <v>40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40</v>
      </c>
      <c r="U43" s="40" t="str">
        <f>IF(L43="",IF(G43&gt;0,"W","E"),"")</f>
        <v>E</v>
      </c>
      <c r="V43" s="44"/>
      <c r="W43" s="22">
        <f>IF(S43="due",90*(I43+K43),S43+T43/60)</f>
        <v>88.666666666666671</v>
      </c>
      <c r="X43" s="22">
        <f>IF(R43="",W43,IF(R43="N",IF(U43="E",180+W43,180-W43),IF(U43="E",360-W43,W43)))</f>
        <v>271.33333333333331</v>
      </c>
      <c r="Y43" s="22">
        <f>RADIANS(X43)</f>
        <v>4.7356600370779471</v>
      </c>
      <c r="Z43" s="64"/>
      <c r="AA43" s="58">
        <f>-M43*COS(Y43)</f>
        <v>-0.46760124319419588</v>
      </c>
      <c r="AB43" s="58">
        <f>-M43*SIN(Y43)</f>
        <v>20.090055974935144</v>
      </c>
      <c r="AC43" s="64"/>
      <c r="AD43" s="82">
        <f>$AA$40/$M$40*M43</f>
        <v>4.1389392390090948E-4</v>
      </c>
      <c r="AE43" s="82">
        <f>$AB$40/$M$40*M43</f>
        <v>1.4290939147552894E-5</v>
      </c>
      <c r="AF43" s="22">
        <f t="shared" si="0"/>
        <v>-0.46801513711809678</v>
      </c>
      <c r="AG43" s="22">
        <f t="shared" si="0"/>
        <v>20.090041683995995</v>
      </c>
      <c r="AH43" s="64"/>
      <c r="AI43" s="25">
        <f>A43</f>
        <v>2</v>
      </c>
      <c r="AJ43" s="82">
        <f t="shared" si="1"/>
        <v>718044.47243658022</v>
      </c>
      <c r="AK43" s="82">
        <f t="shared" si="1"/>
        <v>459076.13791599358</v>
      </c>
      <c r="AL43" s="66"/>
      <c r="AM43" s="9" t="str">
        <f>IF(A44=0,A43&amp;" - 1",A43&amp;" - "&amp;A44)</f>
        <v>2 - 3</v>
      </c>
      <c r="AN43" s="18">
        <f>AN42+F42+F43</f>
        <v>-36.409999999916181</v>
      </c>
      <c r="AO43" s="18">
        <f>AN43*G43</f>
        <v>731.47689999712929</v>
      </c>
      <c r="AP43" s="9" t="str">
        <f>D43&amp;","&amp;C43</f>
        <v>459076.14,718044.47</v>
      </c>
    </row>
    <row r="44" spans="1:44" s="46" customFormat="1">
      <c r="A44" s="20">
        <f>A43+1</f>
        <v>3</v>
      </c>
      <c r="B44" s="44"/>
      <c r="C44" s="60">
        <v>718044</v>
      </c>
      <c r="D44" s="60">
        <v>459096.23</v>
      </c>
      <c r="E44" s="79"/>
      <c r="F44" s="72">
        <f>IF(C45=0,C44-$C$42,C44-C45)</f>
        <v>18.790000000037253</v>
      </c>
      <c r="G44" s="72">
        <f>IF(D45=0,D44-$D$42,D44-D45)</f>
        <v>0.61999999999534339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18.800226062507711</v>
      </c>
      <c r="N44" s="22">
        <f>IF(F44=0,,ATAN(G44/F44))</f>
        <v>3.2984307486913965E-2</v>
      </c>
      <c r="O44" s="22">
        <f>ABS(DEGREES(N44))</f>
        <v>1.8898616091619331</v>
      </c>
      <c r="P44" s="24" t="str">
        <f>TEXT(INT(O44),"00")</f>
        <v>01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1.8833333333333333</v>
      </c>
      <c r="X44" s="22">
        <f>IF(R44="",W44,IF(R44="N",IF(U44="E",180+W44,180-W44),IF(U44="E",360-W44,W44)))</f>
        <v>1.8833333333333333</v>
      </c>
      <c r="Y44" s="22">
        <f>RADIANS(X44)</f>
        <v>3.2870367579226539E-2</v>
      </c>
      <c r="Z44" s="64"/>
      <c r="AA44" s="58">
        <f>-M44*COS(Y44)</f>
        <v>-18.790070520811135</v>
      </c>
      <c r="AB44" s="58">
        <f>-M44*SIN(Y44)</f>
        <v>-0.61785906511001099</v>
      </c>
      <c r="AC44" s="64"/>
      <c r="AD44" s="82">
        <f>$AA$40/$M$40*M44</f>
        <v>3.8721606796470419E-4</v>
      </c>
      <c r="AE44" s="82">
        <f>$AB$40/$M$40*M44</f>
        <v>1.3369805509788335E-5</v>
      </c>
      <c r="AF44" s="22">
        <f>AA44-AD44</f>
        <v>-18.790457736879098</v>
      </c>
      <c r="AG44" s="22">
        <f>AB44-AE44</f>
        <v>-0.6178724349155208</v>
      </c>
      <c r="AH44" s="64"/>
      <c r="AI44" s="25">
        <f>A44</f>
        <v>3</v>
      </c>
      <c r="AJ44" s="82">
        <f t="shared" si="1"/>
        <v>718044.0044214431</v>
      </c>
      <c r="AK44" s="82">
        <f t="shared" si="1"/>
        <v>459096.22795767756</v>
      </c>
      <c r="AL44" s="66"/>
      <c r="AM44" s="9" t="str">
        <f>IF(A45=0,A44&amp;" - 1",A44&amp;" - "&amp;A45)</f>
        <v>3 - 4</v>
      </c>
      <c r="AN44" s="18">
        <f>AN43+F43+F44</f>
        <v>-17.149999999906868</v>
      </c>
      <c r="AO44" s="18">
        <f>AN44*G44</f>
        <v>-10.632999999862397</v>
      </c>
      <c r="AP44" s="9" t="str">
        <f>D44&amp;","&amp;C44</f>
        <v>459096.23,718044</v>
      </c>
    </row>
    <row r="45" spans="1:44" s="46" customFormat="1">
      <c r="A45" s="20">
        <f t="shared" ref="A45:A47" si="2">A44+1</f>
        <v>4</v>
      </c>
      <c r="B45" s="44"/>
      <c r="C45" s="60">
        <v>718025.21</v>
      </c>
      <c r="D45" s="60">
        <v>459095.61</v>
      </c>
      <c r="E45" s="79"/>
      <c r="F45" s="72">
        <f t="shared" ref="F45:F47" si="3">IF(C46=0,C45-$C$42,C45-C46)</f>
        <v>18.779999999911524</v>
      </c>
      <c r="G45" s="72">
        <f t="shared" ref="G45:G47" si="4">IF(D46=0,D45-$D$42,D45-D46)</f>
        <v>0.53999999997904524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18.787761974132369</v>
      </c>
      <c r="N45" s="22">
        <f t="shared" ref="N45:N47" si="11">IF(F45=0,,ATAN(G45/F45))</f>
        <v>2.874607301269988E-2</v>
      </c>
      <c r="O45" s="22">
        <f t="shared" ref="O45:O47" si="12">ABS(DEGREES(N45))</f>
        <v>1.6470286612026184</v>
      </c>
      <c r="P45" s="24" t="str">
        <f t="shared" ref="P45:P47" si="13">TEXT(INT(O45),"00")</f>
        <v>01</v>
      </c>
      <c r="Q45" s="25" t="str">
        <f t="shared" ref="Q45:Q47" si="14">TEXT((O45-P45)*60,"00")</f>
        <v>39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39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1.65</v>
      </c>
      <c r="X45" s="22">
        <f t="shared" ref="X45:X47" si="20">IF(R45="",W45,IF(R45="N",IF(U45="E",180+W45,180-W45),IF(U45="E",360-W45,W45)))</f>
        <v>1.65</v>
      </c>
      <c r="Y45" s="22">
        <f t="shared" ref="Y45:Y47" si="21">RADIANS(X45)</f>
        <v>2.8797932657906436E-2</v>
      </c>
      <c r="Z45" s="64"/>
      <c r="AA45" s="58">
        <f t="shared" ref="AA45:AA47" si="22">-M45*COS(Y45)</f>
        <v>-18.779971970449445</v>
      </c>
      <c r="AB45" s="58">
        <f t="shared" ref="AB45:AB47" si="23">-M45*SIN(Y45)</f>
        <v>-0.54097392338943906</v>
      </c>
      <c r="AC45" s="64"/>
      <c r="AD45" s="82">
        <f t="shared" ref="AD45:AD47" si="24">$AA$40/$M$40*M45</f>
        <v>3.8695935321694433E-4</v>
      </c>
      <c r="AE45" s="82">
        <f t="shared" ref="AE45:AE47" si="25">$AB$40/$M$40*M45</f>
        <v>1.3360941656934593E-5</v>
      </c>
      <c r="AF45" s="22">
        <f t="shared" ref="AF45:AF47" si="26">AA45-AD45</f>
        <v>-18.780358929802663</v>
      </c>
      <c r="AG45" s="22">
        <f t="shared" ref="AG45:AG47" si="27">AB45-AE45</f>
        <v>-0.540987284331096</v>
      </c>
      <c r="AH45" s="64"/>
      <c r="AI45" s="25">
        <f t="shared" ref="AI45:AI47" si="28">A45</f>
        <v>4</v>
      </c>
      <c r="AJ45" s="82">
        <f t="shared" ref="AJ45:AJ47" si="29">AJ44+AF44</f>
        <v>718025.21396370616</v>
      </c>
      <c r="AK45" s="82">
        <f t="shared" ref="AK45:AK47" si="30">AK44+AG44</f>
        <v>459095.61008524266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20.42000000004191</v>
      </c>
      <c r="AO45" s="18">
        <f t="shared" ref="AO45:AO47" si="33">AN45*G45</f>
        <v>11.026799999594735</v>
      </c>
      <c r="AP45" s="9" t="str">
        <f t="shared" ref="AP45:AP47" si="34">D45&amp;","&amp;C45</f>
        <v>459095.61,718025.21</v>
      </c>
    </row>
    <row r="46" spans="1:44" s="46" customFormat="1">
      <c r="A46" s="20">
        <f t="shared" si="2"/>
        <v>5</v>
      </c>
      <c r="B46" s="44"/>
      <c r="C46" s="60">
        <v>718006.43</v>
      </c>
      <c r="D46" s="60">
        <v>459095.07</v>
      </c>
      <c r="E46" s="79"/>
      <c r="F46" s="72">
        <f t="shared" si="3"/>
        <v>-0.59999999997671694</v>
      </c>
      <c r="G46" s="72">
        <f t="shared" si="4"/>
        <v>20.020000000018626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20.028988990978</v>
      </c>
      <c r="N46" s="22">
        <f t="shared" si="11"/>
        <v>-1.5408352650472943</v>
      </c>
      <c r="O46" s="22">
        <f t="shared" si="12"/>
        <v>88.283357612131539</v>
      </c>
      <c r="P46" s="24" t="str">
        <f t="shared" si="13"/>
        <v>88</v>
      </c>
      <c r="Q46" s="25" t="str">
        <f t="shared" si="14"/>
        <v>17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17</v>
      </c>
      <c r="U46" s="24" t="str">
        <f t="shared" si="18"/>
        <v>W</v>
      </c>
      <c r="V46" s="44"/>
      <c r="W46" s="22">
        <f t="shared" si="19"/>
        <v>88.283333333333331</v>
      </c>
      <c r="X46" s="22">
        <f t="shared" si="20"/>
        <v>91.716666666666669</v>
      </c>
      <c r="Y46" s="22">
        <f t="shared" si="21"/>
        <v>1.6007578122874659</v>
      </c>
      <c r="Z46" s="64"/>
      <c r="AA46" s="58">
        <f t="shared" si="22"/>
        <v>0.6000084833509004</v>
      </c>
      <c r="AB46" s="58">
        <f t="shared" si="23"/>
        <v>-20.019999745769852</v>
      </c>
      <c r="AC46" s="64"/>
      <c r="AD46" s="82">
        <f t="shared" si="24"/>
        <v>4.1252410139159558E-4</v>
      </c>
      <c r="AE46" s="82">
        <f t="shared" si="25"/>
        <v>1.4243641883705553E-5</v>
      </c>
      <c r="AF46" s="22">
        <f t="shared" si="26"/>
        <v>0.59959595924950881</v>
      </c>
      <c r="AG46" s="22">
        <f t="shared" si="27"/>
        <v>-20.020013989411733</v>
      </c>
      <c r="AH46" s="64"/>
      <c r="AI46" s="25">
        <f t="shared" si="28"/>
        <v>5</v>
      </c>
      <c r="AJ46" s="82">
        <f t="shared" si="29"/>
        <v>718006.43360477639</v>
      </c>
      <c r="AK46" s="82">
        <f t="shared" si="30"/>
        <v>459095.06909795833</v>
      </c>
      <c r="AL46" s="66"/>
      <c r="AM46" s="9" t="str">
        <f t="shared" si="31"/>
        <v>5 - 6</v>
      </c>
      <c r="AN46" s="18">
        <f t="shared" si="32"/>
        <v>38.599999999976717</v>
      </c>
      <c r="AO46" s="18">
        <f t="shared" si="33"/>
        <v>772.77200000025289</v>
      </c>
      <c r="AP46" s="9" t="str">
        <f t="shared" si="34"/>
        <v>459095.07,718006.43</v>
      </c>
    </row>
    <row r="47" spans="1:44" s="46" customFormat="1">
      <c r="A47" s="20">
        <f t="shared" si="2"/>
        <v>6</v>
      </c>
      <c r="B47" s="44"/>
      <c r="C47" s="60">
        <v>718007.03</v>
      </c>
      <c r="D47" s="60">
        <v>459075.05</v>
      </c>
      <c r="E47" s="79"/>
      <c r="F47" s="72">
        <f t="shared" si="3"/>
        <v>-19</v>
      </c>
      <c r="G47" s="72">
        <f t="shared" si="4"/>
        <v>-0.3500000000349246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19.003223410780194</v>
      </c>
      <c r="N47" s="22">
        <f t="shared" si="11"/>
        <v>1.8418969420473962E-2</v>
      </c>
      <c r="O47" s="22">
        <f t="shared" si="12"/>
        <v>1.0553292107736818</v>
      </c>
      <c r="P47" s="24" t="str">
        <f t="shared" si="13"/>
        <v>01</v>
      </c>
      <c r="Q47" s="25" t="str">
        <f t="shared" si="14"/>
        <v>03</v>
      </c>
      <c r="R47" s="23" t="str">
        <f t="shared" si="15"/>
        <v>N</v>
      </c>
      <c r="S47" s="25" t="str">
        <f t="shared" si="16"/>
        <v>01</v>
      </c>
      <c r="T47" s="25" t="str">
        <f t="shared" si="17"/>
        <v>03</v>
      </c>
      <c r="U47" s="24" t="str">
        <f t="shared" si="18"/>
        <v>E</v>
      </c>
      <c r="V47" s="44"/>
      <c r="W47" s="22">
        <f t="shared" si="19"/>
        <v>1.05</v>
      </c>
      <c r="X47" s="22">
        <f t="shared" si="20"/>
        <v>181.05</v>
      </c>
      <c r="Y47" s="22">
        <f t="shared" si="21"/>
        <v>3.1599186107357338</v>
      </c>
      <c r="Z47" s="64"/>
      <c r="AA47" s="58">
        <f t="shared" si="22"/>
        <v>19.000032472108852</v>
      </c>
      <c r="AB47" s="58">
        <f t="shared" si="23"/>
        <v>0.34823276530736297</v>
      </c>
      <c r="AC47" s="64"/>
      <c r="AD47" s="82">
        <f t="shared" si="24"/>
        <v>3.9139707274326311E-4</v>
      </c>
      <c r="AE47" s="82">
        <f t="shared" si="25"/>
        <v>1.3514167341203667E-5</v>
      </c>
      <c r="AF47" s="22">
        <f t="shared" si="26"/>
        <v>18.999641075036109</v>
      </c>
      <c r="AG47" s="22">
        <f t="shared" si="27"/>
        <v>0.34821925114002178</v>
      </c>
      <c r="AH47" s="64"/>
      <c r="AI47" s="25">
        <f t="shared" si="28"/>
        <v>6</v>
      </c>
      <c r="AJ47" s="82">
        <f t="shared" si="29"/>
        <v>718007.03320073569</v>
      </c>
      <c r="AK47" s="82">
        <f t="shared" si="30"/>
        <v>459075.04908396892</v>
      </c>
      <c r="AL47" s="66"/>
      <c r="AM47" s="9" t="str">
        <f t="shared" si="31"/>
        <v>6 - 1</v>
      </c>
      <c r="AN47" s="18">
        <f t="shared" si="32"/>
        <v>19</v>
      </c>
      <c r="AO47" s="18">
        <f t="shared" si="33"/>
        <v>-6.6500000006635673</v>
      </c>
      <c r="AP47" s="9" t="str">
        <f t="shared" si="34"/>
        <v>459075.05,718007.03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1507.4499000013152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753.7249500006576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2.6293766393459955E-3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43797.062063423124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115.15897186155149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2.2614327999441741E-3</v>
      </c>
      <c r="AB40" s="91">
        <f>SUM(AB42:AB65536)</f>
        <v>-1.3414705374606983E-3</v>
      </c>
      <c r="AC40" s="91"/>
      <c r="AD40" s="91">
        <f>SUM(AD42:AD65536)</f>
        <v>2.2614327999441737E-3</v>
      </c>
      <c r="AE40" s="91">
        <f>SUM(AE42:AE65536)</f>
        <v>-1.3414705374606981E-3</v>
      </c>
      <c r="AF40" s="91">
        <f>SUM(AF42:AF65536)</f>
        <v>0</v>
      </c>
      <c r="AG40" s="91">
        <f>SUM(AG42:AG65536)</f>
        <v>1.1102230246251565E-15</v>
      </c>
      <c r="AH40" s="92"/>
      <c r="AI40" s="93">
        <v>1</v>
      </c>
      <c r="AJ40" s="92">
        <f>AJ44+AF44</f>
        <v>718072.9194787367</v>
      </c>
      <c r="AK40" s="92">
        <f>AK44+AG44</f>
        <v>459096.75130223186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3154.9300000000512</v>
      </c>
      <c r="G41" s="72">
        <f>IF(D42=0,D41-$D$41,D41-D42)</f>
        <v>3373.7399999999907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4619.0588751931118</v>
      </c>
      <c r="N41" s="36">
        <f>IF(F41=0,,ATAN(G41/F41))</f>
        <v>0.81890087183012561</v>
      </c>
      <c r="O41" s="36">
        <f>ABS(DEGREES(N41))</f>
        <v>46.919563795449761</v>
      </c>
      <c r="P41" s="37" t="str">
        <f>TEXT(INT(O41),"00")</f>
        <v>46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46.916666666666664</v>
      </c>
      <c r="X41" s="22">
        <f>IF(R41="",W41,IF(R41="N",IF(U41="E",180+W41,180-W41),IF(U41="E",360-W41,W41)))</f>
        <v>46.916666666666664</v>
      </c>
      <c r="Y41" s="22">
        <f>RADIANS(X41)</f>
        <v>0.81885030739400622</v>
      </c>
      <c r="Z41" s="64"/>
      <c r="AA41" s="58">
        <f>-M41*COS(Y41)</f>
        <v>-3155.1005872274886</v>
      </c>
      <c r="AB41" s="58">
        <f>-M41*SIN(Y41)</f>
        <v>-3373.5804684306868</v>
      </c>
      <c r="AC41" s="64"/>
      <c r="AD41" s="22">
        <v>0</v>
      </c>
      <c r="AE41" s="22">
        <v>0</v>
      </c>
      <c r="AF41" s="22">
        <f t="shared" ref="AF41:AG43" si="0">AA41-AD41</f>
        <v>-3155.1005872274886</v>
      </c>
      <c r="AG41" s="22">
        <f t="shared" si="0"/>
        <v>-3373.5804684306868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718073.69</v>
      </c>
      <c r="D42" s="60">
        <v>459076.48</v>
      </c>
      <c r="E42" s="79"/>
      <c r="F42" s="72">
        <f>IF(C43=0,C42-$C$42,C42-C43)</f>
        <v>-18.75</v>
      </c>
      <c r="G42" s="72">
        <f>IF(D43=0,D42-$D$42,D42-D43)</f>
        <v>-0.61999999999534339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18.760247866166221</v>
      </c>
      <c r="N42" s="36">
        <f>IF(F42=0,,ATAN(G42/F42))</f>
        <v>3.3054622819943515E-2</v>
      </c>
      <c r="O42" s="36">
        <f>ABS(DEGREES(N42))</f>
        <v>1.8938903809795831</v>
      </c>
      <c r="P42" s="37" t="str">
        <f>TEXT(INT(O42),"00")</f>
        <v>01</v>
      </c>
      <c r="Q42" s="38" t="str">
        <f>TEXT((O42-P42)*60,"00")</f>
        <v>54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1.9</v>
      </c>
      <c r="X42" s="22">
        <f>IF(R42="",W42,IF(R42="N",IF(U42="E",180+W42,180-W42),IF(U42="E",360-W42,W42)))</f>
        <v>181.9</v>
      </c>
      <c r="Y42" s="22">
        <f>RADIANS(X42)</f>
        <v>3.1747539093776855</v>
      </c>
      <c r="Z42" s="64"/>
      <c r="AA42" s="58">
        <f>-M42*COS(Y42)</f>
        <v>18.74993378096072</v>
      </c>
      <c r="AB42" s="58">
        <f>-M42*SIN(Y42)</f>
        <v>0.62199936461571126</v>
      </c>
      <c r="AC42" s="64"/>
      <c r="AD42" s="82">
        <f>$AA$40/$M$40*M42</f>
        <v>3.6840412148378675E-4</v>
      </c>
      <c r="AE42" s="82">
        <f>$AB$40/$M$40*M42</f>
        <v>-2.1853546780686639E-4</v>
      </c>
      <c r="AF42" s="22">
        <f t="shared" si="0"/>
        <v>18.749565376839236</v>
      </c>
      <c r="AG42" s="22">
        <f t="shared" si="0"/>
        <v>0.62221790008351807</v>
      </c>
      <c r="AH42" s="63"/>
      <c r="AI42" s="38">
        <f>A42</f>
        <v>1</v>
      </c>
      <c r="AJ42" s="82">
        <f t="shared" ref="AJ42:AK44" si="1">AJ41+AF41</f>
        <v>718073.5194127725</v>
      </c>
      <c r="AK42" s="82">
        <f t="shared" si="1"/>
        <v>459076.63953156926</v>
      </c>
      <c r="AL42" s="66"/>
      <c r="AM42" s="9" t="str">
        <f>IF(A43=0,A42&amp;" - 1",A42&amp;" - "&amp;A43)</f>
        <v>1 - 2</v>
      </c>
      <c r="AN42" s="18">
        <f>F42</f>
        <v>-18.75</v>
      </c>
      <c r="AO42" s="18">
        <f>AN42*G42</f>
        <v>11.624999999912689</v>
      </c>
      <c r="AP42" s="9" t="str">
        <f>D42&amp;","&amp;C42</f>
        <v>459076.48,718073.69</v>
      </c>
    </row>
    <row r="43" spans="1:44">
      <c r="A43" s="20">
        <f>A42+1</f>
        <v>2</v>
      </c>
      <c r="B43" s="44"/>
      <c r="C43" s="60">
        <v>718092.44</v>
      </c>
      <c r="D43" s="60">
        <v>459077.1</v>
      </c>
      <c r="E43" s="79"/>
      <c r="F43" s="72">
        <f>IF(C44=0,C43-$C$42,C43-C44)</f>
        <v>0.69999999995343387</v>
      </c>
      <c r="G43" s="72">
        <f>IF(D44=0,D43-$D$42,D43-D44)</f>
        <v>-20.010000000009313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20.022240134418215</v>
      </c>
      <c r="N43" s="36">
        <f>IF(F43=0,,ATAN(G43/F43))</f>
        <v>-1.5358280778331934</v>
      </c>
      <c r="O43" s="36">
        <f>ABS(DEGREES(N43))</f>
        <v>87.996466917531691</v>
      </c>
      <c r="P43" s="37" t="str">
        <f>TEXT(INT(O43),"00")</f>
        <v>87</v>
      </c>
      <c r="Q43" s="38" t="str">
        <f>TEXT((O43-P43)*60,"00")</f>
        <v>60</v>
      </c>
      <c r="R43" s="39" t="str">
        <f>IF(L43="",IF(F43&gt;0,"S","N"),"")</f>
        <v>S</v>
      </c>
      <c r="S43" s="25">
        <f>IF(L43="",IF(INT(Q43)=60,INT(P43+1),P43),"due")</f>
        <v>88</v>
      </c>
      <c r="T43" s="38" t="str">
        <f>IF(L43="",IF(INT(Q43)=60,"00",Q43),L43)</f>
        <v>00</v>
      </c>
      <c r="U43" s="40" t="str">
        <f>IF(L43="",IF(G43&gt;0,"W","E"),"")</f>
        <v>E</v>
      </c>
      <c r="V43" s="44"/>
      <c r="W43" s="22">
        <f>IF(S43="due",90*(I43+K43),S43+T43/60)</f>
        <v>88</v>
      </c>
      <c r="X43" s="22">
        <f>IF(R43="",W43,IF(R43="N",IF(U43="E",180+W43,180-W43),IF(U43="E",360-W43,W43)))</f>
        <v>272</v>
      </c>
      <c r="Y43" s="22">
        <f>RADIANS(X43)</f>
        <v>4.7472955654245768</v>
      </c>
      <c r="Z43" s="64"/>
      <c r="AA43" s="58">
        <f>-M43*COS(Y43)</f>
        <v>-0.69876610354781732</v>
      </c>
      <c r="AB43" s="58">
        <f>-M43*SIN(Y43)</f>
        <v>20.01004312671115</v>
      </c>
      <c r="AC43" s="64"/>
      <c r="AD43" s="82">
        <f>$AA$40/$M$40*M43</f>
        <v>3.9318647810409496E-4</v>
      </c>
      <c r="AE43" s="82">
        <f>$AB$40/$M$40*M43</f>
        <v>-2.3323623683073845E-4</v>
      </c>
      <c r="AF43" s="22">
        <f t="shared" si="0"/>
        <v>-0.69915929002592136</v>
      </c>
      <c r="AG43" s="22">
        <f t="shared" si="0"/>
        <v>20.01027636294798</v>
      </c>
      <c r="AH43" s="64"/>
      <c r="AI43" s="25">
        <f>A43</f>
        <v>2</v>
      </c>
      <c r="AJ43" s="82">
        <f t="shared" si="1"/>
        <v>718092.26897814928</v>
      </c>
      <c r="AK43" s="82">
        <f t="shared" si="1"/>
        <v>459077.26174946933</v>
      </c>
      <c r="AL43" s="66"/>
      <c r="AM43" s="9" t="str">
        <f>IF(A44=0,A43&amp;" - 1",A43&amp;" - "&amp;A44)</f>
        <v>2 - 3</v>
      </c>
      <c r="AN43" s="18">
        <f>AN42+F42+F43</f>
        <v>-36.800000000046566</v>
      </c>
      <c r="AO43" s="18">
        <f>AN43*G43</f>
        <v>736.36800000127448</v>
      </c>
      <c r="AP43" s="9" t="str">
        <f>D43&amp;","&amp;C43</f>
        <v>459077.1,718092.44</v>
      </c>
    </row>
    <row r="44" spans="1:44" s="46" customFormat="1">
      <c r="A44" s="20">
        <f>A43+1</f>
        <v>3</v>
      </c>
      <c r="B44" s="44"/>
      <c r="C44" s="60">
        <v>718091.74</v>
      </c>
      <c r="D44" s="60">
        <v>459097.11</v>
      </c>
      <c r="E44" s="79"/>
      <c r="F44" s="72">
        <f>IF(C45=0,C44-$C$42,C44-C45)</f>
        <v>18.650000000023283</v>
      </c>
      <c r="G44" s="72">
        <f>IF(D45=0,D44-$D$42,D44-D45)</f>
        <v>0.51999999996041879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18.657247921406505</v>
      </c>
      <c r="N44" s="22">
        <f>IF(F44=0,,ATAN(G44/F44))</f>
        <v>2.7874815659825469E-2</v>
      </c>
      <c r="O44" s="22">
        <f>ABS(DEGREES(N44))</f>
        <v>1.5971092920131744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1.6</v>
      </c>
      <c r="Y44" s="22">
        <f>RADIANS(X44)</f>
        <v>2.7925268031909273E-2</v>
      </c>
      <c r="Z44" s="64"/>
      <c r="AA44" s="58">
        <f>-M44*COS(Y44)</f>
        <v>-18.649973741053568</v>
      </c>
      <c r="AB44" s="58">
        <f>-M44*SIN(Y44)</f>
        <v>-0.52094093603756886</v>
      </c>
      <c r="AC44" s="64"/>
      <c r="AD44" s="82">
        <f>$AA$40/$M$40*M44</f>
        <v>3.6638146141912333E-4</v>
      </c>
      <c r="AE44" s="82">
        <f>$AB$40/$M$40*M44</f>
        <v>-2.1733563605236486E-4</v>
      </c>
      <c r="AF44" s="22">
        <f>AA44-AD44</f>
        <v>-18.650340122514987</v>
      </c>
      <c r="AG44" s="22">
        <f>AB44-AE44</f>
        <v>-0.52072360040151644</v>
      </c>
      <c r="AH44" s="64"/>
      <c r="AI44" s="25">
        <f>A44</f>
        <v>3</v>
      </c>
      <c r="AJ44" s="82">
        <f t="shared" si="1"/>
        <v>718091.56981885922</v>
      </c>
      <c r="AK44" s="82">
        <f t="shared" si="1"/>
        <v>459097.27202583227</v>
      </c>
      <c r="AL44" s="66"/>
      <c r="AM44" s="9" t="str">
        <f>IF(A45=0,A44&amp;" - 1",A44&amp;" - "&amp;A45)</f>
        <v>3 - 4</v>
      </c>
      <c r="AN44" s="18">
        <f>AN43+F43+F44</f>
        <v>-17.450000000069849</v>
      </c>
      <c r="AO44" s="18">
        <f>AN44*G44</f>
        <v>-9.0739999993456291</v>
      </c>
      <c r="AP44" s="9" t="str">
        <f>D44&amp;","&amp;C44</f>
        <v>459097.11,718091.74</v>
      </c>
    </row>
    <row r="45" spans="1:44" s="46" customFormat="1">
      <c r="A45" s="20">
        <f t="shared" ref="A45:A47" si="2">A44+1</f>
        <v>4</v>
      </c>
      <c r="B45" s="44"/>
      <c r="C45" s="60">
        <v>718073.09</v>
      </c>
      <c r="D45" s="60">
        <v>459096.59</v>
      </c>
      <c r="E45" s="79"/>
      <c r="F45" s="72">
        <f t="shared" ref="F45:F47" si="3">IF(C46=0,C45-$C$42,C45-C46)</f>
        <v>18.75</v>
      </c>
      <c r="G45" s="72">
        <f t="shared" ref="G45:G47" si="4">IF(D46=0,D45-$D$42,D45-D46)</f>
        <v>0.48000000003958121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18.756142993697772</v>
      </c>
      <c r="N45" s="22">
        <f t="shared" ref="N45:N47" si="11">IF(F45=0,,ATAN(G45/F45))</f>
        <v>2.5594409794770668E-2</v>
      </c>
      <c r="O45" s="22">
        <f t="shared" ref="O45:O47" si="12">ABS(DEGREES(N45))</f>
        <v>1.4664516603686548</v>
      </c>
      <c r="P45" s="24" t="str">
        <f t="shared" ref="P45:P47" si="13">TEXT(INT(O45),"00")</f>
        <v>01</v>
      </c>
      <c r="Q45" s="25" t="str">
        <f t="shared" ref="Q45:Q47" si="14">TEXT((O45-P45)*60,"00")</f>
        <v>28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28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1.4666666666666668</v>
      </c>
      <c r="X45" s="22">
        <f t="shared" ref="X45:X47" si="20">IF(R45="",W45,IF(R45="N",IF(U45="E",180+W45,180-W45),IF(U45="E",360-W45,W45)))</f>
        <v>1.4666666666666668</v>
      </c>
      <c r="Y45" s="22">
        <f t="shared" ref="Y45:Y47" si="21">RADIANS(X45)</f>
        <v>2.5598162362583502E-2</v>
      </c>
      <c r="Z45" s="64"/>
      <c r="AA45" s="58">
        <f t="shared" ref="AA45:AA47" si="22">-M45*COS(Y45)</f>
        <v>-18.749998198635431</v>
      </c>
      <c r="AB45" s="58">
        <f t="shared" ref="AB45:AB47" si="23">-M45*SIN(Y45)</f>
        <v>-0.48007036068269204</v>
      </c>
      <c r="AC45" s="64"/>
      <c r="AD45" s="82">
        <f t="shared" ref="AD45:AD47" si="24">$AA$40/$M$40*M45</f>
        <v>3.6832351210451151E-4</v>
      </c>
      <c r="AE45" s="82">
        <f t="shared" ref="AE45:AE47" si="25">$AB$40/$M$40*M45</f>
        <v>-2.1848765072941733E-4</v>
      </c>
      <c r="AF45" s="22">
        <f t="shared" ref="AF45:AF47" si="26">AA45-AD45</f>
        <v>-18.750366522147537</v>
      </c>
      <c r="AG45" s="22">
        <f t="shared" ref="AG45:AG47" si="27">AB45-AE45</f>
        <v>-0.47985187303196264</v>
      </c>
      <c r="AH45" s="64"/>
      <c r="AI45" s="25">
        <f t="shared" ref="AI45:AI47" si="28">A45</f>
        <v>4</v>
      </c>
      <c r="AJ45" s="82">
        <f t="shared" ref="AJ45:AJ47" si="29">AJ44+AF44</f>
        <v>718072.9194787367</v>
      </c>
      <c r="AK45" s="82">
        <f t="shared" ref="AK45:AK47" si="30">AK44+AG44</f>
        <v>459096.75130223186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19.949999999953434</v>
      </c>
      <c r="AO45" s="18">
        <f t="shared" ref="AO45:AO47" si="33">AN45*G45</f>
        <v>9.5760000007672925</v>
      </c>
      <c r="AP45" s="9" t="str">
        <f t="shared" ref="AP45:AP47" si="34">D45&amp;","&amp;C45</f>
        <v>459096.59,718073.09</v>
      </c>
    </row>
    <row r="46" spans="1:44" s="46" customFormat="1">
      <c r="A46" s="20">
        <f t="shared" si="2"/>
        <v>5</v>
      </c>
      <c r="B46" s="44"/>
      <c r="C46" s="60">
        <v>718054.34</v>
      </c>
      <c r="D46" s="60">
        <v>459096.11</v>
      </c>
      <c r="E46" s="79"/>
      <c r="F46" s="72">
        <f t="shared" si="3"/>
        <v>-0.52000000001862645</v>
      </c>
      <c r="G46" s="72">
        <f t="shared" si="4"/>
        <v>20.119999999995343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20.126718560158583</v>
      </c>
      <c r="N46" s="22">
        <f t="shared" si="11"/>
        <v>-1.5449571485349147</v>
      </c>
      <c r="O46" s="22">
        <f t="shared" si="12"/>
        <v>88.519524139616848</v>
      </c>
      <c r="P46" s="24" t="str">
        <f t="shared" si="13"/>
        <v>88</v>
      </c>
      <c r="Q46" s="25" t="str">
        <f t="shared" si="14"/>
        <v>31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88.516666666666666</v>
      </c>
      <c r="X46" s="22">
        <f t="shared" si="20"/>
        <v>91.483333333333334</v>
      </c>
      <c r="Y46" s="22">
        <f t="shared" si="21"/>
        <v>1.5966853773661458</v>
      </c>
      <c r="Z46" s="64"/>
      <c r="AA46" s="58">
        <f t="shared" si="22"/>
        <v>0.52100343027422413</v>
      </c>
      <c r="AB46" s="58">
        <f t="shared" si="23"/>
        <v>-20.119974041371783</v>
      </c>
      <c r="AC46" s="64"/>
      <c r="AD46" s="82">
        <f t="shared" si="24"/>
        <v>3.9523817181962983E-4</v>
      </c>
      <c r="AE46" s="82">
        <f t="shared" si="25"/>
        <v>-2.3445329120058361E-4</v>
      </c>
      <c r="AF46" s="22">
        <f t="shared" si="26"/>
        <v>0.5206081921024045</v>
      </c>
      <c r="AG46" s="22">
        <f t="shared" si="27"/>
        <v>-20.119739588080584</v>
      </c>
      <c r="AH46" s="64"/>
      <c r="AI46" s="25">
        <f t="shared" si="28"/>
        <v>5</v>
      </c>
      <c r="AJ46" s="82">
        <f t="shared" si="29"/>
        <v>718054.16911221459</v>
      </c>
      <c r="AK46" s="82">
        <f t="shared" si="30"/>
        <v>459096.27145035885</v>
      </c>
      <c r="AL46" s="66"/>
      <c r="AM46" s="9" t="str">
        <f t="shared" si="31"/>
        <v>5 - 6</v>
      </c>
      <c r="AN46" s="18">
        <f t="shared" si="32"/>
        <v>38.179999999934807</v>
      </c>
      <c r="AO46" s="18">
        <f t="shared" si="33"/>
        <v>768.18159999851059</v>
      </c>
      <c r="AP46" s="9" t="str">
        <f t="shared" si="34"/>
        <v>459096.11,718054.34</v>
      </c>
    </row>
    <row r="47" spans="1:44" s="46" customFormat="1">
      <c r="A47" s="20">
        <f t="shared" si="2"/>
        <v>6</v>
      </c>
      <c r="B47" s="44"/>
      <c r="C47" s="60">
        <v>718054.86</v>
      </c>
      <c r="D47" s="60">
        <v>459075.99</v>
      </c>
      <c r="E47" s="79"/>
      <c r="F47" s="72">
        <f t="shared" si="3"/>
        <v>-18.82999999995809</v>
      </c>
      <c r="G47" s="72">
        <f t="shared" si="4"/>
        <v>-0.48999999999068677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18.836374385704183</v>
      </c>
      <c r="N47" s="22">
        <f t="shared" si="11"/>
        <v>2.6016433459936723E-2</v>
      </c>
      <c r="O47" s="22">
        <f t="shared" si="12"/>
        <v>1.490631835237312</v>
      </c>
      <c r="P47" s="24" t="str">
        <f t="shared" si="13"/>
        <v>01</v>
      </c>
      <c r="Q47" s="25" t="str">
        <f t="shared" si="14"/>
        <v>29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29</v>
      </c>
      <c r="U47" s="24" t="str">
        <f t="shared" si="18"/>
        <v>E</v>
      </c>
      <c r="V47" s="44"/>
      <c r="W47" s="22">
        <f t="shared" si="19"/>
        <v>1.4833333333333334</v>
      </c>
      <c r="X47" s="22">
        <f t="shared" si="20"/>
        <v>181.48333333333332</v>
      </c>
      <c r="Y47" s="22">
        <f t="shared" si="21"/>
        <v>3.1674817041610424</v>
      </c>
      <c r="Z47" s="64"/>
      <c r="AA47" s="58">
        <f t="shared" si="22"/>
        <v>18.830062264801818</v>
      </c>
      <c r="AB47" s="58">
        <f t="shared" si="23"/>
        <v>0.48760137622772326</v>
      </c>
      <c r="AC47" s="64"/>
      <c r="AD47" s="82">
        <f t="shared" si="24"/>
        <v>3.6989905501302764E-4</v>
      </c>
      <c r="AE47" s="82">
        <f t="shared" si="25"/>
        <v>-2.1942225484072753E-4</v>
      </c>
      <c r="AF47" s="22">
        <f t="shared" si="26"/>
        <v>18.829692365746805</v>
      </c>
      <c r="AG47" s="22">
        <f t="shared" si="27"/>
        <v>0.48782079848256399</v>
      </c>
      <c r="AH47" s="64"/>
      <c r="AI47" s="25">
        <f t="shared" si="28"/>
        <v>6</v>
      </c>
      <c r="AJ47" s="82">
        <f t="shared" si="29"/>
        <v>718054.68972040666</v>
      </c>
      <c r="AK47" s="82">
        <f t="shared" si="30"/>
        <v>459076.15171077079</v>
      </c>
      <c r="AL47" s="66"/>
      <c r="AM47" s="9" t="str">
        <f t="shared" si="31"/>
        <v>6 - 1</v>
      </c>
      <c r="AN47" s="18">
        <f t="shared" si="32"/>
        <v>18.82999999995809</v>
      </c>
      <c r="AO47" s="18">
        <f t="shared" si="33"/>
        <v>-9.2266999998040955</v>
      </c>
      <c r="AP47" s="9" t="str">
        <f t="shared" si="34"/>
        <v>459075.99,718054.86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1450.7511000004201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725.37555000021007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2.0842180373518687E-3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54980.960531324337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114.59230965031736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1.8667549173052578E-3</v>
      </c>
      <c r="AB40" s="91">
        <f>SUM(AB42:AB65536)</f>
        <v>-9.2692551261658318E-4</v>
      </c>
      <c r="AC40" s="91"/>
      <c r="AD40" s="91">
        <f>SUM(AD42:AD65536)</f>
        <v>1.8667549173052576E-3</v>
      </c>
      <c r="AE40" s="91">
        <f>SUM(AE42:AE65536)</f>
        <v>-9.2692551261658296E-4</v>
      </c>
      <c r="AF40" s="91">
        <f>SUM(AF42:AF65536)</f>
        <v>0</v>
      </c>
      <c r="AG40" s="91">
        <f>SUM(AG42:AG65536)</f>
        <v>-2.2204460492503131E-15</v>
      </c>
      <c r="AH40" s="92"/>
      <c r="AI40" s="93">
        <v>1</v>
      </c>
      <c r="AJ40" s="92">
        <f>AJ44+AF44</f>
        <v>718053.67608599679</v>
      </c>
      <c r="AK40" s="92">
        <f>AK44+AG44</f>
        <v>459132.62512258871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3155.5300000000279</v>
      </c>
      <c r="G41" s="72">
        <f>IF(D42=0,D41-$D$41,D41-D42)</f>
        <v>3353.6299999999464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4604.8022495868172</v>
      </c>
      <c r="N41" s="36">
        <f>IF(F41=0,,ATAN(G41/F41))</f>
        <v>0.81582280680506492</v>
      </c>
      <c r="O41" s="36">
        <f>ABS(DEGREES(N41))</f>
        <v>46.743203660446959</v>
      </c>
      <c r="P41" s="37" t="str">
        <f>TEXT(INT(O41),"00")</f>
        <v>46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46.75</v>
      </c>
      <c r="X41" s="22">
        <f>IF(R41="",W41,IF(R41="N",IF(U41="E",180+W41,180-W41),IF(U41="E",360-W41,W41)))</f>
        <v>46.75</v>
      </c>
      <c r="Y41" s="22">
        <f>RADIANS(X41)</f>
        <v>0.81594142530734903</v>
      </c>
      <c r="Z41" s="64"/>
      <c r="AA41" s="58">
        <f>-M41*COS(Y41)</f>
        <v>-3155.1321752334411</v>
      </c>
      <c r="AB41" s="58">
        <f>-M41*SIN(Y41)</f>
        <v>-3354.0042806482084</v>
      </c>
      <c r="AC41" s="64"/>
      <c r="AD41" s="22">
        <v>0</v>
      </c>
      <c r="AE41" s="22">
        <v>0</v>
      </c>
      <c r="AF41" s="22">
        <f t="shared" ref="AF41:AG43" si="0">AA41-AD41</f>
        <v>-3155.1321752334411</v>
      </c>
      <c r="AG41" s="22">
        <f t="shared" si="0"/>
        <v>-3354.0042806482084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718073.09</v>
      </c>
      <c r="D42" s="60">
        <v>459096.59</v>
      </c>
      <c r="E42" s="79"/>
      <c r="F42" s="72">
        <f>IF(C43=0,C42-$C$42,C42-C43)</f>
        <v>1.2899999999208376</v>
      </c>
      <c r="G42" s="72">
        <f>IF(D43=0,D42-$D$42,D42-D43)</f>
        <v>-39.96999999997206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39.990811444600148</v>
      </c>
      <c r="N42" s="36">
        <f>IF(F42=0,,ATAN(G42/F42))</f>
        <v>-1.5385333200106053</v>
      </c>
      <c r="O42" s="36">
        <f>ABS(DEGREES(N42))</f>
        <v>88.151465876858168</v>
      </c>
      <c r="P42" s="37" t="str">
        <f>TEXT(INT(O42),"00")</f>
        <v>88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88.15</v>
      </c>
      <c r="X42" s="22">
        <f>IF(R42="",W42,IF(R42="N",IF(U42="E",180+W42,180-W42),IF(U42="E",360-W42,W42)))</f>
        <v>271.85000000000002</v>
      </c>
      <c r="Y42" s="22">
        <f>RADIANS(X42)</f>
        <v>4.7446775715465854</v>
      </c>
      <c r="Z42" s="64"/>
      <c r="AA42" s="58">
        <f>-M42*COS(Y42)</f>
        <v>-1.2910226070713704</v>
      </c>
      <c r="AB42" s="58">
        <f>-M42*SIN(Y42)</f>
        <v>39.96996698304357</v>
      </c>
      <c r="AC42" s="64"/>
      <c r="AD42" s="82">
        <f>$AA$40/$M$40*M42</f>
        <v>6.5146643905722131E-4</v>
      </c>
      <c r="AE42" s="82">
        <f>$AB$40/$M$40*M42</f>
        <v>-3.2348159759895765E-4</v>
      </c>
      <c r="AF42" s="22">
        <f t="shared" si="0"/>
        <v>-1.2916740735104275</v>
      </c>
      <c r="AG42" s="22">
        <f t="shared" si="0"/>
        <v>39.970290464641167</v>
      </c>
      <c r="AH42" s="63"/>
      <c r="AI42" s="38">
        <f>A42</f>
        <v>1</v>
      </c>
      <c r="AJ42" s="82">
        <f t="shared" ref="AJ42:AK44" si="1">AJ41+AF41</f>
        <v>718073.48782476655</v>
      </c>
      <c r="AK42" s="82">
        <f t="shared" si="1"/>
        <v>459096.21571935178</v>
      </c>
      <c r="AL42" s="66"/>
      <c r="AM42" s="9" t="str">
        <f>IF(A43=0,A42&amp;" - 1",A42&amp;" - "&amp;A43)</f>
        <v>1 - 2</v>
      </c>
      <c r="AN42" s="18">
        <f>F42</f>
        <v>1.2899999999208376</v>
      </c>
      <c r="AO42" s="18">
        <f>AN42*G42</f>
        <v>-51.561299996799839</v>
      </c>
      <c r="AP42" s="9" t="str">
        <f>D42&amp;","&amp;C42</f>
        <v>459096.59,718073.09</v>
      </c>
    </row>
    <row r="43" spans="1:44">
      <c r="A43" s="20">
        <f>A42+1</f>
        <v>2</v>
      </c>
      <c r="B43" s="44"/>
      <c r="C43" s="60">
        <v>718071.8</v>
      </c>
      <c r="D43" s="60">
        <v>459136.56</v>
      </c>
      <c r="E43" s="79"/>
      <c r="F43" s="72">
        <f>IF(C44=0,C43-$C$42,C43-C44)</f>
        <v>14.570000000065193</v>
      </c>
      <c r="G43" s="72">
        <f>IF(D44=0,D43-$D$42,D43-D44)</f>
        <v>2.0599999999976717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14.714907407180315</v>
      </c>
      <c r="N43" s="36">
        <f>IF(F43=0,,ATAN(G43/F43))</f>
        <v>0.14045544099370422</v>
      </c>
      <c r="O43" s="36">
        <f>ABS(DEGREES(N43))</f>
        <v>8.0475039785880202</v>
      </c>
      <c r="P43" s="37" t="str">
        <f>TEXT(INT(O43),"00")</f>
        <v>08</v>
      </c>
      <c r="Q43" s="38" t="str">
        <f>TEXT((O43-P43)*60,"00")</f>
        <v>03</v>
      </c>
      <c r="R43" s="39" t="str">
        <f>IF(L43="",IF(F43&gt;0,"S","N"),"")</f>
        <v>S</v>
      </c>
      <c r="S43" s="25" t="str">
        <f>IF(L43="",IF(INT(Q43)=60,INT(P43+1),P43),"due")</f>
        <v>08</v>
      </c>
      <c r="T43" s="38" t="str">
        <f>IF(L43="",IF(INT(Q43)=60,"00",Q43),L43)</f>
        <v>03</v>
      </c>
      <c r="U43" s="40" t="str">
        <f>IF(L43="",IF(G43&gt;0,"W","E"),"")</f>
        <v>W</v>
      </c>
      <c r="V43" s="44"/>
      <c r="W43" s="22">
        <f>IF(S43="due",90*(I43+K43),S43+T43/60)</f>
        <v>8.0500000000000007</v>
      </c>
      <c r="X43" s="22">
        <f>IF(R43="",W43,IF(R43="N",IF(U43="E",180+W43,180-W43),IF(U43="E",360-W43,W43)))</f>
        <v>8.0500000000000007</v>
      </c>
      <c r="Y43" s="22">
        <f>RADIANS(X43)</f>
        <v>0.14049900478554353</v>
      </c>
      <c r="Z43" s="64"/>
      <c r="AA43" s="58">
        <f>-M43*COS(Y43)</f>
        <v>-14.569910244828529</v>
      </c>
      <c r="AB43" s="58">
        <f>-M43*SIN(Y43)</f>
        <v>-2.060634722489834</v>
      </c>
      <c r="AC43" s="64"/>
      <c r="AD43" s="82">
        <f>$AA$40/$M$40*M43</f>
        <v>2.3971177336305077E-4</v>
      </c>
      <c r="AE43" s="82">
        <f>$AB$40/$M$40*M43</f>
        <v>-1.1902738615818094E-4</v>
      </c>
      <c r="AF43" s="22">
        <f t="shared" si="0"/>
        <v>-14.570149956601892</v>
      </c>
      <c r="AG43" s="22">
        <f t="shared" si="0"/>
        <v>-2.060515695103676</v>
      </c>
      <c r="AH43" s="64"/>
      <c r="AI43" s="25">
        <f>A43</f>
        <v>2</v>
      </c>
      <c r="AJ43" s="82">
        <f t="shared" si="1"/>
        <v>718072.19615069299</v>
      </c>
      <c r="AK43" s="82">
        <f t="shared" si="1"/>
        <v>459136.18600981642</v>
      </c>
      <c r="AL43" s="66"/>
      <c r="AM43" s="9" t="str">
        <f>IF(A44=0,A43&amp;" - 1",A43&amp;" - "&amp;A44)</f>
        <v>2 - 3</v>
      </c>
      <c r="AN43" s="18">
        <f>AN42+F42+F43</f>
        <v>17.149999999906868</v>
      </c>
      <c r="AO43" s="18">
        <f>AN43*G43</f>
        <v>35.328999999768214</v>
      </c>
      <c r="AP43" s="9" t="str">
        <f>D43&amp;","&amp;C43</f>
        <v>459136.56,718071.8</v>
      </c>
    </row>
    <row r="44" spans="1:44" s="46" customFormat="1">
      <c r="A44" s="20">
        <f>A43+1</f>
        <v>3</v>
      </c>
      <c r="B44" s="44"/>
      <c r="C44" s="60">
        <v>718057.23</v>
      </c>
      <c r="D44" s="60">
        <v>459134.5</v>
      </c>
      <c r="E44" s="79"/>
      <c r="F44" s="72">
        <f>IF(C45=0,C44-$C$42,C44-C45)</f>
        <v>3.9499999999534339</v>
      </c>
      <c r="G44" s="72">
        <f>IF(D45=0,D44-$D$42,D44-D45)</f>
        <v>1.5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4.2252218876210668</v>
      </c>
      <c r="N44" s="22">
        <f>IF(F44=0,,ATAN(G44/F44))</f>
        <v>0.36292577101564538</v>
      </c>
      <c r="O44" s="22">
        <f>ABS(DEGREES(N44))</f>
        <v>20.794114955727821</v>
      </c>
      <c r="P44" s="24" t="str">
        <f>TEXT(INT(O44),"00")</f>
        <v>20</v>
      </c>
      <c r="Q44" s="25" t="str">
        <f>TEXT((O44-P44)*60,"00")</f>
        <v>48</v>
      </c>
      <c r="R44" s="23" t="str">
        <f>IF(L44="",IF(F44&gt;0,"S","N"),"")</f>
        <v>S</v>
      </c>
      <c r="S44" s="25" t="str">
        <f>IF(L44="",IF(INT(Q44)=60,INT(P44+1),P44),"due")</f>
        <v>20</v>
      </c>
      <c r="T44" s="25" t="str">
        <f>IF(L44="",IF(INT(Q44)=60,"00",Q44),L44)</f>
        <v>48</v>
      </c>
      <c r="U44" s="24" t="str">
        <f>IF(L44="",IF(G44&gt;0,"W","E"),"")</f>
        <v>W</v>
      </c>
      <c r="V44" s="44"/>
      <c r="W44" s="22">
        <f>IF(S44="due",90*(I44+K44),S44+T44/60)</f>
        <v>20.8</v>
      </c>
      <c r="X44" s="22">
        <f>IF(R44="",W44,IF(R44="N",IF(U44="E",180+W44,180-W44),IF(U44="E",360-W44,W44)))</f>
        <v>20.8</v>
      </c>
      <c r="Y44" s="22">
        <f>RADIANS(X44)</f>
        <v>0.36302848441482055</v>
      </c>
      <c r="Z44" s="64"/>
      <c r="AA44" s="58">
        <f>-M44*COS(Y44)</f>
        <v>-3.9498459090186087</v>
      </c>
      <c r="AB44" s="58">
        <f>-M44*SIN(Y44)</f>
        <v>-1.500405710013492</v>
      </c>
      <c r="AC44" s="64"/>
      <c r="AD44" s="82">
        <f>$AA$40/$M$40*M44</f>
        <v>6.883056777100735E-5</v>
      </c>
      <c r="AE44" s="82">
        <f>$AB$40/$M$40*M44</f>
        <v>-3.4177389181291518E-5</v>
      </c>
      <c r="AF44" s="22">
        <f>AA44-AD44</f>
        <v>-3.9499147395863798</v>
      </c>
      <c r="AG44" s="22">
        <f>AB44-AE44</f>
        <v>-1.5003715326243108</v>
      </c>
      <c r="AH44" s="64"/>
      <c r="AI44" s="25">
        <f>A44</f>
        <v>3</v>
      </c>
      <c r="AJ44" s="82">
        <f t="shared" si="1"/>
        <v>718057.62600073637</v>
      </c>
      <c r="AK44" s="82">
        <f t="shared" si="1"/>
        <v>459134.12549412134</v>
      </c>
      <c r="AL44" s="66"/>
      <c r="AM44" s="9" t="str">
        <f>IF(A45=0,A44&amp;" - 1",A44&amp;" - "&amp;A45)</f>
        <v>3 - 4</v>
      </c>
      <c r="AN44" s="18">
        <f>AN43+F43+F44</f>
        <v>35.669999999925494</v>
      </c>
      <c r="AO44" s="18">
        <f>AN44*G44</f>
        <v>53.504999999888241</v>
      </c>
      <c r="AP44" s="9" t="str">
        <f>D44&amp;","&amp;C44</f>
        <v>459134.5,718057.23</v>
      </c>
    </row>
    <row r="45" spans="1:44" s="46" customFormat="1">
      <c r="A45" s="20">
        <f t="shared" ref="A45:A46" si="2">A44+1</f>
        <v>4</v>
      </c>
      <c r="B45" s="44"/>
      <c r="C45" s="60">
        <v>718053.28</v>
      </c>
      <c r="D45" s="60">
        <v>459133</v>
      </c>
      <c r="E45" s="79"/>
      <c r="F45" s="72">
        <f t="shared" ref="F45:F46" si="3">IF(C46=0,C45-$C$42,C45-C46)</f>
        <v>-1.059999999939464</v>
      </c>
      <c r="G45" s="72">
        <f t="shared" ref="G45:G46" si="4">IF(D46=0,D45-$D$42,D45-D46)</f>
        <v>36.89000000001397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36.905225917218047</v>
      </c>
      <c r="N45" s="22">
        <f t="shared" ref="N45:N46" si="11">IF(F45=0,,ATAN(G45/F45))</f>
        <v>-1.5420701566740629</v>
      </c>
      <c r="O45" s="22">
        <f t="shared" ref="O45:O46" si="12">ABS(DEGREES(N45))</f>
        <v>88.354111690501426</v>
      </c>
      <c r="P45" s="24" t="str">
        <f t="shared" ref="P45:P46" si="13">TEXT(INT(O45),"00")</f>
        <v>88</v>
      </c>
      <c r="Q45" s="25" t="str">
        <f t="shared" ref="Q45:Q46" si="14">TEXT((O45-P45)*60,"00")</f>
        <v>21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88.35</v>
      </c>
      <c r="X45" s="22">
        <f t="shared" ref="X45:X46" si="20">IF(R45="",W45,IF(R45="N",IF(U45="E",180+W45,180-W45),IF(U45="E",360-W45,W45)))</f>
        <v>91.65</v>
      </c>
      <c r="Y45" s="22">
        <f t="shared" ref="Y45:Y46" si="21">RADIANS(X45)</f>
        <v>1.5995942594528032</v>
      </c>
      <c r="Z45" s="64"/>
      <c r="AA45" s="58">
        <f t="shared" ref="AA45:AA46" si="22">-M45*COS(Y45)</f>
        <v>1.0626473172003843</v>
      </c>
      <c r="AB45" s="58">
        <f t="shared" ref="AB45:AB46" si="23">-M45*SIN(Y45)</f>
        <v>-36.889923836735548</v>
      </c>
      <c r="AC45" s="64"/>
      <c r="AD45" s="82">
        <f t="shared" ref="AD45:AD46" si="24">$AA$40/$M$40*M45</f>
        <v>6.0120100699128753E-4</v>
      </c>
      <c r="AE45" s="82">
        <f t="shared" ref="AE45:AE46" si="25">$AB$40/$M$40*M45</f>
        <v>-2.9852261077498415E-4</v>
      </c>
      <c r="AF45" s="22">
        <f t="shared" ref="AF45:AF46" si="26">AA45-AD45</f>
        <v>1.062046116193393</v>
      </c>
      <c r="AG45" s="22">
        <f t="shared" ref="AG45:AG46" si="27">AB45-AE45</f>
        <v>-36.889625314124771</v>
      </c>
      <c r="AH45" s="64"/>
      <c r="AI45" s="25">
        <f t="shared" ref="AI45:AI46" si="28">A45</f>
        <v>4</v>
      </c>
      <c r="AJ45" s="82">
        <f t="shared" ref="AJ45:AJ46" si="29">AJ44+AF44</f>
        <v>718053.67608599679</v>
      </c>
      <c r="AK45" s="82">
        <f t="shared" ref="AK45:AK46" si="30">AK44+AG44</f>
        <v>459132.62512258871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38.559999999939464</v>
      </c>
      <c r="AO45" s="18">
        <f t="shared" ref="AO45:AO46" si="33">AN45*G45</f>
        <v>1422.4783999983056</v>
      </c>
      <c r="AP45" s="9" t="str">
        <f t="shared" ref="AP45:AP46" si="34">D45&amp;","&amp;C45</f>
        <v>459133,718053.28</v>
      </c>
    </row>
    <row r="46" spans="1:44" s="46" customFormat="1">
      <c r="A46" s="20">
        <f t="shared" si="2"/>
        <v>5</v>
      </c>
      <c r="B46" s="44"/>
      <c r="C46" s="60">
        <v>718054.34</v>
      </c>
      <c r="D46" s="60">
        <v>459096.11</v>
      </c>
      <c r="E46" s="79"/>
      <c r="F46" s="72">
        <f t="shared" si="3"/>
        <v>-18.75</v>
      </c>
      <c r="G46" s="72">
        <f t="shared" si="4"/>
        <v>-0.48000000003958121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18.756142993697772</v>
      </c>
      <c r="N46" s="22">
        <f t="shared" si="11"/>
        <v>2.5594409794770668E-2</v>
      </c>
      <c r="O46" s="22">
        <f t="shared" si="12"/>
        <v>1.4664516603686548</v>
      </c>
      <c r="P46" s="24" t="str">
        <f t="shared" si="13"/>
        <v>01</v>
      </c>
      <c r="Q46" s="25" t="str">
        <f t="shared" si="14"/>
        <v>28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28</v>
      </c>
      <c r="U46" s="24" t="str">
        <f t="shared" si="18"/>
        <v>E</v>
      </c>
      <c r="V46" s="44"/>
      <c r="W46" s="22">
        <f t="shared" si="19"/>
        <v>1.4666666666666668</v>
      </c>
      <c r="X46" s="22">
        <f t="shared" si="20"/>
        <v>181.46666666666667</v>
      </c>
      <c r="Y46" s="22">
        <f t="shared" si="21"/>
        <v>3.1671908159523765</v>
      </c>
      <c r="Z46" s="64"/>
      <c r="AA46" s="58">
        <f t="shared" si="22"/>
        <v>18.749998198635431</v>
      </c>
      <c r="AB46" s="58">
        <f t="shared" si="23"/>
        <v>0.48007036068268766</v>
      </c>
      <c r="AC46" s="64"/>
      <c r="AD46" s="82">
        <f t="shared" si="24"/>
        <v>3.0554513012269062E-4</v>
      </c>
      <c r="AE46" s="82">
        <f t="shared" si="25"/>
        <v>-1.5171652890316878E-4</v>
      </c>
      <c r="AF46" s="22">
        <f t="shared" si="26"/>
        <v>18.74969265350531</v>
      </c>
      <c r="AG46" s="22">
        <f t="shared" si="27"/>
        <v>0.48022207721159083</v>
      </c>
      <c r="AH46" s="64"/>
      <c r="AI46" s="25">
        <f t="shared" si="28"/>
        <v>5</v>
      </c>
      <c r="AJ46" s="82">
        <f t="shared" si="29"/>
        <v>718054.73813211301</v>
      </c>
      <c r="AK46" s="82">
        <f t="shared" si="30"/>
        <v>459095.73549727461</v>
      </c>
      <c r="AL46" s="66"/>
      <c r="AM46" s="9" t="str">
        <f t="shared" si="31"/>
        <v>5 - 1</v>
      </c>
      <c r="AN46" s="18">
        <f t="shared" si="32"/>
        <v>18.75</v>
      </c>
      <c r="AO46" s="18">
        <f t="shared" si="33"/>
        <v>-9.0000000007421477</v>
      </c>
      <c r="AP46" s="9" t="str">
        <f t="shared" si="34"/>
        <v>459096.11,718054.34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1503.8839999965533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751.94199999827663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1.9236783418452917E-3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61154.877522490809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117.64231338821702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1.5359311783218477E-3</v>
      </c>
      <c r="AB40" s="91">
        <f>SUM(AB42:AB65536)</f>
        <v>-1.1582114566621726E-3</v>
      </c>
      <c r="AC40" s="91"/>
      <c r="AD40" s="91">
        <f>SUM(AD42:AD65536)</f>
        <v>1.5359311783218479E-3</v>
      </c>
      <c r="AE40" s="91">
        <f>SUM(AE42:AE65536)</f>
        <v>-1.1582114566621726E-3</v>
      </c>
      <c r="AF40" s="91">
        <f>SUM(AF42:AF65536)</f>
        <v>-1.7763568394002505E-15</v>
      </c>
      <c r="AG40" s="91">
        <f>SUM(AG42:AG65536)</f>
        <v>0</v>
      </c>
      <c r="AH40" s="92"/>
      <c r="AI40" s="93">
        <v>1</v>
      </c>
      <c r="AJ40" s="92">
        <f>AJ44+AF44</f>
        <v>718072.19732427725</v>
      </c>
      <c r="AK40" s="92">
        <f>AK44+AG44</f>
        <v>459136.18529261753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3155.5300000000279</v>
      </c>
      <c r="G41" s="72">
        <f>IF(D42=0,D41-$D$41,D41-D42)</f>
        <v>3353.6299999999464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4604.8022495868172</v>
      </c>
      <c r="N41" s="36">
        <f>IF(F41=0,,ATAN(G41/F41))</f>
        <v>0.81582280680506492</v>
      </c>
      <c r="O41" s="36">
        <f>ABS(DEGREES(N41))</f>
        <v>46.743203660446959</v>
      </c>
      <c r="P41" s="37" t="str">
        <f>TEXT(INT(O41),"00")</f>
        <v>46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46.75</v>
      </c>
      <c r="X41" s="22">
        <f>IF(R41="",W41,IF(R41="N",IF(U41="E",180+W41,180-W41),IF(U41="E",360-W41,W41)))</f>
        <v>46.75</v>
      </c>
      <c r="Y41" s="22">
        <f>RADIANS(X41)</f>
        <v>0.81594142530734903</v>
      </c>
      <c r="Z41" s="64"/>
      <c r="AA41" s="58">
        <f>-M41*COS(Y41)</f>
        <v>-3155.1321752334411</v>
      </c>
      <c r="AB41" s="58">
        <f>-M41*SIN(Y41)</f>
        <v>-3354.0042806482084</v>
      </c>
      <c r="AC41" s="64"/>
      <c r="AD41" s="22">
        <v>0</v>
      </c>
      <c r="AE41" s="22">
        <v>0</v>
      </c>
      <c r="AF41" s="22">
        <f t="shared" ref="AF41:AG43" si="0">AA41-AD41</f>
        <v>-3155.1321752334411</v>
      </c>
      <c r="AG41" s="22">
        <f t="shared" si="0"/>
        <v>-3354.0042806482084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718073.09</v>
      </c>
      <c r="D42" s="60">
        <v>459096.59</v>
      </c>
      <c r="E42" s="79"/>
      <c r="F42" s="72">
        <f>IF(C43=0,C42-$C$42,C42-C43)</f>
        <v>-18.650000000023283</v>
      </c>
      <c r="G42" s="72">
        <f>IF(D43=0,D42-$D$42,D42-D43)</f>
        <v>-0.51999999996041879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18.657247921406505</v>
      </c>
      <c r="N42" s="36">
        <f>IF(F42=0,,ATAN(G42/F42))</f>
        <v>2.7874815659825469E-2</v>
      </c>
      <c r="O42" s="36">
        <f>ABS(DEGREES(N42))</f>
        <v>1.5971092920131744</v>
      </c>
      <c r="P42" s="37" t="str">
        <f>TEXT(INT(O42),"00")</f>
        <v>01</v>
      </c>
      <c r="Q42" s="38" t="str">
        <f>TEXT((O42-P42)*60,"00")</f>
        <v>36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36</v>
      </c>
      <c r="U42" s="40" t="str">
        <f>IF(L42="",IF(G42&gt;0,"W","E"),"")</f>
        <v>E</v>
      </c>
      <c r="V42" s="44"/>
      <c r="W42" s="22">
        <f>IF(S42="due",90*(I42+K42),S42+T42/60)</f>
        <v>1.6</v>
      </c>
      <c r="X42" s="22">
        <f>IF(R42="",W42,IF(R42="N",IF(U42="E",180+W42,180-W42),IF(U42="E",360-W42,W42)))</f>
        <v>181.6</v>
      </c>
      <c r="Y42" s="22">
        <f>RADIANS(X42)</f>
        <v>3.1695179216217024</v>
      </c>
      <c r="Z42" s="64"/>
      <c r="AA42" s="58">
        <f>-M42*COS(Y42)</f>
        <v>18.649973741053568</v>
      </c>
      <c r="AB42" s="58">
        <f>-M42*SIN(Y42)</f>
        <v>0.5209409360375673</v>
      </c>
      <c r="AC42" s="64"/>
      <c r="AD42" s="82">
        <f>$AA$40/$M$40*M42</f>
        <v>2.4358794007734062E-4</v>
      </c>
      <c r="AE42" s="82">
        <f>$AB$40/$M$40*M42</f>
        <v>-1.8368423460910849E-4</v>
      </c>
      <c r="AF42" s="22">
        <f t="shared" si="0"/>
        <v>18.649730153113492</v>
      </c>
      <c r="AG42" s="22">
        <f t="shared" si="0"/>
        <v>0.52112462027217643</v>
      </c>
      <c r="AH42" s="63"/>
      <c r="AI42" s="38">
        <f>A42</f>
        <v>1</v>
      </c>
      <c r="AJ42" s="82">
        <f t="shared" ref="AJ42:AK44" si="1">AJ41+AF41</f>
        <v>718073.48782476655</v>
      </c>
      <c r="AK42" s="82">
        <f t="shared" si="1"/>
        <v>459096.21571935178</v>
      </c>
      <c r="AL42" s="66"/>
      <c r="AM42" s="9" t="str">
        <f>IF(A43=0,A42&amp;" - 1",A42&amp;" - "&amp;A43)</f>
        <v>1 - 2</v>
      </c>
      <c r="AN42" s="18">
        <f>F42</f>
        <v>-18.650000000023283</v>
      </c>
      <c r="AO42" s="18">
        <f>AN42*G42</f>
        <v>9.6979999992739181</v>
      </c>
      <c r="AP42" s="9" t="str">
        <f>D42&amp;","&amp;C42</f>
        <v>459096.59,718073.09</v>
      </c>
    </row>
    <row r="43" spans="1:44">
      <c r="A43" s="20">
        <f>A42+1</f>
        <v>2</v>
      </c>
      <c r="B43" s="44"/>
      <c r="C43" s="60">
        <v>718091.74</v>
      </c>
      <c r="D43" s="60">
        <v>459097.11</v>
      </c>
      <c r="E43" s="79"/>
      <c r="F43" s="72">
        <f>IF(C44=0,C43-$C$42,C43-C44)</f>
        <v>1.0500000000465661</v>
      </c>
      <c r="G43" s="72">
        <f>IF(D44=0,D43-$D$42,D43-D44)</f>
        <v>-40.080000000016298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40.093751383493718</v>
      </c>
      <c r="N43" s="36">
        <f>IF(F43=0,,ATAN(G43/F43))</f>
        <v>-1.5446047128018934</v>
      </c>
      <c r="O43" s="36">
        <f>ABS(DEGREES(N43))</f>
        <v>88.499331059565122</v>
      </c>
      <c r="P43" s="37" t="str">
        <f>TEXT(INT(O43),"00")</f>
        <v>88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88.5</v>
      </c>
      <c r="X43" s="22">
        <f>IF(R43="",W43,IF(R43="N",IF(U43="E",180+W43,180-W43),IF(U43="E",360-W43,W43)))</f>
        <v>271.5</v>
      </c>
      <c r="Y43" s="22">
        <f>RADIANS(X43)</f>
        <v>4.7385689191646048</v>
      </c>
      <c r="Z43" s="64"/>
      <c r="AA43" s="58">
        <f>-M43*COS(Y43)</f>
        <v>-1.0495320574344311</v>
      </c>
      <c r="AB43" s="58">
        <f>-M43*SIN(Y43)</f>
        <v>40.080012256258378</v>
      </c>
      <c r="AC43" s="64"/>
      <c r="AD43" s="82">
        <f>$AA$40/$M$40*M43</f>
        <v>5.2346167830426781E-4</v>
      </c>
      <c r="AE43" s="82">
        <f>$AB$40/$M$40*M43</f>
        <v>-3.9473078057965461E-4</v>
      </c>
      <c r="AF43" s="22">
        <f t="shared" si="0"/>
        <v>-1.0500555191127354</v>
      </c>
      <c r="AG43" s="22">
        <f t="shared" si="0"/>
        <v>40.080406987038955</v>
      </c>
      <c r="AH43" s="64"/>
      <c r="AI43" s="25">
        <f>A43</f>
        <v>2</v>
      </c>
      <c r="AJ43" s="82">
        <f t="shared" si="1"/>
        <v>718092.1375549197</v>
      </c>
      <c r="AK43" s="82">
        <f t="shared" si="1"/>
        <v>459096.73684397206</v>
      </c>
      <c r="AL43" s="66"/>
      <c r="AM43" s="9" t="str">
        <f>IF(A44=0,A43&amp;" - 1",A43&amp;" - "&amp;A44)</f>
        <v>2 - 3</v>
      </c>
      <c r="AN43" s="18">
        <f>AN42+F42+F43</f>
        <v>-36.25</v>
      </c>
      <c r="AO43" s="18">
        <f>AN43*G43</f>
        <v>1452.9000000005908</v>
      </c>
      <c r="AP43" s="9" t="str">
        <f>D43&amp;","&amp;C43</f>
        <v>459097.11,718091.74</v>
      </c>
    </row>
    <row r="44" spans="1:44" s="46" customFormat="1">
      <c r="A44" s="20">
        <f>A43+1</f>
        <v>3</v>
      </c>
      <c r="B44" s="44"/>
      <c r="C44" s="60">
        <v>718090.69</v>
      </c>
      <c r="D44" s="60">
        <v>459137.19</v>
      </c>
      <c r="E44" s="79"/>
      <c r="F44" s="72">
        <f>IF(C45=0,C44-$C$42,C44-C45)</f>
        <v>18.889999999897555</v>
      </c>
      <c r="G44" s="72">
        <f>IF(D45=0,D44-$D$42,D44-D45)</f>
        <v>0.63000000000465661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18.900502638716663</v>
      </c>
      <c r="N44" s="22">
        <f>IF(F44=0,,ATAN(G44/F44))</f>
        <v>3.3338622304209441E-2</v>
      </c>
      <c r="O44" s="22">
        <f>ABS(DEGREES(N44))</f>
        <v>1.9101623528119127</v>
      </c>
      <c r="P44" s="24" t="str">
        <f>TEXT(INT(O44),"00")</f>
        <v>01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55</v>
      </c>
      <c r="U44" s="24" t="str">
        <f>IF(L44="",IF(G44&gt;0,"W","E"),"")</f>
        <v>W</v>
      </c>
      <c r="V44" s="44"/>
      <c r="W44" s="22">
        <f>IF(S44="due",90*(I44+K44),S44+T44/60)</f>
        <v>1.9166666666666665</v>
      </c>
      <c r="X44" s="22">
        <f>IF(R44="",W44,IF(R44="N",IF(U44="E",180+W44,180-W44),IF(U44="E",360-W44,W44)))</f>
        <v>1.9166666666666665</v>
      </c>
      <c r="Y44" s="22">
        <f>RADIANS(X44)</f>
        <v>3.3452143996557979E-2</v>
      </c>
      <c r="Z44" s="64"/>
      <c r="AA44" s="58">
        <f>-M44*COS(Y44)</f>
        <v>-18.889928359512165</v>
      </c>
      <c r="AB44" s="58">
        <f>-M44*SIN(Y44)</f>
        <v>-0.63214442070904286</v>
      </c>
      <c r="AC44" s="64"/>
      <c r="AD44" s="82">
        <f>$AA$40/$M$40*M44</f>
        <v>2.4676385947088053E-4</v>
      </c>
      <c r="AE44" s="82">
        <f>$AB$40/$M$40*M44</f>
        <v>-1.8607912461391488E-4</v>
      </c>
      <c r="AF44" s="22">
        <f>AA44-AD44</f>
        <v>-18.890175123371638</v>
      </c>
      <c r="AG44" s="22">
        <f>AB44-AE44</f>
        <v>-0.63195834158442898</v>
      </c>
      <c r="AH44" s="64"/>
      <c r="AI44" s="25">
        <f>A44</f>
        <v>3</v>
      </c>
      <c r="AJ44" s="82">
        <f t="shared" si="1"/>
        <v>718091.0874994006</v>
      </c>
      <c r="AK44" s="82">
        <f t="shared" si="1"/>
        <v>459136.81725095911</v>
      </c>
      <c r="AL44" s="66"/>
      <c r="AM44" s="9" t="str">
        <f>IF(A45=0,A44&amp;" - 1",A44&amp;" - "&amp;A45)</f>
        <v>3 - 4</v>
      </c>
      <c r="AN44" s="18">
        <f>AN43+F43+F44</f>
        <v>-16.310000000055879</v>
      </c>
      <c r="AO44" s="18">
        <f>AN44*G44</f>
        <v>-10.275300000111153</v>
      </c>
      <c r="AP44" s="9" t="str">
        <f>D44&amp;","&amp;C44</f>
        <v>459137.19,718090.69</v>
      </c>
    </row>
    <row r="45" spans="1:44" s="46" customFormat="1">
      <c r="A45" s="20">
        <f>A44+1</f>
        <v>4</v>
      </c>
      <c r="B45" s="44"/>
      <c r="C45" s="60">
        <v>718071.8</v>
      </c>
      <c r="D45" s="60">
        <v>459136.56</v>
      </c>
      <c r="E45" s="79"/>
      <c r="F45" s="72">
        <f>IF(C46=0,C45-$C$42,C45-C46)</f>
        <v>-1.2899999999208376</v>
      </c>
      <c r="G45" s="72">
        <f>IF(D46=0,D45-$D$42,D45-D46)</f>
        <v>39.96999999997206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39.990811444600148</v>
      </c>
      <c r="N45" s="22">
        <f>IF(F45=0,,ATAN(G45/F45))</f>
        <v>-1.5385333200106053</v>
      </c>
      <c r="O45" s="22">
        <f>ABS(DEGREES(N45))</f>
        <v>88.151465876858168</v>
      </c>
      <c r="P45" s="24" t="str">
        <f>TEXT(INT(O45),"00")</f>
        <v>88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09</v>
      </c>
      <c r="U45" s="24" t="str">
        <f>IF(L45="",IF(G45&gt;0,"W","E"),"")</f>
        <v>W</v>
      </c>
      <c r="V45" s="44"/>
      <c r="W45" s="22">
        <f>IF(S45="due",90*(I45+K45),S45+T45/60)</f>
        <v>88.15</v>
      </c>
      <c r="X45" s="22">
        <f>IF(R45="",W45,IF(R45="N",IF(U45="E",180+W45,180-W45),IF(U45="E",360-W45,W45)))</f>
        <v>91.85</v>
      </c>
      <c r="Y45" s="22">
        <f>RADIANS(X45)</f>
        <v>1.6030849179567916</v>
      </c>
      <c r="Z45" s="64"/>
      <c r="AA45" s="58">
        <f>-M45*COS(Y45)</f>
        <v>1.2910226070713489</v>
      </c>
      <c r="AB45" s="58">
        <f>-M45*SIN(Y45)</f>
        <v>-39.96996698304357</v>
      </c>
      <c r="AC45" s="64"/>
      <c r="AD45" s="82">
        <f>$AA$40/$M$40*M45</f>
        <v>5.2211770046935884E-4</v>
      </c>
      <c r="AE45" s="82">
        <f>$AB$40/$M$40*M45</f>
        <v>-3.9371731685949472E-4</v>
      </c>
      <c r="AF45" s="22">
        <f>AA45-AD45</f>
        <v>1.2905004893708796</v>
      </c>
      <c r="AG45" s="22">
        <f>AB45-AE45</f>
        <v>-39.969573265726709</v>
      </c>
      <c r="AH45" s="64"/>
      <c r="AI45" s="25">
        <f>A45</f>
        <v>4</v>
      </c>
      <c r="AJ45" s="82">
        <f t="shared" ref="AJ45" si="2">AJ44+AF44</f>
        <v>718072.19732427725</v>
      </c>
      <c r="AK45" s="82">
        <f t="shared" ref="AK45" si="3">AK44+AG44</f>
        <v>459136.18529261753</v>
      </c>
      <c r="AL45" s="66"/>
      <c r="AM45" s="9" t="str">
        <f>IF(A46=0,A45&amp;" - 1",A45&amp;" - "&amp;A46)</f>
        <v>4 - 1</v>
      </c>
      <c r="AN45" s="18">
        <f>AN44+F44+F45</f>
        <v>1.2899999999208376</v>
      </c>
      <c r="AO45" s="18">
        <f>AN45*G45</f>
        <v>51.561299996799839</v>
      </c>
      <c r="AP45" s="9" t="str">
        <f>D45&amp;","&amp;C45</f>
        <v>459136.56,718071.8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1493.5943000011523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746.79715000057615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4.4884740397126283E-3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26156.289041532858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117.40182433814013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4.2802508428252395E-3</v>
      </c>
      <c r="AB40" s="91">
        <f>SUM(AB42:AB65536)</f>
        <v>-1.351240884397753E-3</v>
      </c>
      <c r="AC40" s="91"/>
      <c r="AD40" s="91">
        <f>SUM(AD42:AD65536)</f>
        <v>4.2802508428252395E-3</v>
      </c>
      <c r="AE40" s="91">
        <f>SUM(AE42:AE65536)</f>
        <v>-1.351240884397753E-3</v>
      </c>
      <c r="AF40" s="91">
        <f>SUM(AF42:AF65536)</f>
        <v>0</v>
      </c>
      <c r="AG40" s="91">
        <f>SUM(AG42:AG65536)</f>
        <v>-4.9960036108132044E-15</v>
      </c>
      <c r="AH40" s="92"/>
      <c r="AI40" s="93">
        <v>1</v>
      </c>
      <c r="AJ40" s="92">
        <f>AJ44+AF44</f>
        <v>718091.26870009338</v>
      </c>
      <c r="AK40" s="92">
        <f>AK44+AG44</f>
        <v>459097.54895407258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3118.109999999986</v>
      </c>
      <c r="G41" s="72">
        <f>IF(D42=0,D41-$D$41,D41-D42)</f>
        <v>3352.5199999999604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4578.4277129271841</v>
      </c>
      <c r="N41" s="36">
        <f>IF(F41=0,,ATAN(G41/F41))</f>
        <v>0.82160909429332252</v>
      </c>
      <c r="O41" s="36">
        <f>ABS(DEGREES(N41))</f>
        <v>47.074733512573474</v>
      </c>
      <c r="P41" s="37" t="str">
        <f>TEXT(INT(O41),"00")</f>
        <v>47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47.06666666666667</v>
      </c>
      <c r="X41" s="22">
        <f>IF(R41="",W41,IF(R41="N",IF(U41="E",180+W41,180-W41),IF(U41="E",360-W41,W41)))</f>
        <v>47.06666666666667</v>
      </c>
      <c r="Y41" s="22">
        <f>RADIANS(X41)</f>
        <v>0.82146830127199788</v>
      </c>
      <c r="Z41" s="64"/>
      <c r="AA41" s="58">
        <f>-M41*COS(Y41)</f>
        <v>-3118.581980513638</v>
      </c>
      <c r="AB41" s="58">
        <f>-M41*SIN(Y41)</f>
        <v>-3352.0809586457312</v>
      </c>
      <c r="AC41" s="64"/>
      <c r="AD41" s="22">
        <v>0</v>
      </c>
      <c r="AE41" s="22">
        <v>0</v>
      </c>
      <c r="AF41" s="22">
        <f t="shared" ref="AF41:AG43" si="0">AA41-AD41</f>
        <v>-3118.581980513638</v>
      </c>
      <c r="AG41" s="22">
        <f t="shared" si="0"/>
        <v>-3352.0809586457312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718110.51</v>
      </c>
      <c r="D42" s="60">
        <v>459097.7</v>
      </c>
      <c r="E42" s="79"/>
      <c r="F42" s="72">
        <f>IF(C43=0,C42-$C$42,C42-C43)</f>
        <v>1.3200000000651926</v>
      </c>
      <c r="G42" s="72">
        <f>IF(D43=0,D42-$D$42,D42-D43)</f>
        <v>-40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40.021774073623625</v>
      </c>
      <c r="N42" s="36">
        <f>IF(F42=0,,ATAN(G42/F42))</f>
        <v>-1.5378082979722731</v>
      </c>
      <c r="O42" s="36">
        <f>ABS(DEGREES(N42))</f>
        <v>88.10992517400777</v>
      </c>
      <c r="P42" s="37" t="str">
        <f>TEXT(INT(O42),"00")</f>
        <v>88</v>
      </c>
      <c r="Q42" s="38" t="str">
        <f>TEXT((O42-P42)*60,"00")</f>
        <v>07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07</v>
      </c>
      <c r="U42" s="40" t="str">
        <f>IF(L42="",IF(G42&gt;0,"W","E"),"")</f>
        <v>E</v>
      </c>
      <c r="V42" s="44"/>
      <c r="W42" s="22">
        <f>IF(S42="due",90*(I42+K42),S42+T42/60)</f>
        <v>88.11666666666666</v>
      </c>
      <c r="X42" s="22">
        <f>IF(R42="",W42,IF(R42="N",IF(U42="E",180+W42,180-W42),IF(U42="E",360-W42,W42)))</f>
        <v>271.88333333333333</v>
      </c>
      <c r="Y42" s="22">
        <f>RADIANS(X42)</f>
        <v>4.7452593479639162</v>
      </c>
      <c r="Z42" s="64"/>
      <c r="AA42" s="58">
        <f>-M42*COS(Y42)</f>
        <v>-1.3152935412030187</v>
      </c>
      <c r="AB42" s="58">
        <f>-M42*SIN(Y42)</f>
        <v>40.000155035957569</v>
      </c>
      <c r="AC42" s="64"/>
      <c r="AD42" s="82">
        <f>$AA$40/$M$40*M42</f>
        <v>1.4591189973045236E-3</v>
      </c>
      <c r="AE42" s="82">
        <f>$AB$40/$M$40*M42</f>
        <v>-4.6063217244948448E-4</v>
      </c>
      <c r="AF42" s="22">
        <f t="shared" si="0"/>
        <v>-1.3167526602003232</v>
      </c>
      <c r="AG42" s="22">
        <f t="shared" si="0"/>
        <v>40.000615668130017</v>
      </c>
      <c r="AH42" s="63"/>
      <c r="AI42" s="38">
        <f>A42</f>
        <v>1</v>
      </c>
      <c r="AJ42" s="82">
        <f t="shared" ref="AJ42:AK44" si="1">AJ41+AF41</f>
        <v>718110.03801948635</v>
      </c>
      <c r="AK42" s="82">
        <f t="shared" si="1"/>
        <v>459098.13904135424</v>
      </c>
      <c r="AL42" s="66"/>
      <c r="AM42" s="9" t="str">
        <f>IF(A43=0,A42&amp;" - 1",A42&amp;" - "&amp;A43)</f>
        <v>1 - 2</v>
      </c>
      <c r="AN42" s="18">
        <f>F42</f>
        <v>1.3200000000651926</v>
      </c>
      <c r="AO42" s="18">
        <f>AN42*G42</f>
        <v>-52.800000002607703</v>
      </c>
      <c r="AP42" s="9" t="str">
        <f>D42&amp;","&amp;C42</f>
        <v>459097.7,718110.51</v>
      </c>
    </row>
    <row r="43" spans="1:44">
      <c r="A43" s="20">
        <f>A42+1</f>
        <v>2</v>
      </c>
      <c r="B43" s="44"/>
      <c r="C43" s="60">
        <v>718109.19</v>
      </c>
      <c r="D43" s="60">
        <v>459137.7</v>
      </c>
      <c r="E43" s="79"/>
      <c r="F43" s="72">
        <f>IF(C44=0,C43-$C$42,C43-C44)</f>
        <v>18.5</v>
      </c>
      <c r="G43" s="72">
        <f>IF(D44=0,D43-$D$42,D43-D44)</f>
        <v>0.51000000000931323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18.507028394639953</v>
      </c>
      <c r="N43" s="36">
        <f>IF(F43=0,,ATAN(G43/F43))</f>
        <v>2.7560587235413273E-2</v>
      </c>
      <c r="O43" s="36">
        <f>ABS(DEGREES(N43))</f>
        <v>1.57910532949131</v>
      </c>
      <c r="P43" s="37" t="str">
        <f>TEXT(INT(O43),"00")</f>
        <v>01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1.5833333333333335</v>
      </c>
      <c r="X43" s="22">
        <f>IF(R43="",W43,IF(R43="N",IF(U43="E",180+W43,180-W43),IF(U43="E",360-W43,W43)))</f>
        <v>1.5833333333333335</v>
      </c>
      <c r="Y43" s="22">
        <f>RADIANS(X43)</f>
        <v>2.7634379823243554E-2</v>
      </c>
      <c r="Z43" s="64"/>
      <c r="AA43" s="58">
        <f>-M43*COS(Y43)</f>
        <v>-18.499962315410791</v>
      </c>
      <c r="AB43" s="58">
        <f>-M43*SIN(Y43)</f>
        <v>-0.51136516149437117</v>
      </c>
      <c r="AC43" s="64"/>
      <c r="AD43" s="82">
        <f>$AA$40/$M$40*M43</f>
        <v>6.7473162645406985E-4</v>
      </c>
      <c r="AE43" s="82">
        <f>$AB$40/$M$40*M43</f>
        <v>-2.130073664232106E-4</v>
      </c>
      <c r="AF43" s="22">
        <f t="shared" si="0"/>
        <v>-18.500637047037245</v>
      </c>
      <c r="AG43" s="22">
        <f t="shared" si="0"/>
        <v>-0.51115215412794801</v>
      </c>
      <c r="AH43" s="64"/>
      <c r="AI43" s="25">
        <f>A43</f>
        <v>2</v>
      </c>
      <c r="AJ43" s="82">
        <f t="shared" si="1"/>
        <v>718108.72126682615</v>
      </c>
      <c r="AK43" s="82">
        <f t="shared" si="1"/>
        <v>459138.13965702237</v>
      </c>
      <c r="AL43" s="66"/>
      <c r="AM43" s="9" t="str">
        <f>IF(A44=0,A43&amp;" - 1",A43&amp;" - "&amp;A44)</f>
        <v>2 - 3</v>
      </c>
      <c r="AN43" s="18">
        <f>AN42+F42+F43</f>
        <v>21.140000000130385</v>
      </c>
      <c r="AO43" s="18">
        <f>AN43*G43</f>
        <v>10.781400000263378</v>
      </c>
      <c r="AP43" s="9" t="str">
        <f>D43&amp;","&amp;C43</f>
        <v>459137.7,718109.19</v>
      </c>
    </row>
    <row r="44" spans="1:44" s="46" customFormat="1">
      <c r="A44" s="20">
        <f>A43+1</f>
        <v>3</v>
      </c>
      <c r="B44" s="44"/>
      <c r="C44" s="60">
        <v>718090.69</v>
      </c>
      <c r="D44" s="60">
        <v>459137.19</v>
      </c>
      <c r="E44" s="79"/>
      <c r="F44" s="72">
        <f>IF(C45=0,C44-$C$42,C44-C45)</f>
        <v>-1.0500000000465661</v>
      </c>
      <c r="G44" s="72">
        <f>IF(D45=0,D44-$D$42,D44-D45)</f>
        <v>40.080000000016298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40.093751383493718</v>
      </c>
      <c r="N44" s="22">
        <f>IF(F44=0,,ATAN(G44/F44))</f>
        <v>-1.5446047128018934</v>
      </c>
      <c r="O44" s="22">
        <f>ABS(DEGREES(N44))</f>
        <v>88.499331059565122</v>
      </c>
      <c r="P44" s="24" t="str">
        <f>TEXT(INT(O44),"00")</f>
        <v>88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30</v>
      </c>
      <c r="U44" s="24" t="str">
        <f>IF(L44="",IF(G44&gt;0,"W","E"),"")</f>
        <v>W</v>
      </c>
      <c r="V44" s="44"/>
      <c r="W44" s="22">
        <f>IF(S44="due",90*(I44+K44),S44+T44/60)</f>
        <v>88.5</v>
      </c>
      <c r="X44" s="22">
        <f>IF(R44="",W44,IF(R44="N",IF(U44="E",180+W44,180-W44),IF(U44="E",360-W44,W44)))</f>
        <v>91.5</v>
      </c>
      <c r="Y44" s="22">
        <f>RADIANS(X44)</f>
        <v>1.5969762655748114</v>
      </c>
      <c r="Z44" s="64"/>
      <c r="AA44" s="58">
        <f>-M44*COS(Y44)</f>
        <v>1.0495320574344273</v>
      </c>
      <c r="AB44" s="58">
        <f>-M44*SIN(Y44)</f>
        <v>-40.080012256258378</v>
      </c>
      <c r="AC44" s="64"/>
      <c r="AD44" s="82">
        <f>$AA$40/$M$40*M44</f>
        <v>1.4617431553444228E-3</v>
      </c>
      <c r="AE44" s="82">
        <f>$AB$40/$M$40*M44</f>
        <v>-4.614605981097648E-4</v>
      </c>
      <c r="AF44" s="22">
        <f>AA44-AD44</f>
        <v>1.0480703142790828</v>
      </c>
      <c r="AG44" s="22">
        <f>AB44-AE44</f>
        <v>-40.079550795660268</v>
      </c>
      <c r="AH44" s="64"/>
      <c r="AI44" s="25">
        <f>A44</f>
        <v>3</v>
      </c>
      <c r="AJ44" s="82">
        <f t="shared" si="1"/>
        <v>718090.22062977916</v>
      </c>
      <c r="AK44" s="82">
        <f t="shared" si="1"/>
        <v>459137.62850486825</v>
      </c>
      <c r="AL44" s="66"/>
      <c r="AM44" s="9" t="str">
        <f>IF(A45=0,A44&amp;" - 1",A44&amp;" - "&amp;A45)</f>
        <v>3 - 4</v>
      </c>
      <c r="AN44" s="18">
        <f>AN43+F43+F44</f>
        <v>38.590000000083819</v>
      </c>
      <c r="AO44" s="18">
        <f>AN44*G44</f>
        <v>1546.6872000039884</v>
      </c>
      <c r="AP44" s="9" t="str">
        <f>D44&amp;","&amp;C44</f>
        <v>459137.19,718090.69</v>
      </c>
    </row>
    <row r="45" spans="1:44" s="46" customFormat="1">
      <c r="A45" s="20">
        <f>A44+1</f>
        <v>4</v>
      </c>
      <c r="B45" s="44"/>
      <c r="C45" s="60">
        <v>718091.74</v>
      </c>
      <c r="D45" s="60">
        <v>459097.11</v>
      </c>
      <c r="E45" s="79"/>
      <c r="F45" s="72">
        <f>IF(C46=0,C45-$C$42,C45-C46)</f>
        <v>-18.770000000018626</v>
      </c>
      <c r="G45" s="72">
        <f>IF(D46=0,D45-$D$42,D45-D46)</f>
        <v>-0.59000000002561137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18.779270486382838</v>
      </c>
      <c r="N45" s="22">
        <f>IF(F45=0,,ATAN(G45/F45))</f>
        <v>3.1422791698440949E-2</v>
      </c>
      <c r="O45" s="22">
        <f>ABS(DEGREES(N45))</f>
        <v>1.8003933448393863</v>
      </c>
      <c r="P45" s="24" t="str">
        <f>TEXT(INT(O45),"00")</f>
        <v>01</v>
      </c>
      <c r="Q45" s="25" t="str">
        <f>TEXT((O45-P45)*60,"00")</f>
        <v>48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48</v>
      </c>
      <c r="U45" s="24" t="str">
        <f>IF(L45="",IF(G45&gt;0,"W","E"),"")</f>
        <v>E</v>
      </c>
      <c r="V45" s="44"/>
      <c r="W45" s="22">
        <f>IF(S45="due",90*(I45+K45),S45+T45/60)</f>
        <v>1.8</v>
      </c>
      <c r="X45" s="22">
        <f>IF(R45="",W45,IF(R45="N",IF(U45="E",180+W45,180-W45),IF(U45="E",360-W45,W45)))</f>
        <v>181.8</v>
      </c>
      <c r="Y45" s="22">
        <f>RADIANS(X45)</f>
        <v>3.1730085801256913</v>
      </c>
      <c r="Z45" s="64"/>
      <c r="AA45" s="58">
        <f>-M45*COS(Y45)</f>
        <v>18.770004050022209</v>
      </c>
      <c r="AB45" s="58">
        <f>-M45*SIN(Y45)</f>
        <v>0.58987114091077919</v>
      </c>
      <c r="AC45" s="64"/>
      <c r="AD45" s="82">
        <f>$AA$40/$M$40*M45</f>
        <v>6.8465706372222344E-4</v>
      </c>
      <c r="AE45" s="82">
        <f>$AB$40/$M$40*M45</f>
        <v>-2.161407474152932E-4</v>
      </c>
      <c r="AF45" s="22">
        <f>AA45-AD45</f>
        <v>18.769319392958487</v>
      </c>
      <c r="AG45" s="22">
        <f>AB45-AE45</f>
        <v>0.59008728165819446</v>
      </c>
      <c r="AH45" s="64"/>
      <c r="AI45" s="25">
        <f>A45</f>
        <v>4</v>
      </c>
      <c r="AJ45" s="82">
        <f t="shared" ref="AJ45" si="2">AJ44+AF44</f>
        <v>718091.26870009338</v>
      </c>
      <c r="AK45" s="82">
        <f t="shared" ref="AK45" si="3">AK44+AG44</f>
        <v>459097.54895407258</v>
      </c>
      <c r="AL45" s="66"/>
      <c r="AM45" s="9" t="str">
        <f>IF(A46=0,A45&amp;" - 1",A45&amp;" - "&amp;A46)</f>
        <v>4 - 1</v>
      </c>
      <c r="AN45" s="18">
        <f>AN44+F44+F45</f>
        <v>18.770000000018626</v>
      </c>
      <c r="AO45" s="18">
        <f>AN45*G45</f>
        <v>-11.074300000491714</v>
      </c>
      <c r="AP45" s="9" t="str">
        <f>D45&amp;","&amp;C45</f>
        <v>459097.11,718091.74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1" workbookViewId="0">
      <selection activeCell="D41" sqref="D4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1503.845400000293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751.92270000014651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5.551648383916202E-3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20911.376297549985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116.09260842775694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-4.6065960103038872E-3</v>
      </c>
      <c r="AB40" s="91">
        <f>SUM(AB42:AB65536)</f>
        <v>3.0983984534742604E-3</v>
      </c>
      <c r="AC40" s="91"/>
      <c r="AD40" s="91">
        <f>SUM(AD42:AD65536)</f>
        <v>-4.6065960103038872E-3</v>
      </c>
      <c r="AE40" s="91">
        <f>SUM(AE42:AE65536)</f>
        <v>3.0983984534742604E-3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718124.74055256147</v>
      </c>
      <c r="AK40" s="92">
        <f>AK44+AG44</f>
        <v>459138.57884557429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3118.109999999986</v>
      </c>
      <c r="G41" s="72">
        <f>IF(D42=0,D41-$D$41,D41-D42)</f>
        <v>3352.5199999999604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4578.4277129271841</v>
      </c>
      <c r="N41" s="36">
        <f>IF(F41=0,,ATAN(G41/F41))</f>
        <v>0.82160909429332252</v>
      </c>
      <c r="O41" s="36">
        <f>ABS(DEGREES(N41))</f>
        <v>47.074733512573474</v>
      </c>
      <c r="P41" s="37" t="str">
        <f>TEXT(INT(O41),"00")</f>
        <v>47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47.06666666666667</v>
      </c>
      <c r="X41" s="22">
        <f>IF(R41="",W41,IF(R41="N",IF(U41="E",180+W41,180-W41),IF(U41="E",360-W41,W41)))</f>
        <v>47.06666666666667</v>
      </c>
      <c r="Y41" s="22">
        <f>RADIANS(X41)</f>
        <v>0.82146830127199788</v>
      </c>
      <c r="Z41" s="64"/>
      <c r="AA41" s="58">
        <f>-M41*COS(Y41)</f>
        <v>-3118.581980513638</v>
      </c>
      <c r="AB41" s="58">
        <f>-M41*SIN(Y41)</f>
        <v>-3352.0809586457312</v>
      </c>
      <c r="AC41" s="64"/>
      <c r="AD41" s="22">
        <v>0</v>
      </c>
      <c r="AE41" s="22">
        <v>0</v>
      </c>
      <c r="AF41" s="22">
        <f t="shared" ref="AF41:AG43" si="0">AA41-AD41</f>
        <v>-3118.581980513638</v>
      </c>
      <c r="AG41" s="22">
        <f t="shared" si="0"/>
        <v>-3352.0809586457312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718110.51</v>
      </c>
      <c r="D42" s="60">
        <v>459097.7</v>
      </c>
      <c r="E42" s="79"/>
      <c r="F42" s="72">
        <f>IF(C43=0,C42-$C$42,C42-C43)</f>
        <v>-18.839999999967404</v>
      </c>
      <c r="G42" s="72">
        <f>IF(D43=0,D42-$D$42,D42-D43)</f>
        <v>-0.58000000001629815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18.848925698797551</v>
      </c>
      <c r="N42" s="36">
        <f>IF(F42=0,,ATAN(G42/F42))</f>
        <v>3.0775842479164921E-2</v>
      </c>
      <c r="O42" s="36">
        <f>ABS(DEGREES(N42))</f>
        <v>1.7633258850155862</v>
      </c>
      <c r="P42" s="37" t="str">
        <f>TEXT(INT(O42),"00")</f>
        <v>01</v>
      </c>
      <c r="Q42" s="38" t="str">
        <f>TEXT((O42-P42)*60,"00")</f>
        <v>46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46</v>
      </c>
      <c r="U42" s="40" t="str">
        <f>IF(L42="",IF(G42&gt;0,"W","E"),"")</f>
        <v>E</v>
      </c>
      <c r="V42" s="44"/>
      <c r="W42" s="22">
        <f>IF(S42="due",90*(I42+K42),S42+T42/60)</f>
        <v>1.7666666666666666</v>
      </c>
      <c r="X42" s="22">
        <f>IF(R42="",W42,IF(R42="N",IF(U42="E",180+W42,180-W42),IF(U42="E",360-W42,W42)))</f>
        <v>181.76666666666668</v>
      </c>
      <c r="Y42" s="22">
        <f>RADIANS(X42)</f>
        <v>3.1724268037083601</v>
      </c>
      <c r="Z42" s="64"/>
      <c r="AA42" s="58">
        <f>-M42*COS(Y42)</f>
        <v>18.839966149510637</v>
      </c>
      <c r="AB42" s="58">
        <f>-M42*SIN(Y42)</f>
        <v>0.58109851495606912</v>
      </c>
      <c r="AC42" s="64"/>
      <c r="AD42" s="82">
        <f>$AA$40/$M$40*M42</f>
        <v>-7.4793207852357033E-4</v>
      </c>
      <c r="AE42" s="82">
        <f>$AB$40/$M$40*M42</f>
        <v>5.0305943699376977E-4</v>
      </c>
      <c r="AF42" s="22">
        <f t="shared" si="0"/>
        <v>18.840714081589162</v>
      </c>
      <c r="AG42" s="22">
        <f t="shared" si="0"/>
        <v>0.58059545551907532</v>
      </c>
      <c r="AH42" s="63"/>
      <c r="AI42" s="38">
        <f>A42</f>
        <v>1</v>
      </c>
      <c r="AJ42" s="82">
        <f t="shared" ref="AJ42:AK44" si="1">AJ41+AF41</f>
        <v>718110.03801948635</v>
      </c>
      <c r="AK42" s="82">
        <f t="shared" si="1"/>
        <v>459098.13904135424</v>
      </c>
      <c r="AL42" s="66"/>
      <c r="AM42" s="9" t="str">
        <f>IF(A43=0,A42&amp;" - 1",A42&amp;" - "&amp;A43)</f>
        <v>1 - 2</v>
      </c>
      <c r="AN42" s="18">
        <f>F42</f>
        <v>-18.839999999967404</v>
      </c>
      <c r="AO42" s="18">
        <f>AN42*G42</f>
        <v>10.927200000288151</v>
      </c>
      <c r="AP42" s="9" t="str">
        <f>D42&amp;","&amp;C42</f>
        <v>459097.7,718110.51</v>
      </c>
    </row>
    <row r="43" spans="1:44">
      <c r="A43" s="20">
        <f>A42+1</f>
        <v>2</v>
      </c>
      <c r="B43" s="44"/>
      <c r="C43" s="60">
        <v>718129.35</v>
      </c>
      <c r="D43" s="60">
        <v>459098.28</v>
      </c>
      <c r="E43" s="79"/>
      <c r="F43" s="72">
        <f>IF(C44=0,C43-$C$42,C43-C44)</f>
        <v>1.1099999999860302</v>
      </c>
      <c r="G43" s="72">
        <f>IF(D44=0,D43-$D$42,D43-D44)</f>
        <v>-37.039999999979045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37.056628286966649</v>
      </c>
      <c r="N43" s="36">
        <f>IF(F43=0,,ATAN(G43/F43))</f>
        <v>-1.5408376902465568</v>
      </c>
      <c r="O43" s="36">
        <f>ABS(DEGREES(N43))</f>
        <v>88.283496565813749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-1.1101055248757961</v>
      </c>
      <c r="AB43" s="58">
        <f>-M43*SIN(Y43)</f>
        <v>37.039996837500631</v>
      </c>
      <c r="AC43" s="64"/>
      <c r="AD43" s="82">
        <f>$AA$40/$M$40*M43</f>
        <v>-1.4704201958583986E-3</v>
      </c>
      <c r="AE43" s="82">
        <f>$AB$40/$M$40*M43</f>
        <v>9.8900525477258762E-4</v>
      </c>
      <c r="AF43" s="22">
        <f t="shared" si="0"/>
        <v>-1.1086351046799376</v>
      </c>
      <c r="AG43" s="22">
        <f t="shared" si="0"/>
        <v>37.039007832245858</v>
      </c>
      <c r="AH43" s="64"/>
      <c r="AI43" s="25">
        <f>A43</f>
        <v>2</v>
      </c>
      <c r="AJ43" s="82">
        <f t="shared" si="1"/>
        <v>718128.87873356789</v>
      </c>
      <c r="AK43" s="82">
        <f t="shared" si="1"/>
        <v>459098.71963680978</v>
      </c>
      <c r="AL43" s="66"/>
      <c r="AM43" s="9" t="str">
        <f>IF(A44=0,A43&amp;" - 1",A43&amp;" - "&amp;A44)</f>
        <v>2 - 3</v>
      </c>
      <c r="AN43" s="18">
        <f>AN42+F42+F43</f>
        <v>-36.569999999948777</v>
      </c>
      <c r="AO43" s="18">
        <f>AN43*G43</f>
        <v>1354.5527999973365</v>
      </c>
      <c r="AP43" s="9" t="str">
        <f>D43&amp;","&amp;C43</f>
        <v>459098.28,718129.35</v>
      </c>
    </row>
    <row r="44" spans="1:44" s="46" customFormat="1">
      <c r="A44" s="20">
        <f>A43+1</f>
        <v>3</v>
      </c>
      <c r="B44" s="44"/>
      <c r="C44" s="60">
        <v>718128.24</v>
      </c>
      <c r="D44" s="60">
        <v>459135.32</v>
      </c>
      <c r="E44" s="79"/>
      <c r="F44" s="72">
        <f>IF(C45=0,C44-$C$42,C44-C45)</f>
        <v>3.0300000000279397</v>
      </c>
      <c r="G44" s="72">
        <f>IF(D45=0,D44-$D$42,D44-D45)</f>
        <v>-2.8200000000069849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4.1392390605289648</v>
      </c>
      <c r="N44" s="22">
        <f>IF(F44=0,,ATAN(G44/F44))</f>
        <v>-0.74951613504092751</v>
      </c>
      <c r="O44" s="22">
        <f>ABS(DEGREES(N44))</f>
        <v>42.944111214802618</v>
      </c>
      <c r="P44" s="24" t="str">
        <f>TEXT(INT(O44),"00")</f>
        <v>42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42.95</v>
      </c>
      <c r="X44" s="22">
        <f>IF(R44="",W44,IF(R44="N",IF(U44="E",180+W44,180-W44),IF(U44="E",360-W44,W44)))</f>
        <v>317.05</v>
      </c>
      <c r="Y44" s="22">
        <f>RADIANS(X44)</f>
        <v>5.5335663934480221</v>
      </c>
      <c r="Z44" s="64"/>
      <c r="AA44" s="58">
        <f>-M44*COS(Y44)</f>
        <v>-3.0297101481172128</v>
      </c>
      <c r="AB44" s="58">
        <f>-M44*SIN(Y44)</f>
        <v>2.8203114045445914</v>
      </c>
      <c r="AC44" s="64"/>
      <c r="AD44" s="82">
        <f>$AA$40/$M$40*M44</f>
        <v>-1.6424647873936271E-4</v>
      </c>
      <c r="AE44" s="82">
        <f>$AB$40/$M$40*M44</f>
        <v>1.1047225208729847E-4</v>
      </c>
      <c r="AF44" s="22">
        <f>AA44-AD44</f>
        <v>-3.0295459016384734</v>
      </c>
      <c r="AG44" s="22">
        <f>AB44-AE44</f>
        <v>2.8202009322925039</v>
      </c>
      <c r="AH44" s="64"/>
      <c r="AI44" s="25">
        <f>A44</f>
        <v>3</v>
      </c>
      <c r="AJ44" s="82">
        <f t="shared" si="1"/>
        <v>718127.77009846317</v>
      </c>
      <c r="AK44" s="82">
        <f t="shared" si="1"/>
        <v>459135.75864464202</v>
      </c>
      <c r="AL44" s="66"/>
      <c r="AM44" s="9" t="str">
        <f>IF(A45=0,A44&amp;" - 1",A44&amp;" - "&amp;A45)</f>
        <v>3 - 4</v>
      </c>
      <c r="AN44" s="18">
        <f>AN43+F43+F44</f>
        <v>-32.429999999934807</v>
      </c>
      <c r="AO44" s="18">
        <f>AN44*G44</f>
        <v>91.452600000042679</v>
      </c>
      <c r="AP44" s="9" t="str">
        <f>D44&amp;","&amp;C44</f>
        <v>459135.32,718128.24</v>
      </c>
    </row>
    <row r="45" spans="1:44" s="46" customFormat="1">
      <c r="A45" s="20">
        <f t="shared" ref="A45:A46" si="2">A44+1</f>
        <v>4</v>
      </c>
      <c r="B45" s="44"/>
      <c r="C45" s="60">
        <v>718125.21</v>
      </c>
      <c r="D45" s="60">
        <v>459138.14</v>
      </c>
      <c r="E45" s="79"/>
      <c r="F45" s="72">
        <f t="shared" ref="F45:F46" si="3">IF(C46=0,C45-$C$42,C45-C46)</f>
        <v>16.020000000018626</v>
      </c>
      <c r="G45" s="72">
        <f t="shared" ref="G45:G46" si="4">IF(D46=0,D45-$D$42,D45-D46)</f>
        <v>0.44000000000232831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16.026041307840149</v>
      </c>
      <c r="N45" s="22">
        <f t="shared" ref="N45:N46" si="11">IF(F45=0,,ATAN(G45/F45))</f>
        <v>2.7458764679049369E-2</v>
      </c>
      <c r="O45" s="22">
        <f t="shared" ref="O45:O46" si="12">ABS(DEGREES(N45))</f>
        <v>1.5732713267524254</v>
      </c>
      <c r="P45" s="24" t="str">
        <f t="shared" ref="P45:P46" si="13">TEXT(INT(O45),"00")</f>
        <v>01</v>
      </c>
      <c r="Q45" s="25" t="str">
        <f t="shared" ref="Q45:Q46" si="14">TEXT((O45-P45)*60,"00")</f>
        <v>34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1.5666666666666667</v>
      </c>
      <c r="X45" s="22">
        <f t="shared" ref="X45:X46" si="20">IF(R45="",W45,IF(R45="N",IF(U45="E",180+W45,180-W45),IF(U45="E",360-W45,W45)))</f>
        <v>1.5666666666666667</v>
      </c>
      <c r="Y45" s="22">
        <f t="shared" ref="Y45:Y46" si="21">RADIANS(X45)</f>
        <v>2.7343491614577831E-2</v>
      </c>
      <c r="Z45" s="64"/>
      <c r="AA45" s="58">
        <f t="shared" ref="AA45:AA46" si="22">-M45*COS(Y45)</f>
        <v>-16.020050613730966</v>
      </c>
      <c r="AB45" s="58">
        <f t="shared" ref="AB45:AB46" si="23">-M45*SIN(Y45)</f>
        <v>-0.43815332259024836</v>
      </c>
      <c r="AC45" s="64"/>
      <c r="AD45" s="82">
        <f t="shared" ref="AD45:AD46" si="24">$AA$40/$M$40*M45</f>
        <v>-6.3591902145606846E-4</v>
      </c>
      <c r="AE45" s="82">
        <f t="shared" ref="AE45:AE46" si="25">$AB$40/$M$40*M45</f>
        <v>4.2771940673920071E-4</v>
      </c>
      <c r="AF45" s="22">
        <f t="shared" ref="AF45:AF46" si="26">AA45-AD45</f>
        <v>-16.019414694709511</v>
      </c>
      <c r="AG45" s="22">
        <f t="shared" ref="AG45:AG46" si="27">AB45-AE45</f>
        <v>-0.43858104199698755</v>
      </c>
      <c r="AH45" s="64"/>
      <c r="AI45" s="25">
        <f t="shared" ref="AI45:AI46" si="28">A45</f>
        <v>4</v>
      </c>
      <c r="AJ45" s="82">
        <f t="shared" ref="AJ45:AJ46" si="29">AJ44+AF44</f>
        <v>718124.74055256147</v>
      </c>
      <c r="AK45" s="82">
        <f t="shared" ref="AK45:AK46" si="30">AK44+AG44</f>
        <v>459138.57884557429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-13.379999999888241</v>
      </c>
      <c r="AO45" s="18">
        <f t="shared" ref="AO45:AO46" si="33">AN45*G45</f>
        <v>-5.8871999999819788</v>
      </c>
      <c r="AP45" s="9" t="str">
        <f t="shared" ref="AP45:AP46" si="34">D45&amp;","&amp;C45</f>
        <v>459138.14,718125.21</v>
      </c>
    </row>
    <row r="46" spans="1:44" s="46" customFormat="1">
      <c r="A46" s="20">
        <f t="shared" si="2"/>
        <v>5</v>
      </c>
      <c r="B46" s="44"/>
      <c r="C46" s="60">
        <v>718109.19</v>
      </c>
      <c r="D46" s="60">
        <v>459137.7</v>
      </c>
      <c r="E46" s="79"/>
      <c r="F46" s="72">
        <f t="shared" si="3"/>
        <v>-1.3200000000651926</v>
      </c>
      <c r="G46" s="72">
        <f t="shared" si="4"/>
        <v>40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40.021774073623625</v>
      </c>
      <c r="N46" s="22">
        <f t="shared" si="11"/>
        <v>-1.5378082979722731</v>
      </c>
      <c r="O46" s="22">
        <f t="shared" si="12"/>
        <v>88.10992517400777</v>
      </c>
      <c r="P46" s="24" t="str">
        <f t="shared" si="13"/>
        <v>88</v>
      </c>
      <c r="Q46" s="25" t="str">
        <f t="shared" si="14"/>
        <v>07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07</v>
      </c>
      <c r="U46" s="24" t="str">
        <f t="shared" si="18"/>
        <v>W</v>
      </c>
      <c r="V46" s="44"/>
      <c r="W46" s="22">
        <f t="shared" si="19"/>
        <v>88.11666666666666</v>
      </c>
      <c r="X46" s="22">
        <f t="shared" si="20"/>
        <v>91.88333333333334</v>
      </c>
      <c r="Y46" s="22">
        <f t="shared" si="21"/>
        <v>1.6036666943741233</v>
      </c>
      <c r="Z46" s="64"/>
      <c r="AA46" s="58">
        <f t="shared" si="22"/>
        <v>1.3152935412030324</v>
      </c>
      <c r="AB46" s="58">
        <f t="shared" si="23"/>
        <v>-40.000155035957569</v>
      </c>
      <c r="AC46" s="64"/>
      <c r="AD46" s="82">
        <f t="shared" si="24"/>
        <v>-1.5880782357264871E-3</v>
      </c>
      <c r="AE46" s="82">
        <f t="shared" si="25"/>
        <v>1.0681421028814039E-3</v>
      </c>
      <c r="AF46" s="22">
        <f t="shared" si="26"/>
        <v>1.3168816194387589</v>
      </c>
      <c r="AG46" s="22">
        <f t="shared" si="27"/>
        <v>-40.001223178060449</v>
      </c>
      <c r="AH46" s="64"/>
      <c r="AI46" s="25">
        <f t="shared" si="28"/>
        <v>5</v>
      </c>
      <c r="AJ46" s="82">
        <f t="shared" si="29"/>
        <v>718108.72113786673</v>
      </c>
      <c r="AK46" s="82">
        <f t="shared" si="30"/>
        <v>459138.1402645323</v>
      </c>
      <c r="AL46" s="66"/>
      <c r="AM46" s="9" t="str">
        <f t="shared" si="31"/>
        <v>5 - 1</v>
      </c>
      <c r="AN46" s="18">
        <f t="shared" si="32"/>
        <v>1.3200000000651926</v>
      </c>
      <c r="AO46" s="18">
        <f t="shared" si="33"/>
        <v>52.800000002607703</v>
      </c>
      <c r="AP46" s="9" t="str">
        <f t="shared" si="34"/>
        <v>459137.7,718109.19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1818</vt:lpstr>
      <vt:lpstr>1819</vt:lpstr>
      <vt:lpstr>1820</vt:lpstr>
      <vt:lpstr>1821</vt:lpstr>
      <vt:lpstr>1822</vt:lpstr>
      <vt:lpstr>1823</vt:lpstr>
      <vt:lpstr>1824</vt:lpstr>
      <vt:lpstr>1825</vt:lpstr>
      <vt:lpstr>1826</vt:lpstr>
      <vt:lpstr>1827</vt:lpstr>
      <vt:lpstr>'1818'!Print_Area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2007-04-21T07:22:01Z</dcterms:modified>
</cp:coreProperties>
</file>