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28" sheetId="2" r:id="rId1"/>
    <sheet name="1829" sheetId="4" r:id="rId2"/>
    <sheet name="1830" sheetId="5" r:id="rId3"/>
    <sheet name="1831" sheetId="6" r:id="rId4"/>
    <sheet name="1832" sheetId="7" r:id="rId5"/>
    <sheet name="1833" sheetId="8" r:id="rId6"/>
    <sheet name="1834" sheetId="9" r:id="rId7"/>
    <sheet name="1835" sheetId="10" r:id="rId8"/>
    <sheet name="1836" sheetId="11" r:id="rId9"/>
    <sheet name="1837" sheetId="3" r:id="rId10"/>
  </sheets>
  <definedNames>
    <definedName name="_xlnm.Print_Area" localSheetId="0">'1828'!$A$1:$AJ$43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7" i="10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7" i="2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AM47"/>
  <c r="AI47"/>
  <c r="AM46"/>
  <c r="L47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B41"/>
  <c r="AG41" s="1"/>
  <c r="AK42" s="1"/>
  <c r="AA41"/>
  <c r="AF41" s="1"/>
  <c r="AJ42" s="1"/>
  <c r="AB45" i="3" l="1"/>
  <c r="AA45"/>
  <c r="AB45" i="11"/>
  <c r="AA45"/>
  <c r="AB47" i="10"/>
  <c r="AA47"/>
  <c r="AB46"/>
  <c r="AA46"/>
  <c r="AB45"/>
  <c r="AA45"/>
  <c r="AB46" i="9"/>
  <c r="AA46"/>
  <c r="AB45"/>
  <c r="AA45"/>
  <c r="AB46" i="8"/>
  <c r="AA46"/>
  <c r="AB45"/>
  <c r="AA45"/>
  <c r="AB47" i="7"/>
  <c r="AA47"/>
  <c r="AB46"/>
  <c r="AA46"/>
  <c r="AB45"/>
  <c r="AA45"/>
  <c r="AB45" i="6"/>
  <c r="AA45"/>
  <c r="AB45" i="5"/>
  <c r="AA45"/>
  <c r="AB46" i="4"/>
  <c r="AA46"/>
  <c r="AB45"/>
  <c r="AA45"/>
  <c r="AB42" i="2"/>
  <c r="AA42"/>
  <c r="AB43"/>
  <c r="AA43"/>
  <c r="AB44"/>
  <c r="AA44"/>
  <c r="AB47"/>
  <c r="AA47"/>
  <c r="AB46"/>
  <c r="AA46"/>
  <c r="AB45"/>
  <c r="AA45"/>
  <c r="AN46"/>
  <c r="AO45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N47" i="2"/>
  <c r="AO47" s="1"/>
  <c r="AO46"/>
  <c r="C28" s="1"/>
  <c r="C29" s="1"/>
  <c r="AA40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10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2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7" s="1"/>
  <c r="AJ40"/>
  <c r="AK45"/>
  <c r="AK46" s="1"/>
  <c r="AK47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7" s="1"/>
  <c r="AJ40"/>
  <c r="AK45"/>
  <c r="AK46" s="1"/>
  <c r="AK47" s="1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J47" s="1"/>
  <c r="AK40"/>
  <c r="AK45"/>
  <c r="AK46" s="1"/>
  <c r="AK47" s="1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<sst xmlns="http://schemas.openxmlformats.org/spreadsheetml/2006/main" count="930" uniqueCount="99">
  <si>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</si>
  <si>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</si>
  <si>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</si>
  <si>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</si>
  <si>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</si>
  <si>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</si>
  <si>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</si>
  <si>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</si>
  <si>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</si>
  <si>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</si>
  <si>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</si>
  <si>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</si>
  <si>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</si>
  <si>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</si>
  <si>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</si>
  <si>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</si>
  <si>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</si>
  <si>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</si>
  <si>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</si>
  <si>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</si>
  <si>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</si>
  <si>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</si>
  <si>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</si>
  <si>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</si>
  <si>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</si>
  <si>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</si>
  <si>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</si>
  <si>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</si>
  <si>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</si>
  <si>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</si>
  <si>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</si>
  <si>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</si>
  <si>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</si>
  <si>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</si>
  <si>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</si>
  <si>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</si>
  <si>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</si>
  <si>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</si>
  <si>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</si>
  <si>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</si>
  <si>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</si>
  <si>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</si>
  <si>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</si>
  <si>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</si>
  <si>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</si>
  <si>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</si>
  <si>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</si>
  <si>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</si>
  <si>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</si>
  <si>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</si>
  <si>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</si>
  <si>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</si>
  <si>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</si>
  <si>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</si>
  <si>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</si>
  <si>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</si>
  <si>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</si>
  <si>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1828</t>
  </si>
  <si>
    <t>Carmesa, Medolio</t>
  </si>
  <si>
    <t>409 c-2</t>
  </si>
  <si>
    <t>6 29 N. 124 37 E.</t>
  </si>
  <si>
    <t>Panay (Bo.9)</t>
  </si>
  <si>
    <t>Norala</t>
  </si>
  <si>
    <t>South Cotabato</t>
  </si>
  <si>
    <t>Mindanao</t>
  </si>
  <si>
    <t>M.R. Malate</t>
  </si>
  <si>
    <t>May 13, 1970</t>
  </si>
  <si>
    <t>801</t>
  </si>
  <si>
    <t>BLLM 1</t>
  </si>
  <si>
    <t>1829</t>
  </si>
  <si>
    <t>Blancada, Pedro</t>
  </si>
  <si>
    <t>409 C-2</t>
  </si>
  <si>
    <t>Panay (Bo. 9)</t>
  </si>
  <si>
    <t>794.86</t>
  </si>
  <si>
    <t>1830</t>
  </si>
  <si>
    <t>Hererra, Rosa</t>
  </si>
  <si>
    <t>1831</t>
  </si>
  <si>
    <t>Fabellion, Gualberto</t>
  </si>
  <si>
    <t>801.05</t>
  </si>
  <si>
    <t>1832</t>
  </si>
  <si>
    <t>Reyes, Francisco</t>
  </si>
  <si>
    <t>801.73</t>
  </si>
  <si>
    <t>1833</t>
  </si>
  <si>
    <t>Frenal, Santiago</t>
  </si>
  <si>
    <t>794.35</t>
  </si>
  <si>
    <t>1834</t>
  </si>
  <si>
    <t xml:space="preserve">6 29 N. 124 37 E. </t>
  </si>
  <si>
    <t>805</t>
  </si>
  <si>
    <t>1835</t>
  </si>
  <si>
    <t>Fayonan, Adriano Sr.</t>
  </si>
  <si>
    <t>804.33</t>
  </si>
  <si>
    <t>1836</t>
  </si>
  <si>
    <t>Fayonan, Avelino</t>
  </si>
  <si>
    <t>M.R.Malate</t>
  </si>
  <si>
    <t>787.47</t>
  </si>
  <si>
    <t>1837</t>
  </si>
  <si>
    <t>Faba,Bonifacio</t>
  </si>
  <si>
    <t>6 29 N. 129 37 E.</t>
  </si>
  <si>
    <t>785.04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</si>
</sst>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6" workbookViewId="0">
      <selection activeCell="D36" sqref="D3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1602.7090999976069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801.35454999880346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4.5913294342253162E-3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26169.335135553694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120.15203868197443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4.4739907916877542E-3</v>
      </c>
      <c r="AB40" s="91">
        <f>SUM(AB42:AB65536)</f>
        <v>1.0313643243184956E-3</v>
      </c>
      <c r="AC40" s="91"/>
      <c r="AD40" s="91">
        <f>SUM(AD42:AD65536)</f>
        <v>4.473990791687755E-3</v>
      </c>
      <c r="AE40" s="91">
        <f>SUM(AE42:AE65536)</f>
        <v>1.0313643243184956E-3</v>
      </c>
      <c r="AF40" s="91">
        <f>SUM(AF42:AF65536)</f>
        <v>0</v>
      </c>
      <c r="AG40" s="91">
        <f>SUM(AG42:AG65536)</f>
        <v>-2.3314683517128287E-15</v>
      </c>
      <c r="AH40" s="92"/>
      <c r="AI40" s="93">
        <v>1</v>
      </c>
      <c r="AJ40" s="92">
        <f>AJ44+AF44</f>
        <v>718163.23754904896</v>
      </c>
      <c r="AK40" s="92">
        <f>AK44+AG44</f>
        <v>459100.18976698699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3064.5300000000279</v>
      </c>
      <c r="G41" s="72">
        <f>IF(D42=0,D41-$D$41,D41-D42)</f>
        <v>3370.1499999999651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4555.135030204915</v>
      </c>
      <c r="N41" s="36">
        <f>IF(F41=0,,ATAN(G41/F41))</f>
        <v>0.8328582546374359</v>
      </c>
      <c r="O41" s="36">
        <f>ABS(DEGREES(N41))</f>
        <v>47.7192629233571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-3064.6827092273679</v>
      </c>
      <c r="AB41" s="58">
        <f>-M41*SIN(Y41)</f>
        <v>-3370.0111327950735</v>
      </c>
      <c r="AC41" s="64"/>
      <c r="AD41" s="22">
        <v>0</v>
      </c>
      <c r="AE41" s="22">
        <v>0</v>
      </c>
      <c r="AF41" s="22">
        <f t="shared" ref="AF41:AG43" si="0">AA41-AD41</f>
        <v>-3064.6827092273679</v>
      </c>
      <c r="AG41" s="22">
        <f t="shared" si="0"/>
        <v>-3370.0111327950735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718164.09</v>
      </c>
      <c r="D42" s="60">
        <v>459080.07</v>
      </c>
      <c r="E42" s="79"/>
      <c r="F42" s="72">
        <f>IF(C43=0,C42-$C$42,C42-C43)</f>
        <v>-19.960000000079162</v>
      </c>
      <c r="G42" s="72">
        <f>IF(D43=0,D42-$D$42,D42-D43)</f>
        <v>-0.51000000000931323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19.966514468058005</v>
      </c>
      <c r="N42" s="36">
        <f>IF(F42=0,,ATAN(G42/F42))</f>
        <v>2.5545543961016031E-2</v>
      </c>
      <c r="O42" s="36">
        <f>ABS(DEGREES(N42))</f>
        <v>1.4636518543321262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181.46666666666667</v>
      </c>
      <c r="Y42" s="22">
        <f>RADIANS(X42)</f>
        <v>3.1671908159523765</v>
      </c>
      <c r="Z42" s="64"/>
      <c r="AA42" s="58">
        <f>-M42*COS(Y42)</f>
        <v>19.959973137062786</v>
      </c>
      <c r="AB42" s="58">
        <f>-M42*SIN(Y42)</f>
        <v>0.51105026259809727</v>
      </c>
      <c r="AC42" s="64"/>
      <c r="AD42" s="82">
        <f>$AA$40/$M$40*M42</f>
        <v>7.434747079792445E-4</v>
      </c>
      <c r="AE42" s="82">
        <f>$AB$40/$M$40*M42</f>
        <v>1.713891077441493E-4</v>
      </c>
      <c r="AF42" s="22">
        <f t="shared" si="0"/>
        <v>19.959229662354808</v>
      </c>
      <c r="AG42" s="22">
        <f t="shared" si="0"/>
        <v>0.5108788734903531</v>
      </c>
      <c r="AH42" s="63"/>
      <c r="AI42" s="38">
        <f>A42</f>
        <v>1</v>
      </c>
      <c r="AJ42" s="82">
        <f t="shared" ref="AJ42:AK44" si="1">AJ41+AF41</f>
        <v>718163.93729077268</v>
      </c>
      <c r="AK42" s="82">
        <f t="shared" si="1"/>
        <v>459080.2088672049</v>
      </c>
      <c r="AL42" s="66"/>
      <c r="AM42" s="9" t="str">
        <f>IF(A43=0,A42&amp;" - 1",A42&amp;" - "&amp;A43)</f>
        <v>1 - 2</v>
      </c>
      <c r="AN42" s="18">
        <f>F42</f>
        <v>-19.960000000079162</v>
      </c>
      <c r="AO42" s="18">
        <f>AN42*G42</f>
        <v>10.179600000226264</v>
      </c>
      <c r="AP42" s="9" t="str">
        <f>D42&amp;","&amp;C42</f>
        <v>459080.07,718164.09</v>
      </c>
    </row>
    <row r="43" spans="1:44">
      <c r="A43" s="20">
        <f>A42+1</f>
        <v>2</v>
      </c>
      <c r="B43" s="44"/>
      <c r="C43" s="60">
        <v>718184.05</v>
      </c>
      <c r="D43" s="60">
        <v>459080.58</v>
      </c>
      <c r="E43" s="79"/>
      <c r="F43" s="72">
        <f>IF(C44=0,C43-$C$42,C43-C44)</f>
        <v>0.59000000008381903</v>
      </c>
      <c r="G43" s="72">
        <f>IF(D44=0,D43-$D$42,D43-D44)</f>
        <v>-19.989999999990687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19.998704958064824</v>
      </c>
      <c r="N43" s="36">
        <f>IF(F43=0,,ATAN(G43/F43))</f>
        <v>-1.5412901352426929</v>
      </c>
      <c r="O43" s="36">
        <f>ABS(DEGREES(N43))</f>
        <v>88.30941975455417</v>
      </c>
      <c r="P43" s="37" t="str">
        <f>TEXT(INT(O43),"00")</f>
        <v>88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88.316666666666663</v>
      </c>
      <c r="X43" s="22">
        <f>IF(R43="",W43,IF(R43="N",IF(U43="E",180+W43,180-W43),IF(U43="E",360-W43,W43)))</f>
        <v>271.68333333333334</v>
      </c>
      <c r="Y43" s="22">
        <f>RADIANS(X43)</f>
        <v>4.7417686894599278</v>
      </c>
      <c r="Z43" s="64"/>
      <c r="AA43" s="58">
        <f>-M43*COS(Y43)</f>
        <v>-0.58747161065665965</v>
      </c>
      <c r="AB43" s="58">
        <f>-M43*SIN(Y43)</f>
        <v>19.990074464753729</v>
      </c>
      <c r="AC43" s="64"/>
      <c r="AD43" s="82">
        <f>$AA$40/$M$40*M43</f>
        <v>7.4467335560478851E-4</v>
      </c>
      <c r="AE43" s="82">
        <f>$AB$40/$M$40*M43</f>
        <v>1.7166542534424628E-4</v>
      </c>
      <c r="AF43" s="22">
        <f t="shared" si="0"/>
        <v>-0.58821628401226445</v>
      </c>
      <c r="AG43" s="22">
        <f t="shared" si="0"/>
        <v>19.989902799328384</v>
      </c>
      <c r="AH43" s="64"/>
      <c r="AI43" s="25">
        <f>A43</f>
        <v>2</v>
      </c>
      <c r="AJ43" s="82">
        <f t="shared" si="1"/>
        <v>718183.896520435</v>
      </c>
      <c r="AK43" s="82">
        <f t="shared" si="1"/>
        <v>459080.71974607836</v>
      </c>
      <c r="AL43" s="66"/>
      <c r="AM43" s="9" t="str">
        <f>IF(A44=0,A43&amp;" - 1",A43&amp;" - "&amp;A44)</f>
        <v>2 - 3</v>
      </c>
      <c r="AN43" s="18">
        <f>AN42+F42+F43</f>
        <v>-39.330000000074506</v>
      </c>
      <c r="AO43" s="18">
        <f>AN43*G43</f>
        <v>786.20670000112307</v>
      </c>
      <c r="AP43" s="9" t="str">
        <f>D43&amp;","&amp;C43</f>
        <v>459080.58,718184.05</v>
      </c>
    </row>
    <row r="44" spans="1:44" s="46" customFormat="1">
      <c r="A44" s="20">
        <f>A43+1</f>
        <v>3</v>
      </c>
      <c r="B44" s="44"/>
      <c r="C44" s="60">
        <v>718183.46</v>
      </c>
      <c r="D44" s="60">
        <v>459100.57</v>
      </c>
      <c r="E44" s="79"/>
      <c r="F44" s="72">
        <f>IF(C45=0,C44-$C$42,C44-C45)</f>
        <v>20.069999999948777</v>
      </c>
      <c r="G44" s="72">
        <f>IF(D45=0,D44-$D$42,D44-D45)</f>
        <v>0.52000000001862645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20.076735292321889</v>
      </c>
      <c r="N44" s="22">
        <f>IF(F44=0,,ATAN(G44/F44))</f>
        <v>2.5903522145356052E-2</v>
      </c>
      <c r="O44" s="22">
        <f>ABS(DEGREES(N44))</f>
        <v>1.4841624934525655</v>
      </c>
      <c r="P44" s="24" t="str">
        <f>TEXT(INT(O44),"00")</f>
        <v>01</v>
      </c>
      <c r="Q44" s="25" t="str">
        <f>TEXT((O44-P44)*60,"00")</f>
        <v>29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29</v>
      </c>
      <c r="U44" s="24" t="str">
        <f>IF(L44="",IF(G44&gt;0,"W","E"),"")</f>
        <v>W</v>
      </c>
      <c r="V44" s="44"/>
      <c r="W44" s="22">
        <f>IF(S44="due",90*(I44+K44),S44+T44/60)</f>
        <v>1.4833333333333334</v>
      </c>
      <c r="X44" s="22">
        <f>IF(R44="",W44,IF(R44="N",IF(U44="E",180+W44,180-W44),IF(U44="E",360-W44,W44)))</f>
        <v>1.4833333333333334</v>
      </c>
      <c r="Y44" s="22">
        <f>RADIANS(X44)</f>
        <v>2.5889050571249222E-2</v>
      </c>
      <c r="Z44" s="64"/>
      <c r="AA44" s="58">
        <f>-M44*COS(Y44)</f>
        <v>-20.070007523065716</v>
      </c>
      <c r="AB44" s="58">
        <f>-M44*SIN(Y44)</f>
        <v>-0.51970955547186237</v>
      </c>
      <c r="AC44" s="64"/>
      <c r="AD44" s="82">
        <f>$AA$40/$M$40*M44</f>
        <v>7.4757889928734277E-4</v>
      </c>
      <c r="AE44" s="82">
        <f>$AB$40/$M$40*M44</f>
        <v>1.7233522424112889E-4</v>
      </c>
      <c r="AF44" s="22">
        <f>AA44-AD44</f>
        <v>-20.070755101965002</v>
      </c>
      <c r="AG44" s="22">
        <f>AB44-AE44</f>
        <v>-0.51988189069610347</v>
      </c>
      <c r="AH44" s="64"/>
      <c r="AI44" s="25">
        <f>A44</f>
        <v>3</v>
      </c>
      <c r="AJ44" s="82">
        <f t="shared" si="1"/>
        <v>718183.30830415094</v>
      </c>
      <c r="AK44" s="82">
        <f t="shared" si="1"/>
        <v>459100.70964887767</v>
      </c>
      <c r="AL44" s="66"/>
      <c r="AM44" s="9" t="str">
        <f>IF(A45=0,A44&amp;" - 1",A44&amp;" - "&amp;A45)</f>
        <v>3 - 4</v>
      </c>
      <c r="AN44" s="18">
        <f>AN43+F43+F44</f>
        <v>-18.67000000004191</v>
      </c>
      <c r="AO44" s="18">
        <f>AN44*G44</f>
        <v>-9.708400000369549</v>
      </c>
      <c r="AP44" s="9" t="str">
        <f>D44&amp;","&amp;C44</f>
        <v>459100.57,718183.46</v>
      </c>
    </row>
    <row r="45" spans="1:44" s="46" customFormat="1">
      <c r="A45" s="20">
        <f t="shared" ref="A45:A47" si="2">A44+1</f>
        <v>4</v>
      </c>
      <c r="B45" s="44"/>
      <c r="C45" s="60">
        <v>718163.39</v>
      </c>
      <c r="D45" s="60">
        <v>459100.05</v>
      </c>
      <c r="E45" s="79"/>
      <c r="F45" s="72">
        <f t="shared" ref="F45:F47" si="3">IF(C46=0,C45-$C$42,C45-C46)</f>
        <v>19.979999999981374</v>
      </c>
      <c r="G45" s="72">
        <f t="shared" ref="G45:G47" si="4">IF(D46=0,D45-$D$42,D45-D46)</f>
        <v>0.61999999999534339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19.989617304972349</v>
      </c>
      <c r="N45" s="22">
        <f t="shared" ref="N45:N47" si="11">IF(F45=0,,ATAN(G45/F45))</f>
        <v>3.1021076597402712E-2</v>
      </c>
      <c r="O45" s="22">
        <f t="shared" ref="O45:O47" si="12">ABS(DEGREES(N45))</f>
        <v>1.7773767649832237</v>
      </c>
      <c r="P45" s="24" t="str">
        <f t="shared" ref="P45:P47" si="13">TEXT(INT(O45),"00")</f>
        <v>01</v>
      </c>
      <c r="Q45" s="25" t="str">
        <f t="shared" ref="Q45:Q47" si="14">TEXT((O45-P45)*60,"00")</f>
        <v>47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47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1.7833333333333332</v>
      </c>
      <c r="X45" s="22">
        <f t="shared" ref="X45:X47" si="20">IF(R45="",W45,IF(R45="N",IF(U45="E",180+W45,180-W45),IF(U45="E",360-W45,W45)))</f>
        <v>1.7833333333333332</v>
      </c>
      <c r="Y45" s="22">
        <f t="shared" ref="Y45:Y47" si="21">RADIANS(X45)</f>
        <v>3.1125038327232207E-2</v>
      </c>
      <c r="Z45" s="64"/>
      <c r="AA45" s="58">
        <f t="shared" ref="AA45:AA47" si="22">-M45*COS(Y45)</f>
        <v>-19.979935435736664</v>
      </c>
      <c r="AB45" s="58">
        <f t="shared" ref="AB45:AB47" si="23">-M45*SIN(Y45)</f>
        <v>-0.62207715200310043</v>
      </c>
      <c r="AC45" s="64"/>
      <c r="AD45" s="82">
        <f t="shared" ref="AD45:AD47" si="24">$AA$40/$M$40*M45</f>
        <v>7.4433496703727202E-4</v>
      </c>
      <c r="AE45" s="82">
        <f t="shared" ref="AE45:AE47" si="25">$AB$40/$M$40*M45</f>
        <v>1.7158741850146461E-4</v>
      </c>
      <c r="AF45" s="22">
        <f t="shared" ref="AF45:AF47" si="26">AA45-AD45</f>
        <v>-19.980679770703702</v>
      </c>
      <c r="AG45" s="22">
        <f t="shared" ref="AG45:AG47" si="27">AB45-AE45</f>
        <v>-0.62224873942160186</v>
      </c>
      <c r="AH45" s="64"/>
      <c r="AI45" s="25">
        <f t="shared" ref="AI45:AI47" si="28">A45</f>
        <v>4</v>
      </c>
      <c r="AJ45" s="82">
        <f t="shared" ref="AJ45:AJ47" si="29">AJ44+AF44</f>
        <v>718163.23754904896</v>
      </c>
      <c r="AK45" s="82">
        <f t="shared" ref="AK45:AK47" si="30">AK44+AG44</f>
        <v>459100.18976698699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21.379999999888241</v>
      </c>
      <c r="AO45" s="18">
        <f t="shared" ref="AO45:AO47" si="33">AN45*G45</f>
        <v>13.255599999831151</v>
      </c>
      <c r="AP45" s="9" t="str">
        <f t="shared" ref="AP45:AP47" si="34">D45&amp;","&amp;C45</f>
        <v>459100.05,718163.39</v>
      </c>
    </row>
    <row r="46" spans="1:44" s="46" customFormat="1">
      <c r="A46" s="20">
        <f t="shared" si="2"/>
        <v>5</v>
      </c>
      <c r="B46" s="44"/>
      <c r="C46" s="60">
        <v>718143.41</v>
      </c>
      <c r="D46" s="60">
        <v>459099.43</v>
      </c>
      <c r="E46" s="79"/>
      <c r="F46" s="72">
        <f t="shared" si="3"/>
        <v>-0.60999999998603016</v>
      </c>
      <c r="G46" s="72">
        <f t="shared" si="4"/>
        <v>20.029999999969732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20.039286414410331</v>
      </c>
      <c r="N46" s="22">
        <f t="shared" si="11"/>
        <v>-1.5403514181475728</v>
      </c>
      <c r="O46" s="22">
        <f t="shared" si="12"/>
        <v>88.255635226847005</v>
      </c>
      <c r="P46" s="24" t="str">
        <f t="shared" si="13"/>
        <v>88</v>
      </c>
      <c r="Q46" s="25" t="str">
        <f t="shared" si="14"/>
        <v>15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15</v>
      </c>
      <c r="U46" s="24" t="str">
        <f t="shared" si="18"/>
        <v>W</v>
      </c>
      <c r="V46" s="44"/>
      <c r="W46" s="22">
        <f t="shared" si="19"/>
        <v>88.25</v>
      </c>
      <c r="X46" s="22">
        <f t="shared" si="20"/>
        <v>91.75</v>
      </c>
      <c r="Y46" s="22">
        <f t="shared" si="21"/>
        <v>1.6013395887047974</v>
      </c>
      <c r="Z46" s="64"/>
      <c r="AA46" s="58">
        <f t="shared" si="22"/>
        <v>0.61197001288189035</v>
      </c>
      <c r="AB46" s="58">
        <f t="shared" si="23"/>
        <v>-20.029939907600916</v>
      </c>
      <c r="AC46" s="64"/>
      <c r="AD46" s="82">
        <f t="shared" si="24"/>
        <v>7.4618444991492042E-4</v>
      </c>
      <c r="AE46" s="82">
        <f t="shared" si="25"/>
        <v>1.7201376954849591E-4</v>
      </c>
      <c r="AF46" s="22">
        <f t="shared" si="26"/>
        <v>0.61122382843197542</v>
      </c>
      <c r="AG46" s="22">
        <f t="shared" si="27"/>
        <v>-20.030111921370466</v>
      </c>
      <c r="AH46" s="64"/>
      <c r="AI46" s="25">
        <f t="shared" si="28"/>
        <v>5</v>
      </c>
      <c r="AJ46" s="82">
        <f t="shared" si="29"/>
        <v>718143.25686927827</v>
      </c>
      <c r="AK46" s="82">
        <f t="shared" si="30"/>
        <v>459099.56751824758</v>
      </c>
      <c r="AL46" s="66"/>
      <c r="AM46" s="9" t="str">
        <f t="shared" si="31"/>
        <v>5 - 6</v>
      </c>
      <c r="AN46" s="18">
        <f t="shared" si="32"/>
        <v>40.749999999883585</v>
      </c>
      <c r="AO46" s="18">
        <f t="shared" si="33"/>
        <v>816.22249999643475</v>
      </c>
      <c r="AP46" s="9" t="str">
        <f t="shared" si="34"/>
        <v>459099.43,718143.41</v>
      </c>
    </row>
    <row r="47" spans="1:44" s="46" customFormat="1">
      <c r="A47" s="20">
        <f t="shared" si="2"/>
        <v>6</v>
      </c>
      <c r="B47" s="44"/>
      <c r="C47" s="60">
        <v>718144.02</v>
      </c>
      <c r="D47" s="60">
        <v>459079.4</v>
      </c>
      <c r="E47" s="79"/>
      <c r="F47" s="72">
        <f t="shared" si="3"/>
        <v>-20.069999999948777</v>
      </c>
      <c r="G47" s="72">
        <f t="shared" si="4"/>
        <v>-0.66999999998370185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20.081180244147056</v>
      </c>
      <c r="N47" s="22">
        <f t="shared" si="11"/>
        <v>3.3370766104929991E-2</v>
      </c>
      <c r="O47" s="22">
        <f t="shared" si="12"/>
        <v>1.9120040569307097</v>
      </c>
      <c r="P47" s="24" t="str">
        <f t="shared" si="13"/>
        <v>01</v>
      </c>
      <c r="Q47" s="25" t="str">
        <f t="shared" si="14"/>
        <v>55</v>
      </c>
      <c r="R47" s="23" t="str">
        <f t="shared" si="15"/>
        <v>N</v>
      </c>
      <c r="S47" s="25" t="str">
        <f t="shared" si="16"/>
        <v>01</v>
      </c>
      <c r="T47" s="25" t="str">
        <f t="shared" si="17"/>
        <v>55</v>
      </c>
      <c r="U47" s="24" t="str">
        <f t="shared" si="18"/>
        <v>E</v>
      </c>
      <c r="V47" s="44"/>
      <c r="W47" s="22">
        <f t="shared" si="19"/>
        <v>1.9166666666666665</v>
      </c>
      <c r="X47" s="22">
        <f t="shared" si="20"/>
        <v>181.91666666666666</v>
      </c>
      <c r="Y47" s="22">
        <f t="shared" si="21"/>
        <v>3.1750447975863509</v>
      </c>
      <c r="Z47" s="64"/>
      <c r="AA47" s="58">
        <f t="shared" si="22"/>
        <v>20.069945410306051</v>
      </c>
      <c r="AB47" s="58">
        <f t="shared" si="23"/>
        <v>0.67163325204837232</v>
      </c>
      <c r="AC47" s="64"/>
      <c r="AD47" s="82">
        <f t="shared" si="24"/>
        <v>7.4774441186418658E-4</v>
      </c>
      <c r="AE47" s="82">
        <f t="shared" si="25"/>
        <v>1.723733789390107E-4</v>
      </c>
      <c r="AF47" s="22">
        <f t="shared" si="26"/>
        <v>20.069197665894187</v>
      </c>
      <c r="AG47" s="22">
        <f t="shared" si="27"/>
        <v>0.67146087866943327</v>
      </c>
      <c r="AH47" s="64"/>
      <c r="AI47" s="25">
        <f t="shared" si="28"/>
        <v>6</v>
      </c>
      <c r="AJ47" s="82">
        <f t="shared" si="29"/>
        <v>718143.86809310666</v>
      </c>
      <c r="AK47" s="82">
        <f t="shared" si="30"/>
        <v>459079.53740632621</v>
      </c>
      <c r="AL47" s="66"/>
      <c r="AM47" s="9" t="str">
        <f t="shared" si="31"/>
        <v>6 - 1</v>
      </c>
      <c r="AN47" s="18">
        <f t="shared" si="32"/>
        <v>20.069999999948777</v>
      </c>
      <c r="AO47" s="18">
        <f t="shared" si="33"/>
        <v>-13.446899999638577</v>
      </c>
      <c r="AP47" s="9" t="str">
        <f t="shared" si="34"/>
        <v>459079.4,718144.02</v>
      </c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71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97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72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1580.858800000595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790.42940000029751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3.391273268654326E-3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35203.310987098987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119.38404751867392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2.3708738344971891E-3</v>
      </c>
      <c r="AB40" s="91">
        <f>SUM(AB42:AB65536)</f>
        <v>-2.4248075477418807E-3</v>
      </c>
      <c r="AC40" s="91"/>
      <c r="AD40" s="91">
        <f>SUM(AD42:AD65536)</f>
        <v>2.3708738344971896E-3</v>
      </c>
      <c r="AE40" s="91">
        <f>SUM(AE42:AE65536)</f>
        <v>-2.4248075477418811E-3</v>
      </c>
      <c r="AF40" s="91">
        <f>SUM(AF42:AF65536)</f>
        <v>0</v>
      </c>
      <c r="AG40" s="91">
        <f>SUM(AG42:AG65536)</f>
        <v>-6.7723604502134549E-15</v>
      </c>
      <c r="AH40" s="92"/>
      <c r="AI40" s="93">
        <v>1</v>
      </c>
      <c r="AJ40" s="92">
        <f>AJ44+AF44</f>
        <v>718274.84356163454</v>
      </c>
      <c r="AK40" s="92">
        <f>AK44+AG44</f>
        <v>459102.17595151515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2934.390000000014</v>
      </c>
      <c r="G41" s="72">
        <f>IF(D42=0,D41-$D$41,D41-D42)</f>
        <v>3347.0599999999977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4451.2307641482785</v>
      </c>
      <c r="N41" s="36">
        <f>IF(F41=0,,ATAN(G41/F41))</f>
        <v>0.85100050552422946</v>
      </c>
      <c r="O41" s="36">
        <f>ABS(DEGREES(N41))</f>
        <v>48.758737330037846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-2933.9267621202598</v>
      </c>
      <c r="AB41" s="58">
        <f>-M41*SIN(Y41)</f>
        <v>-3347.4660670744065</v>
      </c>
      <c r="AC41" s="64"/>
      <c r="AD41" s="22">
        <v>0</v>
      </c>
      <c r="AE41" s="22">
        <v>0</v>
      </c>
      <c r="AF41" s="22">
        <f t="shared" ref="AF41:AG43" si="0">AA41-AD41</f>
        <v>-2933.9267621202598</v>
      </c>
      <c r="AG41" s="22">
        <f t="shared" si="0"/>
        <v>-3347.4660670744065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718294.23</v>
      </c>
      <c r="D42" s="60">
        <v>459103.16</v>
      </c>
      <c r="E42" s="79"/>
      <c r="F42" s="72">
        <f>IF(C43=0,C42-$C$42,C42-C43)</f>
        <v>1.25</v>
      </c>
      <c r="G42" s="72">
        <f>IF(D43=0,D42-$D$42,D42-D43)</f>
        <v>-39.840000000025611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39.859604865101723</v>
      </c>
      <c r="N42" s="36">
        <f>IF(F42=0,,ATAN(G42/F42))</f>
        <v>-1.5394311142895061</v>
      </c>
      <c r="O42" s="36">
        <f>ABS(DEGREES(N42))</f>
        <v>88.202905699910175</v>
      </c>
      <c r="P42" s="37" t="str">
        <f>TEXT(INT(O42),"00")</f>
        <v>88</v>
      </c>
      <c r="Q42" s="38" t="str">
        <f>TEXT((O42-P42)*60,"00")</f>
        <v>12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88.2</v>
      </c>
      <c r="X42" s="22">
        <f>IF(R42="",W42,IF(R42="N",IF(U42="E",180+W42,180-W42),IF(U42="E",360-W42,W42)))</f>
        <v>271.8</v>
      </c>
      <c r="Y42" s="22">
        <f>RADIANS(X42)</f>
        <v>4.7438049069205883</v>
      </c>
      <c r="Z42" s="64"/>
      <c r="AA42" s="58">
        <f>-M42*COS(Y42)</f>
        <v>-1.2520204453671215</v>
      </c>
      <c r="AB42" s="58">
        <f>-M42*SIN(Y42)</f>
        <v>39.839936556254997</v>
      </c>
      <c r="AC42" s="64"/>
      <c r="AD42" s="82">
        <f>$AA$40/$M$40*M42</f>
        <v>7.9158058544869338E-4</v>
      </c>
      <c r="AE42" s="82">
        <f>$AB$40/$M$40*M42</f>
        <v>-8.0958781961040034E-4</v>
      </c>
      <c r="AF42" s="22">
        <f t="shared" si="0"/>
        <v>-1.2528120259525701</v>
      </c>
      <c r="AG42" s="22">
        <f t="shared" si="0"/>
        <v>39.840746144074608</v>
      </c>
      <c r="AH42" s="63"/>
      <c r="AI42" s="38">
        <f>A42</f>
        <v>1</v>
      </c>
      <c r="AJ42" s="82">
        <f t="shared" ref="AJ42:AK44" si="1">AJ41+AF41</f>
        <v>718294.69323787978</v>
      </c>
      <c r="AK42" s="82">
        <f t="shared" si="1"/>
        <v>459102.75393292558</v>
      </c>
      <c r="AL42" s="66"/>
      <c r="AM42" s="9" t="str">
        <f>IF(A43=0,A42&amp;" - 1",A42&amp;" - "&amp;A43)</f>
        <v>1 - 2</v>
      </c>
      <c r="AN42" s="18">
        <f>F42</f>
        <v>1.25</v>
      </c>
      <c r="AO42" s="18">
        <f>AN42*G42</f>
        <v>-49.800000000032014</v>
      </c>
      <c r="AP42" s="9" t="str">
        <f>D42&amp;","&amp;C42</f>
        <v>459103.16,718294.23</v>
      </c>
    </row>
    <row r="43" spans="1:44">
      <c r="A43" s="20">
        <f>A42+1</f>
        <v>2</v>
      </c>
      <c r="B43" s="44"/>
      <c r="C43" s="60">
        <v>718292.98</v>
      </c>
      <c r="D43" s="60">
        <v>459143</v>
      </c>
      <c r="E43" s="79"/>
      <c r="F43" s="72">
        <f>IF(C44=0,C43-$C$42,C43-C44)</f>
        <v>19.790000000037253</v>
      </c>
      <c r="G43" s="72">
        <f>IF(D44=0,D43-$D$42,D43-D44)</f>
        <v>0.57000000000698492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19.798206989560505</v>
      </c>
      <c r="N43" s="36">
        <f>IF(F43=0,,ATAN(G43/F43))</f>
        <v>2.8794464793789786E-2</v>
      </c>
      <c r="O43" s="36">
        <f>ABS(DEGREES(N43))</f>
        <v>1.649801306022191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1.65</v>
      </c>
      <c r="Y43" s="22">
        <f>RADIANS(X43)</f>
        <v>2.8797932657906436E-2</v>
      </c>
      <c r="Z43" s="64"/>
      <c r="AA43" s="58">
        <f>-M43*COS(Y43)</f>
        <v>-19.789998023235707</v>
      </c>
      <c r="AB43" s="58">
        <f>-M43*SIN(Y43)</f>
        <v>-0.57006862903442601</v>
      </c>
      <c r="AC43" s="64"/>
      <c r="AD43" s="82">
        <f>$AA$40/$M$40*M43</f>
        <v>3.931769101241622E-4</v>
      </c>
      <c r="AE43" s="82">
        <f>$AB$40/$M$40*M43</f>
        <v>-4.0212107679238465E-4</v>
      </c>
      <c r="AF43" s="22">
        <f t="shared" si="0"/>
        <v>-19.79039120014583</v>
      </c>
      <c r="AG43" s="22">
        <f t="shared" si="0"/>
        <v>-0.56966650795763363</v>
      </c>
      <c r="AH43" s="64"/>
      <c r="AI43" s="25">
        <f>A43</f>
        <v>2</v>
      </c>
      <c r="AJ43" s="82">
        <f t="shared" si="1"/>
        <v>718293.44042585383</v>
      </c>
      <c r="AK43" s="82">
        <f t="shared" si="1"/>
        <v>459142.59467906965</v>
      </c>
      <c r="AL43" s="66"/>
      <c r="AM43" s="9" t="str">
        <f>IF(A44=0,A43&amp;" - 1",A43&amp;" - "&amp;A44)</f>
        <v>2 - 3</v>
      </c>
      <c r="AN43" s="18">
        <f>AN42+F42+F43</f>
        <v>22.290000000037253</v>
      </c>
      <c r="AO43" s="18">
        <f>AN43*G43</f>
        <v>12.705300000176928</v>
      </c>
      <c r="AP43" s="9" t="str">
        <f>D43&amp;","&amp;C43</f>
        <v>459143,718292.98</v>
      </c>
    </row>
    <row r="44" spans="1:44" s="46" customFormat="1">
      <c r="A44" s="20">
        <f>A43+1</f>
        <v>3</v>
      </c>
      <c r="B44" s="44"/>
      <c r="C44" s="60">
        <v>718273.19</v>
      </c>
      <c r="D44" s="60">
        <v>459142.43</v>
      </c>
      <c r="E44" s="79"/>
      <c r="F44" s="72">
        <f>IF(C45=0,C44-$C$42,C44-C45)</f>
        <v>-1.190000000060536</v>
      </c>
      <c r="G44" s="72">
        <f>IF(D45=0,D44-$D$42,D44-D45)</f>
        <v>39.849999999976717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39.867763920218657</v>
      </c>
      <c r="N44" s="22">
        <f>IF(F44=0,,ATAN(G44/F44))</f>
        <v>-1.5409432159678065</v>
      </c>
      <c r="O44" s="22">
        <f>ABS(DEGREES(N44))</f>
        <v>88.289542744271429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91.716666666666669</v>
      </c>
      <c r="Y44" s="22">
        <f>RADIANS(X44)</f>
        <v>1.6007578122874659</v>
      </c>
      <c r="Z44" s="64"/>
      <c r="AA44" s="58">
        <f>-M44*COS(Y44)</f>
        <v>1.1943187234831119</v>
      </c>
      <c r="AB44" s="58">
        <f>-M44*SIN(Y44)</f>
        <v>-39.849870800104561</v>
      </c>
      <c r="AC44" s="64"/>
      <c r="AD44" s="82">
        <f>$AA$40/$M$40*M44</f>
        <v>7.9174261790355656E-4</v>
      </c>
      <c r="AE44" s="82">
        <f>$AB$40/$M$40*M44</f>
        <v>-8.0975353805303309E-4</v>
      </c>
      <c r="AF44" s="22">
        <f>AA44-AD44</f>
        <v>1.1935269808652083</v>
      </c>
      <c r="AG44" s="22">
        <f>AB44-AE44</f>
        <v>-39.849061046566511</v>
      </c>
      <c r="AH44" s="64"/>
      <c r="AI44" s="25">
        <f>A44</f>
        <v>3</v>
      </c>
      <c r="AJ44" s="82">
        <f t="shared" si="1"/>
        <v>718273.65003465372</v>
      </c>
      <c r="AK44" s="82">
        <f t="shared" si="1"/>
        <v>459142.0250125617</v>
      </c>
      <c r="AL44" s="66"/>
      <c r="AM44" s="9" t="str">
        <f>IF(A45=0,A44&amp;" - 1",A44&amp;" - "&amp;A45)</f>
        <v>3 - 4</v>
      </c>
      <c r="AN44" s="18">
        <f>AN43+F43+F44</f>
        <v>40.89000000001397</v>
      </c>
      <c r="AO44" s="18">
        <f>AN44*G44</f>
        <v>1629.4664999996046</v>
      </c>
      <c r="AP44" s="9" t="str">
        <f>D44&amp;","&amp;C44</f>
        <v>459142.43,718273.19</v>
      </c>
    </row>
    <row r="45" spans="1:44" s="46" customFormat="1">
      <c r="A45" s="20">
        <f>A44+1</f>
        <v>4</v>
      </c>
      <c r="B45" s="44"/>
      <c r="C45" s="60">
        <v>718274.38</v>
      </c>
      <c r="D45" s="60">
        <v>459102.58</v>
      </c>
      <c r="E45" s="79"/>
      <c r="F45" s="72">
        <f>IF(C46=0,C45-$C$42,C45-C46)</f>
        <v>-19.849999999976717</v>
      </c>
      <c r="G45" s="72">
        <f>IF(D46=0,D45-$D$42,D45-D46)</f>
        <v>-0.57999999995809048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19.85847174379305</v>
      </c>
      <c r="N45" s="22">
        <f>IF(F45=0,,ATAN(G45/F45))</f>
        <v>2.9210832469125075E-2</v>
      </c>
      <c r="O45" s="22">
        <f>ABS(DEGREES(N45))</f>
        <v>1.6736574165445763</v>
      </c>
      <c r="P45" s="24" t="str">
        <f>TEXT(INT(O45),"00")</f>
        <v>01</v>
      </c>
      <c r="Q45" s="25" t="str">
        <f>TEXT((O45-P45)*60,"00")</f>
        <v>40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40</v>
      </c>
      <c r="U45" s="24" t="str">
        <f>IF(L45="",IF(G45&gt;0,"W","E"),"")</f>
        <v>E</v>
      </c>
      <c r="V45" s="44"/>
      <c r="W45" s="22">
        <f>IF(S45="due",90*(I45+K45),S45+T45/60)</f>
        <v>1.6666666666666665</v>
      </c>
      <c r="X45" s="22">
        <f>IF(R45="",W45,IF(R45="N",IF(U45="E",180+W45,180-W45),IF(U45="E",360-W45,W45)))</f>
        <v>181.66666666666666</v>
      </c>
      <c r="Y45" s="22">
        <f>RADIANS(X45)</f>
        <v>3.1706814744563654</v>
      </c>
      <c r="Z45" s="64"/>
      <c r="AA45" s="58">
        <f>-M45*COS(Y45)</f>
        <v>19.850070618954216</v>
      </c>
      <c r="AB45" s="58">
        <f>-M45*SIN(Y45)</f>
        <v>0.57757806533624578</v>
      </c>
      <c r="AC45" s="64"/>
      <c r="AD45" s="82">
        <f>$AA$40/$M$40*M45</f>
        <v>3.9437372102077715E-4</v>
      </c>
      <c r="AE45" s="82">
        <f>$AB$40/$M$40*M45</f>
        <v>-4.0334511328606293E-4</v>
      </c>
      <c r="AF45" s="22">
        <f>AA45-AD45</f>
        <v>19.849676245233194</v>
      </c>
      <c r="AG45" s="22">
        <f>AB45-AE45</f>
        <v>0.57798141044953188</v>
      </c>
      <c r="AH45" s="64"/>
      <c r="AI45" s="25">
        <f>A45</f>
        <v>4</v>
      </c>
      <c r="AJ45" s="82">
        <f t="shared" ref="AJ45" si="2">AJ44+AF44</f>
        <v>718274.84356163454</v>
      </c>
      <c r="AK45" s="82">
        <f t="shared" ref="AK45" si="3">AK44+AG44</f>
        <v>459102.17595151515</v>
      </c>
      <c r="AL45" s="66"/>
      <c r="AM45" s="9" t="str">
        <f>IF(A46=0,A45&amp;" - 1",A45&amp;" - "&amp;A46)</f>
        <v>4 - 1</v>
      </c>
      <c r="AN45" s="18">
        <f>AN44+F44+F45</f>
        <v>19.849999999976717</v>
      </c>
      <c r="AO45" s="18">
        <f>AN45*G45</f>
        <v>-11.512999999154593</v>
      </c>
      <c r="AP45" s="9" t="str">
        <f>D45&amp;","&amp;C45</f>
        <v>459102.58,718274.38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1589.722800004283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794.86140000214152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2.0045966366938179E-3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58982.749011021988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118.23662029045029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2.9120164523277481E-4</v>
      </c>
      <c r="AB40" s="91">
        <f>SUM(AB42:AB65536)</f>
        <v>-1.9833328711181819E-3</v>
      </c>
      <c r="AC40" s="91"/>
      <c r="AD40" s="91">
        <f>SUM(AD42:AD65536)</f>
        <v>2.9120164523277475E-4</v>
      </c>
      <c r="AE40" s="91">
        <f>SUM(AE42:AE65536)</f>
        <v>-1.9833328711181819E-3</v>
      </c>
      <c r="AF40" s="91">
        <f>SUM(AF42:AF65536)</f>
        <v>0</v>
      </c>
      <c r="AG40" s="91">
        <f>SUM(AG42:AG65536)</f>
        <v>4.9960036108132044E-15</v>
      </c>
      <c r="AH40" s="92"/>
      <c r="AI40" s="93">
        <v>1</v>
      </c>
      <c r="AJ40" s="92">
        <f>AJ44+AF44</f>
        <v>718142.86065954412</v>
      </c>
      <c r="AK40" s="92">
        <f>AK44+AG44</f>
        <v>459136.10297821945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3065.2299999999814</v>
      </c>
      <c r="G41" s="72">
        <f>IF(D42=0,D41-$D$41,D41-D42)</f>
        <v>3350.1699999999837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4540.8450735297911</v>
      </c>
      <c r="N41" s="36">
        <f>IF(F41=0,,ATAN(G41/F41))</f>
        <v>0.82978399360886002</v>
      </c>
      <c r="O41" s="36">
        <f>ABS(DEGREES(N41))</f>
        <v>47.543120741298154</v>
      </c>
      <c r="P41" s="37" t="str">
        <f>TEXT(INT(O41),"00")</f>
        <v>47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47.55</v>
      </c>
      <c r="X41" s="22">
        <f>IF(R41="",W41,IF(R41="N",IF(U41="E",180+W41,180-W41),IF(U41="E",360-W41,W41)))</f>
        <v>47.55</v>
      </c>
      <c r="Y41" s="22">
        <f>RADIANS(X41)</f>
        <v>0.82990405932330369</v>
      </c>
      <c r="Z41" s="64"/>
      <c r="AA41" s="58">
        <f>-M41*COS(Y41)</f>
        <v>-3064.8277373525557</v>
      </c>
      <c r="AB41" s="58">
        <f>-M41*SIN(Y41)</f>
        <v>-3350.5380048813336</v>
      </c>
      <c r="AC41" s="64"/>
      <c r="AD41" s="22">
        <v>0</v>
      </c>
      <c r="AE41" s="22">
        <v>0</v>
      </c>
      <c r="AF41" s="22">
        <f t="shared" ref="AF41:AG43" si="0">AA41-AD41</f>
        <v>-3064.8277373525557</v>
      </c>
      <c r="AG41" s="22">
        <f t="shared" si="0"/>
        <v>-3350.5380048813336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718163.39</v>
      </c>
      <c r="D42" s="60">
        <v>459100.05</v>
      </c>
      <c r="E42" s="79"/>
      <c r="F42" s="72">
        <f>IF(C43=0,C42-$C$42,C42-C43)</f>
        <v>1</v>
      </c>
      <c r="G42" s="72">
        <f>IF(D43=0,D42-$D$42,D42-D43)</f>
        <v>-40.020000000018626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40.032491803552411</v>
      </c>
      <c r="N42" s="36">
        <f>IF(F42=0,,ATAN(G42/F42))</f>
        <v>-1.54581401912929</v>
      </c>
      <c r="O42" s="36">
        <f>ABS(DEGREES(N42))</f>
        <v>88.568619208263414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E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271.43333333333334</v>
      </c>
      <c r="Y42" s="22">
        <f>RADIANS(X42)</f>
        <v>4.7374053663299422</v>
      </c>
      <c r="Z42" s="64"/>
      <c r="AA42" s="58">
        <f>-M42*COS(Y42)</f>
        <v>-1.0013638121704944</v>
      </c>
      <c r="AB42" s="58">
        <f>-M42*SIN(Y42)</f>
        <v>40.019965898500793</v>
      </c>
      <c r="AC42" s="64"/>
      <c r="AD42" s="82">
        <f>$AA$40/$M$40*M42</f>
        <v>9.8594897649519398E-5</v>
      </c>
      <c r="AE42" s="82">
        <f>$AB$40/$M$40*M42</f>
        <v>-6.7151578514095499E-4</v>
      </c>
      <c r="AF42" s="22">
        <f t="shared" si="0"/>
        <v>-1.0014624070681439</v>
      </c>
      <c r="AG42" s="22">
        <f t="shared" si="0"/>
        <v>40.020637414285936</v>
      </c>
      <c r="AH42" s="63"/>
      <c r="AI42" s="38">
        <f>A42</f>
        <v>1</v>
      </c>
      <c r="AJ42" s="82">
        <f t="shared" ref="AJ42:AK44" si="1">AJ41+AF41</f>
        <v>718163.79226264742</v>
      </c>
      <c r="AK42" s="82">
        <f t="shared" si="1"/>
        <v>459099.68199511862</v>
      </c>
      <c r="AL42" s="66"/>
      <c r="AM42" s="9" t="str">
        <f>IF(A43=0,A42&amp;" - 1",A42&amp;" - "&amp;A43)</f>
        <v>1 - 2</v>
      </c>
      <c r="AN42" s="18">
        <f>F42</f>
        <v>1</v>
      </c>
      <c r="AO42" s="18">
        <f>AN42*G42</f>
        <v>-40.020000000018626</v>
      </c>
      <c r="AP42" s="9" t="str">
        <f>D42&amp;","&amp;C42</f>
        <v>459100.05,718163.39</v>
      </c>
    </row>
    <row r="43" spans="1:44">
      <c r="A43" s="20">
        <f>A42+1</f>
        <v>2</v>
      </c>
      <c r="B43" s="44"/>
      <c r="C43" s="60">
        <v>718162.39</v>
      </c>
      <c r="D43" s="60">
        <v>459140.07</v>
      </c>
      <c r="E43" s="79"/>
      <c r="F43" s="72">
        <f>IF(C44=0,C43-$C$42,C43-C44)</f>
        <v>17.020000000018626</v>
      </c>
      <c r="G43" s="72">
        <f>IF(D44=0,D43-$D$42,D43-D44)</f>
        <v>0.51000000000931323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17.027639296175014</v>
      </c>
      <c r="N43" s="36">
        <f>IF(F43=0,,ATAN(G43/F43))</f>
        <v>2.9955783875093206E-2</v>
      </c>
      <c r="O43" s="36">
        <f>ABS(DEGREES(N43))</f>
        <v>1.7163399880488872</v>
      </c>
      <c r="P43" s="37" t="str">
        <f>TEXT(INT(O43),"00")</f>
        <v>01</v>
      </c>
      <c r="Q43" s="38" t="str">
        <f>TEXT((O43-P43)*60,"00")</f>
        <v>43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43</v>
      </c>
      <c r="U43" s="40" t="str">
        <f>IF(L43="",IF(G43&gt;0,"W","E"),"")</f>
        <v>W</v>
      </c>
      <c r="V43" s="44"/>
      <c r="W43" s="22">
        <f>IF(S43="due",90*(I43+K43),S43+T43/60)</f>
        <v>1.7166666666666668</v>
      </c>
      <c r="X43" s="22">
        <f>IF(R43="",W43,IF(R43="N",IF(U43="E",180+W43,180-W43),IF(U43="E",360-W43,W43)))</f>
        <v>1.7166666666666668</v>
      </c>
      <c r="Y43" s="22">
        <f>RADIANS(X43)</f>
        <v>2.9961485492569325E-2</v>
      </c>
      <c r="Z43" s="64"/>
      <c r="AA43" s="58">
        <f>-M43*COS(Y43)</f>
        <v>-17.019997091917066</v>
      </c>
      <c r="AB43" s="58">
        <f>-M43*SIN(Y43)</f>
        <v>-0.51009704153046664</v>
      </c>
      <c r="AC43" s="64"/>
      <c r="AD43" s="82">
        <f>$AA$40/$M$40*M43</f>
        <v>4.1936893707684036E-5</v>
      </c>
      <c r="AE43" s="82">
        <f>$AB$40/$M$40*M43</f>
        <v>-2.8562620151597159E-4</v>
      </c>
      <c r="AF43" s="22">
        <f t="shared" si="0"/>
        <v>-17.020039028810775</v>
      </c>
      <c r="AG43" s="22">
        <f t="shared" si="0"/>
        <v>-0.50981141532895069</v>
      </c>
      <c r="AH43" s="64"/>
      <c r="AI43" s="25">
        <f>A43</f>
        <v>2</v>
      </c>
      <c r="AJ43" s="82">
        <f t="shared" si="1"/>
        <v>718162.79080024036</v>
      </c>
      <c r="AK43" s="82">
        <f t="shared" si="1"/>
        <v>459139.70263253292</v>
      </c>
      <c r="AL43" s="66"/>
      <c r="AM43" s="9" t="str">
        <f>IF(A44=0,A43&amp;" - 1",A43&amp;" - "&amp;A44)</f>
        <v>2 - 3</v>
      </c>
      <c r="AN43" s="18">
        <f>AN42+F42+F43</f>
        <v>19.020000000018626</v>
      </c>
      <c r="AO43" s="18">
        <f>AN43*G43</f>
        <v>9.7002000001866371</v>
      </c>
      <c r="AP43" s="9" t="str">
        <f>D43&amp;","&amp;C43</f>
        <v>459140.07,718162.39</v>
      </c>
    </row>
    <row r="44" spans="1:44" s="46" customFormat="1">
      <c r="A44" s="20">
        <f>A43+1</f>
        <v>3</v>
      </c>
      <c r="B44" s="44"/>
      <c r="C44" s="60">
        <v>718145.37</v>
      </c>
      <c r="D44" s="60">
        <v>459139.56</v>
      </c>
      <c r="E44" s="79"/>
      <c r="F44" s="72">
        <f>IF(C45=0,C44-$C$42,C44-C45)</f>
        <v>2.9100000000325963</v>
      </c>
      <c r="G44" s="72">
        <f>IF(D45=0,D44-$D$42,D44-D45)</f>
        <v>3.0900000000256114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4.2445494460953084</v>
      </c>
      <c r="N44" s="22">
        <f>IF(F44=0,,ATAN(G44/F44))</f>
        <v>0.81538916825287222</v>
      </c>
      <c r="O44" s="22">
        <f>ABS(DEGREES(N44))</f>
        <v>46.718358001572149</v>
      </c>
      <c r="P44" s="24" t="str">
        <f>TEXT(INT(O44),"00")</f>
        <v>46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46.716666666666669</v>
      </c>
      <c r="X44" s="22">
        <f>IF(R44="",W44,IF(R44="N",IF(U44="E",180+W44,180-W44),IF(U44="E",360-W44,W44)))</f>
        <v>46.716666666666669</v>
      </c>
      <c r="Y44" s="22">
        <f>RADIANS(X44)</f>
        <v>0.81535964889001766</v>
      </c>
      <c r="Z44" s="64"/>
      <c r="AA44" s="58">
        <f>-M44*COS(Y44)</f>
        <v>-2.9100912135959285</v>
      </c>
      <c r="AB44" s="58">
        <f>-M44*SIN(Y44)</f>
        <v>-3.089914097333414</v>
      </c>
      <c r="AC44" s="64"/>
      <c r="AD44" s="82">
        <f>$AA$40/$M$40*M44</f>
        <v>1.0453781399861675E-5</v>
      </c>
      <c r="AE44" s="82">
        <f>$AB$40/$M$40*M44</f>
        <v>-7.1199214074687387E-5</v>
      </c>
      <c r="AF44" s="22">
        <f>AA44-AD44</f>
        <v>-2.9101016673773286</v>
      </c>
      <c r="AG44" s="22">
        <f>AB44-AE44</f>
        <v>-3.0898428981193393</v>
      </c>
      <c r="AH44" s="64"/>
      <c r="AI44" s="25">
        <f>A44</f>
        <v>3</v>
      </c>
      <c r="AJ44" s="82">
        <f t="shared" si="1"/>
        <v>718145.77076121152</v>
      </c>
      <c r="AK44" s="82">
        <f t="shared" si="1"/>
        <v>459139.19282111758</v>
      </c>
      <c r="AL44" s="66"/>
      <c r="AM44" s="9" t="str">
        <f>IF(A45=0,A44&amp;" - 1",A44&amp;" - "&amp;A45)</f>
        <v>3 - 4</v>
      </c>
      <c r="AN44" s="18">
        <f>AN43+F43+F44</f>
        <v>38.950000000069849</v>
      </c>
      <c r="AO44" s="18">
        <f>AN44*G44</f>
        <v>120.3555000012134</v>
      </c>
      <c r="AP44" s="9" t="str">
        <f>D44&amp;","&amp;C44</f>
        <v>459139.56,718145.37</v>
      </c>
    </row>
    <row r="45" spans="1:44" s="46" customFormat="1">
      <c r="A45" s="20">
        <f t="shared" ref="A45:A46" si="2">A44+1</f>
        <v>4</v>
      </c>
      <c r="B45" s="44"/>
      <c r="C45" s="60">
        <v>718142.46</v>
      </c>
      <c r="D45" s="60">
        <v>459136.47</v>
      </c>
      <c r="E45" s="79"/>
      <c r="F45" s="72">
        <f t="shared" ref="F45:F46" si="3">IF(C46=0,C45-$C$42,C45-C46)</f>
        <v>-1.0100000000093132</v>
      </c>
      <c r="G45" s="72">
        <f t="shared" ref="G45:G46" si="4">IF(D46=0,D45-$D$42,D45-D46)</f>
        <v>36.989999999990687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37.003786292747527</v>
      </c>
      <c r="N45" s="22">
        <f t="shared" ref="N45:N46" si="11">IF(F45=0,,ATAN(G45/F45))</f>
        <v>-1.5434984324464189</v>
      </c>
      <c r="O45" s="22">
        <f t="shared" ref="O45:O46" si="12">ABS(DEGREES(N45))</f>
        <v>88.435945864238207</v>
      </c>
      <c r="P45" s="24" t="str">
        <f t="shared" ref="P45:P46" si="13">TEXT(INT(O45),"00")</f>
        <v>88</v>
      </c>
      <c r="Q45" s="25" t="str">
        <f t="shared" ref="Q45:Q46" si="14">TEXT((O45-P45)*60,"00")</f>
        <v>26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88.433333333333337</v>
      </c>
      <c r="X45" s="22">
        <f t="shared" ref="X45:X46" si="20">IF(R45="",W45,IF(R45="N",IF(U45="E",180+W45,180-W45),IF(U45="E",360-W45,W45)))</f>
        <v>91.566666666666663</v>
      </c>
      <c r="Y45" s="22">
        <f t="shared" ref="Y45:Y46" si="21">RADIANS(X45)</f>
        <v>1.5981398184094744</v>
      </c>
      <c r="Z45" s="64"/>
      <c r="AA45" s="58">
        <f t="shared" ref="AA45:AA46" si="22">-M45*COS(Y45)</f>
        <v>1.0116866418318171</v>
      </c>
      <c r="AB45" s="58">
        <f t="shared" ref="AB45:AB46" si="23">-M45*SIN(Y45)</f>
        <v>-36.989953908298787</v>
      </c>
      <c r="AC45" s="64"/>
      <c r="AD45" s="82">
        <f t="shared" ref="AD45:AD46" si="24">$AA$40/$M$40*M45</f>
        <v>9.1135584067099712E-5</v>
      </c>
      <c r="AE45" s="82">
        <f t="shared" ref="AE45:AE46" si="25">$AB$40/$M$40*M45</f>
        <v>-6.2071146426507075E-4</v>
      </c>
      <c r="AF45" s="22">
        <f t="shared" ref="AF45:AF46" si="26">AA45-AD45</f>
        <v>1.01159550624775</v>
      </c>
      <c r="AG45" s="22">
        <f t="shared" ref="AG45:AG46" si="27">AB45-AE45</f>
        <v>-36.989333196834522</v>
      </c>
      <c r="AH45" s="64"/>
      <c r="AI45" s="25">
        <f t="shared" ref="AI45:AI46" si="28">A45</f>
        <v>4</v>
      </c>
      <c r="AJ45" s="82">
        <f t="shared" ref="AJ45:AJ46" si="29">AJ44+AF44</f>
        <v>718142.86065954412</v>
      </c>
      <c r="AK45" s="82">
        <f t="shared" ref="AK45:AK46" si="30">AK44+AG44</f>
        <v>459136.10297821945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40.850000000093132</v>
      </c>
      <c r="AO45" s="18">
        <f t="shared" ref="AO45:AO46" si="33">AN45*G45</f>
        <v>1511.0415000030646</v>
      </c>
      <c r="AP45" s="9" t="str">
        <f t="shared" ref="AP45:AP46" si="34">D45&amp;","&amp;C45</f>
        <v>459136.47,718142.46</v>
      </c>
    </row>
    <row r="46" spans="1:44" s="46" customFormat="1">
      <c r="A46" s="20">
        <f t="shared" si="2"/>
        <v>5</v>
      </c>
      <c r="B46" s="44"/>
      <c r="C46" s="60">
        <v>718143.47</v>
      </c>
      <c r="D46" s="60">
        <v>459099.48</v>
      </c>
      <c r="E46" s="79"/>
      <c r="F46" s="72">
        <f t="shared" si="3"/>
        <v>-19.92000000004191</v>
      </c>
      <c r="G46" s="72">
        <f t="shared" si="4"/>
        <v>-0.57000000000698492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19.928153451880021</v>
      </c>
      <c r="N46" s="22">
        <f t="shared" si="11"/>
        <v>2.8606651948830667E-2</v>
      </c>
      <c r="O46" s="22">
        <f t="shared" si="12"/>
        <v>1.6390404226676887</v>
      </c>
      <c r="P46" s="24" t="str">
        <f t="shared" si="13"/>
        <v>01</v>
      </c>
      <c r="Q46" s="25" t="str">
        <f t="shared" si="14"/>
        <v>38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38</v>
      </c>
      <c r="U46" s="24" t="str">
        <f t="shared" si="18"/>
        <v>E</v>
      </c>
      <c r="V46" s="44"/>
      <c r="W46" s="22">
        <f t="shared" si="19"/>
        <v>1.6333333333333333</v>
      </c>
      <c r="X46" s="22">
        <f t="shared" si="20"/>
        <v>181.63333333333333</v>
      </c>
      <c r="Y46" s="22">
        <f t="shared" si="21"/>
        <v>3.1700996980390337</v>
      </c>
      <c r="Z46" s="64"/>
      <c r="AA46" s="58">
        <f t="shared" si="22"/>
        <v>19.920056677496909</v>
      </c>
      <c r="AB46" s="58">
        <f t="shared" si="23"/>
        <v>0.56801581579075322</v>
      </c>
      <c r="AC46" s="64"/>
      <c r="AD46" s="82">
        <f t="shared" si="24"/>
        <v>4.908048840860996E-5</v>
      </c>
      <c r="AE46" s="82">
        <f t="shared" si="25"/>
        <v>-3.342802061214971E-4</v>
      </c>
      <c r="AF46" s="22">
        <f t="shared" si="26"/>
        <v>19.9200075970085</v>
      </c>
      <c r="AG46" s="22">
        <f t="shared" si="27"/>
        <v>0.56835009599687469</v>
      </c>
      <c r="AH46" s="64"/>
      <c r="AI46" s="25">
        <f t="shared" si="28"/>
        <v>5</v>
      </c>
      <c r="AJ46" s="82">
        <f t="shared" si="29"/>
        <v>718143.87225505034</v>
      </c>
      <c r="AK46" s="82">
        <f t="shared" si="30"/>
        <v>459099.11364502262</v>
      </c>
      <c r="AL46" s="66"/>
      <c r="AM46" s="9" t="str">
        <f t="shared" si="31"/>
        <v>5 - 1</v>
      </c>
      <c r="AN46" s="18">
        <f t="shared" si="32"/>
        <v>19.92000000004191</v>
      </c>
      <c r="AO46" s="18">
        <f t="shared" si="33"/>
        <v>-11.354400000163029</v>
      </c>
      <c r="AP46" s="9" t="str">
        <f t="shared" si="34"/>
        <v>459099.48,718143.47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C48" sqref="C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1601.9919999995759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800.99599999978795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5.1965168244422922E-3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23114.473613808143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120.11475102228144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5.1310324846769451E-3</v>
      </c>
      <c r="AB40" s="91">
        <f>SUM(AB42:AB65536)</f>
        <v>8.2237020124864557E-4</v>
      </c>
      <c r="AC40" s="91"/>
      <c r="AD40" s="91">
        <f>SUM(AD42:AD65536)</f>
        <v>5.1310324846769459E-3</v>
      </c>
      <c r="AE40" s="91">
        <f>SUM(AE42:AE65536)</f>
        <v>8.2237020124864557E-4</v>
      </c>
      <c r="AF40" s="91">
        <f>SUM(AF42:AF65536)</f>
        <v>2.6645352591003757E-15</v>
      </c>
      <c r="AG40" s="91">
        <f>SUM(AG42:AG65536)</f>
        <v>0</v>
      </c>
      <c r="AH40" s="92"/>
      <c r="AI40" s="93">
        <v>1</v>
      </c>
      <c r="AJ40" s="92">
        <f>AJ44+AF44</f>
        <v>718162.79260893341</v>
      </c>
      <c r="AK40" s="92">
        <f>AK44+AG44</f>
        <v>459139.70223510108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3065.2299999999814</v>
      </c>
      <c r="G41" s="72">
        <f>IF(D42=0,D41-$D$41,D41-D42)</f>
        <v>3350.1699999999837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4540.8450735297911</v>
      </c>
      <c r="N41" s="36">
        <f>IF(F41=0,,ATAN(G41/F41))</f>
        <v>0.82978399360886002</v>
      </c>
      <c r="O41" s="36">
        <f>ABS(DEGREES(N41))</f>
        <v>47.543120741298154</v>
      </c>
      <c r="P41" s="37" t="str">
        <f>TEXT(INT(O41),"00")</f>
        <v>47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47.55</v>
      </c>
      <c r="X41" s="22">
        <f>IF(R41="",W41,IF(R41="N",IF(U41="E",180+W41,180-W41),IF(U41="E",360-W41,W41)))</f>
        <v>47.55</v>
      </c>
      <c r="Y41" s="22">
        <f>RADIANS(X41)</f>
        <v>0.82990405932330369</v>
      </c>
      <c r="Z41" s="64"/>
      <c r="AA41" s="58">
        <f>-M41*COS(Y41)</f>
        <v>-3064.8277373525557</v>
      </c>
      <c r="AB41" s="58">
        <f>-M41*SIN(Y41)</f>
        <v>-3350.5380048813336</v>
      </c>
      <c r="AC41" s="64"/>
      <c r="AD41" s="22">
        <v>0</v>
      </c>
      <c r="AE41" s="22">
        <v>0</v>
      </c>
      <c r="AF41" s="22">
        <f t="shared" ref="AF41:AG43" si="0">AA41-AD41</f>
        <v>-3064.8277373525557</v>
      </c>
      <c r="AG41" s="22">
        <f t="shared" si="0"/>
        <v>-3350.5380048813336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718163.39</v>
      </c>
      <c r="D42" s="60">
        <v>459100.05</v>
      </c>
      <c r="E42" s="79"/>
      <c r="F42" s="72">
        <f>IF(C43=0,C42-$C$42,C42-C43)</f>
        <v>-20.069999999948777</v>
      </c>
      <c r="G42" s="72">
        <f>IF(D43=0,D42-$D$42,D42-D43)</f>
        <v>-0.52000000001862645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20.076735292321889</v>
      </c>
      <c r="N42" s="36">
        <f>IF(F42=0,,ATAN(G42/F42))</f>
        <v>2.5903522145356052E-2</v>
      </c>
      <c r="O42" s="36">
        <f>ABS(DEGREES(N42))</f>
        <v>1.4841624934525655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181.48333333333332</v>
      </c>
      <c r="Y42" s="22">
        <f>RADIANS(X42)</f>
        <v>3.1674817041610424</v>
      </c>
      <c r="Z42" s="64"/>
      <c r="AA42" s="58">
        <f>-M42*COS(Y42)</f>
        <v>20.070007523065716</v>
      </c>
      <c r="AB42" s="58">
        <f>-M42*SIN(Y42)</f>
        <v>0.51970955547186026</v>
      </c>
      <c r="AC42" s="64"/>
      <c r="AD42" s="82">
        <f>$AA$40/$M$40*M42</f>
        <v>8.5763305584386047E-4</v>
      </c>
      <c r="AE42" s="82">
        <f>$AB$40/$M$40*M42</f>
        <v>1.3745613009429471E-4</v>
      </c>
      <c r="AF42" s="22">
        <f t="shared" si="0"/>
        <v>20.069149890009871</v>
      </c>
      <c r="AG42" s="22">
        <f t="shared" si="0"/>
        <v>0.51957209934176596</v>
      </c>
      <c r="AH42" s="63"/>
      <c r="AI42" s="38">
        <f>A42</f>
        <v>1</v>
      </c>
      <c r="AJ42" s="82">
        <f t="shared" ref="AJ42:AK44" si="1">AJ41+AF41</f>
        <v>718163.79226264742</v>
      </c>
      <c r="AK42" s="82">
        <f t="shared" si="1"/>
        <v>459099.68199511862</v>
      </c>
      <c r="AL42" s="66"/>
      <c r="AM42" s="9" t="str">
        <f>IF(A43=0,A42&amp;" - 1",A42&amp;" - "&amp;A43)</f>
        <v>1 - 2</v>
      </c>
      <c r="AN42" s="18">
        <f>F42</f>
        <v>-20.069999999948777</v>
      </c>
      <c r="AO42" s="18">
        <f>AN42*G42</f>
        <v>10.436400000347197</v>
      </c>
      <c r="AP42" s="9" t="str">
        <f>D42&amp;","&amp;C42</f>
        <v>459100.05,718163.39</v>
      </c>
    </row>
    <row r="43" spans="1:44">
      <c r="A43" s="20">
        <f>A42+1</f>
        <v>2</v>
      </c>
      <c r="B43" s="44"/>
      <c r="C43" s="60">
        <v>718183.46</v>
      </c>
      <c r="D43" s="60">
        <v>459100.57</v>
      </c>
      <c r="E43" s="79"/>
      <c r="F43" s="72">
        <f>IF(C44=0,C43-$C$42,C43-C44)</f>
        <v>1.1699999999254942</v>
      </c>
      <c r="G43" s="72">
        <f>IF(D44=0,D43-$D$42,D43-D44)</f>
        <v>-40.080000000016298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40.097073459307879</v>
      </c>
      <c r="N43" s="36">
        <f>IF(F43=0,,ATAN(G43/F43))</f>
        <v>-1.5416129976768231</v>
      </c>
      <c r="O43" s="36">
        <f>ABS(DEGREES(N43))</f>
        <v>88.327918409393149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-1.1662121039858617</v>
      </c>
      <c r="AB43" s="58">
        <f>-M43*SIN(Y43)</f>
        <v>40.080110395676925</v>
      </c>
      <c r="AC43" s="64"/>
      <c r="AD43" s="82">
        <f>$AA$40/$M$40*M43</f>
        <v>1.7128569531149557E-3</v>
      </c>
      <c r="AE43" s="82">
        <f>$AB$40/$M$40*M43</f>
        <v>2.7452613512969702E-4</v>
      </c>
      <c r="AF43" s="22">
        <f t="shared" si="0"/>
        <v>-1.1679249609389766</v>
      </c>
      <c r="AG43" s="22">
        <f t="shared" si="0"/>
        <v>40.079835869541796</v>
      </c>
      <c r="AH43" s="64"/>
      <c r="AI43" s="25">
        <f>A43</f>
        <v>2</v>
      </c>
      <c r="AJ43" s="82">
        <f t="shared" si="1"/>
        <v>718183.8614125374</v>
      </c>
      <c r="AK43" s="82">
        <f t="shared" si="1"/>
        <v>459100.20156721794</v>
      </c>
      <c r="AL43" s="66"/>
      <c r="AM43" s="9" t="str">
        <f>IF(A44=0,A43&amp;" - 1",A43&amp;" - "&amp;A44)</f>
        <v>2 - 3</v>
      </c>
      <c r="AN43" s="18">
        <f>AN42+F42+F43</f>
        <v>-38.96999999997206</v>
      </c>
      <c r="AO43" s="18">
        <f>AN43*G43</f>
        <v>1561.9175999995152</v>
      </c>
      <c r="AP43" s="9" t="str">
        <f>D43&amp;","&amp;C43</f>
        <v>459100.57,718183.46</v>
      </c>
    </row>
    <row r="44" spans="1:44" s="46" customFormat="1">
      <c r="A44" s="20">
        <f>A43+1</f>
        <v>3</v>
      </c>
      <c r="B44" s="44"/>
      <c r="C44" s="60">
        <v>718182.29</v>
      </c>
      <c r="D44" s="60">
        <v>459140.65</v>
      </c>
      <c r="E44" s="79"/>
      <c r="F44" s="72">
        <f>IF(C45=0,C44-$C$42,C44-C45)</f>
        <v>19.900000000023283</v>
      </c>
      <c r="G44" s="72">
        <f>IF(D45=0,D44-$D$42,D44-D45)</f>
        <v>0.58000000001629815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19.908450467099279</v>
      </c>
      <c r="N44" s="22">
        <f>IF(F44=0,,ATAN(G44/F44))</f>
        <v>2.9137480006436241E-2</v>
      </c>
      <c r="O44" s="22">
        <f>ABS(DEGREES(N44))</f>
        <v>1.6694546300156154</v>
      </c>
      <c r="P44" s="24" t="str">
        <f>TEXT(INT(O44),"00")</f>
        <v>01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1.6666666666666665</v>
      </c>
      <c r="X44" s="22">
        <f>IF(R44="",W44,IF(R44="N",IF(U44="E",180+W44,180-W44),IF(U44="E",360-W44,W44)))</f>
        <v>1.6666666666666665</v>
      </c>
      <c r="Y44" s="22">
        <f>RADIANS(X44)</f>
        <v>2.9088820866572156E-2</v>
      </c>
      <c r="Z44" s="64"/>
      <c r="AA44" s="58">
        <f>-M44*COS(Y44)</f>
        <v>-19.900028198765657</v>
      </c>
      <c r="AB44" s="58">
        <f>-M44*SIN(Y44)</f>
        <v>-0.5790316824467473</v>
      </c>
      <c r="AC44" s="64"/>
      <c r="AD44" s="82">
        <f>$AA$40/$M$40*M44</f>
        <v>8.5044430593973579E-4</v>
      </c>
      <c r="AE44" s="82">
        <f>$AB$40/$M$40*M44</f>
        <v>1.3630396165197127E-4</v>
      </c>
      <c r="AF44" s="22">
        <f>AA44-AD44</f>
        <v>-19.900878643071596</v>
      </c>
      <c r="AG44" s="22">
        <f>AB44-AE44</f>
        <v>-0.57916798640839928</v>
      </c>
      <c r="AH44" s="64"/>
      <c r="AI44" s="25">
        <f>A44</f>
        <v>3</v>
      </c>
      <c r="AJ44" s="82">
        <f t="shared" si="1"/>
        <v>718182.69348757644</v>
      </c>
      <c r="AK44" s="82">
        <f t="shared" si="1"/>
        <v>459140.28140308749</v>
      </c>
      <c r="AL44" s="66"/>
      <c r="AM44" s="9" t="str">
        <f>IF(A45=0,A44&amp;" - 1",A44&amp;" - "&amp;A45)</f>
        <v>3 - 4</v>
      </c>
      <c r="AN44" s="18">
        <f>AN43+F43+F44</f>
        <v>-17.900000000023283</v>
      </c>
      <c r="AO44" s="18">
        <f>AN44*G44</f>
        <v>-10.382000000305242</v>
      </c>
      <c r="AP44" s="9" t="str">
        <f>D44&amp;","&amp;C44</f>
        <v>459140.65,718182.29</v>
      </c>
    </row>
    <row r="45" spans="1:44" s="46" customFormat="1">
      <c r="A45" s="20">
        <f>A44+1</f>
        <v>4</v>
      </c>
      <c r="B45" s="44"/>
      <c r="C45" s="60">
        <v>718162.39</v>
      </c>
      <c r="D45" s="60">
        <v>459140.07</v>
      </c>
      <c r="E45" s="79"/>
      <c r="F45" s="72">
        <f>IF(C46=0,C45-$C$42,C45-C46)</f>
        <v>-1</v>
      </c>
      <c r="G45" s="72">
        <f>IF(D46=0,D45-$D$42,D45-D46)</f>
        <v>40.020000000018626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40.032491803552411</v>
      </c>
      <c r="N45" s="22">
        <f>IF(F45=0,,ATAN(G45/F45))</f>
        <v>-1.54581401912929</v>
      </c>
      <c r="O45" s="22">
        <f>ABS(DEGREES(N45))</f>
        <v>88.568619208263414</v>
      </c>
      <c r="P45" s="24" t="str">
        <f>TEXT(INT(O45),"00")</f>
        <v>88</v>
      </c>
      <c r="Q45" s="25" t="str">
        <f>TEXT((O45-P45)*60,"00")</f>
        <v>34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34</v>
      </c>
      <c r="U45" s="24" t="str">
        <f>IF(L45="",IF(G45&gt;0,"W","E"),"")</f>
        <v>W</v>
      </c>
      <c r="V45" s="44"/>
      <c r="W45" s="22">
        <f>IF(S45="due",90*(I45+K45),S45+T45/60)</f>
        <v>88.566666666666663</v>
      </c>
      <c r="X45" s="22">
        <f>IF(R45="",W45,IF(R45="N",IF(U45="E",180+W45,180-W45),IF(U45="E",360-W45,W45)))</f>
        <v>91.433333333333337</v>
      </c>
      <c r="Y45" s="22">
        <f>RADIANS(X45)</f>
        <v>1.5958127127401487</v>
      </c>
      <c r="Z45" s="64"/>
      <c r="AA45" s="58">
        <f>-M45*COS(Y45)</f>
        <v>1.0013638121704818</v>
      </c>
      <c r="AB45" s="58">
        <f>-M45*SIN(Y45)</f>
        <v>-40.019965898500793</v>
      </c>
      <c r="AC45" s="64"/>
      <c r="AD45" s="82">
        <f>$AA$40/$M$40*M45</f>
        <v>1.710098169778394E-3</v>
      </c>
      <c r="AE45" s="82">
        <f>$AB$40/$M$40*M45</f>
        <v>2.7408397437268269E-4</v>
      </c>
      <c r="AF45" s="22">
        <f>AA45-AD45</f>
        <v>0.99965371400070335</v>
      </c>
      <c r="AG45" s="22">
        <f>AB45-AE45</f>
        <v>-40.020239982475168</v>
      </c>
      <c r="AH45" s="64"/>
      <c r="AI45" s="25">
        <f>A45</f>
        <v>4</v>
      </c>
      <c r="AJ45" s="82">
        <f t="shared" ref="AJ45" si="2">AJ44+AF44</f>
        <v>718162.79260893341</v>
      </c>
      <c r="AK45" s="82">
        <f t="shared" ref="AK45" si="3">AK44+AG44</f>
        <v>459139.70223510108</v>
      </c>
      <c r="AL45" s="66"/>
      <c r="AM45" s="9" t="str">
        <f>IF(A46=0,A45&amp;" - 1",A45&amp;" - "&amp;A46)</f>
        <v>4 - 1</v>
      </c>
      <c r="AN45" s="18">
        <f>AN44+F44+F45</f>
        <v>1</v>
      </c>
      <c r="AO45" s="18">
        <f>AN45*G45</f>
        <v>40.020000000018626</v>
      </c>
      <c r="AP45" s="9" t="str">
        <f>D45&amp;","&amp;C45</f>
        <v>459140.07,718162.39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1602.1081999994217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801.05409999971084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5.3557196342891647E-3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22426.599261035713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120.11057799266385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-4.1611768514542291E-3</v>
      </c>
      <c r="AB40" s="91">
        <f>SUM(AB42:AB65536)</f>
        <v>-3.3716969039390143E-3</v>
      </c>
      <c r="AC40" s="91"/>
      <c r="AD40" s="91">
        <f>SUM(AD42:AD65536)</f>
        <v>-4.1611768514542291E-3</v>
      </c>
      <c r="AE40" s="91">
        <f>SUM(AE42:AE65536)</f>
        <v>-3.3716969039390143E-3</v>
      </c>
      <c r="AF40" s="91">
        <f>SUM(AF42:AF65536)</f>
        <v>0</v>
      </c>
      <c r="AG40" s="91">
        <f>SUM(AG42:AG65536)</f>
        <v>6.106226635438361E-15</v>
      </c>
      <c r="AH40" s="92"/>
      <c r="AI40" s="93">
        <v>1</v>
      </c>
      <c r="AJ40" s="92">
        <f>AJ44+AF44</f>
        <v>718183.90603861597</v>
      </c>
      <c r="AK40" s="92">
        <f>AK44+AG44</f>
        <v>459100.16785597731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3025.1500000000233</v>
      </c>
      <c r="G41" s="72">
        <f>IF(D42=0,D41-$D$41,D41-D42)</f>
        <v>3349.0599999999977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4513.0627522891946</v>
      </c>
      <c r="N41" s="36">
        <f>IF(F41=0,,ATAN(G41/F41))</f>
        <v>0.83617020057807401</v>
      </c>
      <c r="O41" s="36">
        <f>ABS(DEGREES(N41))</f>
        <v>47.909023447731151</v>
      </c>
      <c r="P41" s="37" t="str">
        <f>TEXT(INT(O41),"00")</f>
        <v>47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47.916666666666664</v>
      </c>
      <c r="X41" s="22">
        <f>IF(R41="",W41,IF(R41="N",IF(U41="E",180+W41,180-W41),IF(U41="E",360-W41,W41)))</f>
        <v>47.916666666666664</v>
      </c>
      <c r="Y41" s="22">
        <f>RADIANS(X41)</f>
        <v>0.83630359991394954</v>
      </c>
      <c r="Z41" s="64"/>
      <c r="AA41" s="58">
        <f>-M41*COS(Y41)</f>
        <v>-3024.7032107046894</v>
      </c>
      <c r="AB41" s="58">
        <f>-M41*SIN(Y41)</f>
        <v>-3349.4635232008218</v>
      </c>
      <c r="AC41" s="64"/>
      <c r="AD41" s="22">
        <v>0</v>
      </c>
      <c r="AE41" s="22">
        <v>0</v>
      </c>
      <c r="AF41" s="22">
        <f t="shared" ref="AF41:AG43" si="0">AA41-AD41</f>
        <v>-3024.7032107046894</v>
      </c>
      <c r="AG41" s="22">
        <f t="shared" si="0"/>
        <v>-3349.4635232008218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718203.47</v>
      </c>
      <c r="D42" s="60">
        <v>459101.16</v>
      </c>
      <c r="E42" s="79"/>
      <c r="F42" s="72">
        <f>IF(C43=0,C42-$C$42,C42-C43)</f>
        <v>1.2099999999627471</v>
      </c>
      <c r="G42" s="72">
        <f>IF(D43=0,D42-$D$42,D42-D43)</f>
        <v>-40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40.01829706521643</v>
      </c>
      <c r="N42" s="36">
        <f>IF(F42=0,,ATAN(G42/F42))</f>
        <v>-1.540555548613441</v>
      </c>
      <c r="O42" s="36">
        <f>ABS(DEGREES(N42))</f>
        <v>88.267331041011289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271.73333333333335</v>
      </c>
      <c r="Y42" s="22">
        <f>RADIANS(X42)</f>
        <v>4.7426413540859249</v>
      </c>
      <c r="Z42" s="64"/>
      <c r="AA42" s="58">
        <f>-M42*COS(Y42)</f>
        <v>-1.2104638206725675</v>
      </c>
      <c r="AB42" s="58">
        <f>-M42*SIN(Y42)</f>
        <v>39.999985966731948</v>
      </c>
      <c r="AC42" s="64"/>
      <c r="AD42" s="82">
        <f>$AA$40/$M$40*M42</f>
        <v>-1.3864158691549071E-3</v>
      </c>
      <c r="AE42" s="82">
        <f>$AB$40/$M$40*M42</f>
        <v>-1.1233778953585857E-3</v>
      </c>
      <c r="AF42" s="22">
        <f t="shared" si="0"/>
        <v>-1.2090774048034125</v>
      </c>
      <c r="AG42" s="22">
        <f t="shared" si="0"/>
        <v>40.001109344627309</v>
      </c>
      <c r="AH42" s="63"/>
      <c r="AI42" s="38">
        <f>A42</f>
        <v>1</v>
      </c>
      <c r="AJ42" s="82">
        <f t="shared" ref="AJ42:AK44" si="1">AJ41+AF41</f>
        <v>718203.91678929527</v>
      </c>
      <c r="AK42" s="82">
        <f t="shared" si="1"/>
        <v>459100.75647679914</v>
      </c>
      <c r="AL42" s="66"/>
      <c r="AM42" s="9" t="str">
        <f>IF(A43=0,A42&amp;" - 1",A42&amp;" - "&amp;A43)</f>
        <v>1 - 2</v>
      </c>
      <c r="AN42" s="18">
        <f>F42</f>
        <v>1.2099999999627471</v>
      </c>
      <c r="AO42" s="18">
        <f>AN42*G42</f>
        <v>-48.399999998509884</v>
      </c>
      <c r="AP42" s="9" t="str">
        <f>D42&amp;","&amp;C42</f>
        <v>459101.16,718203.47</v>
      </c>
    </row>
    <row r="43" spans="1:44">
      <c r="A43" s="20">
        <f>A42+1</f>
        <v>2</v>
      </c>
      <c r="B43" s="44"/>
      <c r="C43" s="60">
        <v>718202.26</v>
      </c>
      <c r="D43" s="60">
        <v>459141.16</v>
      </c>
      <c r="E43" s="79"/>
      <c r="F43" s="72">
        <f>IF(C44=0,C43-$C$42,C43-C44)</f>
        <v>19.96999999997206</v>
      </c>
      <c r="G43" s="72">
        <f>IF(D44=0,D43-$D$42,D43-D44)</f>
        <v>0.50999999995110556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19.976511206885807</v>
      </c>
      <c r="N43" s="36">
        <f>IF(F43=0,,ATAN(G43/F43))</f>
        <v>2.5532757558557318E-2</v>
      </c>
      <c r="O43" s="36">
        <f>ABS(DEGREES(N43))</f>
        <v>1.4629192474360861</v>
      </c>
      <c r="P43" s="37" t="str">
        <f>TEXT(INT(O43),"00")</f>
        <v>01</v>
      </c>
      <c r="Q43" s="38" t="str">
        <f>TEXT((O43-P43)*60,"00")</f>
        <v>28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1.4666666666666668</v>
      </c>
      <c r="X43" s="22">
        <f>IF(R43="",W43,IF(R43="N",IF(U43="E",180+W43,180-W43),IF(U43="E",360-W43,W43)))</f>
        <v>1.4666666666666668</v>
      </c>
      <c r="Y43" s="22">
        <f>RADIANS(X43)</f>
        <v>2.5598162362583502E-2</v>
      </c>
      <c r="Z43" s="64"/>
      <c r="AA43" s="58">
        <f>-M43*COS(Y43)</f>
        <v>-19.969966600808316</v>
      </c>
      <c r="AB43" s="58">
        <f>-M43*SIN(Y43)</f>
        <v>-0.51130613279573933</v>
      </c>
      <c r="AC43" s="64"/>
      <c r="AD43" s="82">
        <f>$AA$40/$M$40*M43</f>
        <v>-6.9207722913452617E-4</v>
      </c>
      <c r="AE43" s="82">
        <f>$AB$40/$M$40*M43</f>
        <v>-5.6077276550841183E-4</v>
      </c>
      <c r="AF43" s="22">
        <f t="shared" si="0"/>
        <v>-19.96927452357918</v>
      </c>
      <c r="AG43" s="22">
        <f t="shared" si="0"/>
        <v>-0.51074536003023097</v>
      </c>
      <c r="AH43" s="64"/>
      <c r="AI43" s="25">
        <f>A43</f>
        <v>2</v>
      </c>
      <c r="AJ43" s="82">
        <f t="shared" si="1"/>
        <v>718202.70771189046</v>
      </c>
      <c r="AK43" s="82">
        <f t="shared" si="1"/>
        <v>459140.75758614379</v>
      </c>
      <c r="AL43" s="66"/>
      <c r="AM43" s="9" t="str">
        <f>IF(A44=0,A43&amp;" - 1",A43&amp;" - "&amp;A44)</f>
        <v>2 - 3</v>
      </c>
      <c r="AN43" s="18">
        <f>AN42+F42+F43</f>
        <v>22.389999999897555</v>
      </c>
      <c r="AO43" s="18">
        <f>AN43*G43</f>
        <v>11.418899998853007</v>
      </c>
      <c r="AP43" s="9" t="str">
        <f>D43&amp;","&amp;C43</f>
        <v>459141.16,718202.26</v>
      </c>
    </row>
    <row r="44" spans="1:44" s="46" customFormat="1">
      <c r="A44" s="20">
        <f>A43+1</f>
        <v>3</v>
      </c>
      <c r="B44" s="44"/>
      <c r="C44" s="60">
        <v>718182.29</v>
      </c>
      <c r="D44" s="60">
        <v>459140.65</v>
      </c>
      <c r="E44" s="79"/>
      <c r="F44" s="72">
        <f>IF(C45=0,C44-$C$42,C44-C45)</f>
        <v>-1.1699999999254942</v>
      </c>
      <c r="G44" s="72">
        <f>IF(D45=0,D44-$D$42,D44-D45)</f>
        <v>40.080000000016298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40.097073459307879</v>
      </c>
      <c r="N44" s="22">
        <f>IF(F44=0,,ATAN(G44/F44))</f>
        <v>-1.5416129976768231</v>
      </c>
      <c r="O44" s="22">
        <f>ABS(DEGREES(N44))</f>
        <v>88.327918409393149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W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91.666666666666671</v>
      </c>
      <c r="Y44" s="22">
        <f>RADIANS(X44)</f>
        <v>1.5998851476614688</v>
      </c>
      <c r="Z44" s="64"/>
      <c r="AA44" s="58">
        <f>-M44*COS(Y44)</f>
        <v>1.1662121039858488</v>
      </c>
      <c r="AB44" s="58">
        <f>-M44*SIN(Y44)</f>
        <v>-40.080110395676925</v>
      </c>
      <c r="AC44" s="64"/>
      <c r="AD44" s="82">
        <f>$AA$40/$M$40*M44</f>
        <v>-1.389145041830726E-3</v>
      </c>
      <c r="AE44" s="82">
        <f>$AB$40/$M$40*M44</f>
        <v>-1.125589275309466E-3</v>
      </c>
      <c r="AF44" s="22">
        <f>AA44-AD44</f>
        <v>1.1676012490276795</v>
      </c>
      <c r="AG44" s="22">
        <f>AB44-AE44</f>
        <v>-40.078984806401614</v>
      </c>
      <c r="AH44" s="64"/>
      <c r="AI44" s="25">
        <f>A44</f>
        <v>3</v>
      </c>
      <c r="AJ44" s="82">
        <f t="shared" si="1"/>
        <v>718182.7384373669</v>
      </c>
      <c r="AK44" s="82">
        <f t="shared" si="1"/>
        <v>459140.24684078374</v>
      </c>
      <c r="AL44" s="66"/>
      <c r="AM44" s="9" t="str">
        <f>IF(A45=0,A44&amp;" - 1",A44&amp;" - "&amp;A45)</f>
        <v>3 - 4</v>
      </c>
      <c r="AN44" s="18">
        <f>AN43+F43+F44</f>
        <v>41.189999999944121</v>
      </c>
      <c r="AO44" s="18">
        <f>AN44*G44</f>
        <v>1650.8951999984317</v>
      </c>
      <c r="AP44" s="9" t="str">
        <f>D44&amp;","&amp;C44</f>
        <v>459140.65,718182.29</v>
      </c>
    </row>
    <row r="45" spans="1:44" s="46" customFormat="1">
      <c r="A45" s="20">
        <f>A44+1</f>
        <v>4</v>
      </c>
      <c r="B45" s="44"/>
      <c r="C45" s="60">
        <v>718183.46</v>
      </c>
      <c r="D45" s="60">
        <v>459100.57</v>
      </c>
      <c r="E45" s="79"/>
      <c r="F45" s="72">
        <f>IF(C46=0,C45-$C$42,C45-C46)</f>
        <v>-20.010000000009313</v>
      </c>
      <c r="G45" s="72">
        <f>IF(D46=0,D45-$D$42,D45-D46)</f>
        <v>-0.58999999996740371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20.018696261253737</v>
      </c>
      <c r="N45" s="22">
        <f>IF(F45=0,,ATAN(G45/F45))</f>
        <v>2.9476717189058688E-2</v>
      </c>
      <c r="O45" s="22">
        <f>ABS(DEGREES(N45))</f>
        <v>1.6888914888337903</v>
      </c>
      <c r="P45" s="24" t="str">
        <f>TEXT(INT(O45),"00")</f>
        <v>01</v>
      </c>
      <c r="Q45" s="25" t="str">
        <f>TEXT((O45-P45)*60,"00")</f>
        <v>41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41</v>
      </c>
      <c r="U45" s="24" t="str">
        <f>IF(L45="",IF(G45&gt;0,"W","E"),"")</f>
        <v>E</v>
      </c>
      <c r="V45" s="44"/>
      <c r="W45" s="22">
        <f>IF(S45="due",90*(I45+K45),S45+T45/60)</f>
        <v>1.6833333333333333</v>
      </c>
      <c r="X45" s="22">
        <f>IF(R45="",W45,IF(R45="N",IF(U45="E",180+W45,180-W45),IF(U45="E",360-W45,W45)))</f>
        <v>181.68333333333334</v>
      </c>
      <c r="Y45" s="22">
        <f>RADIANS(X45)</f>
        <v>3.1709723626650312</v>
      </c>
      <c r="Z45" s="64"/>
      <c r="AA45" s="58">
        <f>-M45*COS(Y45)</f>
        <v>20.010057140643582</v>
      </c>
      <c r="AB45" s="58">
        <f>-M45*SIN(Y45)</f>
        <v>0.58805886483677616</v>
      </c>
      <c r="AC45" s="64"/>
      <c r="AD45" s="82">
        <f>$AA$40/$M$40*M45</f>
        <v>-6.9353871133406983E-4</v>
      </c>
      <c r="AE45" s="82">
        <f>$AB$40/$M$40*M45</f>
        <v>-5.6195696776255083E-4</v>
      </c>
      <c r="AF45" s="22">
        <f>AA45-AD45</f>
        <v>20.010750679354917</v>
      </c>
      <c r="AG45" s="22">
        <f>AB45-AE45</f>
        <v>0.58862082180453867</v>
      </c>
      <c r="AH45" s="64"/>
      <c r="AI45" s="25">
        <f>A45</f>
        <v>4</v>
      </c>
      <c r="AJ45" s="82">
        <f t="shared" ref="AJ45" si="2">AJ44+AF44</f>
        <v>718183.90603861597</v>
      </c>
      <c r="AK45" s="82">
        <f t="shared" ref="AK45" si="3">AK44+AG44</f>
        <v>459100.16785597731</v>
      </c>
      <c r="AL45" s="66"/>
      <c r="AM45" s="9" t="str">
        <f>IF(A46=0,A45&amp;" - 1",A45&amp;" - "&amp;A46)</f>
        <v>4 - 1</v>
      </c>
      <c r="AN45" s="18">
        <f>AN44+F44+F45</f>
        <v>20.010000000009313</v>
      </c>
      <c r="AO45" s="18">
        <f>AN45*G45</f>
        <v>-11.805899999353244</v>
      </c>
      <c r="AP45" s="9" t="str">
        <f>D45&amp;","&amp;C45</f>
        <v>459100.57,718183.46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1603.467700000999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801.7338500004995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6.8261508319144562E-3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17591.742513190584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120.08388779124081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-5.3757342868756552E-3</v>
      </c>
      <c r="AB40" s="91">
        <f>SUM(AB42:AB65536)</f>
        <v>4.2068772334067361E-3</v>
      </c>
      <c r="AC40" s="91"/>
      <c r="AD40" s="91">
        <f>SUM(AD42:AD65536)</f>
        <v>-5.3757342868756561E-3</v>
      </c>
      <c r="AE40" s="91">
        <f>SUM(AE42:AE65536)</f>
        <v>4.2068772334067361E-3</v>
      </c>
      <c r="AF40" s="91">
        <f>SUM(AF42:AF65536)</f>
        <v>0</v>
      </c>
      <c r="AG40" s="91">
        <f>SUM(AG42:AG65536)</f>
        <v>4.6629367034256575E-15</v>
      </c>
      <c r="AH40" s="92"/>
      <c r="AI40" s="93">
        <v>1</v>
      </c>
      <c r="AJ40" s="92">
        <f>AJ44+AF44</f>
        <v>718203.07883452589</v>
      </c>
      <c r="AK40" s="92">
        <f>AK44+AG44</f>
        <v>459101.52034030727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3084.6899999999441</v>
      </c>
      <c r="G41" s="72">
        <f>IF(D42=0,D41-$D$41,D41-D42)</f>
        <v>3369.0999999999767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4567.947811227652</v>
      </c>
      <c r="N41" s="36">
        <f>IF(F41=0,,ATAN(G41/F41))</f>
        <v>0.82943834778023484</v>
      </c>
      <c r="O41" s="36">
        <f>ABS(DEGREES(N41))</f>
        <v>47.523316694111628</v>
      </c>
      <c r="P41" s="37" t="str">
        <f>TEXT(INT(O41),"00")</f>
        <v>47</v>
      </c>
      <c r="Q41" s="38" t="str">
        <f>TEXT((O41-P41)*60,"00")</f>
        <v>31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31</v>
      </c>
      <c r="U41" s="40" t="str">
        <f>IF(L41="",IF(G41&gt;0,"W","E"),"")</f>
        <v>W</v>
      </c>
      <c r="V41" s="41"/>
      <c r="W41" s="22">
        <f>IF(S41="due",90*(I41+K41),S41+T41/60)</f>
        <v>47.516666666666666</v>
      </c>
      <c r="X41" s="22">
        <f>IF(R41="",W41,IF(R41="N",IF(U41="E",180+W41,180-W41),IF(U41="E",360-W41,W41)))</f>
        <v>47.516666666666666</v>
      </c>
      <c r="Y41" s="22">
        <f>RADIANS(X41)</f>
        <v>0.82932228290597221</v>
      </c>
      <c r="Z41" s="64"/>
      <c r="AA41" s="58">
        <f>-M41*COS(Y41)</f>
        <v>-3085.0810133899299</v>
      </c>
      <c r="AB41" s="58">
        <f>-M41*SIN(Y41)</f>
        <v>-3368.741953151125</v>
      </c>
      <c r="AC41" s="64"/>
      <c r="AD41" s="22">
        <v>0</v>
      </c>
      <c r="AE41" s="22">
        <v>0</v>
      </c>
      <c r="AF41" s="22">
        <f t="shared" ref="AF41:AG43" si="0">AA41-AD41</f>
        <v>-3085.0810133899299</v>
      </c>
      <c r="AG41" s="22">
        <f t="shared" si="0"/>
        <v>-3368.741953151125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718203.93</v>
      </c>
      <c r="D42" s="60">
        <v>459081.12</v>
      </c>
      <c r="E42" s="79"/>
      <c r="F42" s="72">
        <f>IF(C43=0,C42-$C$42,C42-C43)</f>
        <v>-20.089999999967404</v>
      </c>
      <c r="G42" s="72">
        <f>IF(D43=0,D42-$D$42,D42-D43)</f>
        <v>-0.59999999997671694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20.098957684384093</v>
      </c>
      <c r="N42" s="36">
        <f>IF(F42=0,,ATAN(G42/F42))</f>
        <v>2.9856729941118855E-2</v>
      </c>
      <c r="O42" s="36">
        <f>ABS(DEGREES(N42))</f>
        <v>1.7106646156879892</v>
      </c>
      <c r="P42" s="37" t="str">
        <f>TEXT(INT(O42),"00")</f>
        <v>01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43</v>
      </c>
      <c r="U42" s="40" t="str">
        <f>IF(L42="",IF(G42&gt;0,"W","E"),"")</f>
        <v>E</v>
      </c>
      <c r="V42" s="44"/>
      <c r="W42" s="22">
        <f>IF(S42="due",90*(I42+K42),S42+T42/60)</f>
        <v>1.7166666666666668</v>
      </c>
      <c r="X42" s="22">
        <f>IF(R42="",W42,IF(R42="N",IF(U42="E",180+W42,180-W42),IF(U42="E",360-W42,W42)))</f>
        <v>181.71666666666667</v>
      </c>
      <c r="Y42" s="22">
        <f>RADIANS(X42)</f>
        <v>3.1715541390823625</v>
      </c>
      <c r="Z42" s="64"/>
      <c r="AA42" s="58">
        <f>-M42*COS(Y42)</f>
        <v>20.08993703640558</v>
      </c>
      <c r="AB42" s="58">
        <f>-M42*SIN(Y42)</f>
        <v>0.60210453570938549</v>
      </c>
      <c r="AC42" s="64"/>
      <c r="AD42" s="82">
        <f>$AA$40/$M$40*M42</f>
        <v>-8.9975980909478572E-4</v>
      </c>
      <c r="AE42" s="82">
        <f>$AB$40/$M$40*M42</f>
        <v>7.041231680026299E-4</v>
      </c>
      <c r="AF42" s="22">
        <f t="shared" si="0"/>
        <v>20.090836796214674</v>
      </c>
      <c r="AG42" s="22">
        <f t="shared" si="0"/>
        <v>0.60140041254138288</v>
      </c>
      <c r="AH42" s="63"/>
      <c r="AI42" s="38">
        <f>A42</f>
        <v>1</v>
      </c>
      <c r="AJ42" s="82">
        <f t="shared" ref="AJ42:AK44" si="1">AJ41+AF41</f>
        <v>718203.53898661002</v>
      </c>
      <c r="AK42" s="82">
        <f t="shared" si="1"/>
        <v>459081.47804684885</v>
      </c>
      <c r="AL42" s="66"/>
      <c r="AM42" s="9" t="str">
        <f>IF(A43=0,A42&amp;" - 1",A42&amp;" - "&amp;A43)</f>
        <v>1 - 2</v>
      </c>
      <c r="AN42" s="18">
        <f>F42</f>
        <v>-20.089999999967404</v>
      </c>
      <c r="AO42" s="18">
        <f>AN42*G42</f>
        <v>12.053999999512685</v>
      </c>
      <c r="AP42" s="9" t="str">
        <f>D42&amp;","&amp;C42</f>
        <v>459081.12,718203.93</v>
      </c>
    </row>
    <row r="43" spans="1:44">
      <c r="A43" s="20">
        <f>A42+1</f>
        <v>2</v>
      </c>
      <c r="B43" s="44"/>
      <c r="C43" s="60">
        <v>718224.02</v>
      </c>
      <c r="D43" s="60">
        <v>459081.72</v>
      </c>
      <c r="E43" s="79"/>
      <c r="F43" s="72">
        <f>IF(C44=0,C43-$C$42,C43-C44)</f>
        <v>0.59999999997671694</v>
      </c>
      <c r="G43" s="72">
        <f>IF(D44=0,D43-$D$42,D43-D44)</f>
        <v>-20.110000000044238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20.118948779738748</v>
      </c>
      <c r="N43" s="36">
        <f>IF(F43=0,,ATAN(G43/F43))</f>
        <v>-1.5409692726531934</v>
      </c>
      <c r="O43" s="36">
        <f>ABS(DEGREES(N43))</f>
        <v>88.291035682372211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-0.60270340901296693</v>
      </c>
      <c r="AB43" s="58">
        <f>-M43*SIN(Y43)</f>
        <v>20.109919159522132</v>
      </c>
      <c r="AC43" s="64"/>
      <c r="AD43" s="82">
        <f>$AA$40/$M$40*M43</f>
        <v>-9.0065474028586307E-4</v>
      </c>
      <c r="AE43" s="82">
        <f>$AB$40/$M$40*M43</f>
        <v>7.0482351244904352E-4</v>
      </c>
      <c r="AF43" s="22">
        <f t="shared" si="0"/>
        <v>-0.60180275427268104</v>
      </c>
      <c r="AG43" s="22">
        <f t="shared" si="0"/>
        <v>20.109214336009682</v>
      </c>
      <c r="AH43" s="64"/>
      <c r="AI43" s="25">
        <f>A43</f>
        <v>2</v>
      </c>
      <c r="AJ43" s="82">
        <f t="shared" si="1"/>
        <v>718223.62982340623</v>
      </c>
      <c r="AK43" s="82">
        <f t="shared" si="1"/>
        <v>459082.07944726141</v>
      </c>
      <c r="AL43" s="66"/>
      <c r="AM43" s="9" t="str">
        <f>IF(A44=0,A43&amp;" - 1",A43&amp;" - "&amp;A44)</f>
        <v>2 - 3</v>
      </c>
      <c r="AN43" s="18">
        <f>AN42+F42+F43</f>
        <v>-39.57999999995809</v>
      </c>
      <c r="AO43" s="18">
        <f>AN43*G43</f>
        <v>795.95380000090813</v>
      </c>
      <c r="AP43" s="9" t="str">
        <f>D43&amp;","&amp;C43</f>
        <v>459081.72,718224.02</v>
      </c>
    </row>
    <row r="44" spans="1:44" s="46" customFormat="1">
      <c r="A44" s="20">
        <f>A43+1</f>
        <v>3</v>
      </c>
      <c r="B44" s="44"/>
      <c r="C44" s="60">
        <v>718223.42</v>
      </c>
      <c r="D44" s="60">
        <v>459101.83</v>
      </c>
      <c r="E44" s="79"/>
      <c r="F44" s="72">
        <f>IF(C45=0,C44-$C$42,C44-C45)</f>
        <v>19.950000000069849</v>
      </c>
      <c r="G44" s="72">
        <f>IF(D45=0,D44-$D$42,D44-D45)</f>
        <v>0.67000000004190952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19.961247456079569</v>
      </c>
      <c r="N44" s="22">
        <f>IF(F44=0,,ATAN(G44/F44))</f>
        <v>3.3571342187396921E-2</v>
      </c>
      <c r="O44" s="22">
        <f>ABS(DEGREES(N44))</f>
        <v>1.9234962199273329</v>
      </c>
      <c r="P44" s="24" t="str">
        <f>TEXT(INT(O44),"00")</f>
        <v>01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55</v>
      </c>
      <c r="U44" s="24" t="str">
        <f>IF(L44="",IF(G44&gt;0,"W","E"),"")</f>
        <v>W</v>
      </c>
      <c r="V44" s="44"/>
      <c r="W44" s="22">
        <f>IF(S44="due",90*(I44+K44),S44+T44/60)</f>
        <v>1.9166666666666665</v>
      </c>
      <c r="X44" s="22">
        <f>IF(R44="",W44,IF(R44="N",IF(U44="E",180+W44,180-W44),IF(U44="E",360-W44,W44)))</f>
        <v>1.9166666666666665</v>
      </c>
      <c r="Y44" s="22">
        <f>RADIANS(X44)</f>
        <v>3.3452143996557979E-2</v>
      </c>
      <c r="Z44" s="64"/>
      <c r="AA44" s="58">
        <f>-M44*COS(Y44)</f>
        <v>-19.950079721130646</v>
      </c>
      <c r="AB44" s="58">
        <f>-M44*SIN(Y44)</f>
        <v>-0.66762199138054557</v>
      </c>
      <c r="AC44" s="64"/>
      <c r="AD44" s="82">
        <f>$AA$40/$M$40*M44</f>
        <v>-8.9359500539325112E-4</v>
      </c>
      <c r="AE44" s="82">
        <f>$AB$40/$M$40*M44</f>
        <v>6.9929879035365936E-4</v>
      </c>
      <c r="AF44" s="22">
        <f>AA44-AD44</f>
        <v>-19.949186126125252</v>
      </c>
      <c r="AG44" s="22">
        <f>AB44-AE44</f>
        <v>-0.66832129017089925</v>
      </c>
      <c r="AH44" s="64"/>
      <c r="AI44" s="25">
        <f>A44</f>
        <v>3</v>
      </c>
      <c r="AJ44" s="82">
        <f t="shared" si="1"/>
        <v>718223.02802065201</v>
      </c>
      <c r="AK44" s="82">
        <f t="shared" si="1"/>
        <v>459102.18866159744</v>
      </c>
      <c r="AL44" s="66"/>
      <c r="AM44" s="9" t="str">
        <f>IF(A45=0,A44&amp;" - 1",A44&amp;" - "&amp;A45)</f>
        <v>3 - 4</v>
      </c>
      <c r="AN44" s="18">
        <f>AN43+F43+F44</f>
        <v>-19.029999999911524</v>
      </c>
      <c r="AO44" s="18">
        <f>AN44*G44</f>
        <v>-12.750100000738259</v>
      </c>
      <c r="AP44" s="9" t="str">
        <f>D44&amp;","&amp;C44</f>
        <v>459101.83,718223.42</v>
      </c>
    </row>
    <row r="45" spans="1:44" s="46" customFormat="1">
      <c r="A45" s="20">
        <f t="shared" ref="A45:A47" si="2">A44+1</f>
        <v>4</v>
      </c>
      <c r="B45" s="44"/>
      <c r="C45" s="60">
        <v>718203.47</v>
      </c>
      <c r="D45" s="60">
        <v>459101.16</v>
      </c>
      <c r="E45" s="79"/>
      <c r="F45" s="72">
        <f t="shared" ref="F45:F47" si="3">IF(C46=0,C45-$C$42,C45-C46)</f>
        <v>20.010000000009313</v>
      </c>
      <c r="G45" s="72">
        <f t="shared" ref="G45:G47" si="4">IF(D46=0,D45-$D$42,D45-D46)</f>
        <v>0.58999999996740371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20.018696261253737</v>
      </c>
      <c r="N45" s="22">
        <f t="shared" ref="N45:N47" si="11">IF(F45=0,,ATAN(G45/F45))</f>
        <v>2.9476717189058688E-2</v>
      </c>
      <c r="O45" s="22">
        <f t="shared" ref="O45:O47" si="12">ABS(DEGREES(N45))</f>
        <v>1.6888914888337903</v>
      </c>
      <c r="P45" s="24" t="str">
        <f t="shared" ref="P45:P47" si="13">TEXT(INT(O45),"00")</f>
        <v>01</v>
      </c>
      <c r="Q45" s="25" t="str">
        <f t="shared" ref="Q45:Q47" si="14">TEXT((O45-P45)*60,"00")</f>
        <v>41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41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1.6833333333333333</v>
      </c>
      <c r="X45" s="22">
        <f t="shared" ref="X45:X47" si="20">IF(R45="",W45,IF(R45="N",IF(U45="E",180+W45,180-W45),IF(U45="E",360-W45,W45)))</f>
        <v>1.6833333333333333</v>
      </c>
      <c r="Y45" s="22">
        <f t="shared" ref="Y45:Y47" si="21">RADIANS(X45)</f>
        <v>2.9379709075237882E-2</v>
      </c>
      <c r="Z45" s="64"/>
      <c r="AA45" s="58">
        <f t="shared" ref="AA45:AA47" si="22">-M45*COS(Y45)</f>
        <v>-20.010057140643582</v>
      </c>
      <c r="AB45" s="58">
        <f t="shared" ref="AB45:AB47" si="23">-M45*SIN(Y45)</f>
        <v>-0.58805886483677372</v>
      </c>
      <c r="AC45" s="64"/>
      <c r="AD45" s="82">
        <f t="shared" ref="AD45:AD47" si="24">$AA$40/$M$40*M45</f>
        <v>-8.9616678681534909E-4</v>
      </c>
      <c r="AE45" s="82">
        <f t="shared" ref="AE45:AE47" si="25">$AB$40/$M$40*M45</f>
        <v>7.0131138400813674E-4</v>
      </c>
      <c r="AF45" s="22">
        <f t="shared" ref="AF45:AF47" si="26">AA45-AD45</f>
        <v>-20.009160973856766</v>
      </c>
      <c r="AG45" s="22">
        <f t="shared" ref="AG45:AG47" si="27">AB45-AE45</f>
        <v>-0.58876017622078181</v>
      </c>
      <c r="AH45" s="64"/>
      <c r="AI45" s="25">
        <f t="shared" ref="AI45:AI47" si="28">A45</f>
        <v>4</v>
      </c>
      <c r="AJ45" s="82">
        <f t="shared" ref="AJ45:AJ47" si="29">AJ44+AF44</f>
        <v>718203.07883452589</v>
      </c>
      <c r="AK45" s="82">
        <f t="shared" ref="AK45:AK47" si="30">AK44+AG44</f>
        <v>459101.52034030727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20.930000000167638</v>
      </c>
      <c r="AO45" s="18">
        <f t="shared" ref="AO45:AO47" si="33">AN45*G45</f>
        <v>12.348699999416667</v>
      </c>
      <c r="AP45" s="9" t="str">
        <f t="shared" ref="AP45:AP47" si="34">D45&amp;","&amp;C45</f>
        <v>459101.16,718203.47</v>
      </c>
    </row>
    <row r="46" spans="1:44" s="46" customFormat="1">
      <c r="A46" s="20">
        <f t="shared" si="2"/>
        <v>5</v>
      </c>
      <c r="B46" s="44"/>
      <c r="C46" s="60">
        <v>718183.46</v>
      </c>
      <c r="D46" s="60">
        <v>459100.57</v>
      </c>
      <c r="E46" s="79"/>
      <c r="F46" s="72">
        <f t="shared" si="3"/>
        <v>-0.59000000008381903</v>
      </c>
      <c r="G46" s="72">
        <f t="shared" si="4"/>
        <v>19.989999999990687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19.998704958064824</v>
      </c>
      <c r="N46" s="22">
        <f t="shared" si="11"/>
        <v>-1.5412901352426929</v>
      </c>
      <c r="O46" s="22">
        <f t="shared" si="12"/>
        <v>88.30941975455417</v>
      </c>
      <c r="P46" s="24" t="str">
        <f t="shared" si="13"/>
        <v>88</v>
      </c>
      <c r="Q46" s="25" t="str">
        <f t="shared" si="14"/>
        <v>19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19</v>
      </c>
      <c r="U46" s="24" t="str">
        <f t="shared" si="18"/>
        <v>W</v>
      </c>
      <c r="V46" s="44"/>
      <c r="W46" s="22">
        <f t="shared" si="19"/>
        <v>88.316666666666663</v>
      </c>
      <c r="X46" s="22">
        <f t="shared" si="20"/>
        <v>91.683333333333337</v>
      </c>
      <c r="Y46" s="22">
        <f t="shared" si="21"/>
        <v>1.6001760358701345</v>
      </c>
      <c r="Z46" s="64"/>
      <c r="AA46" s="58">
        <f t="shared" si="22"/>
        <v>0.58747161065665765</v>
      </c>
      <c r="AB46" s="58">
        <f t="shared" si="23"/>
        <v>-19.990074464753729</v>
      </c>
      <c r="AC46" s="64"/>
      <c r="AD46" s="82">
        <f t="shared" si="24"/>
        <v>-8.9527184632026127E-4</v>
      </c>
      <c r="AE46" s="82">
        <f t="shared" si="25"/>
        <v>7.0061103228070292E-4</v>
      </c>
      <c r="AF46" s="22">
        <f t="shared" si="26"/>
        <v>0.58836688250297786</v>
      </c>
      <c r="AG46" s="22">
        <f t="shared" si="27"/>
        <v>-19.990775075786008</v>
      </c>
      <c r="AH46" s="64"/>
      <c r="AI46" s="25">
        <f t="shared" si="28"/>
        <v>5</v>
      </c>
      <c r="AJ46" s="82">
        <f t="shared" si="29"/>
        <v>718183.06967355206</v>
      </c>
      <c r="AK46" s="82">
        <f t="shared" si="30"/>
        <v>459100.93158013106</v>
      </c>
      <c r="AL46" s="66"/>
      <c r="AM46" s="9" t="str">
        <f t="shared" si="31"/>
        <v>5 - 6</v>
      </c>
      <c r="AN46" s="18">
        <f t="shared" si="32"/>
        <v>40.350000000093132</v>
      </c>
      <c r="AO46" s="18">
        <f t="shared" si="33"/>
        <v>806.59650000148588</v>
      </c>
      <c r="AP46" s="9" t="str">
        <f t="shared" si="34"/>
        <v>459100.57,718183.46</v>
      </c>
    </row>
    <row r="47" spans="1:44" s="46" customFormat="1">
      <c r="A47" s="20">
        <f t="shared" si="2"/>
        <v>6</v>
      </c>
      <c r="B47" s="44"/>
      <c r="C47" s="60">
        <v>718184.05</v>
      </c>
      <c r="D47" s="60">
        <v>459080.58</v>
      </c>
      <c r="E47" s="79"/>
      <c r="F47" s="72">
        <f t="shared" si="3"/>
        <v>-19.880000000004657</v>
      </c>
      <c r="G47" s="72">
        <f t="shared" si="4"/>
        <v>-0.53999999997904524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19.887332651719852</v>
      </c>
      <c r="N47" s="22">
        <f t="shared" si="11"/>
        <v>2.7156300292555936E-2</v>
      </c>
      <c r="O47" s="22">
        <f t="shared" si="12"/>
        <v>1.555941393953338</v>
      </c>
      <c r="P47" s="24" t="str">
        <f t="shared" si="13"/>
        <v>01</v>
      </c>
      <c r="Q47" s="25" t="str">
        <f t="shared" si="14"/>
        <v>33</v>
      </c>
      <c r="R47" s="23" t="str">
        <f t="shared" si="15"/>
        <v>N</v>
      </c>
      <c r="S47" s="25" t="str">
        <f t="shared" si="16"/>
        <v>01</v>
      </c>
      <c r="T47" s="25" t="str">
        <f t="shared" si="17"/>
        <v>33</v>
      </c>
      <c r="U47" s="24" t="str">
        <f t="shared" si="18"/>
        <v>E</v>
      </c>
      <c r="V47" s="44"/>
      <c r="W47" s="22">
        <f t="shared" si="19"/>
        <v>1.55</v>
      </c>
      <c r="X47" s="22">
        <f t="shared" si="20"/>
        <v>181.55</v>
      </c>
      <c r="Y47" s="22">
        <f t="shared" si="21"/>
        <v>3.1686452569957053</v>
      </c>
      <c r="Z47" s="64"/>
      <c r="AA47" s="58">
        <f t="shared" si="22"/>
        <v>19.880055889438083</v>
      </c>
      <c r="AB47" s="58">
        <f t="shared" si="23"/>
        <v>0.53793850297293755</v>
      </c>
      <c r="AC47" s="64"/>
      <c r="AD47" s="82">
        <f t="shared" si="24"/>
        <v>-8.9028609896614572E-4</v>
      </c>
      <c r="AE47" s="82">
        <f t="shared" si="25"/>
        <v>6.9670934631256391E-4</v>
      </c>
      <c r="AF47" s="22">
        <f t="shared" si="26"/>
        <v>19.880946175537048</v>
      </c>
      <c r="AG47" s="22">
        <f t="shared" si="27"/>
        <v>0.53724179362662494</v>
      </c>
      <c r="AH47" s="64"/>
      <c r="AI47" s="25">
        <f t="shared" si="28"/>
        <v>6</v>
      </c>
      <c r="AJ47" s="82">
        <f t="shared" si="29"/>
        <v>718183.65804043459</v>
      </c>
      <c r="AK47" s="82">
        <f t="shared" si="30"/>
        <v>459080.94080505526</v>
      </c>
      <c r="AL47" s="66"/>
      <c r="AM47" s="9" t="str">
        <f t="shared" si="31"/>
        <v>6 - 1</v>
      </c>
      <c r="AN47" s="18">
        <f t="shared" si="32"/>
        <v>19.880000000004657</v>
      </c>
      <c r="AO47" s="18">
        <f t="shared" si="33"/>
        <v>-10.735199999585934</v>
      </c>
      <c r="AP47" s="9" t="str">
        <f t="shared" si="34"/>
        <v>459080.58,718184.05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1588.7044000006463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794.35220000032314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3.4536191919202E-3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34211.462182656389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118.15336237767423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-4.3239244342530014E-4</v>
      </c>
      <c r="AB40" s="91">
        <f>SUM(AB42:AB65536)</f>
        <v>-3.4264445563394474E-3</v>
      </c>
      <c r="AC40" s="91"/>
      <c r="AD40" s="91">
        <f>SUM(AD42:AD65536)</f>
        <v>-4.3239244342530014E-4</v>
      </c>
      <c r="AE40" s="91">
        <f>SUM(AE42:AE65536)</f>
        <v>-3.4264445563394474E-3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718219.76607662404</v>
      </c>
      <c r="AK40" s="92">
        <f>AK44+AG44</f>
        <v>459141.25616820873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3025.1500000000233</v>
      </c>
      <c r="G41" s="72">
        <f>IF(D42=0,D41-$D$41,D41-D42)</f>
        <v>3349.0599999999977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4513.0627522891946</v>
      </c>
      <c r="N41" s="36">
        <f>IF(F41=0,,ATAN(G41/F41))</f>
        <v>0.83617020057807401</v>
      </c>
      <c r="O41" s="36">
        <f>ABS(DEGREES(N41))</f>
        <v>47.909023447731151</v>
      </c>
      <c r="P41" s="37" t="str">
        <f>TEXT(INT(O41),"00")</f>
        <v>47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47.916666666666664</v>
      </c>
      <c r="X41" s="22">
        <f>IF(R41="",W41,IF(R41="N",IF(U41="E",180+W41,180-W41),IF(U41="E",360-W41,W41)))</f>
        <v>47.916666666666664</v>
      </c>
      <c r="Y41" s="22">
        <f>RADIANS(X41)</f>
        <v>0.83630359991394954</v>
      </c>
      <c r="Z41" s="64"/>
      <c r="AA41" s="58">
        <f>-M41*COS(Y41)</f>
        <v>-3024.7032107046894</v>
      </c>
      <c r="AB41" s="58">
        <f>-M41*SIN(Y41)</f>
        <v>-3349.4635232008218</v>
      </c>
      <c r="AC41" s="64"/>
      <c r="AD41" s="22">
        <v>0</v>
      </c>
      <c r="AE41" s="22">
        <v>0</v>
      </c>
      <c r="AF41" s="22">
        <f t="shared" ref="AF41:AG43" si="0">AA41-AD41</f>
        <v>-3024.7032107046894</v>
      </c>
      <c r="AG41" s="22">
        <f t="shared" si="0"/>
        <v>-3349.4635232008218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718203.47</v>
      </c>
      <c r="D42" s="60">
        <v>459101.16</v>
      </c>
      <c r="E42" s="79"/>
      <c r="F42" s="72">
        <f>IF(C43=0,C42-$C$42,C42-C43)</f>
        <v>-19.950000000069849</v>
      </c>
      <c r="G42" s="72">
        <f>IF(D43=0,D42-$D$42,D42-D43)</f>
        <v>-0.67000000004190952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19.961247456079569</v>
      </c>
      <c r="N42" s="36">
        <f>IF(F42=0,,ATAN(G42/F42))</f>
        <v>3.3571342187396921E-2</v>
      </c>
      <c r="O42" s="36">
        <f>ABS(DEGREES(N42))</f>
        <v>1.9234962199273329</v>
      </c>
      <c r="P42" s="37" t="str">
        <f>TEXT(INT(O42),"00")</f>
        <v>01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55</v>
      </c>
      <c r="U42" s="40" t="str">
        <f>IF(L42="",IF(G42&gt;0,"W","E"),"")</f>
        <v>E</v>
      </c>
      <c r="V42" s="44"/>
      <c r="W42" s="22">
        <f>IF(S42="due",90*(I42+K42),S42+T42/60)</f>
        <v>1.9166666666666665</v>
      </c>
      <c r="X42" s="22">
        <f>IF(R42="",W42,IF(R42="N",IF(U42="E",180+W42,180-W42),IF(U42="E",360-W42,W42)))</f>
        <v>181.91666666666666</v>
      </c>
      <c r="Y42" s="22">
        <f>RADIANS(X42)</f>
        <v>3.1750447975863509</v>
      </c>
      <c r="Z42" s="64"/>
      <c r="AA42" s="58">
        <f>-M42*COS(Y42)</f>
        <v>19.950079721130646</v>
      </c>
      <c r="AB42" s="58">
        <f>-M42*SIN(Y42)</f>
        <v>0.66762199138054013</v>
      </c>
      <c r="AC42" s="64"/>
      <c r="AD42" s="82">
        <f>$AA$40/$M$40*M42</f>
        <v>-7.3049910621775059E-5</v>
      </c>
      <c r="AE42" s="82">
        <f>$AB$40/$M$40*M42</f>
        <v>-5.7887567740139351E-4</v>
      </c>
      <c r="AF42" s="22">
        <f t="shared" si="0"/>
        <v>19.950152771041267</v>
      </c>
      <c r="AG42" s="22">
        <f t="shared" si="0"/>
        <v>0.66820086705794157</v>
      </c>
      <c r="AH42" s="63"/>
      <c r="AI42" s="38">
        <f>A42</f>
        <v>1</v>
      </c>
      <c r="AJ42" s="82">
        <f t="shared" ref="AJ42:AK44" si="1">AJ41+AF41</f>
        <v>718203.91678929527</v>
      </c>
      <c r="AK42" s="82">
        <f t="shared" si="1"/>
        <v>459100.75647679914</v>
      </c>
      <c r="AL42" s="66"/>
      <c r="AM42" s="9" t="str">
        <f>IF(A43=0,A42&amp;" - 1",A42&amp;" - "&amp;A43)</f>
        <v>1 - 2</v>
      </c>
      <c r="AN42" s="18">
        <f>F42</f>
        <v>-19.950000000069849</v>
      </c>
      <c r="AO42" s="18">
        <f>AN42*G42</f>
        <v>13.366500000882894</v>
      </c>
      <c r="AP42" s="9" t="str">
        <f>D42&amp;","&amp;C42</f>
        <v>459101.16,718203.47</v>
      </c>
    </row>
    <row r="43" spans="1:44">
      <c r="A43" s="20">
        <f>A42+1</f>
        <v>2</v>
      </c>
      <c r="B43" s="44"/>
      <c r="C43" s="60">
        <v>718223.42</v>
      </c>
      <c r="D43" s="60">
        <v>459101.83</v>
      </c>
      <c r="E43" s="79"/>
      <c r="F43" s="72">
        <f>IF(C44=0,C43-$C$42,C43-C44)</f>
        <v>1.0700000000651926</v>
      </c>
      <c r="G43" s="72">
        <f>IF(D44=0,D43-$D$42,D43-D44)</f>
        <v>-36.820000000006985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36.835543975902596</v>
      </c>
      <c r="N43" s="36">
        <f>IF(F43=0,,ATAN(G43/F43))</f>
        <v>-1.5417442098105756</v>
      </c>
      <c r="O43" s="36">
        <f>ABS(DEGREES(N43))</f>
        <v>88.335436310878066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-1.0713514362886525</v>
      </c>
      <c r="AB43" s="58">
        <f>-M43*SIN(Y43)</f>
        <v>36.819960702051496</v>
      </c>
      <c r="AC43" s="64"/>
      <c r="AD43" s="82">
        <f>$AA$40/$M$40*M43</f>
        <v>-1.3480285743988439E-4</v>
      </c>
      <c r="AE43" s="82">
        <f>$AB$40/$M$40*M43</f>
        <v>-1.0682298547932212E-3</v>
      </c>
      <c r="AF43" s="22">
        <f t="shared" si="0"/>
        <v>-1.0712166334312125</v>
      </c>
      <c r="AG43" s="22">
        <f t="shared" si="0"/>
        <v>36.821028931906291</v>
      </c>
      <c r="AH43" s="64"/>
      <c r="AI43" s="25">
        <f>A43</f>
        <v>2</v>
      </c>
      <c r="AJ43" s="82">
        <f t="shared" si="1"/>
        <v>718223.86694206635</v>
      </c>
      <c r="AK43" s="82">
        <f t="shared" si="1"/>
        <v>459101.42467766622</v>
      </c>
      <c r="AL43" s="66"/>
      <c r="AM43" s="9" t="str">
        <f>IF(A44=0,A43&amp;" - 1",A43&amp;" - "&amp;A44)</f>
        <v>2 - 3</v>
      </c>
      <c r="AN43" s="18">
        <f>AN42+F42+F43</f>
        <v>-38.830000000074506</v>
      </c>
      <c r="AO43" s="18">
        <f>AN43*G43</f>
        <v>1429.7206000030146</v>
      </c>
      <c r="AP43" s="9" t="str">
        <f>D43&amp;","&amp;C43</f>
        <v>459101.83,718223.42</v>
      </c>
    </row>
    <row r="44" spans="1:44" s="46" customFormat="1">
      <c r="A44" s="20">
        <f>A43+1</f>
        <v>3</v>
      </c>
      <c r="B44" s="44"/>
      <c r="C44" s="60">
        <v>718222.35</v>
      </c>
      <c r="D44" s="60">
        <v>459138.65</v>
      </c>
      <c r="E44" s="79"/>
      <c r="F44" s="72">
        <f>IF(C45=0,C44-$C$42,C44-C45)</f>
        <v>3.0300000000279397</v>
      </c>
      <c r="G44" s="72">
        <f>IF(D45=0,D44-$D$42,D44-D45)</f>
        <v>-3.0099999999511056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4.270948372419757</v>
      </c>
      <c r="N44" s="22">
        <f>IF(F44=0,,ATAN(G44/F44))</f>
        <v>-0.7820869172085122</v>
      </c>
      <c r="O44" s="22">
        <f>ABS(DEGREES(N44))</f>
        <v>44.810279568445182</v>
      </c>
      <c r="P44" s="24" t="str">
        <f>TEXT(INT(O44),"00")</f>
        <v>44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49</v>
      </c>
      <c r="U44" s="24" t="str">
        <f>IF(L44="",IF(G44&gt;0,"W","E"),"")</f>
        <v>E</v>
      </c>
      <c r="V44" s="44"/>
      <c r="W44" s="22">
        <f>IF(S44="due",90*(I44+K44),S44+T44/60)</f>
        <v>44.81666666666667</v>
      </c>
      <c r="X44" s="22">
        <f>IF(R44="",W44,IF(R44="N",IF(U44="E",180+W44,180-W44),IF(U44="E",360-W44,W44)))</f>
        <v>315.18333333333334</v>
      </c>
      <c r="Y44" s="22">
        <f>RADIANS(X44)</f>
        <v>5.500986914077461</v>
      </c>
      <c r="Z44" s="64"/>
      <c r="AA44" s="58">
        <f>-M44*COS(Y44)</f>
        <v>-3.0296644387621487</v>
      </c>
      <c r="AB44" s="58">
        <f>-M44*SIN(Y44)</f>
        <v>3.0103377532056106</v>
      </c>
      <c r="AC44" s="64"/>
      <c r="AD44" s="82">
        <f>$AA$40/$M$40*M44</f>
        <v>-1.5629904772332043E-5</v>
      </c>
      <c r="AE44" s="82">
        <f>$AB$40/$M$40*M44</f>
        <v>-1.2385739607059809E-4</v>
      </c>
      <c r="AF44" s="22">
        <f>AA44-AD44</f>
        <v>-3.0296488088573765</v>
      </c>
      <c r="AG44" s="22">
        <f>AB44-AE44</f>
        <v>3.010461610601681</v>
      </c>
      <c r="AH44" s="64"/>
      <c r="AI44" s="25">
        <f>A44</f>
        <v>3</v>
      </c>
      <c r="AJ44" s="82">
        <f t="shared" si="1"/>
        <v>718222.79572543292</v>
      </c>
      <c r="AK44" s="82">
        <f t="shared" si="1"/>
        <v>459138.2457065981</v>
      </c>
      <c r="AL44" s="66"/>
      <c r="AM44" s="9" t="str">
        <f>IF(A45=0,A44&amp;" - 1",A44&amp;" - "&amp;A45)</f>
        <v>3 - 4</v>
      </c>
      <c r="AN44" s="18">
        <f>AN43+F43+F44</f>
        <v>-34.729999999981374</v>
      </c>
      <c r="AO44" s="18">
        <f>AN44*G44</f>
        <v>104.53729999824583</v>
      </c>
      <c r="AP44" s="9" t="str">
        <f>D44&amp;","&amp;C44</f>
        <v>459138.65,718222.35</v>
      </c>
    </row>
    <row r="45" spans="1:44" s="46" customFormat="1">
      <c r="A45" s="20">
        <f t="shared" ref="A45:A46" si="2">A44+1</f>
        <v>4</v>
      </c>
      <c r="B45" s="44"/>
      <c r="C45" s="60">
        <v>718219.32</v>
      </c>
      <c r="D45" s="60">
        <v>459141.66</v>
      </c>
      <c r="E45" s="79"/>
      <c r="F45" s="72">
        <f t="shared" ref="F45:F46" si="3">IF(C46=0,C45-$C$42,C45-C46)</f>
        <v>17.059999999939464</v>
      </c>
      <c r="G45" s="72">
        <f t="shared" ref="G45:G46" si="4">IF(D46=0,D45-$D$42,D45-D46)</f>
        <v>0.5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17.06732550805587</v>
      </c>
      <c r="N45" s="22">
        <f t="shared" ref="N45:N46" si="11">IF(F45=0,,ATAN(G45/F45))</f>
        <v>2.9299936152938789E-2</v>
      </c>
      <c r="O45" s="22">
        <f t="shared" ref="O45:O46" si="12">ABS(DEGREES(N45))</f>
        <v>1.6787626815661703</v>
      </c>
      <c r="P45" s="24" t="str">
        <f t="shared" ref="P45:P46" si="13">TEXT(INT(O45),"00")</f>
        <v>01</v>
      </c>
      <c r="Q45" s="25" t="str">
        <f t="shared" ref="Q45:Q46" si="14">TEXT((O45-P45)*60,"00")</f>
        <v>41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1.6833333333333333</v>
      </c>
      <c r="X45" s="22">
        <f t="shared" ref="X45:X46" si="20">IF(R45="",W45,IF(R45="N",IF(U45="E",180+W45,180-W45),IF(U45="E",360-W45,W45)))</f>
        <v>1.6833333333333333</v>
      </c>
      <c r="Y45" s="22">
        <f t="shared" ref="Y45:Y46" si="21">RADIANS(X45)</f>
        <v>2.9379709075237882E-2</v>
      </c>
      <c r="Z45" s="64"/>
      <c r="AA45" s="58">
        <f t="shared" ref="AA45:AA46" si="22">-M45*COS(Y45)</f>
        <v>-17.059960059195834</v>
      </c>
      <c r="AB45" s="58">
        <f t="shared" ref="AB45:AB46" si="23">-M45*SIN(Y45)</f>
        <v>-0.5013609244620445</v>
      </c>
      <c r="AC45" s="64"/>
      <c r="AD45" s="82">
        <f t="shared" ref="AD45:AD46" si="24">$AA$40/$M$40*M45</f>
        <v>-6.245935308699842E-5</v>
      </c>
      <c r="AE45" s="82">
        <f t="shared" ref="AE45:AE46" si="25">$AB$40/$M$40*M45</f>
        <v>-4.9495201322685017E-4</v>
      </c>
      <c r="AF45" s="22">
        <f t="shared" ref="AF45:AF46" si="26">AA45-AD45</f>
        <v>-17.059897599842746</v>
      </c>
      <c r="AG45" s="22">
        <f t="shared" ref="AG45:AG46" si="27">AB45-AE45</f>
        <v>-0.5008659724488177</v>
      </c>
      <c r="AH45" s="64"/>
      <c r="AI45" s="25">
        <f t="shared" ref="AI45:AI46" si="28">A45</f>
        <v>4</v>
      </c>
      <c r="AJ45" s="82">
        <f t="shared" ref="AJ45:AJ46" si="29">AJ44+AF44</f>
        <v>718219.76607662404</v>
      </c>
      <c r="AK45" s="82">
        <f t="shared" ref="AK45:AK46" si="30">AK44+AG44</f>
        <v>459141.25616820873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-14.64000000001397</v>
      </c>
      <c r="AO45" s="18">
        <f t="shared" ref="AO45:AO46" si="33">AN45*G45</f>
        <v>-7.3200000000069849</v>
      </c>
      <c r="AP45" s="9" t="str">
        <f t="shared" ref="AP45:AP46" si="34">D45&amp;","&amp;C45</f>
        <v>459141.66,718219.32</v>
      </c>
    </row>
    <row r="46" spans="1:44" s="46" customFormat="1">
      <c r="A46" s="20">
        <f t="shared" si="2"/>
        <v>5</v>
      </c>
      <c r="B46" s="44"/>
      <c r="C46" s="60">
        <v>718202.26</v>
      </c>
      <c r="D46" s="60">
        <v>459141.16</v>
      </c>
      <c r="E46" s="79"/>
      <c r="F46" s="72">
        <f t="shared" si="3"/>
        <v>-1.2099999999627471</v>
      </c>
      <c r="G46" s="72">
        <f t="shared" si="4"/>
        <v>40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40.01829706521643</v>
      </c>
      <c r="N46" s="22">
        <f t="shared" si="11"/>
        <v>-1.540555548613441</v>
      </c>
      <c r="O46" s="22">
        <f t="shared" si="12"/>
        <v>88.267331041011289</v>
      </c>
      <c r="P46" s="24" t="str">
        <f t="shared" si="13"/>
        <v>88</v>
      </c>
      <c r="Q46" s="25" t="str">
        <f t="shared" si="14"/>
        <v>16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16</v>
      </c>
      <c r="U46" s="24" t="str">
        <f t="shared" si="18"/>
        <v>W</v>
      </c>
      <c r="V46" s="44"/>
      <c r="W46" s="22">
        <f t="shared" si="19"/>
        <v>88.266666666666666</v>
      </c>
      <c r="X46" s="22">
        <f t="shared" si="20"/>
        <v>91.733333333333334</v>
      </c>
      <c r="Y46" s="22">
        <f t="shared" si="21"/>
        <v>1.6010487004961316</v>
      </c>
      <c r="Z46" s="64"/>
      <c r="AA46" s="58">
        <f t="shared" si="22"/>
        <v>1.2104638206725635</v>
      </c>
      <c r="AB46" s="58">
        <f t="shared" si="23"/>
        <v>-39.999985966731948</v>
      </c>
      <c r="AC46" s="64"/>
      <c r="AD46" s="82">
        <f t="shared" si="24"/>
        <v>-1.4645041750431021E-4</v>
      </c>
      <c r="AE46" s="82">
        <f t="shared" si="25"/>
        <v>-1.1605296148473846E-3</v>
      </c>
      <c r="AF46" s="22">
        <f t="shared" si="26"/>
        <v>1.2106102710900679</v>
      </c>
      <c r="AG46" s="22">
        <f t="shared" si="27"/>
        <v>-39.998825437117098</v>
      </c>
      <c r="AH46" s="64"/>
      <c r="AI46" s="25">
        <f t="shared" si="28"/>
        <v>5</v>
      </c>
      <c r="AJ46" s="82">
        <f t="shared" si="29"/>
        <v>718202.70617902419</v>
      </c>
      <c r="AK46" s="82">
        <f t="shared" si="30"/>
        <v>459140.7553022363</v>
      </c>
      <c r="AL46" s="66"/>
      <c r="AM46" s="9" t="str">
        <f t="shared" si="31"/>
        <v>5 - 1</v>
      </c>
      <c r="AN46" s="18">
        <f t="shared" si="32"/>
        <v>1.2099999999627471</v>
      </c>
      <c r="AO46" s="18">
        <f t="shared" si="33"/>
        <v>48.399999998509884</v>
      </c>
      <c r="AP46" s="9" t="str">
        <f t="shared" si="34"/>
        <v>459141.16,718202.26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7" workbookViewId="0">
      <selection activeCell="D37" sqref="D3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86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1609.320900005436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804.66045000271799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4.7945204861770709E-3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24759.125998106796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118.70813681776235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-2.6165409754774771E-3</v>
      </c>
      <c r="AB40" s="91">
        <f>SUM(AB42:AB65536)</f>
        <v>4.0176037654326979E-3</v>
      </c>
      <c r="AC40" s="91"/>
      <c r="AD40" s="91">
        <f>SUM(AD42:AD65536)</f>
        <v>-2.6165409754774762E-3</v>
      </c>
      <c r="AE40" s="91">
        <f>SUM(AE42:AE65536)</f>
        <v>4.0176037654326979E-3</v>
      </c>
      <c r="AF40" s="91">
        <f>SUM(AF42:AF65536)</f>
        <v>0</v>
      </c>
      <c r="AG40" s="91">
        <f>SUM(AG42:AG65536)</f>
        <v>-5.773159728050814E-15</v>
      </c>
      <c r="AH40" s="92"/>
      <c r="AI40" s="93">
        <v>1</v>
      </c>
      <c r="AJ40" s="92">
        <f>AJ44+AF44</f>
        <v>718233.25654206611</v>
      </c>
      <c r="AK40" s="92">
        <f>AK44+AG44</f>
        <v>459138.45114414959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2974.3099999999395</v>
      </c>
      <c r="G41" s="72">
        <f>IF(D42=0,D41-$D$41,D41-D42)</f>
        <v>3348.289999999979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4478.5673937320071</v>
      </c>
      <c r="N41" s="36">
        <f>IF(F41=0,,ATAN(G41/F41))</f>
        <v>0.84447904257866968</v>
      </c>
      <c r="O41" s="36">
        <f>ABS(DEGREES(N41))</f>
        <v>48.385085027006319</v>
      </c>
      <c r="P41" s="37" t="str">
        <f>TEXT(INT(O41),"00")</f>
        <v>48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48.383333333333333</v>
      </c>
      <c r="X41" s="22">
        <f>IF(R41="",W41,IF(R41="N",IF(U41="E",180+W41,180-W41),IF(U41="E",360-W41,W41)))</f>
        <v>48.383333333333333</v>
      </c>
      <c r="Y41" s="22">
        <f>RADIANS(X41)</f>
        <v>0.84444846975658983</v>
      </c>
      <c r="Z41" s="64"/>
      <c r="AA41" s="58">
        <f>-M41*COS(Y41)</f>
        <v>-2974.4123652843259</v>
      </c>
      <c r="AB41" s="58">
        <f>-M41*SIN(Y41)</f>
        <v>-3348.1990653847342</v>
      </c>
      <c r="AC41" s="64"/>
      <c r="AD41" s="22">
        <v>0</v>
      </c>
      <c r="AE41" s="22">
        <v>0</v>
      </c>
      <c r="AF41" s="22">
        <f t="shared" ref="AF41:AG43" si="0">AA41-AD41</f>
        <v>-2974.4123652843259</v>
      </c>
      <c r="AG41" s="22">
        <f t="shared" si="0"/>
        <v>-3348.1990653847342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718254.31</v>
      </c>
      <c r="D42" s="60">
        <v>459101.93</v>
      </c>
      <c r="E42" s="79"/>
      <c r="F42" s="72">
        <f>IF(C43=0,C42-$C$42,C42-C43)</f>
        <v>0.52000000001862645</v>
      </c>
      <c r="G42" s="72">
        <f>IF(D43=0,D42-$D$42,D42-D43)</f>
        <v>-39.900000000023283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39.903388327332273</v>
      </c>
      <c r="N42" s="36">
        <f>IF(F42=0,,ATAN(G42/F42))</f>
        <v>-1.5577644831190294</v>
      </c>
      <c r="O42" s="36">
        <f>ABS(DEGREES(N42))</f>
        <v>89.253330358098552</v>
      </c>
      <c r="P42" s="37" t="str">
        <f>TEXT(INT(O42),"00")</f>
        <v>89</v>
      </c>
      <c r="Q42" s="38" t="str">
        <f>TEXT((O42-P42)*60,"00")</f>
        <v>15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89.25</v>
      </c>
      <c r="X42" s="22">
        <f>IF(R42="",W42,IF(R42="N",IF(U42="E",180+W42,180-W42),IF(U42="E",360-W42,W42)))</f>
        <v>270.75</v>
      </c>
      <c r="Y42" s="22">
        <f>RADIANS(X42)</f>
        <v>4.7254789497746472</v>
      </c>
      <c r="Z42" s="64"/>
      <c r="AA42" s="58">
        <f>-M42*COS(Y42)</f>
        <v>-0.52231921513108159</v>
      </c>
      <c r="AB42" s="58">
        <f>-M42*SIN(Y42)</f>
        <v>39.899969707248928</v>
      </c>
      <c r="AC42" s="64"/>
      <c r="AD42" s="82">
        <f>$AA$40/$M$40*M42</f>
        <v>-8.7954249319185517E-4</v>
      </c>
      <c r="AE42" s="82">
        <f>$AB$40/$M$40*M42</f>
        <v>1.3505055971312757E-3</v>
      </c>
      <c r="AF42" s="22">
        <f t="shared" si="0"/>
        <v>-0.52143967263788971</v>
      </c>
      <c r="AG42" s="22">
        <f t="shared" si="0"/>
        <v>39.898619201651798</v>
      </c>
      <c r="AH42" s="63"/>
      <c r="AI42" s="38">
        <f>A42</f>
        <v>1</v>
      </c>
      <c r="AJ42" s="82">
        <f t="shared" ref="AJ42:AK44" si="1">AJ41+AF41</f>
        <v>718254.20763471571</v>
      </c>
      <c r="AK42" s="82">
        <f t="shared" si="1"/>
        <v>459102.02093461523</v>
      </c>
      <c r="AL42" s="66"/>
      <c r="AM42" s="9" t="str">
        <f>IF(A43=0,A42&amp;" - 1",A42&amp;" - "&amp;A43)</f>
        <v>1 - 2</v>
      </c>
      <c r="AN42" s="18">
        <f>F42</f>
        <v>0.52000000001862645</v>
      </c>
      <c r="AO42" s="18">
        <f>AN42*G42</f>
        <v>-20.748000000755301</v>
      </c>
      <c r="AP42" s="9" t="str">
        <f>D42&amp;","&amp;C42</f>
        <v>459101.93,718254.31</v>
      </c>
    </row>
    <row r="43" spans="1:44">
      <c r="A43" s="20">
        <f>A42+1</f>
        <v>2</v>
      </c>
      <c r="B43" s="44"/>
      <c r="C43" s="60">
        <v>718253.79</v>
      </c>
      <c r="D43" s="60">
        <v>459141.83</v>
      </c>
      <c r="E43" s="79"/>
      <c r="F43" s="72">
        <f>IF(C44=0,C43-$C$42,C43-C44)</f>
        <v>17.770000000018626</v>
      </c>
      <c r="G43" s="72">
        <f>IF(D44=0,D43-$D$42,D43-D44)</f>
        <v>0.39000000001396984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17.774279169650534</v>
      </c>
      <c r="N43" s="36">
        <f>IF(F43=0,,ATAN(G43/F43))</f>
        <v>2.1943579083725618E-2</v>
      </c>
      <c r="O43" s="36">
        <f>ABS(DEGREES(N43))</f>
        <v>1.2572744689090281</v>
      </c>
      <c r="P43" s="37" t="str">
        <f>TEXT(INT(O43),"00")</f>
        <v>01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15</v>
      </c>
      <c r="U43" s="40" t="str">
        <f>IF(L43="",IF(G43&gt;0,"W","E"),"")</f>
        <v>W</v>
      </c>
      <c r="V43" s="44"/>
      <c r="W43" s="22">
        <f>IF(S43="due",90*(I43+K43),S43+T43/60)</f>
        <v>1.25</v>
      </c>
      <c r="X43" s="22">
        <f>IF(R43="",W43,IF(R43="N",IF(U43="E",180+W43,180-W43),IF(U43="E",360-W43,W43)))</f>
        <v>1.25</v>
      </c>
      <c r="Y43" s="22">
        <f>RADIANS(X43)</f>
        <v>2.1816615649929118E-2</v>
      </c>
      <c r="Z43" s="64"/>
      <c r="AA43" s="58">
        <f>-M43*COS(Y43)</f>
        <v>-17.770049372534022</v>
      </c>
      <c r="AB43" s="58">
        <f>-M43*SIN(Y43)</f>
        <v>-0.38774385665812089</v>
      </c>
      <c r="AC43" s="64"/>
      <c r="AD43" s="82">
        <f>$AA$40/$M$40*M43</f>
        <v>-3.9177710141608023E-4</v>
      </c>
      <c r="AE43" s="82">
        <f>$AB$40/$M$40*M43</f>
        <v>6.0155952939828171E-4</v>
      </c>
      <c r="AF43" s="22">
        <f t="shared" si="0"/>
        <v>-17.769657595432605</v>
      </c>
      <c r="AG43" s="22">
        <f t="shared" si="0"/>
        <v>-0.38834541618751917</v>
      </c>
      <c r="AH43" s="64"/>
      <c r="AI43" s="25">
        <f>A43</f>
        <v>2</v>
      </c>
      <c r="AJ43" s="82">
        <f t="shared" si="1"/>
        <v>718253.68619504303</v>
      </c>
      <c r="AK43" s="82">
        <f t="shared" si="1"/>
        <v>459141.9195538169</v>
      </c>
      <c r="AL43" s="66"/>
      <c r="AM43" s="9" t="str">
        <f>IF(A44=0,A43&amp;" - 1",A43&amp;" - "&amp;A44)</f>
        <v>2 - 3</v>
      </c>
      <c r="AN43" s="18">
        <f>AN42+F42+F43</f>
        <v>18.810000000055879</v>
      </c>
      <c r="AO43" s="18">
        <f>AN43*G43</f>
        <v>7.3359000002845658</v>
      </c>
      <c r="AP43" s="9" t="str">
        <f>D43&amp;","&amp;C43</f>
        <v>459141.83,718253.79</v>
      </c>
    </row>
    <row r="44" spans="1:44" s="46" customFormat="1">
      <c r="A44" s="20">
        <f>A43+1</f>
        <v>3</v>
      </c>
      <c r="B44" s="44"/>
      <c r="C44" s="60">
        <v>718236.02</v>
      </c>
      <c r="D44" s="60">
        <v>459141.44</v>
      </c>
      <c r="E44" s="79"/>
      <c r="F44" s="72">
        <f>IF(C45=0,C44-$C$42,C44-C45)</f>
        <v>2.6600000000325963</v>
      </c>
      <c r="G44" s="72">
        <f>IF(D45=0,D44-$D$42,D44-D45)</f>
        <v>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4.0696437190832579</v>
      </c>
      <c r="N44" s="22">
        <f>IF(F44=0,,ATAN(G44/F44))</f>
        <v>0.85843872869712345</v>
      </c>
      <c r="O44" s="22">
        <f>ABS(DEGREES(N44))</f>
        <v>49.184916124921081</v>
      </c>
      <c r="P44" s="24" t="str">
        <f>TEXT(INT(O44),"00")</f>
        <v>49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49.18333333333333</v>
      </c>
      <c r="X44" s="22">
        <f>IF(R44="",W44,IF(R44="N",IF(U44="E",180+W44,180-W44),IF(U44="E",360-W44,W44)))</f>
        <v>49.18333333333333</v>
      </c>
      <c r="Y44" s="22">
        <f>RADIANS(X44)</f>
        <v>0.85841110377254437</v>
      </c>
      <c r="Z44" s="64"/>
      <c r="AA44" s="58">
        <f>-M44*COS(Y44)</f>
        <v>-2.6600850837853178</v>
      </c>
      <c r="AB44" s="58">
        <f>-M44*SIN(Y44)</f>
        <v>-3.0799265165416965</v>
      </c>
      <c r="AC44" s="64"/>
      <c r="AD44" s="82">
        <f>$AA$40/$M$40*M44</f>
        <v>-8.9702271739998968E-5</v>
      </c>
      <c r="AE44" s="82">
        <f>$AB$40/$M$40*M44</f>
        <v>1.3773458473919823E-4</v>
      </c>
      <c r="AF44" s="22">
        <f>AA44-AD44</f>
        <v>-2.659995381513578</v>
      </c>
      <c r="AG44" s="22">
        <f>AB44-AE44</f>
        <v>-3.0800642511264358</v>
      </c>
      <c r="AH44" s="64"/>
      <c r="AI44" s="25">
        <f>A44</f>
        <v>3</v>
      </c>
      <c r="AJ44" s="82">
        <f t="shared" si="1"/>
        <v>718235.9165374476</v>
      </c>
      <c r="AK44" s="82">
        <f t="shared" si="1"/>
        <v>459141.53120840073</v>
      </c>
      <c r="AL44" s="66"/>
      <c r="AM44" s="9" t="str">
        <f>IF(A45=0,A44&amp;" - 1",A44&amp;" - "&amp;A45)</f>
        <v>3 - 4</v>
      </c>
      <c r="AN44" s="18">
        <f>AN43+F43+F44</f>
        <v>39.240000000107102</v>
      </c>
      <c r="AO44" s="18">
        <f>AN44*G44</f>
        <v>120.85920000096941</v>
      </c>
      <c r="AP44" s="9" t="str">
        <f>D44&amp;","&amp;C44</f>
        <v>459141.44,718236.02</v>
      </c>
    </row>
    <row r="45" spans="1:44" s="46" customFormat="1">
      <c r="A45" s="20">
        <f t="shared" ref="A45:A46" si="2">A44+1</f>
        <v>4</v>
      </c>
      <c r="B45" s="44"/>
      <c r="C45" s="60">
        <v>718233.36</v>
      </c>
      <c r="D45" s="60">
        <v>459138.36</v>
      </c>
      <c r="E45" s="79"/>
      <c r="F45" s="72">
        <f t="shared" ref="F45:F46" si="3">IF(C46=0,C45-$C$42,C45-C46)</f>
        <v>-0.98999999999068677</v>
      </c>
      <c r="G45" s="72">
        <f t="shared" ref="G45:G46" si="4">IF(D46=0,D45-$D$42,D45-D46)</f>
        <v>36.979999999981374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36.99324938415932</v>
      </c>
      <c r="N45" s="22">
        <f t="shared" ref="N45:N46" si="11">IF(F45=0,,ATAN(G45/F45))</f>
        <v>-1.5440314919897413</v>
      </c>
      <c r="O45" s="22">
        <f t="shared" ref="O45:O46" si="12">ABS(DEGREES(N45))</f>
        <v>88.466487926299749</v>
      </c>
      <c r="P45" s="24" t="str">
        <f t="shared" ref="P45:P46" si="13">TEXT(INT(O45),"00")</f>
        <v>88</v>
      </c>
      <c r="Q45" s="25" t="str">
        <f t="shared" ref="Q45:Q46" si="14">TEXT((O45-P45)*60,"00")</f>
        <v>28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88.466666666666669</v>
      </c>
      <c r="X45" s="22">
        <f t="shared" ref="X45:X46" si="20">IF(R45="",W45,IF(R45="N",IF(U45="E",180+W45,180-W45),IF(U45="E",360-W45,W45)))</f>
        <v>91.533333333333331</v>
      </c>
      <c r="Y45" s="22">
        <f t="shared" ref="Y45:Y46" si="21">RADIANS(X45)</f>
        <v>1.5975580419921429</v>
      </c>
      <c r="Z45" s="64"/>
      <c r="AA45" s="58">
        <f t="shared" ref="AA45:AA46" si="22">-M45*COS(Y45)</f>
        <v>0.98988463688539108</v>
      </c>
      <c r="AB45" s="58">
        <f t="shared" ref="AB45:AB46" si="23">-M45*SIN(Y45)</f>
        <v>-36.980003088213259</v>
      </c>
      <c r="AC45" s="64"/>
      <c r="AD45" s="82">
        <f t="shared" ref="AD45:AD46" si="24">$AA$40/$M$40*M45</f>
        <v>-8.1539779348323846E-4</v>
      </c>
      <c r="AE45" s="82">
        <f t="shared" ref="AE45:AE46" si="25">$AB$40/$M$40*M45</f>
        <v>1.2520137372685192E-3</v>
      </c>
      <c r="AF45" s="22">
        <f t="shared" ref="AF45:AF46" si="26">AA45-AD45</f>
        <v>0.99070003467887435</v>
      </c>
      <c r="AG45" s="22">
        <f t="shared" ref="AG45:AG46" si="27">AB45-AE45</f>
        <v>-36.981255101950531</v>
      </c>
      <c r="AH45" s="64"/>
      <c r="AI45" s="25">
        <f t="shared" ref="AI45:AI46" si="28">A45</f>
        <v>4</v>
      </c>
      <c r="AJ45" s="82">
        <f t="shared" ref="AJ45:AJ46" si="29">AJ44+AF44</f>
        <v>718233.25654206611</v>
      </c>
      <c r="AK45" s="82">
        <f t="shared" ref="AK45:AK46" si="30">AK44+AG44</f>
        <v>459138.45114414959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40.910000000149012</v>
      </c>
      <c r="AO45" s="18">
        <f t="shared" ref="AO45:AO46" si="33">AN45*G45</f>
        <v>1512.8518000047484</v>
      </c>
      <c r="AP45" s="9" t="str">
        <f t="shared" ref="AP45:AP46" si="34">D45&amp;","&amp;C45</f>
        <v>459138.36,718233.36</v>
      </c>
    </row>
    <row r="46" spans="1:44" s="46" customFormat="1">
      <c r="A46" s="20">
        <f t="shared" si="2"/>
        <v>5</v>
      </c>
      <c r="B46" s="44"/>
      <c r="C46" s="60">
        <v>718234.35</v>
      </c>
      <c r="D46" s="60">
        <v>459101.38</v>
      </c>
      <c r="E46" s="79"/>
      <c r="F46" s="72">
        <f t="shared" si="3"/>
        <v>-19.960000000079162</v>
      </c>
      <c r="G46" s="72">
        <f t="shared" si="4"/>
        <v>-0.54999999998835847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19.967576217536955</v>
      </c>
      <c r="N46" s="22">
        <f t="shared" si="11"/>
        <v>2.7548139342851084E-2</v>
      </c>
      <c r="O46" s="22">
        <f t="shared" si="12"/>
        <v>1.5783921177836642</v>
      </c>
      <c r="P46" s="24" t="str">
        <f t="shared" si="13"/>
        <v>01</v>
      </c>
      <c r="Q46" s="25" t="str">
        <f t="shared" si="14"/>
        <v>35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35</v>
      </c>
      <c r="U46" s="24" t="str">
        <f t="shared" si="18"/>
        <v>E</v>
      </c>
      <c r="V46" s="44"/>
      <c r="W46" s="22">
        <f t="shared" si="19"/>
        <v>1.5833333333333335</v>
      </c>
      <c r="X46" s="22">
        <f t="shared" si="20"/>
        <v>181.58333333333334</v>
      </c>
      <c r="Y46" s="22">
        <f t="shared" si="21"/>
        <v>3.169227033413037</v>
      </c>
      <c r="Z46" s="64"/>
      <c r="AA46" s="58">
        <f t="shared" si="22"/>
        <v>19.959952493589551</v>
      </c>
      <c r="AB46" s="58">
        <f t="shared" si="23"/>
        <v>0.55172135792957921</v>
      </c>
      <c r="AC46" s="64"/>
      <c r="AD46" s="82">
        <f t="shared" si="24"/>
        <v>-4.4012131564630393E-4</v>
      </c>
      <c r="AE46" s="82">
        <f t="shared" si="25"/>
        <v>6.757903168954231E-4</v>
      </c>
      <c r="AF46" s="22">
        <f t="shared" si="26"/>
        <v>19.960392614905196</v>
      </c>
      <c r="AG46" s="22">
        <f t="shared" si="27"/>
        <v>0.55104556761268375</v>
      </c>
      <c r="AH46" s="64"/>
      <c r="AI46" s="25">
        <f t="shared" si="28"/>
        <v>5</v>
      </c>
      <c r="AJ46" s="82">
        <f t="shared" si="29"/>
        <v>718234.24724210077</v>
      </c>
      <c r="AK46" s="82">
        <f t="shared" si="30"/>
        <v>459101.46988904761</v>
      </c>
      <c r="AL46" s="66"/>
      <c r="AM46" s="9" t="str">
        <f t="shared" si="31"/>
        <v>5 - 1</v>
      </c>
      <c r="AN46" s="18">
        <f t="shared" si="32"/>
        <v>19.960000000079162</v>
      </c>
      <c r="AO46" s="18">
        <f t="shared" si="33"/>
        <v>-10.977999999811175</v>
      </c>
      <c r="AP46" s="9" t="str">
        <f t="shared" si="34"/>
        <v>459101.38,718234.35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1608.6510000012893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804.32550000064464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1.003492856653139E-3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119943.7184196264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120.36266463451062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-7.3281293454741103E-4</v>
      </c>
      <c r="AB40" s="91">
        <f>SUM(AB42:AB65536)</f>
        <v>6.8555314623586217E-4</v>
      </c>
      <c r="AC40" s="91"/>
      <c r="AD40" s="91">
        <f>SUM(AD42:AD65536)</f>
        <v>-7.3281293454741092E-4</v>
      </c>
      <c r="AE40" s="91">
        <f>SUM(AE42:AE65536)</f>
        <v>6.8555314623586217E-4</v>
      </c>
      <c r="AF40" s="91">
        <f>SUM(AF42:AF65536)</f>
        <v>0</v>
      </c>
      <c r="AG40" s="91">
        <f>SUM(AG42:AG65536)</f>
        <v>3.4416913763379853E-15</v>
      </c>
      <c r="AH40" s="92"/>
      <c r="AI40" s="93">
        <v>1</v>
      </c>
      <c r="AJ40" s="92">
        <f>AJ44+AF44</f>
        <v>718254.74624586757</v>
      </c>
      <c r="AK40" s="92">
        <f>AK44+AG44</f>
        <v>459101.54849193845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2973.8299999999581</v>
      </c>
      <c r="G41" s="72">
        <f>IF(D42=0,D41-$D$41,D41-D42)</f>
        <v>3368.3199999999488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4493.244316893908</v>
      </c>
      <c r="N41" s="36">
        <f>IF(F41=0,,ATAN(G41/F41))</f>
        <v>0.84751943408473529</v>
      </c>
      <c r="O41" s="36">
        <f>ABS(DEGREES(N41))</f>
        <v>48.559286628371304</v>
      </c>
      <c r="P41" s="37" t="str">
        <f>TEXT(INT(O41),"00")</f>
        <v>48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48.56666666666667</v>
      </c>
      <c r="X41" s="22">
        <f>IF(R41="",W41,IF(R41="N",IF(U41="E",180+W41,180-W41),IF(U41="E",360-W41,W41)))</f>
        <v>48.56666666666667</v>
      </c>
      <c r="Y41" s="22">
        <f>RADIANS(X41)</f>
        <v>0.84764824005191275</v>
      </c>
      <c r="Z41" s="64"/>
      <c r="AA41" s="58">
        <f>-M41*COS(Y41)</f>
        <v>-2973.3961156164219</v>
      </c>
      <c r="AB41" s="58">
        <f>-M41*SIN(Y41)</f>
        <v>-3368.7030191064005</v>
      </c>
      <c r="AC41" s="64"/>
      <c r="AD41" s="22">
        <v>0</v>
      </c>
      <c r="AE41" s="22">
        <v>0</v>
      </c>
      <c r="AF41" s="22">
        <f t="shared" ref="AF41:AG43" si="0">AA41-AD41</f>
        <v>-2973.3961156164219</v>
      </c>
      <c r="AG41" s="22">
        <f t="shared" si="0"/>
        <v>-3368.7030191064005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718254.79</v>
      </c>
      <c r="D42" s="60">
        <v>459081.9</v>
      </c>
      <c r="E42" s="79"/>
      <c r="F42" s="72">
        <f>IF(C43=0,C42-$C$42,C42-C43)</f>
        <v>-20.020000000018626</v>
      </c>
      <c r="G42" s="72">
        <f>IF(D43=0,D42-$D$42,D42-D43)</f>
        <v>-0.52999999996973202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20.027014255767476</v>
      </c>
      <c r="N42" s="36">
        <f>IF(F42=0,,ATAN(G42/F42))</f>
        <v>2.6467344435516512E-2</v>
      </c>
      <c r="O42" s="36">
        <f>ABS(DEGREES(N42))</f>
        <v>1.5164671310741604</v>
      </c>
      <c r="P42" s="37" t="str">
        <f>TEXT(INT(O42),"00")</f>
        <v>01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31</v>
      </c>
      <c r="U42" s="40" t="str">
        <f>IF(L42="",IF(G42&gt;0,"W","E"),"")</f>
        <v>E</v>
      </c>
      <c r="V42" s="44"/>
      <c r="W42" s="22">
        <f>IF(S42="due",90*(I42+K42),S42+T42/60)</f>
        <v>1.5166666666666666</v>
      </c>
      <c r="X42" s="22">
        <f>IF(R42="",W42,IF(R42="N",IF(U42="E",180+W42,180-W42),IF(U42="E",360-W42,W42)))</f>
        <v>181.51666666666668</v>
      </c>
      <c r="Y42" s="22">
        <f>RADIANS(X42)</f>
        <v>3.1680634805783741</v>
      </c>
      <c r="Z42" s="64"/>
      <c r="AA42" s="58">
        <f>-M42*COS(Y42)</f>
        <v>20.019998154144101</v>
      </c>
      <c r="AB42" s="58">
        <f>-M42*SIN(Y42)</f>
        <v>0.53006972067886537</v>
      </c>
      <c r="AC42" s="64"/>
      <c r="AD42" s="82">
        <f>$AA$40/$M$40*M42</f>
        <v>-1.2193195565715193E-4</v>
      </c>
      <c r="AE42" s="82">
        <f>$AB$40/$M$40*M42</f>
        <v>1.140684503325235E-4</v>
      </c>
      <c r="AF42" s="22">
        <f t="shared" si="0"/>
        <v>20.020120086099759</v>
      </c>
      <c r="AG42" s="22">
        <f t="shared" si="0"/>
        <v>0.5299556522285328</v>
      </c>
      <c r="AH42" s="63"/>
      <c r="AI42" s="38">
        <f>A42</f>
        <v>1</v>
      </c>
      <c r="AJ42" s="82">
        <f t="shared" ref="AJ42:AK44" si="1">AJ41+AF41</f>
        <v>718255.22388438357</v>
      </c>
      <c r="AK42" s="82">
        <f t="shared" si="1"/>
        <v>459081.51698089356</v>
      </c>
      <c r="AL42" s="66"/>
      <c r="AM42" s="9" t="str">
        <f>IF(A43=0,A42&amp;" - 1",A42&amp;" - "&amp;A43)</f>
        <v>1 - 2</v>
      </c>
      <c r="AN42" s="18">
        <f>F42</f>
        <v>-20.020000000018626</v>
      </c>
      <c r="AO42" s="18">
        <f>AN42*G42</f>
        <v>10.610599999403908</v>
      </c>
      <c r="AP42" s="9" t="str">
        <f>D42&amp;","&amp;C42</f>
        <v>459081.9,718254.79</v>
      </c>
    </row>
    <row r="43" spans="1:44">
      <c r="A43" s="20">
        <f>A42+1</f>
        <v>2</v>
      </c>
      <c r="B43" s="44"/>
      <c r="C43" s="60">
        <v>718274.81</v>
      </c>
      <c r="D43" s="60">
        <v>459082.43</v>
      </c>
      <c r="E43" s="79"/>
      <c r="F43" s="72">
        <f>IF(C44=0,C43-$C$42,C43-C44)</f>
        <v>0.43000000005122274</v>
      </c>
      <c r="G43" s="72">
        <f>IF(D44=0,D43-$D$42,D43-D44)</f>
        <v>-20.150000000023283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20.154587567126804</v>
      </c>
      <c r="N43" s="36">
        <f>IF(F43=0,,ATAN(G43/F43))</f>
        <v>-1.5494596148934512</v>
      </c>
      <c r="O43" s="36">
        <f>ABS(DEGREES(N43))</f>
        <v>88.77749645936062</v>
      </c>
      <c r="P43" s="37" t="str">
        <f>TEXT(INT(O43),"00")</f>
        <v>88</v>
      </c>
      <c r="Q43" s="38" t="str">
        <f>TEXT((O43-P43)*60,"00")</f>
        <v>47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88.783333333333331</v>
      </c>
      <c r="X43" s="22">
        <f>IF(R43="",W43,IF(R43="N",IF(U43="E",180+W43,180-W43),IF(U43="E",360-W43,W43)))</f>
        <v>271.2166666666667</v>
      </c>
      <c r="Y43" s="22">
        <f>RADIANS(X43)</f>
        <v>4.7336238196172884</v>
      </c>
      <c r="Z43" s="64"/>
      <c r="AA43" s="58">
        <f>-M43*COS(Y43)</f>
        <v>-0.42794726354622936</v>
      </c>
      <c r="AB43" s="58">
        <f>-M43*SIN(Y43)</f>
        <v>20.150043700712054</v>
      </c>
      <c r="AC43" s="64"/>
      <c r="AD43" s="82">
        <f>$AA$40/$M$40*M43</f>
        <v>-1.2270866970673732E-4</v>
      </c>
      <c r="AE43" s="82">
        <f>$AB$40/$M$40*M43</f>
        <v>1.1479507337002177E-4</v>
      </c>
      <c r="AF43" s="22">
        <f t="shared" si="0"/>
        <v>-0.4278245548765226</v>
      </c>
      <c r="AG43" s="22">
        <f t="shared" si="0"/>
        <v>20.149928905638685</v>
      </c>
      <c r="AH43" s="64"/>
      <c r="AI43" s="25">
        <f>A43</f>
        <v>2</v>
      </c>
      <c r="AJ43" s="82">
        <f t="shared" si="1"/>
        <v>718275.24400446971</v>
      </c>
      <c r="AK43" s="82">
        <f t="shared" si="1"/>
        <v>459082.04693654581</v>
      </c>
      <c r="AL43" s="66"/>
      <c r="AM43" s="9" t="str">
        <f>IF(A44=0,A43&amp;" - 1",A43&amp;" - "&amp;A44)</f>
        <v>2 - 3</v>
      </c>
      <c r="AN43" s="18">
        <f>AN42+F42+F43</f>
        <v>-39.60999999998603</v>
      </c>
      <c r="AO43" s="18">
        <f>AN43*G43</f>
        <v>798.1415000006408</v>
      </c>
      <c r="AP43" s="9" t="str">
        <f>D43&amp;","&amp;C43</f>
        <v>459082.43,718274.81</v>
      </c>
    </row>
    <row r="44" spans="1:44" s="46" customFormat="1">
      <c r="A44" s="20">
        <f>A43+1</f>
        <v>3</v>
      </c>
      <c r="B44" s="44"/>
      <c r="C44" s="60">
        <v>718274.38</v>
      </c>
      <c r="D44" s="60">
        <v>459102.58</v>
      </c>
      <c r="E44" s="79"/>
      <c r="F44" s="72">
        <f>IF(C45=0,C44-$C$42,C44-C45)</f>
        <v>20.069999999948777</v>
      </c>
      <c r="G44" s="72">
        <f>IF(D45=0,D44-$D$42,D44-D45)</f>
        <v>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20.080522901507674</v>
      </c>
      <c r="N44" s="22">
        <f>IF(F44=0,,ATAN(G44/F44))</f>
        <v>3.2375330462506145E-2</v>
      </c>
      <c r="O44" s="22">
        <f>ABS(DEGREES(N44))</f>
        <v>1.8549697958429296</v>
      </c>
      <c r="P44" s="24" t="str">
        <f>TEXT(INT(O44),"00")</f>
        <v>01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1.85</v>
      </c>
      <c r="X44" s="22">
        <f>IF(R44="",W44,IF(R44="N",IF(U44="E",180+W44,180-W44),IF(U44="E",360-W44,W44)))</f>
        <v>1.85</v>
      </c>
      <c r="Y44" s="22">
        <f>RADIANS(X44)</f>
        <v>3.22885911618951E-2</v>
      </c>
      <c r="Z44" s="64"/>
      <c r="AA44" s="58">
        <f>-M44*COS(Y44)</f>
        <v>-20.070056304993713</v>
      </c>
      <c r="AB44" s="58">
        <f>-M44*SIN(Y44)</f>
        <v>-0.64825913981700234</v>
      </c>
      <c r="AC44" s="64"/>
      <c r="AD44" s="82">
        <f>$AA$40/$M$40*M44</f>
        <v>-1.2225773631203857E-4</v>
      </c>
      <c r="AE44" s="82">
        <f>$AB$40/$M$40*M44</f>
        <v>1.1437322108971306E-4</v>
      </c>
      <c r="AF44" s="22">
        <f>AA44-AD44</f>
        <v>-20.069934047257401</v>
      </c>
      <c r="AG44" s="22">
        <f>AB44-AE44</f>
        <v>-0.6483735130380921</v>
      </c>
      <c r="AH44" s="64"/>
      <c r="AI44" s="25">
        <f>A44</f>
        <v>3</v>
      </c>
      <c r="AJ44" s="82">
        <f t="shared" si="1"/>
        <v>718274.81617991487</v>
      </c>
      <c r="AK44" s="82">
        <f t="shared" si="1"/>
        <v>459102.19686545146</v>
      </c>
      <c r="AL44" s="66"/>
      <c r="AM44" s="9" t="str">
        <f>IF(A45=0,A44&amp;" - 1",A44&amp;" - "&amp;A45)</f>
        <v>3 - 4</v>
      </c>
      <c r="AN44" s="18">
        <f>AN43+F43+F44</f>
        <v>-19.10999999998603</v>
      </c>
      <c r="AO44" s="18">
        <f>AN44*G44</f>
        <v>-12.421500000435859</v>
      </c>
      <c r="AP44" s="9" t="str">
        <f>D44&amp;","&amp;C44</f>
        <v>459102.58,718274.38</v>
      </c>
    </row>
    <row r="45" spans="1:44" s="46" customFormat="1">
      <c r="A45" s="20">
        <f t="shared" ref="A45:A47" si="2">A44+1</f>
        <v>4</v>
      </c>
      <c r="B45" s="44"/>
      <c r="C45" s="60">
        <v>718254.31</v>
      </c>
      <c r="D45" s="60">
        <v>459101.93</v>
      </c>
      <c r="E45" s="79"/>
      <c r="F45" s="72">
        <f t="shared" ref="F45:F47" si="3">IF(C46=0,C45-$C$42,C45-C46)</f>
        <v>19.960000000079162</v>
      </c>
      <c r="G45" s="72">
        <f t="shared" ref="G45:G47" si="4">IF(D46=0,D45-$D$42,D45-D46)</f>
        <v>0.54999999998835847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19.967576217536955</v>
      </c>
      <c r="N45" s="22">
        <f t="shared" ref="N45:N47" si="11">IF(F45=0,,ATAN(G45/F45))</f>
        <v>2.7548139342851084E-2</v>
      </c>
      <c r="O45" s="22">
        <f t="shared" ref="O45:O47" si="12">ABS(DEGREES(N45))</f>
        <v>1.5783921177836642</v>
      </c>
      <c r="P45" s="24" t="str">
        <f t="shared" ref="P45:P47" si="13">TEXT(INT(O45),"00")</f>
        <v>01</v>
      </c>
      <c r="Q45" s="25" t="str">
        <f t="shared" ref="Q45:Q47" si="14">TEXT((O45-P45)*60,"00")</f>
        <v>35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35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1.5833333333333335</v>
      </c>
      <c r="X45" s="22">
        <f t="shared" ref="X45:X47" si="20">IF(R45="",W45,IF(R45="N",IF(U45="E",180+W45,180-W45),IF(U45="E",360-W45,W45)))</f>
        <v>1.5833333333333335</v>
      </c>
      <c r="Y45" s="22">
        <f t="shared" ref="Y45:Y47" si="21">RADIANS(X45)</f>
        <v>2.7634379823243554E-2</v>
      </c>
      <c r="Z45" s="64"/>
      <c r="AA45" s="58">
        <f t="shared" ref="AA45:AA47" si="22">-M45*COS(Y45)</f>
        <v>-19.959952493589551</v>
      </c>
      <c r="AB45" s="58">
        <f t="shared" ref="AB45:AB47" si="23">-M45*SIN(Y45)</f>
        <v>-0.55172135792957466</v>
      </c>
      <c r="AC45" s="64"/>
      <c r="AD45" s="82">
        <f t="shared" ref="AD45:AD47" si="24">$AA$40/$M$40*M45</f>
        <v>-1.2157007464237287E-4</v>
      </c>
      <c r="AE45" s="82">
        <f t="shared" ref="AE45:AE47" si="25">$AB$40/$M$40*M45</f>
        <v>1.1372990736125617E-4</v>
      </c>
      <c r="AF45" s="22">
        <f t="shared" ref="AF45:AF47" si="26">AA45-AD45</f>
        <v>-19.959830923514907</v>
      </c>
      <c r="AG45" s="22">
        <f t="shared" ref="AG45:AG47" si="27">AB45-AE45</f>
        <v>-0.55183508783693591</v>
      </c>
      <c r="AH45" s="64"/>
      <c r="AI45" s="25">
        <f t="shared" ref="AI45:AI47" si="28">A45</f>
        <v>4</v>
      </c>
      <c r="AJ45" s="82">
        <f t="shared" ref="AJ45:AJ47" si="29">AJ44+AF44</f>
        <v>718254.74624586757</v>
      </c>
      <c r="AK45" s="82">
        <f t="shared" ref="AK45:AK47" si="30">AK44+AG44</f>
        <v>459101.54849193845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20.92000000004191</v>
      </c>
      <c r="AO45" s="18">
        <f t="shared" ref="AO45:AO47" si="33">AN45*G45</f>
        <v>11.50599999977951</v>
      </c>
      <c r="AP45" s="9" t="str">
        <f t="shared" ref="AP45:AP47" si="34">D45&amp;","&amp;C45</f>
        <v>459101.93,718254.31</v>
      </c>
    </row>
    <row r="46" spans="1:44" s="46" customFormat="1">
      <c r="A46" s="20">
        <f t="shared" si="2"/>
        <v>5</v>
      </c>
      <c r="B46" s="44"/>
      <c r="C46" s="60">
        <v>718234.35</v>
      </c>
      <c r="D46" s="60">
        <v>459101.38</v>
      </c>
      <c r="E46" s="79"/>
      <c r="F46" s="72">
        <f t="shared" si="3"/>
        <v>-0.40000000002328306</v>
      </c>
      <c r="G46" s="72">
        <f t="shared" si="4"/>
        <v>20.080000000016298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20.083983668602031</v>
      </c>
      <c r="N46" s="22">
        <f t="shared" si="11"/>
        <v>-1.5508786423624499</v>
      </c>
      <c r="O46" s="22">
        <f t="shared" si="12"/>
        <v>88.858800744347377</v>
      </c>
      <c r="P46" s="24" t="str">
        <f t="shared" si="13"/>
        <v>88</v>
      </c>
      <c r="Q46" s="25" t="str">
        <f t="shared" si="14"/>
        <v>52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52</v>
      </c>
      <c r="U46" s="24" t="str">
        <f t="shared" si="18"/>
        <v>W</v>
      </c>
      <c r="V46" s="44"/>
      <c r="W46" s="22">
        <f t="shared" si="19"/>
        <v>88.86666666666666</v>
      </c>
      <c r="X46" s="22">
        <f t="shared" si="20"/>
        <v>91.13333333333334</v>
      </c>
      <c r="Y46" s="22">
        <f t="shared" si="21"/>
        <v>1.5905767249841658</v>
      </c>
      <c r="Z46" s="64"/>
      <c r="AA46" s="58">
        <f t="shared" si="22"/>
        <v>0.39724328849943275</v>
      </c>
      <c r="AB46" s="58">
        <f t="shared" si="23"/>
        <v>-20.08005472528437</v>
      </c>
      <c r="AC46" s="64"/>
      <c r="AD46" s="82">
        <f t="shared" si="24"/>
        <v>-1.2227880675691366E-4</v>
      </c>
      <c r="AE46" s="82">
        <f t="shared" si="25"/>
        <v>1.1439293268198405E-4</v>
      </c>
      <c r="AF46" s="22">
        <f t="shared" si="26"/>
        <v>0.39736556730618966</v>
      </c>
      <c r="AG46" s="22">
        <f t="shared" si="27"/>
        <v>-20.080169118217054</v>
      </c>
      <c r="AH46" s="64"/>
      <c r="AI46" s="25">
        <f t="shared" si="28"/>
        <v>5</v>
      </c>
      <c r="AJ46" s="82">
        <f t="shared" si="29"/>
        <v>718234.7864149441</v>
      </c>
      <c r="AK46" s="82">
        <f t="shared" si="30"/>
        <v>459100.99665685062</v>
      </c>
      <c r="AL46" s="66"/>
      <c r="AM46" s="9" t="str">
        <f t="shared" si="31"/>
        <v>5 - 6</v>
      </c>
      <c r="AN46" s="18">
        <f t="shared" si="32"/>
        <v>40.480000000097789</v>
      </c>
      <c r="AO46" s="18">
        <f t="shared" si="33"/>
        <v>812.8384000026233</v>
      </c>
      <c r="AP46" s="9" t="str">
        <f t="shared" si="34"/>
        <v>459101.38,718234.35</v>
      </c>
    </row>
    <row r="47" spans="1:44" s="46" customFormat="1">
      <c r="A47" s="20">
        <f t="shared" si="2"/>
        <v>6</v>
      </c>
      <c r="B47" s="44"/>
      <c r="C47" s="60">
        <v>718234.75</v>
      </c>
      <c r="D47" s="60">
        <v>459081.3</v>
      </c>
      <c r="E47" s="79"/>
      <c r="F47" s="72">
        <f t="shared" si="3"/>
        <v>-20.040000000037253</v>
      </c>
      <c r="G47" s="72">
        <f t="shared" si="4"/>
        <v>-0.6000000000349246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20.048980023969673</v>
      </c>
      <c r="N47" s="22">
        <f t="shared" si="11"/>
        <v>2.9931178355493963E-2</v>
      </c>
      <c r="O47" s="22">
        <f t="shared" si="12"/>
        <v>1.714930195623124</v>
      </c>
      <c r="P47" s="24" t="str">
        <f t="shared" si="13"/>
        <v>01</v>
      </c>
      <c r="Q47" s="25" t="str">
        <f t="shared" si="14"/>
        <v>43</v>
      </c>
      <c r="R47" s="23" t="str">
        <f t="shared" si="15"/>
        <v>N</v>
      </c>
      <c r="S47" s="25" t="str">
        <f t="shared" si="16"/>
        <v>01</v>
      </c>
      <c r="T47" s="25" t="str">
        <f t="shared" si="17"/>
        <v>43</v>
      </c>
      <c r="U47" s="24" t="str">
        <f t="shared" si="18"/>
        <v>E</v>
      </c>
      <c r="V47" s="44"/>
      <c r="W47" s="22">
        <f t="shared" si="19"/>
        <v>1.7166666666666668</v>
      </c>
      <c r="X47" s="22">
        <f t="shared" si="20"/>
        <v>181.71666666666667</v>
      </c>
      <c r="Y47" s="22">
        <f t="shared" si="21"/>
        <v>3.1715541390823625</v>
      </c>
      <c r="Z47" s="64"/>
      <c r="AA47" s="58">
        <f t="shared" si="22"/>
        <v>20.039981806551413</v>
      </c>
      <c r="AB47" s="58">
        <f t="shared" si="23"/>
        <v>0.60060735478626504</v>
      </c>
      <c r="AC47" s="64"/>
      <c r="AD47" s="82">
        <f t="shared" si="24"/>
        <v>-1.2206569147219656E-4</v>
      </c>
      <c r="AE47" s="82">
        <f t="shared" si="25"/>
        <v>1.141935614003636E-4</v>
      </c>
      <c r="AF47" s="22">
        <f t="shared" si="26"/>
        <v>20.040103872242884</v>
      </c>
      <c r="AG47" s="22">
        <f t="shared" si="27"/>
        <v>0.60049316122486462</v>
      </c>
      <c r="AH47" s="64"/>
      <c r="AI47" s="25">
        <f t="shared" si="28"/>
        <v>6</v>
      </c>
      <c r="AJ47" s="82">
        <f t="shared" si="29"/>
        <v>718235.18378051138</v>
      </c>
      <c r="AK47" s="82">
        <f t="shared" si="30"/>
        <v>459080.91648773238</v>
      </c>
      <c r="AL47" s="66"/>
      <c r="AM47" s="9" t="str">
        <f t="shared" si="31"/>
        <v>6 - 1</v>
      </c>
      <c r="AN47" s="18">
        <f t="shared" si="32"/>
        <v>20.040000000037253</v>
      </c>
      <c r="AO47" s="18">
        <f t="shared" si="33"/>
        <v>-12.024000000722241</v>
      </c>
      <c r="AP47" s="9" t="str">
        <f t="shared" si="34"/>
        <v>459081.3,718234.75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93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461450.22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1574.9349999942933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787.46749999714666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2.0048305010236522E-3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59486.800116463492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119.26095128178335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-1.9934327656455642E-3</v>
      </c>
      <c r="AB40" s="91">
        <f>SUM(AB42:AB65536)</f>
        <v>-2.134739953376652E-4</v>
      </c>
      <c r="AC40" s="91"/>
      <c r="AD40" s="91">
        <f>SUM(AD42:AD65536)</f>
        <v>-1.9934327656455642E-3</v>
      </c>
      <c r="AE40" s="91">
        <f>SUM(AE42:AE65536)</f>
        <v>-2.134739953376652E-4</v>
      </c>
      <c r="AF40" s="91">
        <f>SUM(AF42:AF65536)</f>
        <v>1.5543122344752192E-15</v>
      </c>
      <c r="AG40" s="91">
        <f>SUM(AG42:AG65536)</f>
        <v>0</v>
      </c>
      <c r="AH40" s="92"/>
      <c r="AI40" s="93">
        <v>1</v>
      </c>
      <c r="AJ40" s="92">
        <f>AJ44+AF44</f>
        <v>718254.11699750647</v>
      </c>
      <c r="AK40" s="92">
        <f>AK44+AG44</f>
        <v>459141.41200608609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461450.22</v>
      </c>
      <c r="E41" s="78"/>
      <c r="F41" s="72">
        <f>IF(C42=0,C41-$C$41,C41-C42)</f>
        <v>2974.3099999999395</v>
      </c>
      <c r="G41" s="72">
        <f>IF(D42=0,D41-$D$41,D41-D42)</f>
        <v>2348.289999999979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3789.5891466225653</v>
      </c>
      <c r="N41" s="36">
        <f>IF(F41=0,,ATAN(G41/F41))</f>
        <v>0.668320595168306</v>
      </c>
      <c r="O41" s="36">
        <f>ABS(DEGREES(N41))</f>
        <v>38.291949464815211</v>
      </c>
      <c r="P41" s="37" t="str">
        <f>TEXT(INT(O41),"00")</f>
        <v>38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38</v>
      </c>
      <c r="T41" s="38" t="str">
        <f>IF(L41="",IF(INT(Q41)=60,"00",Q41),L41)</f>
        <v>18</v>
      </c>
      <c r="U41" s="40" t="str">
        <f>IF(L41="",IF(G41&gt;0,"W","E"),"")</f>
        <v>W</v>
      </c>
      <c r="V41" s="41"/>
      <c r="W41" s="22">
        <f>IF(S41="due",90*(I41+K41),S41+T41/60)</f>
        <v>38.299999999999997</v>
      </c>
      <c r="X41" s="22">
        <f>IF(R41="",W41,IF(R41="N",IF(U41="E",180+W41,180-W41),IF(U41="E",360-W41,W41)))</f>
        <v>38.299999999999997</v>
      </c>
      <c r="Y41" s="22">
        <f>RADIANS(X41)</f>
        <v>0.66846110351382815</v>
      </c>
      <c r="Z41" s="64"/>
      <c r="AA41" s="58">
        <f>-M41*COS(Y41)</f>
        <v>-2973.98001629802</v>
      </c>
      <c r="AB41" s="58">
        <f>-M41*SIN(Y41)</f>
        <v>-2348.7078921951047</v>
      </c>
      <c r="AC41" s="64"/>
      <c r="AD41" s="22">
        <v>0</v>
      </c>
      <c r="AE41" s="22">
        <v>0</v>
      </c>
      <c r="AF41" s="22">
        <f t="shared" ref="AF41:AG43" si="0">AA41-AD41</f>
        <v>-2973.98001629802</v>
      </c>
      <c r="AG41" s="22">
        <f t="shared" si="0"/>
        <v>-2348.7078921951047</v>
      </c>
      <c r="AH41" s="63"/>
      <c r="AI41" s="36" t="str">
        <f>A41</f>
        <v>BLLM 1</v>
      </c>
      <c r="AJ41" s="36">
        <f>C41</f>
        <v>721228.62</v>
      </c>
      <c r="AK41" s="36">
        <f>D41</f>
        <v>461450.22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718254.31</v>
      </c>
      <c r="D42" s="60">
        <v>459101.93</v>
      </c>
      <c r="E42" s="79"/>
      <c r="F42" s="72">
        <f>IF(C43=0,C42-$C$42,C42-C43)</f>
        <v>-20.069999999948777</v>
      </c>
      <c r="G42" s="72">
        <f>IF(D43=0,D42-$D$42,D42-D43)</f>
        <v>-0.65000000002328306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20.080522901507674</v>
      </c>
      <c r="N42" s="36">
        <f>IF(F42=0,,ATAN(G42/F42))</f>
        <v>3.2375330462506145E-2</v>
      </c>
      <c r="O42" s="36">
        <f>ABS(DEGREES(N42))</f>
        <v>1.8549697958429296</v>
      </c>
      <c r="P42" s="37" t="str">
        <f>TEXT(INT(O42),"00")</f>
        <v>01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1.85</v>
      </c>
      <c r="X42" s="22">
        <f>IF(R42="",W42,IF(R42="N",IF(U42="E",180+W42,180-W42),IF(U42="E",360-W42,W42)))</f>
        <v>181.85</v>
      </c>
      <c r="Y42" s="22">
        <f>RADIANS(X42)</f>
        <v>3.173881244751688</v>
      </c>
      <c r="Z42" s="64"/>
      <c r="AA42" s="58">
        <f>-M42*COS(Y42)</f>
        <v>20.070056304993713</v>
      </c>
      <c r="AB42" s="58">
        <f>-M42*SIN(Y42)</f>
        <v>0.64825913981699512</v>
      </c>
      <c r="AC42" s="64"/>
      <c r="AD42" s="82">
        <f>$AA$40/$M$40*M42</f>
        <v>-3.3564357715529838E-4</v>
      </c>
      <c r="AE42" s="82">
        <f>$AB$40/$M$40*M42</f>
        <v>-3.5943612776708584E-5</v>
      </c>
      <c r="AF42" s="22">
        <f t="shared" si="0"/>
        <v>20.070391948570869</v>
      </c>
      <c r="AG42" s="22">
        <f t="shared" si="0"/>
        <v>0.64829508342977182</v>
      </c>
      <c r="AH42" s="63"/>
      <c r="AI42" s="38">
        <f>A42</f>
        <v>1</v>
      </c>
      <c r="AJ42" s="82">
        <f t="shared" ref="AJ42:AK44" si="1">AJ41+AF41</f>
        <v>718254.63998370199</v>
      </c>
      <c r="AK42" s="82">
        <f t="shared" si="1"/>
        <v>459101.51210780488</v>
      </c>
      <c r="AL42" s="66"/>
      <c r="AM42" s="9" t="str">
        <f>IF(A43=0,A42&amp;" - 1",A42&amp;" - "&amp;A43)</f>
        <v>1 - 2</v>
      </c>
      <c r="AN42" s="18">
        <f>F42</f>
        <v>-20.069999999948777</v>
      </c>
      <c r="AO42" s="18">
        <f>AN42*G42</f>
        <v>13.045500000433996</v>
      </c>
      <c r="AP42" s="9" t="str">
        <f>D42&amp;","&amp;C42</f>
        <v>459101.93,718254.31</v>
      </c>
    </row>
    <row r="43" spans="1:44">
      <c r="A43" s="20">
        <f>A42+1</f>
        <v>2</v>
      </c>
      <c r="B43" s="44"/>
      <c r="C43" s="60">
        <v>718274.38</v>
      </c>
      <c r="D43" s="60">
        <v>459102.58</v>
      </c>
      <c r="E43" s="79"/>
      <c r="F43" s="72">
        <f>IF(C44=0,C43-$C$42,C43-C44)</f>
        <v>1.190000000060536</v>
      </c>
      <c r="G43" s="72">
        <f>IF(D44=0,D43-$D$42,D43-D44)</f>
        <v>-39.849999999976717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39.867763920218657</v>
      </c>
      <c r="N43" s="36">
        <f>IF(F43=0,,ATAN(G43/F43))</f>
        <v>-1.5409432159678065</v>
      </c>
      <c r="O43" s="36">
        <f>ABS(DEGREES(N43))</f>
        <v>88.289542744271429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-1.1943187234831247</v>
      </c>
      <c r="AB43" s="58">
        <f>-M43*SIN(Y43)</f>
        <v>39.849870800104561</v>
      </c>
      <c r="AC43" s="64"/>
      <c r="AD43" s="82">
        <f>$AA$40/$M$40*M43</f>
        <v>-6.6638498215404734E-4</v>
      </c>
      <c r="AE43" s="82">
        <f>$AB$40/$M$40*M43</f>
        <v>-7.1362258624947561E-5</v>
      </c>
      <c r="AF43" s="22">
        <f t="shared" si="0"/>
        <v>-1.1936523385009707</v>
      </c>
      <c r="AG43" s="22">
        <f t="shared" si="0"/>
        <v>39.849942162363185</v>
      </c>
      <c r="AH43" s="64"/>
      <c r="AI43" s="25">
        <f>A43</f>
        <v>2</v>
      </c>
      <c r="AJ43" s="82">
        <f t="shared" si="1"/>
        <v>718274.71037565055</v>
      </c>
      <c r="AK43" s="82">
        <f t="shared" si="1"/>
        <v>459102.16040288832</v>
      </c>
      <c r="AL43" s="66"/>
      <c r="AM43" s="9" t="str">
        <f>IF(A44=0,A43&amp;" - 1",A43&amp;" - "&amp;A44)</f>
        <v>2 - 3</v>
      </c>
      <c r="AN43" s="18">
        <f>AN42+F42+F43</f>
        <v>-38.949999999837019</v>
      </c>
      <c r="AO43" s="18">
        <f>AN43*G43</f>
        <v>1552.1574999925983</v>
      </c>
      <c r="AP43" s="9" t="str">
        <f>D43&amp;","&amp;C43</f>
        <v>459102.58,718274.38</v>
      </c>
    </row>
    <row r="44" spans="1:44" s="46" customFormat="1">
      <c r="A44" s="20">
        <f>A43+1</f>
        <v>3</v>
      </c>
      <c r="B44" s="44"/>
      <c r="C44" s="60">
        <v>718273.19</v>
      </c>
      <c r="D44" s="60">
        <v>459142.43</v>
      </c>
      <c r="E44" s="79"/>
      <c r="F44" s="72">
        <f>IF(C45=0,C44-$C$42,C44-C45)</f>
        <v>19.399999999906868</v>
      </c>
      <c r="G44" s="72">
        <f>IF(D45=0,D44-$D$42,D44-D45)</f>
        <v>0.59999999997671694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19.409276132724749</v>
      </c>
      <c r="N44" s="22">
        <f>IF(F44=0,,ATAN(G44/F44))</f>
        <v>3.0917979561991969E-2</v>
      </c>
      <c r="O44" s="22">
        <f>ABS(DEGREES(N44))</f>
        <v>1.7714697399738775</v>
      </c>
      <c r="P44" s="24" t="str">
        <f>TEXT(INT(O44),"00")</f>
        <v>01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1.7666666666666666</v>
      </c>
      <c r="X44" s="22">
        <f>IF(R44="",W44,IF(R44="N",IF(U44="E",180+W44,180-W44),IF(U44="E",360-W44,W44)))</f>
        <v>1.7666666666666666</v>
      </c>
      <c r="Y44" s="22">
        <f>RADIANS(X44)</f>
        <v>3.0834150118566488E-2</v>
      </c>
      <c r="Z44" s="64"/>
      <c r="AA44" s="58">
        <f>-M44*COS(Y44)</f>
        <v>-19.40005022940732</v>
      </c>
      <c r="AB44" s="58">
        <f>-M44*SIN(Y44)</f>
        <v>-0.59837370666796252</v>
      </c>
      <c r="AC44" s="64"/>
      <c r="AD44" s="82">
        <f>$AA$40/$M$40*M44</f>
        <v>-3.244237664096668E-4</v>
      </c>
      <c r="AE44" s="82">
        <f>$AB$40/$M$40*M44</f>
        <v>-3.4742098550555703E-5</v>
      </c>
      <c r="AF44" s="22">
        <f>AA44-AD44</f>
        <v>-19.399725805640909</v>
      </c>
      <c r="AG44" s="22">
        <f>AB44-AE44</f>
        <v>-0.59833896456941194</v>
      </c>
      <c r="AH44" s="64"/>
      <c r="AI44" s="25">
        <f>A44</f>
        <v>3</v>
      </c>
      <c r="AJ44" s="82">
        <f t="shared" si="1"/>
        <v>718273.51672331209</v>
      </c>
      <c r="AK44" s="82">
        <f t="shared" si="1"/>
        <v>459142.01034505066</v>
      </c>
      <c r="AL44" s="66"/>
      <c r="AM44" s="9" t="str">
        <f>IF(A45=0,A44&amp;" - 1",A44&amp;" - "&amp;A45)</f>
        <v>3 - 4</v>
      </c>
      <c r="AN44" s="18">
        <f>AN43+F43+F44</f>
        <v>-18.359999999869615</v>
      </c>
      <c r="AO44" s="18">
        <f>AN44*G44</f>
        <v>-11.015999999494293</v>
      </c>
      <c r="AP44" s="9" t="str">
        <f>D44&amp;","&amp;C44</f>
        <v>459142.43,718273.19</v>
      </c>
    </row>
    <row r="45" spans="1:44" s="46" customFormat="1">
      <c r="A45" s="20">
        <f>A44+1</f>
        <v>4</v>
      </c>
      <c r="B45" s="44"/>
      <c r="C45" s="60">
        <v>718253.79</v>
      </c>
      <c r="D45" s="60">
        <v>459141.83</v>
      </c>
      <c r="E45" s="79"/>
      <c r="F45" s="72">
        <f>IF(C46=0,C45-$C$42,C45-C46)</f>
        <v>-0.52000000001862645</v>
      </c>
      <c r="G45" s="72">
        <f>IF(D46=0,D45-$D$42,D45-D46)</f>
        <v>39.900000000023283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39.903388327332273</v>
      </c>
      <c r="N45" s="22">
        <f>IF(F45=0,,ATAN(G45/F45))</f>
        <v>-1.5577644831190294</v>
      </c>
      <c r="O45" s="22">
        <f>ABS(DEGREES(N45))</f>
        <v>89.253330358098552</v>
      </c>
      <c r="P45" s="24" t="str">
        <f>TEXT(INT(O45),"00")</f>
        <v>89</v>
      </c>
      <c r="Q45" s="25" t="str">
        <f>TEXT((O45-P45)*60,"00")</f>
        <v>15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15</v>
      </c>
      <c r="U45" s="24" t="str">
        <f>IF(L45="",IF(G45&gt;0,"W","E"),"")</f>
        <v>W</v>
      </c>
      <c r="V45" s="44"/>
      <c r="W45" s="22">
        <f>IF(S45="due",90*(I45+K45),S45+T45/60)</f>
        <v>89.25</v>
      </c>
      <c r="X45" s="22">
        <f>IF(R45="",W45,IF(R45="N",IF(U45="E",180+W45,180-W45),IF(U45="E",360-W45,W45)))</f>
        <v>90.75</v>
      </c>
      <c r="Y45" s="22">
        <f>RADIANS(X45)</f>
        <v>1.5838862961848541</v>
      </c>
      <c r="Z45" s="64"/>
      <c r="AA45" s="58">
        <f>-M45*COS(Y45)</f>
        <v>0.52231921513108637</v>
      </c>
      <c r="AB45" s="58">
        <f>-M45*SIN(Y45)</f>
        <v>-39.899969707248928</v>
      </c>
      <c r="AC45" s="64"/>
      <c r="AD45" s="82">
        <f>$AA$40/$M$40*M45</f>
        <v>-6.6698043992655153E-4</v>
      </c>
      <c r="AE45" s="82">
        <f>$AB$40/$M$40*M45</f>
        <v>-7.1426025385453359E-5</v>
      </c>
      <c r="AF45" s="22">
        <f>AA45-AD45</f>
        <v>0.52298619557101289</v>
      </c>
      <c r="AG45" s="22">
        <f>AB45-AE45</f>
        <v>-39.899898281223543</v>
      </c>
      <c r="AH45" s="64"/>
      <c r="AI45" s="25">
        <f>A45</f>
        <v>4</v>
      </c>
      <c r="AJ45" s="82">
        <f t="shared" ref="AJ45" si="2">AJ44+AF44</f>
        <v>718254.11699750647</v>
      </c>
      <c r="AK45" s="82">
        <f t="shared" ref="AK45" si="3">AK44+AG44</f>
        <v>459141.41200608609</v>
      </c>
      <c r="AL45" s="66"/>
      <c r="AM45" s="9" t="str">
        <f>IF(A46=0,A45&amp;" - 1",A45&amp;" - "&amp;A46)</f>
        <v>4 - 1</v>
      </c>
      <c r="AN45" s="18">
        <f>AN44+F44+F45</f>
        <v>0.52000000001862645</v>
      </c>
      <c r="AO45" s="18">
        <f>AN45*G45</f>
        <v>20.748000000755301</v>
      </c>
      <c r="AP45" s="9" t="str">
        <f>D45&amp;","&amp;C45</f>
        <v>459141.83,718253.79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1828</vt:lpstr>
      <vt:lpstr>1829</vt:lpstr>
      <vt:lpstr>1830</vt:lpstr>
      <vt:lpstr>1831</vt:lpstr>
      <vt:lpstr>1832</vt:lpstr>
      <vt:lpstr>1833</vt:lpstr>
      <vt:lpstr>1834</vt:lpstr>
      <vt:lpstr>1835</vt:lpstr>
      <vt:lpstr>1836</vt:lpstr>
      <vt:lpstr>1837</vt:lpstr>
      <vt:lpstr>'1828'!Print_Area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2007-04-21T08:43:58Z</dcterms:modified>
</cp:coreProperties>
</file>