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38" sheetId="2" r:id="rId1"/>
    <sheet name="1839" sheetId="4" r:id="rId2"/>
    <sheet name="1840" sheetId="5" r:id="rId3"/>
    <sheet name="1841" sheetId="6" r:id="rId4"/>
    <sheet name="1842" sheetId="7" r:id="rId5"/>
    <sheet name="1843" sheetId="8" r:id="rId6"/>
    <sheet name="1844" sheetId="9" r:id="rId7"/>
    <sheet name="1845" sheetId="10" r:id="rId8"/>
    <sheet name="1846" sheetId="11" r:id="rId9"/>
    <sheet name="1847" sheetId="3" r:id="rId10"/>
  </sheets>
  <definedNames>
    <definedName name="_xlnm.Print_Area" localSheetId="0">'1838'!$A$1:$AJ$43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5" i="10"/>
  <c r="AA45"/>
  <c r="AB45" i="9"/>
  <c r="AA45"/>
  <c r="AB46" i="8"/>
  <c r="AA46"/>
  <c r="AB45"/>
  <c r="AA45"/>
  <c r="AB47" i="7"/>
  <c r="AA47"/>
  <c r="AB46"/>
  <c r="AA46"/>
  <c r="AB45"/>
  <c r="AA45"/>
  <c r="AB47" i="6"/>
  <c r="AA47"/>
  <c r="AB46"/>
  <c r="AA46"/>
  <c r="AB45"/>
  <c r="AA45"/>
  <c r="AB45" i="5"/>
  <c r="AA45"/>
  <c r="AB47" i="4"/>
  <c r="AA47"/>
  <c r="AB46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6" s="1"/>
  <c r="AJ47" s="1"/>
  <c r="AJ40"/>
  <c r="AK45"/>
  <c r="AK46" s="1"/>
  <c r="AK47" s="1"/>
  <c r="AK40"/>
  <c r="AJ45" i="6"/>
  <c r="AJ46" s="1"/>
  <c r="AJ47" s="1"/>
  <c r="AJ40"/>
  <c r="AK45"/>
  <c r="AK46" s="1"/>
  <c r="AK47" s="1"/>
  <c r="AK40"/>
  <c r="AJ45" i="5"/>
  <c r="AJ40"/>
  <c r="AK45"/>
  <c r="AK40"/>
  <c r="AJ45" i="4"/>
  <c r="AJ46" s="1"/>
  <c r="AJ47" s="1"/>
  <c r="AJ40"/>
  <c r="AK45"/>
  <c r="AK46" s="1"/>
  <c r="AK47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<sst xmlns="http://schemas.openxmlformats.org/spreadsheetml/2006/main" count="930" uniqueCount="99">
  <si>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</si>
  <si>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</si>
  <si>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</si>
  <si>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</si>
  <si>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</si>
  <si>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</si>
  <si>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</si>
  <si>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</si>
  <si>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</si>
  <si>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</si>
  <si>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</si>
  <si>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</si>
  <si>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</si>
  <si>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</si>
  <si>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</si>
  <si>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</si>
  <si>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</si>
  <si>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</si>
  <si>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</si>
  <si>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</si>
  <si>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</si>
  <si>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</si>
  <si>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</si>
  <si>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</si>
  <si>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</si>
  <si>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</si>
  <si>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</si>
  <si>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</si>
  <si>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</si>
  <si>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</si>
  <si>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</si>
  <si>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</si>
  <si>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</si>
  <si>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</si>
  <si>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</si>
  <si>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</si>
  <si>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</si>
  <si>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</si>
  <si>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</si>
  <si>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</si>
  <si>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</si>
  <si>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</si>
  <si>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</si>
  <si>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</si>
  <si>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</si>
  <si>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</si>
  <si>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</si>
  <si>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</si>
  <si>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</si>
  <si>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</si>
  <si>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</si>
  <si>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</si>
  <si>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</si>
  <si>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</si>
  <si>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</si>
  <si>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</si>
  <si>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</si>
  <si>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1838</t>
  </si>
  <si>
    <t>Faba, Marcedita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</si>
  <si>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</si>
  <si>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</si>
  <si>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</si>
  <si>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</si>
  <si>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</si>
  <si>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</si>
  <si>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</si>
  <si>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793.72</t>
  </si>
  <si>
    <t>BLLM 1</t>
  </si>
  <si>
    <t>1839</t>
  </si>
  <si>
    <t>Fuyonan, Adriano Jr.</t>
  </si>
  <si>
    <t>May 13, 1970</t>
  </si>
  <si>
    <t xml:space="preserve"> M.R. Malate</t>
  </si>
  <si>
    <t>803.43</t>
  </si>
  <si>
    <t>1840</t>
  </si>
  <si>
    <t>Largonio, Ricarido</t>
  </si>
  <si>
    <t>833.52</t>
  </si>
  <si>
    <t>1841</t>
  </si>
  <si>
    <t>Largonio, Carlito</t>
  </si>
  <si>
    <t>824.59</t>
  </si>
  <si>
    <t>1842</t>
  </si>
  <si>
    <t>Tabugsoc, Bruno</t>
  </si>
  <si>
    <t>May 13,1970</t>
  </si>
  <si>
    <t>1,013.27</t>
  </si>
  <si>
    <t>1843</t>
  </si>
  <si>
    <t>Panaligan, Edgar</t>
  </si>
  <si>
    <t>Mindamao</t>
  </si>
  <si>
    <t>800.52</t>
  </si>
  <si>
    <t>1844</t>
  </si>
  <si>
    <t>Fuentes, Magarito</t>
  </si>
  <si>
    <t>805.45</t>
  </si>
  <si>
    <t>1845</t>
  </si>
  <si>
    <t>Labadia, Ladorico</t>
  </si>
  <si>
    <t>806.99</t>
  </si>
  <si>
    <t>1846</t>
  </si>
  <si>
    <t>Ribacar, Placeda</t>
  </si>
  <si>
    <t>798.97</t>
  </si>
  <si>
    <t>1847</t>
  </si>
  <si>
    <t>Palomo, Ernesto</t>
  </si>
  <si>
    <t>801.06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</si>
</sst>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R17" sqref="R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1587.4371999987841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793.71859999939204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6.4580460356185422E-3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18257.452069841383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117.90746596013469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6.0094525811646982E-3</v>
      </c>
      <c r="AB40" s="91">
        <f>SUM(AB42:AB65536)</f>
        <v>-2.3649182381006995E-3</v>
      </c>
      <c r="AC40" s="91"/>
      <c r="AD40" s="91">
        <f>SUM(AD42:AD65536)</f>
        <v>6.0094525811646982E-3</v>
      </c>
      <c r="AE40" s="91">
        <f>SUM(AE42:AE65536)</f>
        <v>-2.3649182381006999E-3</v>
      </c>
      <c r="AF40" s="91">
        <f>SUM(AF42:AF65536)</f>
        <v>1.9984014443252818E-15</v>
      </c>
      <c r="AG40" s="91">
        <f>SUM(AG42:AG65536)</f>
        <v>0</v>
      </c>
      <c r="AH40" s="92"/>
      <c r="AI40" s="93">
        <v>1</v>
      </c>
      <c r="AJ40" s="92">
        <f>AJ44+AF44</f>
        <v>718310.13404972595</v>
      </c>
      <c r="AK40" s="92">
        <f>AK44+AG44</f>
        <v>459143.03463511926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2934.390000000014</v>
      </c>
      <c r="G41" s="72">
        <f>IF(D42=0,D41-$D$41,D41-D42)</f>
        <v>3347.0599999999977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4451.2307641482785</v>
      </c>
      <c r="N41" s="36">
        <f>IF(F41=0,,ATAN(G41/F41))</f>
        <v>0.85100050552422946</v>
      </c>
      <c r="O41" s="36">
        <f>ABS(DEGREES(N41))</f>
        <v>48.758737330037846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-2933.9267621202598</v>
      </c>
      <c r="AB41" s="58">
        <f>-M41*SIN(Y41)</f>
        <v>-3347.4660670744065</v>
      </c>
      <c r="AC41" s="64"/>
      <c r="AD41" s="22">
        <v>0</v>
      </c>
      <c r="AE41" s="22">
        <v>0</v>
      </c>
      <c r="AF41" s="22">
        <f t="shared" ref="AF41:AG43" si="0">AA41-AD41</f>
        <v>-2933.9267621202598</v>
      </c>
      <c r="AG41" s="22">
        <f t="shared" si="0"/>
        <v>-3347.4660670744065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718294.23</v>
      </c>
      <c r="D42" s="60">
        <v>459103.16</v>
      </c>
      <c r="E42" s="79"/>
      <c r="F42" s="72">
        <f>IF(C43=0,C42-$C$42,C42-C43)</f>
        <v>-19.959999999962747</v>
      </c>
      <c r="G42" s="72">
        <f>IF(D43=0,D42-$D$42,D42-D43)</f>
        <v>-0.64000000001396984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19.970257885128341</v>
      </c>
      <c r="N42" s="36">
        <f>IF(F42=0,,ATAN(G42/F42))</f>
        <v>3.2053146565010848E-2</v>
      </c>
      <c r="O42" s="36">
        <f>ABS(DEGREES(N42))</f>
        <v>1.8365100182893737</v>
      </c>
      <c r="P42" s="37" t="str">
        <f>TEXT(INT(O42),"00")</f>
        <v>01</v>
      </c>
      <c r="Q42" s="38" t="str">
        <f>TEXT((O42-P42)*60,"00")</f>
        <v>50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1.8333333333333335</v>
      </c>
      <c r="X42" s="22">
        <f>IF(R42="",W42,IF(R42="N",IF(U42="E",180+W42,180-W42),IF(U42="E",360-W42,W42)))</f>
        <v>181.83333333333334</v>
      </c>
      <c r="Y42" s="22">
        <f>RADIANS(X42)</f>
        <v>3.1735903565430226</v>
      </c>
      <c r="Z42" s="64"/>
      <c r="AA42" s="58">
        <f>-M42*COS(Y42)</f>
        <v>19.960035453195808</v>
      </c>
      <c r="AB42" s="58">
        <f>-M42*SIN(Y42)</f>
        <v>0.6388933445397017</v>
      </c>
      <c r="AC42" s="64"/>
      <c r="AD42" s="82">
        <f>$AA$40/$M$40*M42</f>
        <v>1.0178347640418756E-3</v>
      </c>
      <c r="AE42" s="82">
        <f>$AB$40/$M$40*M42</f>
        <v>-4.0055162501823619E-4</v>
      </c>
      <c r="AF42" s="22">
        <f t="shared" si="0"/>
        <v>19.959017618431766</v>
      </c>
      <c r="AG42" s="22">
        <f t="shared" si="0"/>
        <v>0.63929389616471999</v>
      </c>
      <c r="AH42" s="63"/>
      <c r="AI42" s="38">
        <f>A42</f>
        <v>1</v>
      </c>
      <c r="AJ42" s="82">
        <f t="shared" ref="AJ42:AK44" si="1">AJ41+AF41</f>
        <v>718294.69323787978</v>
      </c>
      <c r="AK42" s="82">
        <f t="shared" si="1"/>
        <v>459102.75393292558</v>
      </c>
      <c r="AL42" s="66"/>
      <c r="AM42" s="9" t="str">
        <f>IF(A43=0,A42&amp;" - 1",A42&amp;" - "&amp;A43)</f>
        <v>1 - 2</v>
      </c>
      <c r="AN42" s="18">
        <f>F42</f>
        <v>-19.959999999962747</v>
      </c>
      <c r="AO42" s="18">
        <f>AN42*G42</f>
        <v>12.774400000254996</v>
      </c>
      <c r="AP42" s="9" t="str">
        <f>D42&amp;","&amp;C42</f>
        <v>459103.16,718294.23</v>
      </c>
    </row>
    <row r="43" spans="1:44">
      <c r="A43" s="20">
        <f>A42+1</f>
        <v>2</v>
      </c>
      <c r="B43" s="44"/>
      <c r="C43" s="60">
        <v>718314.19</v>
      </c>
      <c r="D43" s="60">
        <v>459103.8</v>
      </c>
      <c r="E43" s="79"/>
      <c r="F43" s="72">
        <f>IF(C44=0,C43-$C$42,C43-C44)</f>
        <v>0.97999999998137355</v>
      </c>
      <c r="G43" s="72">
        <f>IF(D44=0,D43-$D$42,D43-D44)</f>
        <v>-36.880000000004657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36.893018309706065</v>
      </c>
      <c r="N43" s="36">
        <f>IF(F43=0,,ATAN(G43/F43))</f>
        <v>-1.5442299104137673</v>
      </c>
      <c r="O43" s="36">
        <f>ABS(DEGREES(N43))</f>
        <v>88.477856464574074</v>
      </c>
      <c r="P43" s="37" t="str">
        <f>TEXT(INT(O43),"00")</f>
        <v>88</v>
      </c>
      <c r="Q43" s="38" t="str">
        <f>TEXT((O43-P43)*60,"00")</f>
        <v>29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88.483333333333334</v>
      </c>
      <c r="X43" s="22">
        <f>IF(R43="",W43,IF(R43="N",IF(U43="E",180+W43,180-W43),IF(U43="E",360-W43,W43)))</f>
        <v>271.51666666666665</v>
      </c>
      <c r="Y43" s="22">
        <f>RADIANS(X43)</f>
        <v>4.7388598073732702</v>
      </c>
      <c r="Z43" s="64"/>
      <c r="AA43" s="58">
        <f>-M43*COS(Y43)</f>
        <v>-0.97647465871224381</v>
      </c>
      <c r="AB43" s="58">
        <f>-M43*SIN(Y43)</f>
        <v>36.880093509116811</v>
      </c>
      <c r="AC43" s="64"/>
      <c r="AD43" s="82">
        <f>$AA$40/$M$40*M43</f>
        <v>1.8803461027919993E-3</v>
      </c>
      <c r="AE43" s="82">
        <f>$AB$40/$M$40*M43</f>
        <v>-7.3997834784021548E-4</v>
      </c>
      <c r="AF43" s="22">
        <f t="shared" si="0"/>
        <v>-0.97835500481503579</v>
      </c>
      <c r="AG43" s="22">
        <f t="shared" si="0"/>
        <v>36.880833487464649</v>
      </c>
      <c r="AH43" s="64"/>
      <c r="AI43" s="25">
        <f>A43</f>
        <v>2</v>
      </c>
      <c r="AJ43" s="82">
        <f t="shared" si="1"/>
        <v>718314.65225549822</v>
      </c>
      <c r="AK43" s="82">
        <f t="shared" si="1"/>
        <v>459103.39322682173</v>
      </c>
      <c r="AL43" s="66"/>
      <c r="AM43" s="9" t="str">
        <f>IF(A44=0,A43&amp;" - 1",A43&amp;" - "&amp;A44)</f>
        <v>2 - 3</v>
      </c>
      <c r="AN43" s="18">
        <f>AN42+F42+F43</f>
        <v>-38.939999999944121</v>
      </c>
      <c r="AO43" s="18">
        <f>AN43*G43</f>
        <v>1436.1071999981204</v>
      </c>
      <c r="AP43" s="9" t="str">
        <f>D43&amp;","&amp;C43</f>
        <v>459103.8,718314.19</v>
      </c>
    </row>
    <row r="44" spans="1:44" s="46" customFormat="1">
      <c r="A44" s="20">
        <f>A43+1</f>
        <v>3</v>
      </c>
      <c r="B44" s="44"/>
      <c r="C44" s="60">
        <v>718313.21</v>
      </c>
      <c r="D44" s="60">
        <v>459140.68</v>
      </c>
      <c r="E44" s="79"/>
      <c r="F44" s="72">
        <f>IF(C45=0,C44-$C$42,C44-C45)</f>
        <v>3.5399999999208376</v>
      </c>
      <c r="G44" s="72">
        <f>IF(D45=0,D44-$D$42,D44-D45)</f>
        <v>-2.7600000000093132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4.4887860273676381</v>
      </c>
      <c r="N44" s="22">
        <f>IF(F44=0,,ATAN(G44/F44))</f>
        <v>-0.66221550126865181</v>
      </c>
      <c r="O44" s="22">
        <f>ABS(DEGREES(N44))</f>
        <v>37.942153350833962</v>
      </c>
      <c r="P44" s="24" t="str">
        <f>TEXT(INT(O44),"00")</f>
        <v>37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37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37.950000000000003</v>
      </c>
      <c r="X44" s="22">
        <f>IF(R44="",W44,IF(R44="N",IF(U44="E",180+W44,180-W44),IF(U44="E",360-W44,W44)))</f>
        <v>322.05</v>
      </c>
      <c r="Y44" s="22">
        <f>RADIANS(X44)</f>
        <v>5.6208328560477385</v>
      </c>
      <c r="Z44" s="64"/>
      <c r="AA44" s="58">
        <f>-M44*COS(Y44)</f>
        <v>-3.5396219851027779</v>
      </c>
      <c r="AB44" s="58">
        <f>-M44*SIN(Y44)</f>
        <v>2.7604847766412357</v>
      </c>
      <c r="AC44" s="64"/>
      <c r="AD44" s="82">
        <f>$AA$40/$M$40*M44</f>
        <v>2.2878234689210404E-4</v>
      </c>
      <c r="AE44" s="82">
        <f>$AB$40/$M$40*M44</f>
        <v>-9.00334160912467E-5</v>
      </c>
      <c r="AF44" s="22">
        <f>AA44-AD44</f>
        <v>-3.53985076744967</v>
      </c>
      <c r="AG44" s="22">
        <f>AB44-AE44</f>
        <v>2.7605748100573271</v>
      </c>
      <c r="AH44" s="64"/>
      <c r="AI44" s="25">
        <f>A44</f>
        <v>3</v>
      </c>
      <c r="AJ44" s="82">
        <f t="shared" si="1"/>
        <v>718313.67390049342</v>
      </c>
      <c r="AK44" s="82">
        <f t="shared" si="1"/>
        <v>459140.27406030922</v>
      </c>
      <c r="AL44" s="66"/>
      <c r="AM44" s="9" t="str">
        <f>IF(A45=0,A44&amp;" - 1",A44&amp;" - "&amp;A45)</f>
        <v>3 - 4</v>
      </c>
      <c r="AN44" s="18">
        <f>AN43+F43+F44</f>
        <v>-34.42000000004191</v>
      </c>
      <c r="AO44" s="18">
        <f>AN44*G44</f>
        <v>94.999200000436232</v>
      </c>
      <c r="AP44" s="9" t="str">
        <f>D44&amp;","&amp;C44</f>
        <v>459140.68,718313.21</v>
      </c>
    </row>
    <row r="45" spans="1:44" s="46" customFormat="1">
      <c r="A45" s="20">
        <f t="shared" ref="A45:A46" si="2">A44+1</f>
        <v>4</v>
      </c>
      <c r="B45" s="44"/>
      <c r="C45" s="60">
        <v>718309.67</v>
      </c>
      <c r="D45" s="60">
        <v>459143.44</v>
      </c>
      <c r="E45" s="79"/>
      <c r="F45" s="72">
        <f t="shared" ref="F45:F46" si="3">IF(C46=0,C45-$C$42,C45-C46)</f>
        <v>16.690000000060536</v>
      </c>
      <c r="G45" s="72">
        <f t="shared" ref="G45:G46" si="4">IF(D46=0,D45-$D$42,D45-D46)</f>
        <v>0.44000000000232831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16.695798872830935</v>
      </c>
      <c r="N45" s="22">
        <f t="shared" ref="N45:N46" si="11">IF(F45=0,,ATAN(G45/F45))</f>
        <v>2.6356986657021218E-2</v>
      </c>
      <c r="O45" s="22">
        <f t="shared" ref="O45:O46" si="12">ABS(DEGREES(N45))</f>
        <v>1.5101440961299404</v>
      </c>
      <c r="P45" s="24" t="str">
        <f t="shared" ref="P45:P46" si="13">TEXT(INT(O45),"00")</f>
        <v>01</v>
      </c>
      <c r="Q45" s="25" t="str">
        <f t="shared" ref="Q45:Q46" si="14">TEXT((O45-P45)*60,"00")</f>
        <v>31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1.5166666666666666</v>
      </c>
      <c r="X45" s="22">
        <f t="shared" ref="X45:X46" si="20">IF(R45="",W45,IF(R45="N",IF(U45="E",180+W45,180-W45),IF(U45="E",360-W45,W45)))</f>
        <v>1.5166666666666666</v>
      </c>
      <c r="Y45" s="22">
        <f t="shared" ref="Y45:Y46" si="21">RADIANS(X45)</f>
        <v>2.6470826988580665E-2</v>
      </c>
      <c r="Z45" s="64"/>
      <c r="AA45" s="58">
        <f t="shared" ref="AA45:AA46" si="22">-M45*COS(Y45)</f>
        <v>-16.689949802166719</v>
      </c>
      <c r="AB45" s="58">
        <f t="shared" ref="AB45:AB46" si="23">-M45*SIN(Y45)</f>
        <v>-0.44189999228084181</v>
      </c>
      <c r="AC45" s="64"/>
      <c r="AD45" s="82">
        <f t="shared" ref="AD45:AD46" si="24">$AA$40/$M$40*M45</f>
        <v>8.5094366852785769E-4</v>
      </c>
      <c r="AE45" s="82">
        <f t="shared" ref="AE45:AE46" si="25">$AB$40/$M$40*M45</f>
        <v>-3.3487446221063606E-4</v>
      </c>
      <c r="AF45" s="22">
        <f t="shared" ref="AF45:AF46" si="26">AA45-AD45</f>
        <v>-16.690800745835247</v>
      </c>
      <c r="AG45" s="22">
        <f t="shared" ref="AG45:AG46" si="27">AB45-AE45</f>
        <v>-0.44156511781863117</v>
      </c>
      <c r="AH45" s="64"/>
      <c r="AI45" s="25">
        <f t="shared" ref="AI45:AI46" si="28">A45</f>
        <v>4</v>
      </c>
      <c r="AJ45" s="82">
        <f t="shared" ref="AJ45:AJ46" si="29">AJ44+AF44</f>
        <v>718310.13404972595</v>
      </c>
      <c r="AK45" s="82">
        <f t="shared" ref="AK45:AK46" si="30">AK44+AG44</f>
        <v>459143.03463511926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-14.190000000060536</v>
      </c>
      <c r="AO45" s="18">
        <f t="shared" ref="AO45:AO46" si="33">AN45*G45</f>
        <v>-6.2436000000596747</v>
      </c>
      <c r="AP45" s="9" t="str">
        <f t="shared" ref="AP45:AP46" si="34">D45&amp;","&amp;C45</f>
        <v>459143.44,718309.67</v>
      </c>
    </row>
    <row r="46" spans="1:44" s="46" customFormat="1">
      <c r="A46" s="20">
        <f t="shared" si="2"/>
        <v>5</v>
      </c>
      <c r="B46" s="44"/>
      <c r="C46" s="60">
        <v>718292.98</v>
      </c>
      <c r="D46" s="60">
        <v>459143</v>
      </c>
      <c r="E46" s="79"/>
      <c r="F46" s="72">
        <f t="shared" si="3"/>
        <v>-1.25</v>
      </c>
      <c r="G46" s="72">
        <f t="shared" si="4"/>
        <v>39.840000000025611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39.859604865101723</v>
      </c>
      <c r="N46" s="22">
        <f t="shared" si="11"/>
        <v>-1.5394311142895061</v>
      </c>
      <c r="O46" s="22">
        <f t="shared" si="12"/>
        <v>88.202905699910175</v>
      </c>
      <c r="P46" s="24" t="str">
        <f t="shared" si="13"/>
        <v>88</v>
      </c>
      <c r="Q46" s="25" t="str">
        <f t="shared" si="14"/>
        <v>12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12</v>
      </c>
      <c r="U46" s="24" t="str">
        <f t="shared" si="18"/>
        <v>W</v>
      </c>
      <c r="V46" s="44"/>
      <c r="W46" s="22">
        <f t="shared" si="19"/>
        <v>88.2</v>
      </c>
      <c r="X46" s="22">
        <f t="shared" si="20"/>
        <v>91.8</v>
      </c>
      <c r="Y46" s="22">
        <f t="shared" si="21"/>
        <v>1.6022122533307945</v>
      </c>
      <c r="Z46" s="64"/>
      <c r="AA46" s="58">
        <f t="shared" si="22"/>
        <v>1.2520204453671</v>
      </c>
      <c r="AB46" s="58">
        <f t="shared" si="23"/>
        <v>-39.839936556255005</v>
      </c>
      <c r="AC46" s="64"/>
      <c r="AD46" s="82">
        <f t="shared" si="24"/>
        <v>2.031545698910862E-3</v>
      </c>
      <c r="AE46" s="82">
        <f t="shared" si="25"/>
        <v>-7.9948038694036536E-4</v>
      </c>
      <c r="AF46" s="22">
        <f t="shared" si="26"/>
        <v>1.2499888996681892</v>
      </c>
      <c r="AG46" s="22">
        <f t="shared" si="27"/>
        <v>-39.839137075868067</v>
      </c>
      <c r="AH46" s="64"/>
      <c r="AI46" s="25">
        <f t="shared" si="28"/>
        <v>5</v>
      </c>
      <c r="AJ46" s="82">
        <f t="shared" si="29"/>
        <v>718293.4432489801</v>
      </c>
      <c r="AK46" s="82">
        <f t="shared" si="30"/>
        <v>459142.59307000146</v>
      </c>
      <c r="AL46" s="66"/>
      <c r="AM46" s="9" t="str">
        <f t="shared" si="31"/>
        <v>5 - 1</v>
      </c>
      <c r="AN46" s="18">
        <f t="shared" si="32"/>
        <v>1.25</v>
      </c>
      <c r="AO46" s="18">
        <f t="shared" si="33"/>
        <v>49.800000000032014</v>
      </c>
      <c r="AP46" s="9" t="str">
        <f t="shared" si="34"/>
        <v>459143,718292.98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81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1602.1112000033963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801.05560000169817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2.8371209935771149E-3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41849.695905213281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118.73265082749882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-2.6145255889034047E-3</v>
      </c>
      <c r="AB40" s="91">
        <f>SUM(AB42:AB65536)</f>
        <v>-1.1015949696532301E-3</v>
      </c>
      <c r="AC40" s="91"/>
      <c r="AD40" s="91">
        <f>SUM(AD42:AD65536)</f>
        <v>-2.6145255889034047E-3</v>
      </c>
      <c r="AE40" s="91">
        <f>SUM(AE42:AE65536)</f>
        <v>-1.1015949696532301E-3</v>
      </c>
      <c r="AF40" s="91">
        <f>SUM(AF42:AF65536)</f>
        <v>0</v>
      </c>
      <c r="AG40" s="91">
        <f>SUM(AG42:AG65536)</f>
        <v>-2.6645352591003757E-15</v>
      </c>
      <c r="AH40" s="92"/>
      <c r="AI40" s="93">
        <v>1</v>
      </c>
      <c r="AJ40" s="92">
        <f>AJ44+AF44</f>
        <v>718221.55748647242</v>
      </c>
      <c r="AK40" s="92">
        <f>AK44+AG44</f>
        <v>459164.58038218896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3028.0200000000186</v>
      </c>
      <c r="G41" s="72">
        <f>IF(D42=0,D41-$D$41,D41-D42)</f>
        <v>3249.0499999999884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4441.3096067376382</v>
      </c>
      <c r="N41" s="36">
        <f>IF(F41=0,,ATAN(G41/F41))</f>
        <v>0.82059590944994876</v>
      </c>
      <c r="O41" s="36">
        <f>ABS(DEGREES(N41))</f>
        <v>47.016682297181532</v>
      </c>
      <c r="P41" s="37" t="str">
        <f>TEXT(INT(O41),"00")</f>
        <v>47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47.016666666666666</v>
      </c>
      <c r="X41" s="22">
        <f>IF(R41="",W41,IF(R41="N",IF(U41="E",180+W41,180-W41),IF(U41="E",360-W41,W41)))</f>
        <v>47.016666666666666</v>
      </c>
      <c r="Y41" s="22">
        <f>RADIANS(X41)</f>
        <v>0.82059563664600055</v>
      </c>
      <c r="Z41" s="64"/>
      <c r="AA41" s="58">
        <f>-M41*COS(Y41)</f>
        <v>-3028.0208863535736</v>
      </c>
      <c r="AB41" s="58">
        <f>-M41*SIN(Y41)</f>
        <v>-3249.0491739440558</v>
      </c>
      <c r="AC41" s="64"/>
      <c r="AD41" s="22">
        <v>0</v>
      </c>
      <c r="AE41" s="22">
        <v>0</v>
      </c>
      <c r="AF41" s="22">
        <f t="shared" ref="AF41:AG43" si="0">AA41-AD41</f>
        <v>-3028.0208863535736</v>
      </c>
      <c r="AG41" s="22">
        <f t="shared" si="0"/>
        <v>-3249.0491739440558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718200.6</v>
      </c>
      <c r="D42" s="60">
        <v>459201.17</v>
      </c>
      <c r="E42" s="79"/>
      <c r="F42" s="72">
        <f>IF(C43=0,C42-$C$42,C42-C43)</f>
        <v>-1.0200000000186265</v>
      </c>
      <c r="G42" s="72">
        <f>IF(D43=0,D42-$D$42,D42-D43)</f>
        <v>40.179999999993015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40.192944654497225</v>
      </c>
      <c r="N42" s="36">
        <f>IF(F42=0,,ATAN(G42/F42))</f>
        <v>-1.5454160138004953</v>
      </c>
      <c r="O42" s="36">
        <f>ABS(DEGREES(N42))</f>
        <v>88.545815182699769</v>
      </c>
      <c r="P42" s="37" t="str">
        <f>TEXT(INT(O42),"00")</f>
        <v>88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88.55</v>
      </c>
      <c r="X42" s="22">
        <f>IF(R42="",W42,IF(R42="N",IF(U42="E",180+W42,180-W42),IF(U42="E",360-W42,W42)))</f>
        <v>91.45</v>
      </c>
      <c r="Y42" s="22">
        <f>RADIANS(X42)</f>
        <v>1.5961036009488143</v>
      </c>
      <c r="Z42" s="64"/>
      <c r="AA42" s="58">
        <f>-M42*COS(Y42)</f>
        <v>1.0170652966899227</v>
      </c>
      <c r="AB42" s="58">
        <f>-M42*SIN(Y42)</f>
        <v>-40.180074392436687</v>
      </c>
      <c r="AC42" s="64"/>
      <c r="AD42" s="82">
        <f>$AA$40/$M$40*M42</f>
        <v>-8.8505968291093873E-4</v>
      </c>
      <c r="AE42" s="82">
        <f>$AB$40/$M$40*M42</f>
        <v>-3.7290791823785599E-4</v>
      </c>
      <c r="AF42" s="22">
        <f t="shared" si="0"/>
        <v>1.0179503563728336</v>
      </c>
      <c r="AG42" s="22">
        <f t="shared" si="0"/>
        <v>-40.179701484518446</v>
      </c>
      <c r="AH42" s="63"/>
      <c r="AI42" s="38">
        <f>A42</f>
        <v>1</v>
      </c>
      <c r="AJ42" s="82">
        <f t="shared" ref="AJ42:AK44" si="1">AJ41+AF41</f>
        <v>718200.59911364643</v>
      </c>
      <c r="AK42" s="82">
        <f t="shared" si="1"/>
        <v>459201.17082605592</v>
      </c>
      <c r="AL42" s="66"/>
      <c r="AM42" s="9" t="str">
        <f>IF(A43=0,A42&amp;" - 1",A42&amp;" - "&amp;A43)</f>
        <v>1 - 2</v>
      </c>
      <c r="AN42" s="18">
        <f>F42</f>
        <v>-1.0200000000186265</v>
      </c>
      <c r="AO42" s="18">
        <f>AN42*G42</f>
        <v>-40.983600000741284</v>
      </c>
      <c r="AP42" s="9" t="str">
        <f>D42&amp;","&amp;C42</f>
        <v>459201.17,718200.6</v>
      </c>
    </row>
    <row r="43" spans="1:44">
      <c r="A43" s="20">
        <f>A42+1</f>
        <v>2</v>
      </c>
      <c r="B43" s="44"/>
      <c r="C43" s="60">
        <v>718201.62</v>
      </c>
      <c r="D43" s="60">
        <v>459160.99</v>
      </c>
      <c r="E43" s="79"/>
      <c r="F43" s="72">
        <f>IF(C44=0,C43-$C$42,C43-C44)</f>
        <v>-16.989999999990687</v>
      </c>
      <c r="G43" s="72">
        <f>IF(D44=0,D43-$D$42,D43-D44)</f>
        <v>-0.53000000002793968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16.998264617298823</v>
      </c>
      <c r="N43" s="36">
        <f>IF(F43=0,,ATAN(G43/F43))</f>
        <v>3.1184707653332453E-2</v>
      </c>
      <c r="O43" s="36">
        <f>ABS(DEGREES(N43))</f>
        <v>1.786752133885267</v>
      </c>
      <c r="P43" s="37" t="str">
        <f>TEXT(INT(O43),"00")</f>
        <v>01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1.7833333333333332</v>
      </c>
      <c r="X43" s="22">
        <f>IF(R43="",W43,IF(R43="N",IF(U43="E",180+W43,180-W43),IF(U43="E",360-W43,W43)))</f>
        <v>181.78333333333333</v>
      </c>
      <c r="Y43" s="22">
        <f>RADIANS(X43)</f>
        <v>3.1727176919170255</v>
      </c>
      <c r="Z43" s="64"/>
      <c r="AA43" s="58">
        <f>-M43*COS(Y43)</f>
        <v>16.990031594487661</v>
      </c>
      <c r="AB43" s="58">
        <f>-M43*SIN(Y43)</f>
        <v>0.52898621723458528</v>
      </c>
      <c r="AC43" s="64"/>
      <c r="AD43" s="82">
        <f>$AA$40/$M$40*M43</f>
        <v>-3.7430645655715561E-4</v>
      </c>
      <c r="AE43" s="82">
        <f>$AB$40/$M$40*M43</f>
        <v>-1.5770895928581477E-4</v>
      </c>
      <c r="AF43" s="22">
        <f t="shared" si="0"/>
        <v>16.990405900944218</v>
      </c>
      <c r="AG43" s="22">
        <f t="shared" si="0"/>
        <v>0.52914392619387107</v>
      </c>
      <c r="AH43" s="64"/>
      <c r="AI43" s="25">
        <f>A43</f>
        <v>2</v>
      </c>
      <c r="AJ43" s="82">
        <f t="shared" si="1"/>
        <v>718201.61706400278</v>
      </c>
      <c r="AK43" s="82">
        <f t="shared" si="1"/>
        <v>459160.99112457142</v>
      </c>
      <c r="AL43" s="66"/>
      <c r="AM43" s="9" t="str">
        <f>IF(A44=0,A43&amp;" - 1",A43&amp;" - "&amp;A44)</f>
        <v>2 - 3</v>
      </c>
      <c r="AN43" s="18">
        <f>AN42+F42+F43</f>
        <v>-19.03000000002794</v>
      </c>
      <c r="AO43" s="18">
        <f>AN43*G43</f>
        <v>10.0859000005465</v>
      </c>
      <c r="AP43" s="9" t="str">
        <f>D43&amp;","&amp;C43</f>
        <v>459160.99,718201.62</v>
      </c>
    </row>
    <row r="44" spans="1:44" s="46" customFormat="1">
      <c r="A44" s="20">
        <f>A43+1</f>
        <v>3</v>
      </c>
      <c r="B44" s="44"/>
      <c r="C44" s="60">
        <v>718218.61</v>
      </c>
      <c r="D44" s="60">
        <v>459161.52</v>
      </c>
      <c r="E44" s="79"/>
      <c r="F44" s="72">
        <f>IF(C45=0,C44-$C$42,C44-C45)</f>
        <v>-2.9500000000698492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4.250423508357474</v>
      </c>
      <c r="N44" s="22">
        <f>IF(F44=0,,ATAN(G44/F44))</f>
        <v>0.8036989486384758</v>
      </c>
      <c r="O44" s="22">
        <f>ABS(DEGREES(N44))</f>
        <v>46.048557756086183</v>
      </c>
      <c r="P44" s="24" t="str">
        <f>TEXT(INT(O44),"00")</f>
        <v>46</v>
      </c>
      <c r="Q44" s="25" t="str">
        <f>TEXT((O44-P44)*60,"00")</f>
        <v>03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46.05</v>
      </c>
      <c r="X44" s="22">
        <f>IF(R44="",W44,IF(R44="N",IF(U44="E",180+W44,180-W44),IF(U44="E",360-W44,W44)))</f>
        <v>226.05</v>
      </c>
      <c r="Y44" s="22">
        <f>RADIANS(X44)</f>
        <v>3.945316774133182</v>
      </c>
      <c r="Z44" s="64"/>
      <c r="AA44" s="58">
        <f>-M44*COS(Y44)</f>
        <v>2.9499229731062266</v>
      </c>
      <c r="AB44" s="58">
        <f>-M44*SIN(Y44)</f>
        <v>3.060074256147713</v>
      </c>
      <c r="AC44" s="64"/>
      <c r="AD44" s="82">
        <f>$AA$40/$M$40*M44</f>
        <v>-9.3595493310618782E-5</v>
      </c>
      <c r="AE44" s="82">
        <f>$AB$40/$M$40*M44</f>
        <v>-3.9435194304766644E-5</v>
      </c>
      <c r="AF44" s="22">
        <f>AA44-AD44</f>
        <v>2.9500165685995374</v>
      </c>
      <c r="AG44" s="22">
        <f>AB44-AE44</f>
        <v>3.0601136913420177</v>
      </c>
      <c r="AH44" s="64"/>
      <c r="AI44" s="25">
        <f>A44</f>
        <v>3</v>
      </c>
      <c r="AJ44" s="82">
        <f t="shared" si="1"/>
        <v>718218.60746990377</v>
      </c>
      <c r="AK44" s="82">
        <f t="shared" si="1"/>
        <v>459161.52026849764</v>
      </c>
      <c r="AL44" s="66"/>
      <c r="AM44" s="9" t="str">
        <f>IF(A45=0,A44&amp;" - 1",A44&amp;" - "&amp;A45)</f>
        <v>3 - 4</v>
      </c>
      <c r="AN44" s="18">
        <f>AN43+F43+F44</f>
        <v>-38.970000000088476</v>
      </c>
      <c r="AO44" s="18">
        <f>AN44*G44</f>
        <v>119.24820000018001</v>
      </c>
      <c r="AP44" s="9" t="str">
        <f>D44&amp;","&amp;C44</f>
        <v>459161.52,718218.61</v>
      </c>
    </row>
    <row r="45" spans="1:44" s="46" customFormat="1">
      <c r="A45" s="20">
        <f t="shared" ref="A45:A46" si="2">A44+1</f>
        <v>4</v>
      </c>
      <c r="B45" s="44"/>
      <c r="C45" s="60">
        <v>718221.56</v>
      </c>
      <c r="D45" s="60">
        <v>459164.58</v>
      </c>
      <c r="E45" s="79"/>
      <c r="F45" s="72">
        <f t="shared" ref="F45:F46" si="3">IF(C46=0,C45-$C$42,C45-C46)</f>
        <v>0.91000000003259629</v>
      </c>
      <c r="G45" s="72">
        <f t="shared" ref="G45:G46" si="4">IF(D46=0,D45-$D$42,D45-D46)</f>
        <v>-37.21999999997206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37.231122733513949</v>
      </c>
      <c r="N45" s="22">
        <f t="shared" ref="N45:N46" si="11">IF(F45=0,,ATAN(G45/F45))</f>
        <v>-1.5463519758231039</v>
      </c>
      <c r="O45" s="22">
        <f t="shared" ref="O45:O46" si="12">ABS(DEGREES(N45))</f>
        <v>88.599441856379769</v>
      </c>
      <c r="P45" s="24" t="str">
        <f t="shared" ref="P45:P46" si="13">TEXT(INT(O45),"00")</f>
        <v>88</v>
      </c>
      <c r="Q45" s="25" t="str">
        <f t="shared" ref="Q45:Q46" si="14">TEXT((O45-P45)*60,"00")</f>
        <v>36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88.6</v>
      </c>
      <c r="X45" s="22">
        <f t="shared" ref="X45:X46" si="20">IF(R45="",W45,IF(R45="N",IF(U45="E",180+W45,180-W45),IF(U45="E",360-W45,W45)))</f>
        <v>271.39999999999998</v>
      </c>
      <c r="Y45" s="22">
        <f t="shared" ref="Y45:Y46" si="21">RADIANS(X45)</f>
        <v>4.7368235899126097</v>
      </c>
      <c r="Z45" s="64"/>
      <c r="AA45" s="58">
        <f t="shared" ref="AA45:AA46" si="22">-M45*COS(Y45)</f>
        <v>-0.90963742344847731</v>
      </c>
      <c r="AB45" s="58">
        <f t="shared" ref="AB45:AB46" si="23">-M45*SIN(Y45)</f>
        <v>37.220008862919968</v>
      </c>
      <c r="AC45" s="64"/>
      <c r="AD45" s="82">
        <f t="shared" ref="AD45:AD46" si="24">$AA$40/$M$40*M45</f>
        <v>-8.198395505529376E-4</v>
      </c>
      <c r="AE45" s="82">
        <f t="shared" ref="AE45:AE46" si="25">$AB$40/$M$40*M45</f>
        <v>-3.4542829821400834E-4</v>
      </c>
      <c r="AF45" s="22">
        <f t="shared" ref="AF45:AF46" si="26">AA45-AD45</f>
        <v>-0.90881758389792433</v>
      </c>
      <c r="AG45" s="22">
        <f t="shared" ref="AG45:AG46" si="27">AB45-AE45</f>
        <v>37.220354291218179</v>
      </c>
      <c r="AH45" s="64"/>
      <c r="AI45" s="25">
        <f t="shared" ref="AI45:AI46" si="28">A45</f>
        <v>4</v>
      </c>
      <c r="AJ45" s="82">
        <f t="shared" ref="AJ45:AJ46" si="29">AJ44+AF44</f>
        <v>718221.55748647242</v>
      </c>
      <c r="AK45" s="82">
        <f t="shared" ref="AK45:AK46" si="30">AK44+AG44</f>
        <v>459164.58038218896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-41.010000000125729</v>
      </c>
      <c r="AO45" s="18">
        <f t="shared" ref="AO45:AO46" si="33">AN45*G45</f>
        <v>1526.3922000035338</v>
      </c>
      <c r="AP45" s="9" t="str">
        <f t="shared" ref="AP45:AP46" si="34">D45&amp;","&amp;C45</f>
        <v>459164.58,718221.56</v>
      </c>
    </row>
    <row r="46" spans="1:44" s="46" customFormat="1">
      <c r="A46" s="20">
        <f t="shared" si="2"/>
        <v>5</v>
      </c>
      <c r="B46" s="44"/>
      <c r="C46" s="60">
        <v>718220.65</v>
      </c>
      <c r="D46" s="60">
        <v>459201.8</v>
      </c>
      <c r="E46" s="79"/>
      <c r="F46" s="72">
        <f t="shared" si="3"/>
        <v>20.050000000046566</v>
      </c>
      <c r="G46" s="72">
        <f t="shared" si="4"/>
        <v>0.63000000000465661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20.059895313831355</v>
      </c>
      <c r="N46" s="22">
        <f t="shared" si="11"/>
        <v>3.1411111631265622E-2</v>
      </c>
      <c r="O46" s="22">
        <f t="shared" si="12"/>
        <v>1.7997241262858106</v>
      </c>
      <c r="P46" s="24" t="str">
        <f t="shared" si="13"/>
        <v>01</v>
      </c>
      <c r="Q46" s="25" t="str">
        <f t="shared" si="14"/>
        <v>48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48</v>
      </c>
      <c r="U46" s="24" t="str">
        <f t="shared" si="18"/>
        <v>W</v>
      </c>
      <c r="V46" s="44"/>
      <c r="W46" s="22">
        <f t="shared" si="19"/>
        <v>1.8</v>
      </c>
      <c r="X46" s="22">
        <f t="shared" si="20"/>
        <v>1.8</v>
      </c>
      <c r="Y46" s="22">
        <f t="shared" si="21"/>
        <v>3.1415926535897934E-2</v>
      </c>
      <c r="Z46" s="64"/>
      <c r="AA46" s="58">
        <f t="shared" si="22"/>
        <v>-20.049996966424235</v>
      </c>
      <c r="AB46" s="58">
        <f t="shared" si="23"/>
        <v>-0.63009653883523142</v>
      </c>
      <c r="AC46" s="64"/>
      <c r="AD46" s="82">
        <f t="shared" si="24"/>
        <v>-4.417244055717543E-4</v>
      </c>
      <c r="AE46" s="82">
        <f t="shared" si="25"/>
        <v>-1.8611459961078453E-4</v>
      </c>
      <c r="AF46" s="22">
        <f t="shared" si="26"/>
        <v>-20.049555242018663</v>
      </c>
      <c r="AG46" s="22">
        <f t="shared" si="27"/>
        <v>-0.6299104242356206</v>
      </c>
      <c r="AH46" s="64"/>
      <c r="AI46" s="25">
        <f t="shared" si="28"/>
        <v>5</v>
      </c>
      <c r="AJ46" s="82">
        <f t="shared" si="29"/>
        <v>718220.64866888849</v>
      </c>
      <c r="AK46" s="82">
        <f t="shared" si="30"/>
        <v>459201.80073648016</v>
      </c>
      <c r="AL46" s="66"/>
      <c r="AM46" s="9" t="str">
        <f t="shared" si="31"/>
        <v>5 - 1</v>
      </c>
      <c r="AN46" s="18">
        <f t="shared" si="32"/>
        <v>-20.050000000046566</v>
      </c>
      <c r="AO46" s="18">
        <f t="shared" si="33"/>
        <v>-12.631500000122701</v>
      </c>
      <c r="AP46" s="9" t="str">
        <f t="shared" si="34"/>
        <v>459201.8,718220.65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C48" sqref="C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69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71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1606.8558999961408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803.4279499980704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7.8133405805509582E-3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15360.842499001625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120.01949404890118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-1.5834562843686228E-3</v>
      </c>
      <c r="AB40" s="91">
        <f>SUM(AB42:AB65536)</f>
        <v>7.6512062593540042E-3</v>
      </c>
      <c r="AC40" s="91"/>
      <c r="AD40" s="91">
        <f>SUM(AD42:AD65536)</f>
        <v>-1.5834562843686228E-3</v>
      </c>
      <c r="AE40" s="91">
        <f>SUM(AE42:AE65536)</f>
        <v>7.6512062593540042E-3</v>
      </c>
      <c r="AF40" s="91">
        <f>SUM(AF42:AF65536)</f>
        <v>0</v>
      </c>
      <c r="AG40" s="91">
        <f>SUM(AG42:AG65536)</f>
        <v>2.9976021664879227E-15</v>
      </c>
      <c r="AH40" s="92"/>
      <c r="AI40" s="93">
        <v>1</v>
      </c>
      <c r="AJ40" s="92">
        <f>AJ44+AF44</f>
        <v>718294.23409274977</v>
      </c>
      <c r="AK40" s="92">
        <f>AK44+AG44</f>
        <v>459103.15756381612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2933.9699999999721</v>
      </c>
      <c r="G41" s="72">
        <f>IF(D42=0,D41-$D$41,D41-D42)</f>
        <v>3367.2199999999721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4466.1337294464938</v>
      </c>
      <c r="N41" s="36">
        <f>IF(F41=0,,ATAN(G41/F41))</f>
        <v>0.85404697410537567</v>
      </c>
      <c r="O41" s="36">
        <f>ABS(DEGREES(N41))</f>
        <v>48.933287122156734</v>
      </c>
      <c r="P41" s="37" t="str">
        <f>TEXT(INT(O41),"00")</f>
        <v>48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48.93333333333333</v>
      </c>
      <c r="X41" s="22">
        <f>IF(R41="",W41,IF(R41="N",IF(U41="E",180+W41,180-W41),IF(U41="E",360-W41,W41)))</f>
        <v>48.93333333333333</v>
      </c>
      <c r="Y41" s="22">
        <f>RADIANS(X41)</f>
        <v>0.85404778064255849</v>
      </c>
      <c r="Z41" s="64"/>
      <c r="AA41" s="58">
        <f>-M41*COS(Y41)</f>
        <v>-2933.9672842108848</v>
      </c>
      <c r="AB41" s="58">
        <f>-M41*SIN(Y41)</f>
        <v>-3367.2223663547752</v>
      </c>
      <c r="AC41" s="64"/>
      <c r="AD41" s="22">
        <v>0</v>
      </c>
      <c r="AE41" s="22">
        <v>0</v>
      </c>
      <c r="AF41" s="22">
        <f t="shared" ref="AF41:AG43" si="0">AA41-AD41</f>
        <v>-2933.9672842108848</v>
      </c>
      <c r="AG41" s="22">
        <f t="shared" si="0"/>
        <v>-3367.2223663547752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718294.65</v>
      </c>
      <c r="D42" s="60">
        <v>459083</v>
      </c>
      <c r="E42" s="79"/>
      <c r="F42" s="72">
        <f>IF(C43=0,C42-$C$42,C42-C43)</f>
        <v>-20.049999999930151</v>
      </c>
      <c r="G42" s="72">
        <f>IF(D43=0,D42-$D$42,D42-D43)</f>
        <v>-0.67999999999301508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20.061527857996996</v>
      </c>
      <c r="N42" s="36">
        <f>IF(F42=0,,ATAN(G42/F42))</f>
        <v>3.3902217374227418E-2</v>
      </c>
      <c r="O42" s="36">
        <f>ABS(DEGREES(N42))</f>
        <v>1.9424539716783229</v>
      </c>
      <c r="P42" s="37" t="str">
        <f>TEXT(INT(O42),"00")</f>
        <v>01</v>
      </c>
      <c r="Q42" s="38" t="str">
        <f>TEXT((O42-P42)*60,"00")</f>
        <v>57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57</v>
      </c>
      <c r="U42" s="40" t="str">
        <f>IF(L42="",IF(G42&gt;0,"W","E"),"")</f>
        <v>E</v>
      </c>
      <c r="V42" s="44"/>
      <c r="W42" s="22">
        <f>IF(S42="due",90*(I42+K42),S42+T42/60)</f>
        <v>1.95</v>
      </c>
      <c r="X42" s="22">
        <f>IF(R42="",W42,IF(R42="N",IF(U42="E",180+W42,180-W42),IF(U42="E",360-W42,W42)))</f>
        <v>181.95</v>
      </c>
      <c r="Y42" s="22">
        <f>RADIANS(X42)</f>
        <v>3.1756265740036822</v>
      </c>
      <c r="Z42" s="64"/>
      <c r="AA42" s="58">
        <f>-M42*COS(Y42)</f>
        <v>20.049910267972891</v>
      </c>
      <c r="AB42" s="58">
        <f>-M42*SIN(Y42)</f>
        <v>0.68264064003305092</v>
      </c>
      <c r="AC42" s="64"/>
      <c r="AD42" s="82">
        <f>$AA$40/$M$40*M42</f>
        <v>-2.6467827257993986E-4</v>
      </c>
      <c r="AE42" s="82">
        <f>$AB$40/$M$40*M42</f>
        <v>1.2789163021864666E-3</v>
      </c>
      <c r="AF42" s="22">
        <f t="shared" si="0"/>
        <v>20.05017494624547</v>
      </c>
      <c r="AG42" s="22">
        <f t="shared" si="0"/>
        <v>0.68136172373086445</v>
      </c>
      <c r="AH42" s="63"/>
      <c r="AI42" s="38">
        <f>A42</f>
        <v>1</v>
      </c>
      <c r="AJ42" s="82">
        <f t="shared" ref="AJ42:AK44" si="1">AJ41+AF41</f>
        <v>718294.65271578915</v>
      </c>
      <c r="AK42" s="82">
        <f t="shared" si="1"/>
        <v>459082.99763364519</v>
      </c>
      <c r="AL42" s="66"/>
      <c r="AM42" s="9" t="str">
        <f>IF(A43=0,A42&amp;" - 1",A42&amp;" - "&amp;A43)</f>
        <v>1 - 2</v>
      </c>
      <c r="AN42" s="18">
        <f>F42</f>
        <v>-20.049999999930151</v>
      </c>
      <c r="AO42" s="18">
        <f>AN42*G42</f>
        <v>13.633999999812454</v>
      </c>
      <c r="AP42" s="9" t="str">
        <f>D42&amp;","&amp;C42</f>
        <v>459083,718294.65</v>
      </c>
    </row>
    <row r="43" spans="1:44">
      <c r="A43" s="20">
        <f>A42+1</f>
        <v>2</v>
      </c>
      <c r="B43" s="44"/>
      <c r="C43" s="60">
        <v>718314.7</v>
      </c>
      <c r="D43" s="60">
        <v>459083.68</v>
      </c>
      <c r="E43" s="79"/>
      <c r="F43" s="72">
        <f>IF(C44=0,C43-$C$42,C43-C44)</f>
        <v>0.51000000000931323</v>
      </c>
      <c r="G43" s="72">
        <f>IF(D44=0,D43-$D$42,D43-D44)</f>
        <v>-20.119999999995343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20.126462679761243</v>
      </c>
      <c r="N43" s="36">
        <f>IF(F43=0,,ATAN(G43/F43))</f>
        <v>-1.5454538409964502</v>
      </c>
      <c r="O43" s="36">
        <f>ABS(DEGREES(N43))</f>
        <v>88.547982521378799</v>
      </c>
      <c r="P43" s="37" t="str">
        <f>TEXT(INT(O43),"00")</f>
        <v>88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88.55</v>
      </c>
      <c r="X43" s="22">
        <f>IF(R43="",W43,IF(R43="N",IF(U43="E",180+W43,180-W43),IF(U43="E",360-W43,W43)))</f>
        <v>271.45</v>
      </c>
      <c r="Y43" s="22">
        <f>RADIANS(X43)</f>
        <v>4.7376962545386077</v>
      </c>
      <c r="Z43" s="64"/>
      <c r="AA43" s="58">
        <f>-M43*COS(Y43)</f>
        <v>-0.50929154140538202</v>
      </c>
      <c r="AB43" s="58">
        <f>-M43*SIN(Y43)</f>
        <v>20.120017945461058</v>
      </c>
      <c r="AC43" s="64"/>
      <c r="AD43" s="82">
        <f>$AA$40/$M$40*M43</f>
        <v>-2.6553497883763383E-4</v>
      </c>
      <c r="AE43" s="82">
        <f>$AB$40/$M$40*M43</f>
        <v>1.283055877333569E-3</v>
      </c>
      <c r="AF43" s="22">
        <f t="shared" si="0"/>
        <v>-0.50902600642654439</v>
      </c>
      <c r="AG43" s="22">
        <f t="shared" si="0"/>
        <v>20.118734889583724</v>
      </c>
      <c r="AH43" s="64"/>
      <c r="AI43" s="25">
        <f>A43</f>
        <v>2</v>
      </c>
      <c r="AJ43" s="82">
        <f t="shared" si="1"/>
        <v>718314.70289073535</v>
      </c>
      <c r="AK43" s="82">
        <f t="shared" si="1"/>
        <v>459083.67899536894</v>
      </c>
      <c r="AL43" s="66"/>
      <c r="AM43" s="9" t="str">
        <f>IF(A44=0,A43&amp;" - 1",A43&amp;" - "&amp;A44)</f>
        <v>2 - 3</v>
      </c>
      <c r="AN43" s="18">
        <f>AN42+F42+F43</f>
        <v>-39.589999999850988</v>
      </c>
      <c r="AO43" s="18">
        <f>AN43*G43</f>
        <v>796.55079999681755</v>
      </c>
      <c r="AP43" s="9" t="str">
        <f>D43&amp;","&amp;C43</f>
        <v>459083.68,718314.7</v>
      </c>
    </row>
    <row r="44" spans="1:44" s="46" customFormat="1">
      <c r="A44" s="20">
        <f>A43+1</f>
        <v>3</v>
      </c>
      <c r="B44" s="44"/>
      <c r="C44" s="60">
        <v>718314.19</v>
      </c>
      <c r="D44" s="60">
        <v>459103.8</v>
      </c>
      <c r="E44" s="79"/>
      <c r="F44" s="72">
        <f>IF(C45=0,C44-$C$42,C44-C45)</f>
        <v>19.959999999962747</v>
      </c>
      <c r="G44" s="72">
        <f>IF(D45=0,D44-$D$42,D44-D45)</f>
        <v>0.64000000001396984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19.970257885128341</v>
      </c>
      <c r="N44" s="22">
        <f>IF(F44=0,,ATAN(G44/F44))</f>
        <v>3.2053146565010848E-2</v>
      </c>
      <c r="O44" s="22">
        <f>ABS(DEGREES(N44))</f>
        <v>1.8365100182893737</v>
      </c>
      <c r="P44" s="24" t="str">
        <f>TEXT(INT(O44),"00")</f>
        <v>01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1.8333333333333335</v>
      </c>
      <c r="X44" s="22">
        <f>IF(R44="",W44,IF(R44="N",IF(U44="E",180+W44,180-W44),IF(U44="E",360-W44,W44)))</f>
        <v>1.8333333333333335</v>
      </c>
      <c r="Y44" s="22">
        <f>RADIANS(X44)</f>
        <v>3.199770295322938E-2</v>
      </c>
      <c r="Z44" s="64"/>
      <c r="AA44" s="58">
        <f>-M44*COS(Y44)</f>
        <v>-19.960035453195808</v>
      </c>
      <c r="AB44" s="58">
        <f>-M44*SIN(Y44)</f>
        <v>-0.63889334453970259</v>
      </c>
      <c r="AC44" s="64"/>
      <c r="AD44" s="82">
        <f>$AA$40/$M$40*M44</f>
        <v>-2.6347411809438489E-4</v>
      </c>
      <c r="AE44" s="82">
        <f>$AB$40/$M$40*M44</f>
        <v>1.273097869162418E-3</v>
      </c>
      <c r="AF44" s="22">
        <f>AA44-AD44</f>
        <v>-19.959771979077715</v>
      </c>
      <c r="AG44" s="22">
        <f>AB44-AE44</f>
        <v>-0.640166442408865</v>
      </c>
      <c r="AH44" s="64"/>
      <c r="AI44" s="25">
        <f>A44</f>
        <v>3</v>
      </c>
      <c r="AJ44" s="82">
        <f t="shared" si="1"/>
        <v>718314.19386472891</v>
      </c>
      <c r="AK44" s="82">
        <f t="shared" si="1"/>
        <v>459103.79773025855</v>
      </c>
      <c r="AL44" s="66"/>
      <c r="AM44" s="9" t="str">
        <f>IF(A45=0,A44&amp;" - 1",A44&amp;" - "&amp;A45)</f>
        <v>3 - 4</v>
      </c>
      <c r="AN44" s="18">
        <f>AN43+F43+F44</f>
        <v>-19.119999999878928</v>
      </c>
      <c r="AO44" s="18">
        <f>AN44*G44</f>
        <v>-12.236800000189618</v>
      </c>
      <c r="AP44" s="9" t="str">
        <f>D44&amp;","&amp;C44</f>
        <v>459103.8,718314.19</v>
      </c>
    </row>
    <row r="45" spans="1:44" s="46" customFormat="1">
      <c r="A45" s="20">
        <f t="shared" ref="A45:A47" si="2">A44+1</f>
        <v>4</v>
      </c>
      <c r="B45" s="44"/>
      <c r="C45" s="60">
        <v>718294.23</v>
      </c>
      <c r="D45" s="60">
        <v>459103.16</v>
      </c>
      <c r="E45" s="79"/>
      <c r="F45" s="72">
        <f t="shared" ref="F45:F47" si="3">IF(C46=0,C45-$C$42,C45-C46)</f>
        <v>19.849999999976717</v>
      </c>
      <c r="G45" s="72">
        <f t="shared" ref="G45:G47" si="4">IF(D46=0,D45-$D$42,D45-D46)</f>
        <v>0.57999999995809048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19.85847174379305</v>
      </c>
      <c r="N45" s="22">
        <f t="shared" ref="N45:N47" si="11">IF(F45=0,,ATAN(G45/F45))</f>
        <v>2.9210832469125075E-2</v>
      </c>
      <c r="O45" s="22">
        <f t="shared" ref="O45:O47" si="12">ABS(DEGREES(N45))</f>
        <v>1.6736574165445763</v>
      </c>
      <c r="P45" s="24" t="str">
        <f t="shared" ref="P45:P47" si="13">TEXT(INT(O45),"00")</f>
        <v>01</v>
      </c>
      <c r="Q45" s="25" t="str">
        <f t="shared" ref="Q45:Q47" si="14">TEXT((O45-P45)*60,"00")</f>
        <v>40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40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1.6666666666666665</v>
      </c>
      <c r="X45" s="22">
        <f t="shared" ref="X45:X47" si="20">IF(R45="",W45,IF(R45="N",IF(U45="E",180+W45,180-W45),IF(U45="E",360-W45,W45)))</f>
        <v>1.6666666666666665</v>
      </c>
      <c r="Y45" s="22">
        <f t="shared" ref="Y45:Y47" si="21">RADIANS(X45)</f>
        <v>2.9088820866572156E-2</v>
      </c>
      <c r="Z45" s="64"/>
      <c r="AA45" s="58">
        <f t="shared" ref="AA45:AA47" si="22">-M45*COS(Y45)</f>
        <v>-19.850070618954216</v>
      </c>
      <c r="AB45" s="58">
        <f t="shared" ref="AB45:AB47" si="23">-M45*SIN(Y45)</f>
        <v>-0.57757806533624589</v>
      </c>
      <c r="AC45" s="64"/>
      <c r="AD45" s="82">
        <f t="shared" ref="AD45:AD47" si="24">$AA$40/$M$40*M45</f>
        <v>-2.6199928711458955E-4</v>
      </c>
      <c r="AE45" s="82">
        <f t="shared" ref="AE45:AE47" si="25">$AB$40/$M$40*M45</f>
        <v>1.2659715366355943E-3</v>
      </c>
      <c r="AF45" s="22">
        <f t="shared" ref="AF45:AF47" si="26">AA45-AD45</f>
        <v>-19.849808619667101</v>
      </c>
      <c r="AG45" s="22">
        <f t="shared" ref="AG45:AG47" si="27">AB45-AE45</f>
        <v>-0.57884403687288144</v>
      </c>
      <c r="AH45" s="64"/>
      <c r="AI45" s="25">
        <f t="shared" ref="AI45:AI47" si="28">A45</f>
        <v>4</v>
      </c>
      <c r="AJ45" s="82">
        <f t="shared" ref="AJ45:AJ47" si="29">AJ44+AF44</f>
        <v>718294.23409274977</v>
      </c>
      <c r="AK45" s="82">
        <f t="shared" ref="AK45:AK47" si="30">AK44+AG44</f>
        <v>459103.15756381612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20.690000000060536</v>
      </c>
      <c r="AO45" s="18">
        <f t="shared" ref="AO45:AO47" si="33">AN45*G45</f>
        <v>12.000199999168004</v>
      </c>
      <c r="AP45" s="9" t="str">
        <f t="shared" ref="AP45:AP47" si="34">D45&amp;","&amp;C45</f>
        <v>459103.16,718294.23</v>
      </c>
    </row>
    <row r="46" spans="1:44" s="46" customFormat="1">
      <c r="A46" s="20">
        <f t="shared" si="2"/>
        <v>5</v>
      </c>
      <c r="B46" s="44"/>
      <c r="C46" s="60">
        <v>718274.38</v>
      </c>
      <c r="D46" s="60">
        <v>459102.58</v>
      </c>
      <c r="E46" s="79"/>
      <c r="F46" s="72">
        <f t="shared" si="3"/>
        <v>-0.43000000005122274</v>
      </c>
      <c r="G46" s="72">
        <f t="shared" si="4"/>
        <v>20.150000000023283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20.154587567126804</v>
      </c>
      <c r="N46" s="22">
        <f t="shared" si="11"/>
        <v>-1.5494596148934512</v>
      </c>
      <c r="O46" s="22">
        <f t="shared" si="12"/>
        <v>88.77749645936062</v>
      </c>
      <c r="P46" s="24" t="str">
        <f t="shared" si="13"/>
        <v>88</v>
      </c>
      <c r="Q46" s="25" t="str">
        <f t="shared" si="14"/>
        <v>47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47</v>
      </c>
      <c r="U46" s="24" t="str">
        <f t="shared" si="18"/>
        <v>W</v>
      </c>
      <c r="V46" s="44"/>
      <c r="W46" s="22">
        <f t="shared" si="19"/>
        <v>88.783333333333331</v>
      </c>
      <c r="X46" s="22">
        <f t="shared" si="20"/>
        <v>91.216666666666669</v>
      </c>
      <c r="Y46" s="22">
        <f t="shared" si="21"/>
        <v>1.5920311660274944</v>
      </c>
      <c r="Z46" s="64"/>
      <c r="AA46" s="58">
        <f t="shared" si="22"/>
        <v>0.42794726354621393</v>
      </c>
      <c r="AB46" s="58">
        <f t="shared" si="23"/>
        <v>-20.150043700712057</v>
      </c>
      <c r="AC46" s="64"/>
      <c r="AD46" s="82">
        <f t="shared" si="24"/>
        <v>-2.6590603963904004E-4</v>
      </c>
      <c r="AE46" s="82">
        <f t="shared" si="25"/>
        <v>1.2848488303530787E-3</v>
      </c>
      <c r="AF46" s="22">
        <f t="shared" si="26"/>
        <v>0.42821316958585298</v>
      </c>
      <c r="AG46" s="22">
        <f t="shared" si="27"/>
        <v>-20.151328549542409</v>
      </c>
      <c r="AH46" s="64"/>
      <c r="AI46" s="25">
        <f t="shared" si="28"/>
        <v>5</v>
      </c>
      <c r="AJ46" s="82">
        <f t="shared" si="29"/>
        <v>718274.38428413006</v>
      </c>
      <c r="AK46" s="82">
        <f t="shared" si="30"/>
        <v>459102.57871977927</v>
      </c>
      <c r="AL46" s="66"/>
      <c r="AM46" s="9" t="str">
        <f t="shared" si="31"/>
        <v>5 - 6</v>
      </c>
      <c r="AN46" s="18">
        <f t="shared" si="32"/>
        <v>40.10999999998603</v>
      </c>
      <c r="AO46" s="18">
        <f t="shared" si="33"/>
        <v>808.21650000065245</v>
      </c>
      <c r="AP46" s="9" t="str">
        <f t="shared" si="34"/>
        <v>459102.58,718274.38</v>
      </c>
    </row>
    <row r="47" spans="1:44" s="46" customFormat="1">
      <c r="A47" s="20">
        <f t="shared" si="2"/>
        <v>6</v>
      </c>
      <c r="B47" s="44"/>
      <c r="C47" s="60">
        <v>718274.81</v>
      </c>
      <c r="D47" s="60">
        <v>459082.43</v>
      </c>
      <c r="E47" s="79"/>
      <c r="F47" s="72">
        <f t="shared" si="3"/>
        <v>-19.839999999967404</v>
      </c>
      <c r="G47" s="72">
        <f t="shared" si="4"/>
        <v>-0.57000000000698492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19.84818631509475</v>
      </c>
      <c r="N47" s="22">
        <f t="shared" si="11"/>
        <v>2.8721938051371548E-2</v>
      </c>
      <c r="O47" s="22">
        <f t="shared" si="12"/>
        <v>1.6456458297797936</v>
      </c>
      <c r="P47" s="24" t="str">
        <f t="shared" si="13"/>
        <v>01</v>
      </c>
      <c r="Q47" s="25" t="str">
        <f t="shared" si="14"/>
        <v>39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39</v>
      </c>
      <c r="U47" s="24" t="str">
        <f t="shared" si="18"/>
        <v>E</v>
      </c>
      <c r="V47" s="44"/>
      <c r="W47" s="22">
        <f t="shared" si="19"/>
        <v>1.65</v>
      </c>
      <c r="X47" s="22">
        <f t="shared" si="20"/>
        <v>181.65</v>
      </c>
      <c r="Y47" s="22">
        <f t="shared" si="21"/>
        <v>3.1703905862476995</v>
      </c>
      <c r="Z47" s="64"/>
      <c r="AA47" s="58">
        <f t="shared" si="22"/>
        <v>19.839956625751931</v>
      </c>
      <c r="AB47" s="58">
        <f t="shared" si="23"/>
        <v>0.57150773135325428</v>
      </c>
      <c r="AC47" s="64"/>
      <c r="AD47" s="82">
        <f t="shared" si="24"/>
        <v>-2.6186358810303468E-4</v>
      </c>
      <c r="AE47" s="82">
        <f t="shared" si="25"/>
        <v>1.265315843682877E-3</v>
      </c>
      <c r="AF47" s="22">
        <f t="shared" si="26"/>
        <v>19.840218489340035</v>
      </c>
      <c r="AG47" s="22">
        <f t="shared" si="27"/>
        <v>0.57024241550957144</v>
      </c>
      <c r="AH47" s="64"/>
      <c r="AI47" s="25">
        <f t="shared" si="28"/>
        <v>6</v>
      </c>
      <c r="AJ47" s="82">
        <f t="shared" si="29"/>
        <v>718274.81249729963</v>
      </c>
      <c r="AK47" s="82">
        <f t="shared" si="30"/>
        <v>459082.42739122972</v>
      </c>
      <c r="AL47" s="66"/>
      <c r="AM47" s="9" t="str">
        <f t="shared" si="31"/>
        <v>6 - 1</v>
      </c>
      <c r="AN47" s="18">
        <f t="shared" si="32"/>
        <v>19.839999999967404</v>
      </c>
      <c r="AO47" s="18">
        <f t="shared" si="33"/>
        <v>-11.308800000120002</v>
      </c>
      <c r="AP47" s="9" t="str">
        <f t="shared" si="34"/>
        <v>459082.43,718274.81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1667.0399000038888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833.51995000194438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6.1099190282269001E-3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19098.605335419321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116.69093215147431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-5.8793845515126009E-3</v>
      </c>
      <c r="AB40" s="91">
        <f>SUM(AB42:AB65536)</f>
        <v>1.6625125042910582E-3</v>
      </c>
      <c r="AC40" s="91"/>
      <c r="AD40" s="91">
        <f>SUM(AD42:AD65536)</f>
        <v>-5.8793845515126009E-3</v>
      </c>
      <c r="AE40" s="91">
        <f>SUM(AE42:AE65536)</f>
        <v>1.6625125042910582E-3</v>
      </c>
      <c r="AF40" s="91">
        <f>SUM(AF42:AF65536)</f>
        <v>0</v>
      </c>
      <c r="AG40" s="91">
        <f>SUM(AG42:AG65536)</f>
        <v>1.1102230246251565E-15</v>
      </c>
      <c r="AH40" s="92"/>
      <c r="AI40" s="93">
        <v>1</v>
      </c>
      <c r="AJ40" s="92">
        <f>AJ44+AF44</f>
        <v>718324.13632427633</v>
      </c>
      <c r="AK40" s="92">
        <f>AK44+AG44</f>
        <v>459077.93070273247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2879.5799999999581</v>
      </c>
      <c r="G41" s="72">
        <f>IF(D42=0,D41-$D$41,D41-D42)</f>
        <v>3371.5599999999977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4433.8919483902337</v>
      </c>
      <c r="N41" s="36">
        <f>IF(F41=0,,ATAN(G41/F41))</f>
        <v>0.86393871304455494</v>
      </c>
      <c r="O41" s="36">
        <f>ABS(DEGREES(N41))</f>
        <v>49.500042015416916</v>
      </c>
      <c r="P41" s="37" t="str">
        <f>TEXT(INT(O41),"00")</f>
        <v>49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49.5</v>
      </c>
      <c r="X41" s="22">
        <f>IF(R41="",W41,IF(R41="N",IF(U41="E",180+W41,180-W41),IF(U41="E",360-W41,W41)))</f>
        <v>49.5</v>
      </c>
      <c r="Y41" s="22">
        <f>RADIANS(X41)</f>
        <v>0.86393797973719311</v>
      </c>
      <c r="Z41" s="64"/>
      <c r="AA41" s="58">
        <f>-M41*COS(Y41)</f>
        <v>-2879.5824723889527</v>
      </c>
      <c r="AB41" s="58">
        <f>-M41*SIN(Y41)</f>
        <v>-3371.557888381878</v>
      </c>
      <c r="AC41" s="64"/>
      <c r="AD41" s="22">
        <v>0</v>
      </c>
      <c r="AE41" s="22">
        <v>0</v>
      </c>
      <c r="AF41" s="22">
        <f t="shared" ref="AF41:AG43" si="0">AA41-AD41</f>
        <v>-2879.5824723889527</v>
      </c>
      <c r="AG41" s="22">
        <f t="shared" si="0"/>
        <v>-3371.557888381878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718349.04</v>
      </c>
      <c r="D42" s="60">
        <v>459078.66</v>
      </c>
      <c r="E42" s="79"/>
      <c r="F42" s="72">
        <f>IF(C43=0,C42-$C$42,C42-C43)</f>
        <v>0.89000000001396984</v>
      </c>
      <c r="G42" s="72">
        <f>IF(D43=0,D42-$D$42,D42-D43)</f>
        <v>-33.370000000053551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33.38186633493698</v>
      </c>
      <c r="N42" s="36">
        <f>IF(F42=0,,ATAN(G42/F42))</f>
        <v>-1.5441319856548135</v>
      </c>
      <c r="O42" s="36">
        <f>ABS(DEGREES(N42))</f>
        <v>88.472245789176185</v>
      </c>
      <c r="P42" s="37" t="str">
        <f>TEXT(INT(O42),"00")</f>
        <v>88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88.466666666666669</v>
      </c>
      <c r="X42" s="22">
        <f>IF(R42="",W42,IF(R42="N",IF(U42="E",180+W42,180-W42),IF(U42="E",360-W42,W42)))</f>
        <v>271.5333333333333</v>
      </c>
      <c r="Y42" s="22">
        <f>RADIANS(X42)</f>
        <v>4.7391506955819356</v>
      </c>
      <c r="Z42" s="64"/>
      <c r="AA42" s="58">
        <f>-M42*COS(Y42)</f>
        <v>-0.89324936807699651</v>
      </c>
      <c r="AB42" s="58">
        <f>-M42*SIN(Y42)</f>
        <v>33.369913178940529</v>
      </c>
      <c r="AC42" s="64"/>
      <c r="AD42" s="82">
        <f>$AA$40/$M$40*M42</f>
        <v>-1.6819201424796175E-3</v>
      </c>
      <c r="AE42" s="82">
        <f>$AB$40/$M$40*M42</f>
        <v>4.7559625392626766E-4</v>
      </c>
      <c r="AF42" s="22">
        <f t="shared" si="0"/>
        <v>-0.89156744793451692</v>
      </c>
      <c r="AG42" s="22">
        <f t="shared" si="0"/>
        <v>33.369437582686601</v>
      </c>
      <c r="AH42" s="63"/>
      <c r="AI42" s="38">
        <f>A42</f>
        <v>1</v>
      </c>
      <c r="AJ42" s="82">
        <f t="shared" ref="AJ42:AK44" si="1">AJ41+AF41</f>
        <v>718349.03752761101</v>
      </c>
      <c r="AK42" s="82">
        <f t="shared" si="1"/>
        <v>459078.66211161809</v>
      </c>
      <c r="AL42" s="66"/>
      <c r="AM42" s="9" t="str">
        <f>IF(A43=0,A42&amp;" - 1",A42&amp;" - "&amp;A43)</f>
        <v>1 - 2</v>
      </c>
      <c r="AN42" s="18">
        <f>F42</f>
        <v>0.89000000001396984</v>
      </c>
      <c r="AO42" s="18">
        <f>AN42*G42</f>
        <v>-29.699300000513833</v>
      </c>
      <c r="AP42" s="9" t="str">
        <f>D42&amp;","&amp;C42</f>
        <v>459078.66,718349.04</v>
      </c>
    </row>
    <row r="43" spans="1:44">
      <c r="A43" s="20">
        <f>A42+1</f>
        <v>2</v>
      </c>
      <c r="B43" s="44"/>
      <c r="C43" s="60">
        <v>718348.15</v>
      </c>
      <c r="D43" s="60">
        <v>459112.03</v>
      </c>
      <c r="E43" s="79"/>
      <c r="F43" s="72">
        <f>IF(C44=0,C43-$C$42,C43-C44)</f>
        <v>25.050000000046566</v>
      </c>
      <c r="G43" s="72">
        <f>IF(D44=0,D43-$D$42,D43-D44)</f>
        <v>0.78000000002793968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25.062140770540264</v>
      </c>
      <c r="N43" s="36">
        <f>IF(F43=0,,ATAN(G43/F43))</f>
        <v>3.1127667126553221E-2</v>
      </c>
      <c r="O43" s="36">
        <f>ABS(DEGREES(N43))</f>
        <v>1.7834839524396142</v>
      </c>
      <c r="P43" s="37" t="str">
        <f>TEXT(INT(O43),"00")</f>
        <v>01</v>
      </c>
      <c r="Q43" s="38" t="str">
        <f>TEXT((O43-P43)*60,"00")</f>
        <v>47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47</v>
      </c>
      <c r="U43" s="40" t="str">
        <f>IF(L43="",IF(G43&gt;0,"W","E"),"")</f>
        <v>W</v>
      </c>
      <c r="V43" s="44"/>
      <c r="W43" s="22">
        <f>IF(S43="due",90*(I43+K43),S43+T43/60)</f>
        <v>1.7833333333333332</v>
      </c>
      <c r="X43" s="22">
        <f>IF(R43="",W43,IF(R43="N",IF(U43="E",180+W43,180-W43),IF(U43="E",360-W43,W43)))</f>
        <v>1.7833333333333332</v>
      </c>
      <c r="Y43" s="22">
        <f>RADIANS(X43)</f>
        <v>3.1125038327232207E-2</v>
      </c>
      <c r="Z43" s="64"/>
      <c r="AA43" s="58">
        <f>-M43*COS(Y43)</f>
        <v>-25.05000205042348</v>
      </c>
      <c r="AB43" s="58">
        <f>-M43*SIN(Y43)</f>
        <v>-0.77993414860225319</v>
      </c>
      <c r="AC43" s="64"/>
      <c r="AD43" s="82">
        <f>$AA$40/$M$40*M43</f>
        <v>-1.2627370486926637E-3</v>
      </c>
      <c r="AE43" s="82">
        <f>$AB$40/$M$40*M43</f>
        <v>3.570639264517993E-4</v>
      </c>
      <c r="AF43" s="22">
        <f t="shared" si="0"/>
        <v>-25.048739313374789</v>
      </c>
      <c r="AG43" s="22">
        <f t="shared" si="0"/>
        <v>-0.78029121252870504</v>
      </c>
      <c r="AH43" s="64"/>
      <c r="AI43" s="25">
        <f>A43</f>
        <v>2</v>
      </c>
      <c r="AJ43" s="82">
        <f t="shared" si="1"/>
        <v>718348.14596016309</v>
      </c>
      <c r="AK43" s="82">
        <f t="shared" si="1"/>
        <v>459112.03154920076</v>
      </c>
      <c r="AL43" s="66"/>
      <c r="AM43" s="9" t="str">
        <f>IF(A44=0,A43&amp;" - 1",A43&amp;" - "&amp;A44)</f>
        <v>2 - 3</v>
      </c>
      <c r="AN43" s="18">
        <f>AN42+F42+F43</f>
        <v>26.830000000074506</v>
      </c>
      <c r="AO43" s="18">
        <f>AN43*G43</f>
        <v>20.927400000807737</v>
      </c>
      <c r="AP43" s="9" t="str">
        <f>D43&amp;","&amp;C43</f>
        <v>459112.03,718348.15</v>
      </c>
    </row>
    <row r="44" spans="1:44" s="46" customFormat="1">
      <c r="A44" s="20">
        <f>A43+1</f>
        <v>3</v>
      </c>
      <c r="B44" s="44"/>
      <c r="C44" s="60">
        <v>718323.1</v>
      </c>
      <c r="D44" s="60">
        <v>459111.25</v>
      </c>
      <c r="E44" s="79"/>
      <c r="F44" s="72">
        <f>IF(C45=0,C44-$C$42,C44-C45)</f>
        <v>-1.0400000000372529</v>
      </c>
      <c r="G44" s="72">
        <f>IF(D45=0,D44-$D$42,D44-D45)</f>
        <v>33.320000000006985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33.336226541115046</v>
      </c>
      <c r="N44" s="22">
        <f>IF(F44=0,,ATAN(G44/F44))</f>
        <v>-1.5395939718133917</v>
      </c>
      <c r="O44" s="22">
        <f>ABS(DEGREES(N44))</f>
        <v>88.212236748690771</v>
      </c>
      <c r="P44" s="24" t="str">
        <f>TEXT(INT(O44),"00")</f>
        <v>88</v>
      </c>
      <c r="Q44" s="25" t="str">
        <f>TEXT((O44-P44)*60,"00")</f>
        <v>13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88.216666666666669</v>
      </c>
      <c r="X44" s="22">
        <f>IF(R44="",W44,IF(R44="N",IF(U44="E",180+W44,180-W44),IF(U44="E",360-W44,W44)))</f>
        <v>91.783333333333331</v>
      </c>
      <c r="Y44" s="22">
        <f>RADIANS(X44)</f>
        <v>1.6019213651221287</v>
      </c>
      <c r="Z44" s="64"/>
      <c r="AA44" s="58">
        <f>-M44*COS(Y44)</f>
        <v>1.0374238060109577</v>
      </c>
      <c r="AB44" s="58">
        <f>-M44*SIN(Y44)</f>
        <v>-33.32008030973612</v>
      </c>
      <c r="AC44" s="64"/>
      <c r="AD44" s="82">
        <f>$AA$40/$M$40*M44</f>
        <v>-1.679620615911584E-3</v>
      </c>
      <c r="AE44" s="82">
        <f>$AB$40/$M$40*M44</f>
        <v>4.7494601721529735E-4</v>
      </c>
      <c r="AF44" s="22">
        <f>AA44-AD44</f>
        <v>1.0391034266268693</v>
      </c>
      <c r="AG44" s="22">
        <f>AB44-AE44</f>
        <v>-33.320555255753334</v>
      </c>
      <c r="AH44" s="64"/>
      <c r="AI44" s="25">
        <f>A44</f>
        <v>3</v>
      </c>
      <c r="AJ44" s="82">
        <f t="shared" si="1"/>
        <v>718323.09722084971</v>
      </c>
      <c r="AK44" s="82">
        <f t="shared" si="1"/>
        <v>459111.25125798822</v>
      </c>
      <c r="AL44" s="66"/>
      <c r="AM44" s="9" t="str">
        <f>IF(A45=0,A44&amp;" - 1",A44&amp;" - "&amp;A45)</f>
        <v>3 - 4</v>
      </c>
      <c r="AN44" s="18">
        <f>AN43+F43+F44</f>
        <v>50.840000000083819</v>
      </c>
      <c r="AO44" s="18">
        <f>AN44*G44</f>
        <v>1693.9888000031481</v>
      </c>
      <c r="AP44" s="9" t="str">
        <f>D44&amp;","&amp;C44</f>
        <v>459111.25,718323.1</v>
      </c>
    </row>
    <row r="45" spans="1:44" s="46" customFormat="1">
      <c r="A45" s="20">
        <f>A44+1</f>
        <v>4</v>
      </c>
      <c r="B45" s="44"/>
      <c r="C45" s="60">
        <v>718324.14</v>
      </c>
      <c r="D45" s="60">
        <v>459077.93</v>
      </c>
      <c r="E45" s="79"/>
      <c r="F45" s="72">
        <f>IF(C46=0,C45-$C$42,C45-C46)</f>
        <v>-24.900000000023283</v>
      </c>
      <c r="G45" s="72">
        <f>IF(D46=0,D45-$D$42,D45-D46)</f>
        <v>-0.72999999998137355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24.910698504882038</v>
      </c>
      <c r="N45" s="22">
        <f>IF(F45=0,,ATAN(G45/F45))</f>
        <v>2.9308873984729505E-2</v>
      </c>
      <c r="O45" s="22">
        <f>ABS(DEGREES(N45))</f>
        <v>1.6792747816057763</v>
      </c>
      <c r="P45" s="24" t="str">
        <f>TEXT(INT(O45),"00")</f>
        <v>01</v>
      </c>
      <c r="Q45" s="25" t="str">
        <f>TEXT((O45-P45)*60,"00")</f>
        <v>41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41</v>
      </c>
      <c r="U45" s="24" t="str">
        <f>IF(L45="",IF(G45&gt;0,"W","E"),"")</f>
        <v>E</v>
      </c>
      <c r="V45" s="44"/>
      <c r="W45" s="22">
        <f>IF(S45="due",90*(I45+K45),S45+T45/60)</f>
        <v>1.6833333333333333</v>
      </c>
      <c r="X45" s="22">
        <f>IF(R45="",W45,IF(R45="N",IF(U45="E",180+W45,180-W45),IF(U45="E",360-W45,W45)))</f>
        <v>181.68333333333334</v>
      </c>
      <c r="Y45" s="22">
        <f>RADIANS(X45)</f>
        <v>3.1709723626650312</v>
      </c>
      <c r="Z45" s="64"/>
      <c r="AA45" s="58">
        <f>-M45*COS(Y45)</f>
        <v>24.899948227938008</v>
      </c>
      <c r="AB45" s="58">
        <f>-M45*SIN(Y45)</f>
        <v>0.73176379190213403</v>
      </c>
      <c r="AC45" s="64"/>
      <c r="AD45" s="82">
        <f>$AA$40/$M$40*M45</f>
        <v>-1.2551067444287365E-3</v>
      </c>
      <c r="AE45" s="82">
        <f>$AB$40/$M$40*M45</f>
        <v>3.5490630669769409E-4</v>
      </c>
      <c r="AF45" s="22">
        <f>AA45-AD45</f>
        <v>24.901203334682435</v>
      </c>
      <c r="AG45" s="22">
        <f>AB45-AE45</f>
        <v>0.73140888559543638</v>
      </c>
      <c r="AH45" s="64"/>
      <c r="AI45" s="25">
        <f>A45</f>
        <v>4</v>
      </c>
      <c r="AJ45" s="82">
        <f t="shared" ref="AJ45" si="2">AJ44+AF44</f>
        <v>718324.13632427633</v>
      </c>
      <c r="AK45" s="82">
        <f t="shared" ref="AK45" si="3">AK44+AG44</f>
        <v>459077.93070273247</v>
      </c>
      <c r="AL45" s="66"/>
      <c r="AM45" s="9" t="str">
        <f>IF(A46=0,A45&amp;" - 1",A45&amp;" - "&amp;A46)</f>
        <v>4 - 1</v>
      </c>
      <c r="AN45" s="18">
        <f>AN44+F44+F45</f>
        <v>24.900000000023283</v>
      </c>
      <c r="AO45" s="18">
        <f>AN45*G45</f>
        <v>-18.1769999995532</v>
      </c>
      <c r="AP45" s="9" t="str">
        <f>D45&amp;","&amp;C45</f>
        <v>459077.93,718324.14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C48" sqref="C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1649.1791999996206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824.58959999981028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4.2943186454348957E-3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26344.833291290073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113.13310881366093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4.1652594955685629E-3</v>
      </c>
      <c r="AB40" s="91">
        <f>SUM(AB42:AB65536)</f>
        <v>-1.0448856220207636E-3</v>
      </c>
      <c r="AC40" s="91"/>
      <c r="AD40" s="91">
        <f>SUM(AD42:AD65536)</f>
        <v>4.1652594955685629E-3</v>
      </c>
      <c r="AE40" s="91">
        <f>SUM(AE42:AE65536)</f>
        <v>-1.0448856220207636E-3</v>
      </c>
      <c r="AF40" s="91">
        <f>SUM(AF42:AF65536)</f>
        <v>0</v>
      </c>
      <c r="AG40" s="91">
        <f>SUM(AG42:AG65536)</f>
        <v>2.1094237467877974E-15</v>
      </c>
      <c r="AH40" s="92"/>
      <c r="AI40" s="93">
        <v>1</v>
      </c>
      <c r="AJ40" s="92">
        <f>AJ44+AF44</f>
        <v>718326.20557264739</v>
      </c>
      <c r="AK40" s="92">
        <f>AK44+AG44</f>
        <v>459111.44492363319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2879.4300000000512</v>
      </c>
      <c r="G41" s="72">
        <f>IF(D42=0,D41-$D$41,D41-D42)</f>
        <v>3371.5099999999511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4433.7565116952428</v>
      </c>
      <c r="N41" s="36">
        <f>IF(F41=0,,ATAN(G41/F41))</f>
        <v>0.8639571147297691</v>
      </c>
      <c r="O41" s="36">
        <f>ABS(DEGREES(N41))</f>
        <v>49.501096354315621</v>
      </c>
      <c r="P41" s="37" t="str">
        <f>TEXT(INT(O41),"00")</f>
        <v>49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49.5</v>
      </c>
      <c r="X41" s="22">
        <f>IF(R41="",W41,IF(R41="N",IF(U41="E",180+W41,180-W41),IF(U41="E",360-W41,W41)))</f>
        <v>49.5</v>
      </c>
      <c r="Y41" s="22">
        <f>RADIANS(X41)</f>
        <v>0.86393797973719311</v>
      </c>
      <c r="Z41" s="64"/>
      <c r="AA41" s="58">
        <f>-M41*COS(Y41)</f>
        <v>-2879.4945132917187</v>
      </c>
      <c r="AB41" s="58">
        <f>-M41*SIN(Y41)</f>
        <v>-3371.454901511046</v>
      </c>
      <c r="AC41" s="64"/>
      <c r="AD41" s="22">
        <v>0</v>
      </c>
      <c r="AE41" s="22">
        <v>0</v>
      </c>
      <c r="AF41" s="22">
        <f t="shared" ref="AF41:AG43" si="0">AA41-AD41</f>
        <v>-2879.4945132917187</v>
      </c>
      <c r="AG41" s="22">
        <f t="shared" si="0"/>
        <v>-3371.454901511046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718349.19</v>
      </c>
      <c r="D42" s="60">
        <v>459078.71</v>
      </c>
      <c r="E42" s="79"/>
      <c r="F42" s="72">
        <f>IF(C43=0,C42-$C$42,C42-C43)</f>
        <v>0.89999999990686774</v>
      </c>
      <c r="G42" s="72">
        <f>IF(D43=0,D42-$D$42,D42-D43)</f>
        <v>-30.269999999960419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30.283376628068346</v>
      </c>
      <c r="N42" s="36">
        <f>IF(F42=0,,ATAN(G42/F42))</f>
        <v>-1.5410726751379713</v>
      </c>
      <c r="O42" s="36">
        <f>ABS(DEGREES(N42))</f>
        <v>88.296960208341147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E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271.7</v>
      </c>
      <c r="Y42" s="22">
        <f>RADIANS(X42)</f>
        <v>4.7420595776685932</v>
      </c>
      <c r="Z42" s="64"/>
      <c r="AA42" s="58">
        <f>-M42*COS(Y42)</f>
        <v>-0.89839404276960622</v>
      </c>
      <c r="AB42" s="58">
        <f>-M42*SIN(Y42)</f>
        <v>30.270047706294619</v>
      </c>
      <c r="AC42" s="64"/>
      <c r="AD42" s="82">
        <f>$AA$40/$M$40*M42</f>
        <v>1.114953203183872E-3</v>
      </c>
      <c r="AE42" s="82">
        <f>$AB$40/$M$40*M42</f>
        <v>-2.7969411569009556E-4</v>
      </c>
      <c r="AF42" s="22">
        <f t="shared" si="0"/>
        <v>-0.8995089959727901</v>
      </c>
      <c r="AG42" s="22">
        <f t="shared" si="0"/>
        <v>30.270327400410309</v>
      </c>
      <c r="AH42" s="63"/>
      <c r="AI42" s="38">
        <f>A42</f>
        <v>1</v>
      </c>
      <c r="AJ42" s="82">
        <f t="shared" ref="AJ42:AK44" si="1">AJ41+AF41</f>
        <v>718349.12548670825</v>
      </c>
      <c r="AK42" s="82">
        <f t="shared" si="1"/>
        <v>459078.76509848895</v>
      </c>
      <c r="AL42" s="66"/>
      <c r="AM42" s="9" t="str">
        <f>IF(A43=0,A42&amp;" - 1",A42&amp;" - "&amp;A43)</f>
        <v>1 - 2</v>
      </c>
      <c r="AN42" s="18">
        <f>F42</f>
        <v>0.89999999990686774</v>
      </c>
      <c r="AO42" s="18">
        <f>AN42*G42</f>
        <v>-27.242999997145265</v>
      </c>
      <c r="AP42" s="9" t="str">
        <f>D42&amp;","&amp;C42</f>
        <v>459078.71,718349.19</v>
      </c>
    </row>
    <row r="43" spans="1:44">
      <c r="A43" s="20">
        <f>A42+1</f>
        <v>2</v>
      </c>
      <c r="B43" s="44"/>
      <c r="C43" s="60">
        <v>718348.29</v>
      </c>
      <c r="D43" s="60">
        <v>459108.98</v>
      </c>
      <c r="E43" s="79"/>
      <c r="F43" s="72">
        <f>IF(C44=0,C43-$C$42,C43-C44)</f>
        <v>3.2000000000698492</v>
      </c>
      <c r="G43" s="72">
        <f>IF(D44=0,D43-$D$42,D43-D44)</f>
        <v>-2.9400000000023283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4.3455264353655387</v>
      </c>
      <c r="N43" s="36">
        <f>IF(F43=0,,ATAN(G43/F43))</f>
        <v>-0.74307816940757998</v>
      </c>
      <c r="O43" s="36">
        <f>ABS(DEGREES(N43))</f>
        <v>42.575242955361539</v>
      </c>
      <c r="P43" s="37" t="str">
        <f>TEXT(INT(O43),"00")</f>
        <v>42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42</v>
      </c>
      <c r="T43" s="38" t="str">
        <f>IF(L43="",IF(INT(Q43)=60,"00",Q43),L43)</f>
        <v>35</v>
      </c>
      <c r="U43" s="40" t="str">
        <f>IF(L43="",IF(G43&gt;0,"W","E"),"")</f>
        <v>E</v>
      </c>
      <c r="V43" s="44"/>
      <c r="W43" s="22">
        <f>IF(S43="due",90*(I43+K43),S43+T43/60)</f>
        <v>42.583333333333336</v>
      </c>
      <c r="X43" s="22">
        <f>IF(R43="",W43,IF(R43="N",IF(U43="E",180+W43,180-W43),IF(U43="E",360-W43,W43)))</f>
        <v>317.41666666666669</v>
      </c>
      <c r="Y43" s="22">
        <f>RADIANS(X43)</f>
        <v>5.5399659340386682</v>
      </c>
      <c r="Z43" s="64"/>
      <c r="AA43" s="58">
        <f>-M43*COS(Y43)</f>
        <v>-3.1995848291936233</v>
      </c>
      <c r="AB43" s="58">
        <f>-M43*SIN(Y43)</f>
        <v>2.9404518226379324</v>
      </c>
      <c r="AC43" s="64"/>
      <c r="AD43" s="82">
        <f>$AA$40/$M$40*M43</f>
        <v>1.59990699786771E-4</v>
      </c>
      <c r="AE43" s="82">
        <f>$AB$40/$M$40*M43</f>
        <v>-4.0134830024898191E-5</v>
      </c>
      <c r="AF43" s="22">
        <f t="shared" si="0"/>
        <v>-3.19974481989341</v>
      </c>
      <c r="AG43" s="22">
        <f t="shared" si="0"/>
        <v>2.9404919574679571</v>
      </c>
      <c r="AH43" s="64"/>
      <c r="AI43" s="25">
        <f>A43</f>
        <v>2</v>
      </c>
      <c r="AJ43" s="82">
        <f t="shared" si="1"/>
        <v>718348.22597771231</v>
      </c>
      <c r="AK43" s="82">
        <f t="shared" si="1"/>
        <v>459109.03542588936</v>
      </c>
      <c r="AL43" s="66"/>
      <c r="AM43" s="9" t="str">
        <f>IF(A44=0,A43&amp;" - 1",A43&amp;" - "&amp;A44)</f>
        <v>2 - 3</v>
      </c>
      <c r="AN43" s="18">
        <f>AN42+F42+F43</f>
        <v>4.9999999998835847</v>
      </c>
      <c r="AO43" s="18">
        <f>AN43*G43</f>
        <v>-14.69999999966938</v>
      </c>
      <c r="AP43" s="9" t="str">
        <f>D43&amp;","&amp;C43</f>
        <v>459108.98,718348.29</v>
      </c>
    </row>
    <row r="44" spans="1:44" s="46" customFormat="1">
      <c r="A44" s="20">
        <f>A43+1</f>
        <v>3</v>
      </c>
      <c r="B44" s="44"/>
      <c r="C44" s="60">
        <v>718345.09</v>
      </c>
      <c r="D44" s="60">
        <v>459111.92</v>
      </c>
      <c r="E44" s="79"/>
      <c r="F44" s="72">
        <f>IF(C45=0,C44-$C$42,C44-C45)</f>
        <v>18.819999999948777</v>
      </c>
      <c r="G44" s="72">
        <f>IF(D45=0,D44-$D$42,D44-D45)</f>
        <v>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18.827461326425286</v>
      </c>
      <c r="N44" s="22">
        <f>IF(F44=0,,ATAN(G44/F44))</f>
        <v>2.8154089120844068E-2</v>
      </c>
      <c r="O44" s="22">
        <f>ABS(DEGREES(N44))</f>
        <v>1.6131104826595515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1.6166666666666667</v>
      </c>
      <c r="Y44" s="22">
        <f>RADIANS(X44)</f>
        <v>2.8216156240574993E-2</v>
      </c>
      <c r="Z44" s="64"/>
      <c r="AA44" s="58">
        <f>-M44*COS(Y44)</f>
        <v>-18.819967068124942</v>
      </c>
      <c r="AB44" s="58">
        <f>-M44*SIN(Y44)</f>
        <v>-0.53116810214144805</v>
      </c>
      <c r="AC44" s="64"/>
      <c r="AD44" s="82">
        <f>$AA$40/$M$40*M44</f>
        <v>6.9317693900296479E-4</v>
      </c>
      <c r="AE44" s="82">
        <f>$AB$40/$M$40*M44</f>
        <v>-1.7388847389967842E-4</v>
      </c>
      <c r="AF44" s="22">
        <f>AA44-AD44</f>
        <v>-18.820660245063944</v>
      </c>
      <c r="AG44" s="22">
        <f>AB44-AE44</f>
        <v>-0.5309942136675484</v>
      </c>
      <c r="AH44" s="64"/>
      <c r="AI44" s="25">
        <f>A44</f>
        <v>3</v>
      </c>
      <c r="AJ44" s="82">
        <f t="shared" si="1"/>
        <v>718345.02623289241</v>
      </c>
      <c r="AK44" s="82">
        <f t="shared" si="1"/>
        <v>459111.97591784684</v>
      </c>
      <c r="AL44" s="66"/>
      <c r="AM44" s="9" t="str">
        <f>IF(A45=0,A44&amp;" - 1",A44&amp;" - "&amp;A45)</f>
        <v>3 - 4</v>
      </c>
      <c r="AN44" s="18">
        <f>AN43+F43+F44</f>
        <v>27.019999999902211</v>
      </c>
      <c r="AO44" s="18">
        <f>AN44*G44</f>
        <v>14.32059999913033</v>
      </c>
      <c r="AP44" s="9" t="str">
        <f>D44&amp;","&amp;C44</f>
        <v>459111.92,718345.09</v>
      </c>
    </row>
    <row r="45" spans="1:44" s="46" customFormat="1">
      <c r="A45" s="20">
        <f t="shared" ref="A45:A47" si="2">A44+1</f>
        <v>4</v>
      </c>
      <c r="B45" s="44"/>
      <c r="C45" s="60">
        <v>718326.27</v>
      </c>
      <c r="D45" s="60">
        <v>459111.39</v>
      </c>
      <c r="E45" s="79"/>
      <c r="F45" s="72">
        <f t="shared" ref="F45:F47" si="3">IF(C46=0,C45-$C$42,C45-C46)</f>
        <v>2.9300000000512227</v>
      </c>
      <c r="G45" s="72">
        <f t="shared" ref="G45:G47" si="4">IF(D46=0,D45-$D$42,D45-D46)</f>
        <v>3.1799999999930151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4.3240374651771623</v>
      </c>
      <c r="N45" s="22">
        <f t="shared" ref="N45:N47" si="11">IF(F45=0,,ATAN(G45/F45))</f>
        <v>0.82629188293528966</v>
      </c>
      <c r="O45" s="22">
        <f t="shared" ref="O45:O47" si="12">ABS(DEGREES(N45))</f>
        <v>47.343037538109989</v>
      </c>
      <c r="P45" s="24" t="str">
        <f t="shared" ref="P45:P47" si="13">TEXT(INT(O45),"00")</f>
        <v>47</v>
      </c>
      <c r="Q45" s="25" t="str">
        <f t="shared" ref="Q45:Q47" si="14">TEXT((O45-P45)*60,"00")</f>
        <v>21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47</v>
      </c>
      <c r="T45" s="25" t="str">
        <f t="shared" ref="T45:T47" si="17">IF(L45="",IF(INT(Q45)=60,"00",Q45),L45)</f>
        <v>21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47.35</v>
      </c>
      <c r="X45" s="22">
        <f t="shared" ref="X45:X47" si="20">IF(R45="",W45,IF(R45="N",IF(U45="E",180+W45,180-W45),IF(U45="E",360-W45,W45)))</f>
        <v>47.35</v>
      </c>
      <c r="Y45" s="22">
        <f t="shared" ref="Y45:Y47" si="21">RADIANS(X45)</f>
        <v>0.82641340081931502</v>
      </c>
      <c r="Z45" s="64"/>
      <c r="AA45" s="58">
        <f t="shared" ref="AA45:AA47" si="22">-M45*COS(Y45)</f>
        <v>-2.9296135515479103</v>
      </c>
      <c r="AB45" s="58">
        <f t="shared" ref="AB45:AB47" si="23">-M45*SIN(Y45)</f>
        <v>-3.1803560239134514</v>
      </c>
      <c r="AC45" s="64"/>
      <c r="AD45" s="82">
        <f t="shared" ref="AD45:AD47" si="24">$AA$40/$M$40*M45</f>
        <v>1.5919953318606749E-4</v>
      </c>
      <c r="AE45" s="82">
        <f t="shared" ref="AE45:AE47" si="25">$AB$40/$M$40*M45</f>
        <v>-3.9936360132067348E-5</v>
      </c>
      <c r="AF45" s="22">
        <f t="shared" ref="AF45:AF47" si="26">AA45-AD45</f>
        <v>-2.9297727510810962</v>
      </c>
      <c r="AG45" s="22">
        <f t="shared" ref="AG45:AG47" si="27">AB45-AE45</f>
        <v>-3.1803160875533192</v>
      </c>
      <c r="AH45" s="64"/>
      <c r="AI45" s="25">
        <f t="shared" ref="AI45:AI47" si="28">A45</f>
        <v>4</v>
      </c>
      <c r="AJ45" s="82">
        <f t="shared" ref="AJ45:AJ47" si="29">AJ44+AF44</f>
        <v>718326.20557264739</v>
      </c>
      <c r="AK45" s="82">
        <f t="shared" ref="AK45:AK47" si="30">AK44+AG44</f>
        <v>459111.44492363319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48.769999999902211</v>
      </c>
      <c r="AO45" s="18">
        <f t="shared" ref="AO45:AO47" si="33">AN45*G45</f>
        <v>155.08859999934839</v>
      </c>
      <c r="AP45" s="9" t="str">
        <f t="shared" ref="AP45:AP47" si="34">D45&amp;","&amp;C45</f>
        <v>459111.39,718326.27</v>
      </c>
    </row>
    <row r="46" spans="1:44" s="46" customFormat="1">
      <c r="A46" s="20">
        <f t="shared" si="2"/>
        <v>5</v>
      </c>
      <c r="B46" s="44"/>
      <c r="C46" s="60">
        <v>718323.34</v>
      </c>
      <c r="D46" s="60">
        <v>459108.21</v>
      </c>
      <c r="E46" s="79"/>
      <c r="F46" s="72">
        <f t="shared" si="3"/>
        <v>-0.80000000004656613</v>
      </c>
      <c r="G46" s="72">
        <f t="shared" si="4"/>
        <v>30.28000000002794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30.290566188200685</v>
      </c>
      <c r="N46" s="22">
        <f t="shared" si="11"/>
        <v>-1.5443823922129716</v>
      </c>
      <c r="O46" s="22">
        <f t="shared" si="12"/>
        <v>88.48659302812105</v>
      </c>
      <c r="P46" s="24" t="str">
        <f t="shared" si="13"/>
        <v>88</v>
      </c>
      <c r="Q46" s="25" t="str">
        <f t="shared" si="14"/>
        <v>29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88.483333333333334</v>
      </c>
      <c r="X46" s="22">
        <f t="shared" si="20"/>
        <v>91.516666666666666</v>
      </c>
      <c r="Y46" s="22">
        <f t="shared" si="21"/>
        <v>1.5972671537834773</v>
      </c>
      <c r="Z46" s="64"/>
      <c r="AA46" s="58">
        <f t="shared" si="22"/>
        <v>0.80172270082447306</v>
      </c>
      <c r="AB46" s="58">
        <f t="shared" si="23"/>
        <v>-30.279954437098304</v>
      </c>
      <c r="AC46" s="64"/>
      <c r="AD46" s="82">
        <f t="shared" si="24"/>
        <v>1.1152179036232411E-3</v>
      </c>
      <c r="AE46" s="82">
        <f t="shared" si="25"/>
        <v>-2.7976051771943703E-4</v>
      </c>
      <c r="AF46" s="22">
        <f t="shared" si="26"/>
        <v>0.80060748292084982</v>
      </c>
      <c r="AG46" s="22">
        <f t="shared" si="27"/>
        <v>-30.279674676580584</v>
      </c>
      <c r="AH46" s="64"/>
      <c r="AI46" s="25">
        <f t="shared" si="28"/>
        <v>5</v>
      </c>
      <c r="AJ46" s="82">
        <f t="shared" si="29"/>
        <v>718323.27579989634</v>
      </c>
      <c r="AK46" s="82">
        <f t="shared" si="30"/>
        <v>459108.26460754563</v>
      </c>
      <c r="AL46" s="66"/>
      <c r="AM46" s="9" t="str">
        <f t="shared" si="31"/>
        <v>5 - 6</v>
      </c>
      <c r="AN46" s="18">
        <f t="shared" si="32"/>
        <v>50.899999999906868</v>
      </c>
      <c r="AO46" s="18">
        <f t="shared" si="33"/>
        <v>1541.2519999986021</v>
      </c>
      <c r="AP46" s="9" t="str">
        <f t="shared" si="34"/>
        <v>459108.21,718323.34</v>
      </c>
    </row>
    <row r="47" spans="1:44" s="46" customFormat="1">
      <c r="A47" s="20">
        <f t="shared" si="2"/>
        <v>6</v>
      </c>
      <c r="B47" s="44"/>
      <c r="C47" s="60">
        <v>718324.14</v>
      </c>
      <c r="D47" s="60">
        <v>459077.93</v>
      </c>
      <c r="E47" s="79"/>
      <c r="F47" s="72">
        <f t="shared" si="3"/>
        <v>-25.049999999930151</v>
      </c>
      <c r="G47" s="72">
        <f t="shared" si="4"/>
        <v>-0.78000000002793968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25.062140770423905</v>
      </c>
      <c r="N47" s="22">
        <f t="shared" si="11"/>
        <v>3.1127667126697785E-2</v>
      </c>
      <c r="O47" s="22">
        <f t="shared" si="12"/>
        <v>1.7834839524478971</v>
      </c>
      <c r="P47" s="24" t="str">
        <f t="shared" si="13"/>
        <v>01</v>
      </c>
      <c r="Q47" s="25" t="str">
        <f t="shared" si="14"/>
        <v>47</v>
      </c>
      <c r="R47" s="23" t="str">
        <f t="shared" si="15"/>
        <v>N</v>
      </c>
      <c r="S47" s="25" t="str">
        <f t="shared" si="16"/>
        <v>01</v>
      </c>
      <c r="T47" s="25" t="str">
        <f t="shared" si="17"/>
        <v>47</v>
      </c>
      <c r="U47" s="24" t="str">
        <f t="shared" si="18"/>
        <v>E</v>
      </c>
      <c r="V47" s="44"/>
      <c r="W47" s="22">
        <f t="shared" si="19"/>
        <v>1.7833333333333332</v>
      </c>
      <c r="X47" s="22">
        <f t="shared" si="20"/>
        <v>181.78333333333333</v>
      </c>
      <c r="Y47" s="22">
        <f t="shared" si="21"/>
        <v>3.1727176919170255</v>
      </c>
      <c r="Z47" s="64"/>
      <c r="AA47" s="58">
        <f t="shared" si="22"/>
        <v>25.050002050307178</v>
      </c>
      <c r="AB47" s="58">
        <f t="shared" si="23"/>
        <v>0.77993414859863253</v>
      </c>
      <c r="AC47" s="64"/>
      <c r="AD47" s="82">
        <f t="shared" si="24"/>
        <v>9.2272121678564688E-4</v>
      </c>
      <c r="AE47" s="82">
        <f t="shared" si="25"/>
        <v>-2.3147132455458706E-4</v>
      </c>
      <c r="AF47" s="22">
        <f t="shared" si="26"/>
        <v>25.049079329090393</v>
      </c>
      <c r="AG47" s="22">
        <f t="shared" si="27"/>
        <v>0.78016561992318711</v>
      </c>
      <c r="AH47" s="64"/>
      <c r="AI47" s="25">
        <f t="shared" si="28"/>
        <v>6</v>
      </c>
      <c r="AJ47" s="82">
        <f t="shared" si="29"/>
        <v>718324.07640737924</v>
      </c>
      <c r="AK47" s="82">
        <f t="shared" si="30"/>
        <v>459077.98493286903</v>
      </c>
      <c r="AL47" s="66"/>
      <c r="AM47" s="9" t="str">
        <f t="shared" si="31"/>
        <v>6 - 1</v>
      </c>
      <c r="AN47" s="18">
        <f t="shared" si="32"/>
        <v>25.049999999930151</v>
      </c>
      <c r="AO47" s="18">
        <f t="shared" si="33"/>
        <v>-19.539000000645405</v>
      </c>
      <c r="AP47" s="9" t="str">
        <f t="shared" si="34"/>
        <v>459077.93,718324.14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2026.5444000020141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1013.272200001007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1.213471063046457E-3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105215.49753135322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110000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110000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127.67596163833306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-4.2503801667215235E-4</v>
      </c>
      <c r="AB40" s="91">
        <f>SUM(AB42:AB65536)</f>
        <v>-1.13659786434539E-3</v>
      </c>
      <c r="AC40" s="91"/>
      <c r="AD40" s="91">
        <f>SUM(AD42:AD65536)</f>
        <v>-4.2503801667215241E-4</v>
      </c>
      <c r="AE40" s="91">
        <f>SUM(AE42:AE65536)</f>
        <v>-1.1365978643453902E-3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718325.00054355105</v>
      </c>
      <c r="AK40" s="92">
        <f>AK44+AG44</f>
        <v>459164.26894244103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2882.7099999999627</v>
      </c>
      <c r="G41" s="72">
        <f>IF(D42=0,D41-$D$41,D41-D42)</f>
        <v>3244.9699999999721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4340.4892863592695</v>
      </c>
      <c r="N41" s="36">
        <f>IF(F41=0,,ATAN(G41/F41))</f>
        <v>0.84444805642634269</v>
      </c>
      <c r="O41" s="36">
        <f>ABS(DEGREES(N41))</f>
        <v>48.383309651254628</v>
      </c>
      <c r="P41" s="37" t="str">
        <f>TEXT(INT(O41),"00")</f>
        <v>48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48.383333333333333</v>
      </c>
      <c r="X41" s="22">
        <f>IF(R41="",W41,IF(R41="N",IF(U41="E",180+W41,180-W41),IF(U41="E",360-W41,W41)))</f>
        <v>48.383333333333333</v>
      </c>
      <c r="Y41" s="22">
        <f>RADIANS(X41)</f>
        <v>0.84444846975658983</v>
      </c>
      <c r="Z41" s="64"/>
      <c r="AA41" s="58">
        <f>-M41*COS(Y41)</f>
        <v>-2882.7086587554645</v>
      </c>
      <c r="AB41" s="58">
        <f>-M41*SIN(Y41)</f>
        <v>-3244.9711915109315</v>
      </c>
      <c r="AC41" s="64"/>
      <c r="AD41" s="22">
        <v>0</v>
      </c>
      <c r="AE41" s="22">
        <v>0</v>
      </c>
      <c r="AF41" s="22">
        <f t="shared" ref="AF41:AG43" si="0">AA41-AD41</f>
        <v>-2882.7086587554645</v>
      </c>
      <c r="AG41" s="22">
        <f t="shared" si="0"/>
        <v>-3244.9711915109315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718345.91</v>
      </c>
      <c r="D42" s="60">
        <v>459205.25</v>
      </c>
      <c r="E42" s="79"/>
      <c r="F42" s="72">
        <f>IF(C43=0,C42-$C$42,C42-C43)</f>
        <v>24.979999999981374</v>
      </c>
      <c r="G42" s="72">
        <f>IF(D43=0,D42-$D$42,D42-D43)</f>
        <v>0.84999999997671694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24.994457385569103</v>
      </c>
      <c r="N42" s="36">
        <f>IF(F42=0,,ATAN(G42/F42))</f>
        <v>3.401409806558852E-2</v>
      </c>
      <c r="O42" s="36">
        <f>ABS(DEGREES(N42))</f>
        <v>1.9488642631023199</v>
      </c>
      <c r="P42" s="37" t="str">
        <f>TEXT(INT(O42),"00")</f>
        <v>01</v>
      </c>
      <c r="Q42" s="38" t="str">
        <f>TEXT((O42-P42)*60,"00")</f>
        <v>57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57</v>
      </c>
      <c r="U42" s="40" t="str">
        <f>IF(L42="",IF(G42&gt;0,"W","E"),"")</f>
        <v>W</v>
      </c>
      <c r="V42" s="44"/>
      <c r="W42" s="22">
        <f>IF(S42="due",90*(I42+K42),S42+T42/60)</f>
        <v>1.95</v>
      </c>
      <c r="X42" s="22">
        <f>IF(R42="",W42,IF(R42="N",IF(U42="E",180+W42,180-W42),IF(U42="E",360-W42,W42)))</f>
        <v>1.95</v>
      </c>
      <c r="Y42" s="22">
        <f>RADIANS(X42)</f>
        <v>3.4033920413889425E-2</v>
      </c>
      <c r="Z42" s="64"/>
      <c r="AA42" s="58">
        <f>-M42*COS(Y42)</f>
        <v>-24.979983146077682</v>
      </c>
      <c r="AB42" s="58">
        <f>-M42*SIN(Y42)</f>
        <v>-0.85049516207024756</v>
      </c>
      <c r="AC42" s="64"/>
      <c r="AD42" s="82">
        <f>$AA$40/$M$40*M42</f>
        <v>-8.320747663567489E-5</v>
      </c>
      <c r="AE42" s="82">
        <f>$AB$40/$M$40*M42</f>
        <v>-2.2250583837686461E-4</v>
      </c>
      <c r="AF42" s="22">
        <f t="shared" si="0"/>
        <v>-24.979899938601047</v>
      </c>
      <c r="AG42" s="22">
        <f t="shared" si="0"/>
        <v>-0.85027265623187065</v>
      </c>
      <c r="AH42" s="63"/>
      <c r="AI42" s="38">
        <f>A42</f>
        <v>1</v>
      </c>
      <c r="AJ42" s="82">
        <f t="shared" ref="AJ42:AK44" si="1">AJ41+AF41</f>
        <v>718345.91134124459</v>
      </c>
      <c r="AK42" s="82">
        <f t="shared" si="1"/>
        <v>459205.24880848906</v>
      </c>
      <c r="AL42" s="66"/>
      <c r="AM42" s="9" t="str">
        <f>IF(A43=0,A42&amp;" - 1",A42&amp;" - "&amp;A43)</f>
        <v>1 - 2</v>
      </c>
      <c r="AN42" s="18">
        <f>F42</f>
        <v>24.979999999981374</v>
      </c>
      <c r="AO42" s="18">
        <f>AN42*G42</f>
        <v>21.232999999402555</v>
      </c>
      <c r="AP42" s="9" t="str">
        <f>D42&amp;","&amp;C42</f>
        <v>459205.25,718345.91</v>
      </c>
    </row>
    <row r="43" spans="1:44">
      <c r="A43" s="20">
        <f>A42+1</f>
        <v>2</v>
      </c>
      <c r="B43" s="44"/>
      <c r="C43" s="60">
        <v>718320.93</v>
      </c>
      <c r="D43" s="60">
        <v>459204.4</v>
      </c>
      <c r="E43" s="79"/>
      <c r="F43" s="72">
        <f>IF(C44=0,C43-$C$42,C43-C44)</f>
        <v>-0.90999999991618097</v>
      </c>
      <c r="G43" s="72">
        <f>IF(D44=0,D43-$D$42,D43-D44)</f>
        <v>37.190000000002328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37.201131703215971</v>
      </c>
      <c r="N43" s="36">
        <f>IF(F43=0,,ATAN(G43/F43))</f>
        <v>-1.5463322652027551</v>
      </c>
      <c r="O43" s="36">
        <f>ABS(DEGREES(N43))</f>
        <v>88.598312521022194</v>
      </c>
      <c r="P43" s="37" t="str">
        <f>TEXT(INT(O43),"00")</f>
        <v>88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88.6</v>
      </c>
      <c r="X43" s="22">
        <f>IF(R43="",W43,IF(R43="N",IF(U43="E",180+W43,180-W43),IF(U43="E",360-W43,W43)))</f>
        <v>91.4</v>
      </c>
      <c r="Y43" s="22">
        <f>RADIANS(X43)</f>
        <v>1.5952309363228172</v>
      </c>
      <c r="Z43" s="64"/>
      <c r="AA43" s="58">
        <f>-M43*COS(Y43)</f>
        <v>0.90890467725328483</v>
      </c>
      <c r="AB43" s="58">
        <f>-M43*SIN(Y43)</f>
        <v>-37.190026785251007</v>
      </c>
      <c r="AC43" s="64"/>
      <c r="AD43" s="82">
        <f>$AA$40/$M$40*M43</f>
        <v>-1.2384394865091916E-4</v>
      </c>
      <c r="AE43" s="82">
        <f>$AB$40/$M$40*M43</f>
        <v>-3.3117218231636184E-4</v>
      </c>
      <c r="AF43" s="22">
        <f t="shared" si="0"/>
        <v>0.90902852120193578</v>
      </c>
      <c r="AG43" s="22">
        <f t="shared" si="0"/>
        <v>-37.189695613068693</v>
      </c>
      <c r="AH43" s="64"/>
      <c r="AI43" s="25">
        <f>A43</f>
        <v>2</v>
      </c>
      <c r="AJ43" s="82">
        <f t="shared" si="1"/>
        <v>718320.93144130602</v>
      </c>
      <c r="AK43" s="82">
        <f t="shared" si="1"/>
        <v>459204.39853583282</v>
      </c>
      <c r="AL43" s="66"/>
      <c r="AM43" s="9" t="str">
        <f>IF(A44=0,A43&amp;" - 1",A43&amp;" - "&amp;A44)</f>
        <v>2 - 3</v>
      </c>
      <c r="AN43" s="18">
        <f>AN42+F42+F43</f>
        <v>49.050000000046566</v>
      </c>
      <c r="AO43" s="18">
        <f>AN43*G43</f>
        <v>1824.169500001846</v>
      </c>
      <c r="AP43" s="9" t="str">
        <f>D43&amp;","&amp;C43</f>
        <v>459204.4,718320.93</v>
      </c>
    </row>
    <row r="44" spans="1:44" s="46" customFormat="1">
      <c r="A44" s="20">
        <f>A43+1</f>
        <v>3</v>
      </c>
      <c r="B44" s="44"/>
      <c r="C44" s="60">
        <v>718321.84</v>
      </c>
      <c r="D44" s="60">
        <v>459167.21</v>
      </c>
      <c r="E44" s="79"/>
      <c r="F44" s="72">
        <f>IF(C45=0,C44-$C$42,C44-C45)</f>
        <v>-3.1600000000325963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4.3161556969390826</v>
      </c>
      <c r="N44" s="22">
        <f>IF(F44=0,,ATAN(G44/F44))</f>
        <v>-0.74934821456825584</v>
      </c>
      <c r="O44" s="22">
        <f>ABS(DEGREES(N44))</f>
        <v>42.934490080424688</v>
      </c>
      <c r="P44" s="24" t="str">
        <f>TEXT(INT(O44),"00")</f>
        <v>42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56</v>
      </c>
      <c r="U44" s="24" t="str">
        <f>IF(L44="",IF(G44&gt;0,"W","E"),"")</f>
        <v>W</v>
      </c>
      <c r="V44" s="44"/>
      <c r="W44" s="22">
        <f>IF(S44="due",90*(I44+K44),S44+T44/60)</f>
        <v>42.93333333333333</v>
      </c>
      <c r="X44" s="22">
        <f>IF(R44="",W44,IF(R44="N",IF(U44="E",180+W44,180-W44),IF(U44="E",360-W44,W44)))</f>
        <v>137.06666666666666</v>
      </c>
      <c r="Y44" s="22">
        <f>RADIANS(X44)</f>
        <v>2.3922646280668944</v>
      </c>
      <c r="Z44" s="64"/>
      <c r="AA44" s="58">
        <f>-M44*COS(Y44)</f>
        <v>3.1600593551819376</v>
      </c>
      <c r="AB44" s="58">
        <f>-M44*SIN(Y44)</f>
        <v>-2.939936202019835</v>
      </c>
      <c r="AC44" s="64"/>
      <c r="AD44" s="82">
        <f>$AA$40/$M$40*M44</f>
        <v>-1.4368642566185341E-5</v>
      </c>
      <c r="AE44" s="82">
        <f>$AB$40/$M$40*M44</f>
        <v>-3.8423312300710074E-5</v>
      </c>
      <c r="AF44" s="22">
        <f>AA44-AD44</f>
        <v>3.1600737238245036</v>
      </c>
      <c r="AG44" s="22">
        <f>AB44-AE44</f>
        <v>-2.9398977787075342</v>
      </c>
      <c r="AH44" s="64"/>
      <c r="AI44" s="25">
        <f>A44</f>
        <v>3</v>
      </c>
      <c r="AJ44" s="82">
        <f t="shared" si="1"/>
        <v>718321.84046982718</v>
      </c>
      <c r="AK44" s="82">
        <f t="shared" si="1"/>
        <v>459167.20884021977</v>
      </c>
      <c r="AL44" s="66"/>
      <c r="AM44" s="9" t="str">
        <f>IF(A45=0,A44&amp;" - 1",A44&amp;" - "&amp;A45)</f>
        <v>3 - 4</v>
      </c>
      <c r="AN44" s="18">
        <f>AN43+F43+F44</f>
        <v>44.980000000097789</v>
      </c>
      <c r="AO44" s="18">
        <f>AN44*G44</f>
        <v>132.24120000039224</v>
      </c>
      <c r="AP44" s="9" t="str">
        <f>D44&amp;","&amp;C44</f>
        <v>459167.21,718321.84</v>
      </c>
    </row>
    <row r="45" spans="1:44" s="46" customFormat="1">
      <c r="A45" s="20">
        <f t="shared" ref="A45:A47" si="2">A44+1</f>
        <v>4</v>
      </c>
      <c r="B45" s="44"/>
      <c r="C45" s="60">
        <v>718325</v>
      </c>
      <c r="D45" s="60">
        <v>459164.27</v>
      </c>
      <c r="E45" s="79"/>
      <c r="F45" s="72">
        <f t="shared" ref="F45:F47" si="3">IF(C46=0,C45-$C$42,C45-C46)</f>
        <v>-18.85999999998603</v>
      </c>
      <c r="G45" s="72">
        <f t="shared" ref="G45:G47" si="4">IF(D46=0,D45-$D$42,D45-D46)</f>
        <v>-0.5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18.866626619495946</v>
      </c>
      <c r="N45" s="22">
        <f t="shared" ref="N45:N47" si="11">IF(F45=0,,ATAN(G45/F45))</f>
        <v>2.6504926263541239E-2</v>
      </c>
      <c r="O45" s="22">
        <f t="shared" ref="O45:O47" si="12">ABS(DEGREES(N45))</f>
        <v>1.5186204112063637</v>
      </c>
      <c r="P45" s="24" t="str">
        <f t="shared" ref="P45:P47" si="13">TEXT(INT(O45),"00")</f>
        <v>01</v>
      </c>
      <c r="Q45" s="25" t="str">
        <f t="shared" ref="Q45:Q47" si="14">TEXT((O45-P45)*60,"00")</f>
        <v>31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31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1.5166666666666666</v>
      </c>
      <c r="X45" s="22">
        <f t="shared" ref="X45:X47" si="20">IF(R45="",W45,IF(R45="N",IF(U45="E",180+W45,180-W45),IF(U45="E",360-W45,W45)))</f>
        <v>181.51666666666668</v>
      </c>
      <c r="Y45" s="22">
        <f t="shared" ref="Y45:Y47" si="21">RADIANS(X45)</f>
        <v>3.1680634805783741</v>
      </c>
      <c r="Z45" s="64"/>
      <c r="AA45" s="58">
        <f t="shared" ref="AA45:AA47" si="22">-M45*COS(Y45)</f>
        <v>18.860017038658675</v>
      </c>
      <c r="AB45" s="58">
        <f t="shared" ref="AB45:AB47" si="23">-M45*SIN(Y45)</f>
        <v>0.49935688738368145</v>
      </c>
      <c r="AC45" s="64"/>
      <c r="AD45" s="82">
        <f t="shared" ref="AD45:AD47" si="24">$AA$40/$M$40*M45</f>
        <v>-6.2807700500114969E-5</v>
      </c>
      <c r="AE45" s="82">
        <f t="shared" ref="AE45:AE47" si="25">$AB$40/$M$40*M45</f>
        <v>-1.6795461924042218E-4</v>
      </c>
      <c r="AF45" s="22">
        <f t="shared" ref="AF45:AF47" si="26">AA45-AD45</f>
        <v>18.860079846359177</v>
      </c>
      <c r="AG45" s="22">
        <f t="shared" ref="AG45:AG47" si="27">AB45-AE45</f>
        <v>0.49952484200292185</v>
      </c>
      <c r="AH45" s="64"/>
      <c r="AI45" s="25">
        <f t="shared" ref="AI45:AI47" si="28">A45</f>
        <v>4</v>
      </c>
      <c r="AJ45" s="82">
        <f t="shared" ref="AJ45:AJ47" si="29">AJ44+AF44</f>
        <v>718325.00054355105</v>
      </c>
      <c r="AK45" s="82">
        <f t="shared" ref="AK45:AK47" si="30">AK44+AG44</f>
        <v>459164.26894244103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22.960000000079162</v>
      </c>
      <c r="AO45" s="18">
        <f t="shared" ref="AO45:AO47" si="33">AN45*G45</f>
        <v>-11.480000000039581</v>
      </c>
      <c r="AP45" s="9" t="str">
        <f t="shared" ref="AP45:AP47" si="34">D45&amp;","&amp;C45</f>
        <v>459164.27,718325</v>
      </c>
    </row>
    <row r="46" spans="1:44" s="46" customFormat="1">
      <c r="A46" s="20">
        <f t="shared" si="2"/>
        <v>5</v>
      </c>
      <c r="B46" s="44"/>
      <c r="C46" s="60">
        <v>718343.86</v>
      </c>
      <c r="D46" s="60">
        <v>459164.77</v>
      </c>
      <c r="E46" s="79"/>
      <c r="F46" s="72">
        <f t="shared" si="3"/>
        <v>-3.690000000060536</v>
      </c>
      <c r="G46" s="72">
        <f t="shared" si="4"/>
        <v>-2.9299999999930151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4.7117937136939503</v>
      </c>
      <c r="N46" s="22">
        <f t="shared" si="11"/>
        <v>0.67109495240397132</v>
      </c>
      <c r="O46" s="22">
        <f t="shared" si="12"/>
        <v>38.450908425280417</v>
      </c>
      <c r="P46" s="24" t="str">
        <f t="shared" si="13"/>
        <v>38</v>
      </c>
      <c r="Q46" s="25" t="str">
        <f t="shared" si="14"/>
        <v>27</v>
      </c>
      <c r="R46" s="23" t="str">
        <f t="shared" si="15"/>
        <v>N</v>
      </c>
      <c r="S46" s="25" t="str">
        <f t="shared" si="16"/>
        <v>38</v>
      </c>
      <c r="T46" s="25" t="str">
        <f t="shared" si="17"/>
        <v>27</v>
      </c>
      <c r="U46" s="24" t="str">
        <f t="shared" si="18"/>
        <v>E</v>
      </c>
      <c r="V46" s="44"/>
      <c r="W46" s="22">
        <f t="shared" si="19"/>
        <v>38.450000000000003</v>
      </c>
      <c r="X46" s="22">
        <f t="shared" si="20"/>
        <v>218.45</v>
      </c>
      <c r="Y46" s="22">
        <f t="shared" si="21"/>
        <v>3.8126717509816128</v>
      </c>
      <c r="Z46" s="64"/>
      <c r="AA46" s="58">
        <f t="shared" si="22"/>
        <v>3.6900464547823399</v>
      </c>
      <c r="AB46" s="58">
        <f t="shared" si="23"/>
        <v>2.9299414946299032</v>
      </c>
      <c r="AC46" s="64"/>
      <c r="AD46" s="82">
        <f t="shared" si="24"/>
        <v>-1.5685736213288168E-5</v>
      </c>
      <c r="AE46" s="82">
        <f t="shared" si="25"/>
        <v>-4.1945363900143003E-5</v>
      </c>
      <c r="AF46" s="22">
        <f t="shared" si="26"/>
        <v>3.6900621405185534</v>
      </c>
      <c r="AG46" s="22">
        <f t="shared" si="27"/>
        <v>2.9299834399938032</v>
      </c>
      <c r="AH46" s="64"/>
      <c r="AI46" s="25">
        <f t="shared" si="28"/>
        <v>5</v>
      </c>
      <c r="AJ46" s="82">
        <f t="shared" si="29"/>
        <v>718343.8606233974</v>
      </c>
      <c r="AK46" s="82">
        <f t="shared" si="30"/>
        <v>459164.76846728305</v>
      </c>
      <c r="AL46" s="66"/>
      <c r="AM46" s="9" t="str">
        <f t="shared" si="31"/>
        <v>5 - 6</v>
      </c>
      <c r="AN46" s="18">
        <f t="shared" si="32"/>
        <v>0.41000000003259629</v>
      </c>
      <c r="AO46" s="18">
        <f t="shared" si="33"/>
        <v>-1.2013000000926433</v>
      </c>
      <c r="AP46" s="9" t="str">
        <f t="shared" si="34"/>
        <v>459164.77,718343.86</v>
      </c>
    </row>
    <row r="47" spans="1:44" s="46" customFormat="1">
      <c r="A47" s="20">
        <f t="shared" si="2"/>
        <v>6</v>
      </c>
      <c r="B47" s="44"/>
      <c r="C47" s="60">
        <v>718347.55</v>
      </c>
      <c r="D47" s="60">
        <v>459167.7</v>
      </c>
      <c r="E47" s="79"/>
      <c r="F47" s="72">
        <f t="shared" si="3"/>
        <v>1.6400000000139698</v>
      </c>
      <c r="G47" s="72">
        <f t="shared" si="4"/>
        <v>-37.549999999988358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37.585796519419027</v>
      </c>
      <c r="N47" s="22">
        <f t="shared" si="11"/>
        <v>-1.5271489654807899</v>
      </c>
      <c r="O47" s="22">
        <f t="shared" si="12"/>
        <v>87.499190409819107</v>
      </c>
      <c r="P47" s="24" t="str">
        <f t="shared" si="13"/>
        <v>87</v>
      </c>
      <c r="Q47" s="25" t="str">
        <f t="shared" si="14"/>
        <v>30</v>
      </c>
      <c r="R47" s="23" t="str">
        <f t="shared" si="15"/>
        <v>S</v>
      </c>
      <c r="S47" s="25" t="str">
        <f t="shared" si="16"/>
        <v>87</v>
      </c>
      <c r="T47" s="25" t="str">
        <f t="shared" si="17"/>
        <v>30</v>
      </c>
      <c r="U47" s="24" t="str">
        <f t="shared" si="18"/>
        <v>E</v>
      </c>
      <c r="V47" s="44"/>
      <c r="W47" s="22">
        <f t="shared" si="19"/>
        <v>87.5</v>
      </c>
      <c r="X47" s="22">
        <f t="shared" si="20"/>
        <v>272.5</v>
      </c>
      <c r="Y47" s="22">
        <f t="shared" si="21"/>
        <v>4.7560222116845479</v>
      </c>
      <c r="Z47" s="64"/>
      <c r="AA47" s="58">
        <f t="shared" si="22"/>
        <v>-1.6394694178152271</v>
      </c>
      <c r="AB47" s="58">
        <f t="shared" si="23"/>
        <v>37.550023169463159</v>
      </c>
      <c r="AC47" s="64"/>
      <c r="AD47" s="82">
        <f t="shared" si="24"/>
        <v>-1.2512451210596988E-4</v>
      </c>
      <c r="AE47" s="82">
        <f t="shared" si="25"/>
        <v>-3.3459654821088852E-4</v>
      </c>
      <c r="AF47" s="22">
        <f t="shared" si="26"/>
        <v>-1.6393442933031213</v>
      </c>
      <c r="AG47" s="22">
        <f t="shared" si="27"/>
        <v>37.550357766011373</v>
      </c>
      <c r="AH47" s="64"/>
      <c r="AI47" s="25">
        <f t="shared" si="28"/>
        <v>6</v>
      </c>
      <c r="AJ47" s="82">
        <f t="shared" si="29"/>
        <v>718347.55068553786</v>
      </c>
      <c r="AK47" s="82">
        <f t="shared" si="30"/>
        <v>459167.69845072302</v>
      </c>
      <c r="AL47" s="66"/>
      <c r="AM47" s="9" t="str">
        <f t="shared" si="31"/>
        <v>6 - 1</v>
      </c>
      <c r="AN47" s="18">
        <f t="shared" si="32"/>
        <v>-1.6400000000139698</v>
      </c>
      <c r="AO47" s="18">
        <f t="shared" si="33"/>
        <v>61.582000000505474</v>
      </c>
      <c r="AP47" s="9" t="str">
        <f t="shared" si="34"/>
        <v>459167.7,718347.55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85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1601.0320999980413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800.51604999902065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4.3058446716900062E-3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27549.303605017747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118.62302213643595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4.304549314174011E-3</v>
      </c>
      <c r="AB40" s="91">
        <f>SUM(AB42:AB65536)</f>
        <v>1.0561031467271054E-4</v>
      </c>
      <c r="AC40" s="91"/>
      <c r="AD40" s="91">
        <f>SUM(AD42:AD65536)</f>
        <v>4.304549314174011E-3</v>
      </c>
      <c r="AE40" s="91">
        <f>SUM(AE42:AE65536)</f>
        <v>1.0561031467271055E-4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718312.19247599272</v>
      </c>
      <c r="AK40" s="92">
        <f>AK44+AG44</f>
        <v>459166.60937726055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2937.359999999986</v>
      </c>
      <c r="G41" s="72">
        <f>IF(D42=0,D41-$D$41,D41-D42)</f>
        <v>3247.039999999979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4378.5103095915838</v>
      </c>
      <c r="N41" s="36">
        <f>IF(F41=0,,ATAN(G41/F41))</f>
        <v>0.83543075405580447</v>
      </c>
      <c r="O41" s="36">
        <f>ABS(DEGREES(N41))</f>
        <v>47.866656282829481</v>
      </c>
      <c r="P41" s="37" t="str">
        <f>TEXT(INT(O41),"00")</f>
        <v>47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47.866666666666667</v>
      </c>
      <c r="X41" s="22">
        <f>IF(R41="",W41,IF(R41="N",IF(U41="E",180+W41,180-W41),IF(U41="E",360-W41,W41)))</f>
        <v>47.866666666666667</v>
      </c>
      <c r="Y41" s="22">
        <f>RADIANS(X41)</f>
        <v>0.83543093528795243</v>
      </c>
      <c r="Z41" s="64"/>
      <c r="AA41" s="58">
        <f>-M41*COS(Y41)</f>
        <v>-2937.3594115319047</v>
      </c>
      <c r="AB41" s="58">
        <f>-M41*SIN(Y41)</f>
        <v>-3247.0405323439882</v>
      </c>
      <c r="AC41" s="64"/>
      <c r="AD41" s="22">
        <v>0</v>
      </c>
      <c r="AE41" s="22">
        <v>0</v>
      </c>
      <c r="AF41" s="22">
        <f t="shared" ref="AF41:AG43" si="0">AA41-AD41</f>
        <v>-2937.3594115319047</v>
      </c>
      <c r="AG41" s="22">
        <f t="shared" si="0"/>
        <v>-3247.0405323439882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718291.26</v>
      </c>
      <c r="D42" s="60">
        <v>459203.18</v>
      </c>
      <c r="E42" s="79"/>
      <c r="F42" s="72">
        <f>IF(C43=0,C42-$C$42,C42-C43)</f>
        <v>-1.0100000000093132</v>
      </c>
      <c r="G42" s="72">
        <f>IF(D43=0,D42-$D$42,D42-D43)</f>
        <v>40.080000000016298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40.092723778777184</v>
      </c>
      <c r="N42" s="36">
        <f>IF(F42=0,,ATAN(G42/F42))</f>
        <v>-1.5456020580473389</v>
      </c>
      <c r="O42" s="36">
        <f>ABS(DEGREES(N42))</f>
        <v>88.556474732846596</v>
      </c>
      <c r="P42" s="37" t="str">
        <f>TEXT(INT(O42),"00")</f>
        <v>88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88.55</v>
      </c>
      <c r="X42" s="22">
        <f>IF(R42="",W42,IF(R42="N",IF(U42="E",180+W42,180-W42),IF(U42="E",360-W42,W42)))</f>
        <v>91.45</v>
      </c>
      <c r="Y42" s="22">
        <f>RADIANS(X42)</f>
        <v>1.5961036009488143</v>
      </c>
      <c r="Z42" s="64"/>
      <c r="AA42" s="58">
        <f>-M42*COS(Y42)</f>
        <v>1.0145292502376178</v>
      </c>
      <c r="AB42" s="58">
        <f>-M42*SIN(Y42)</f>
        <v>-40.079885608640872</v>
      </c>
      <c r="AC42" s="64"/>
      <c r="AD42" s="82">
        <f>$AA$40/$M$40*M42</f>
        <v>1.4548702565241238E-3</v>
      </c>
      <c r="AE42" s="82">
        <f>$AB$40/$M$40*M42</f>
        <v>3.5694632442365968E-5</v>
      </c>
      <c r="AF42" s="22">
        <f t="shared" si="0"/>
        <v>1.0130743799810937</v>
      </c>
      <c r="AG42" s="22">
        <f t="shared" si="0"/>
        <v>-40.079921303273316</v>
      </c>
      <c r="AH42" s="63"/>
      <c r="AI42" s="38">
        <f>A42</f>
        <v>1</v>
      </c>
      <c r="AJ42" s="82">
        <f t="shared" ref="AJ42:AK44" si="1">AJ41+AF41</f>
        <v>718291.26058846805</v>
      </c>
      <c r="AK42" s="82">
        <f t="shared" si="1"/>
        <v>459203.17946765601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-40.480800000389735</v>
      </c>
      <c r="AP42" s="9" t="str">
        <f>D42&amp;","&amp;C42</f>
        <v>459203.18,718291.26</v>
      </c>
    </row>
    <row r="43" spans="1:44">
      <c r="A43" s="20">
        <f>A42+1</f>
        <v>2</v>
      </c>
      <c r="B43" s="44"/>
      <c r="C43" s="60">
        <v>718292.27</v>
      </c>
      <c r="D43" s="60">
        <v>459163.1</v>
      </c>
      <c r="E43" s="79"/>
      <c r="F43" s="72">
        <f>IF(C44=0,C43-$C$42,C43-C44)</f>
        <v>-16.96999999997206</v>
      </c>
      <c r="G43" s="72">
        <f>IF(D44=0,D43-$D$42,D43-D44)</f>
        <v>-0.44000000000232831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16.975703225464734</v>
      </c>
      <c r="N43" s="36">
        <f>IF(F43=0,,ATAN(G43/F43))</f>
        <v>2.5922300567076298E-2</v>
      </c>
      <c r="O43" s="36">
        <f>ABS(DEGREES(N43))</f>
        <v>1.4852384177630524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181.48333333333332</v>
      </c>
      <c r="Y43" s="22">
        <f>RADIANS(X43)</f>
        <v>3.1674817041610424</v>
      </c>
      <c r="Z43" s="64"/>
      <c r="AA43" s="58">
        <f>-M43*COS(Y43)</f>
        <v>16.970014620589527</v>
      </c>
      <c r="AB43" s="58">
        <f>-M43*SIN(Y43)</f>
        <v>0.43943574733002222</v>
      </c>
      <c r="AC43" s="64"/>
      <c r="AD43" s="82">
        <f>$AA$40/$M$40*M43</f>
        <v>6.1600817750832643E-4</v>
      </c>
      <c r="AE43" s="82">
        <f>$AB$40/$M$40*M43</f>
        <v>1.5113502650184151E-5</v>
      </c>
      <c r="AF43" s="22">
        <f t="shared" si="0"/>
        <v>16.969398612412018</v>
      </c>
      <c r="AG43" s="22">
        <f t="shared" si="0"/>
        <v>0.43942063382737201</v>
      </c>
      <c r="AH43" s="64"/>
      <c r="AI43" s="25">
        <f>A43</f>
        <v>2</v>
      </c>
      <c r="AJ43" s="82">
        <f t="shared" si="1"/>
        <v>718292.27366284805</v>
      </c>
      <c r="AK43" s="82">
        <f t="shared" si="1"/>
        <v>459163.09954635275</v>
      </c>
      <c r="AL43" s="66"/>
      <c r="AM43" s="9" t="str">
        <f>IF(A44=0,A43&amp;" - 1",A43&amp;" - "&amp;A44)</f>
        <v>2 - 3</v>
      </c>
      <c r="AN43" s="18">
        <f>AN42+F42+F43</f>
        <v>-18.989999999990687</v>
      </c>
      <c r="AO43" s="18">
        <f>AN43*G43</f>
        <v>8.3556000000401163</v>
      </c>
      <c r="AP43" s="9" t="str">
        <f>D43&amp;","&amp;C43</f>
        <v>459163.1,718292.27</v>
      </c>
    </row>
    <row r="44" spans="1:44" s="46" customFormat="1">
      <c r="A44" s="20">
        <f>A43+1</f>
        <v>3</v>
      </c>
      <c r="B44" s="44"/>
      <c r="C44" s="60">
        <v>718309.24</v>
      </c>
      <c r="D44" s="60">
        <v>459163.54</v>
      </c>
      <c r="E44" s="79"/>
      <c r="F44" s="72">
        <f>IF(C45=0,C44-$C$42,C44-C45)</f>
        <v>-2.9499999999534339</v>
      </c>
      <c r="G44" s="72">
        <f>IF(D45=0,D44-$D$42,D44-D45)</f>
        <v>-3.0700000000069849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4.2576284478296307</v>
      </c>
      <c r="N44" s="22">
        <f>IF(F44=0,,ATAN(G44/F44))</f>
        <v>0.80532907867621262</v>
      </c>
      <c r="O44" s="22">
        <f>ABS(DEGREES(N44))</f>
        <v>46.141957327306002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2.9495690315555199</v>
      </c>
      <c r="AB44" s="58">
        <f>-M44*SIN(Y44)</f>
        <v>3.070414064561453</v>
      </c>
      <c r="AC44" s="64"/>
      <c r="AD44" s="82">
        <f>$AA$40/$M$40*M44</f>
        <v>1.5449928087343399E-4</v>
      </c>
      <c r="AE44" s="82">
        <f>$AB$40/$M$40*M44</f>
        <v>3.790575151740787E-6</v>
      </c>
      <c r="AF44" s="22">
        <f>AA44-AD44</f>
        <v>2.9494145322746466</v>
      </c>
      <c r="AG44" s="22">
        <f>AB44-AE44</f>
        <v>3.0704102739863015</v>
      </c>
      <c r="AH44" s="64"/>
      <c r="AI44" s="25">
        <f>A44</f>
        <v>3</v>
      </c>
      <c r="AJ44" s="82">
        <f t="shared" si="1"/>
        <v>718309.24306146044</v>
      </c>
      <c r="AK44" s="82">
        <f t="shared" si="1"/>
        <v>459163.53896698658</v>
      </c>
      <c r="AL44" s="66"/>
      <c r="AM44" s="9" t="str">
        <f>IF(A45=0,A44&amp;" - 1",A44&amp;" - "&amp;A45)</f>
        <v>3 - 4</v>
      </c>
      <c r="AN44" s="18">
        <f>AN43+F43+F44</f>
        <v>-38.909999999916181</v>
      </c>
      <c r="AO44" s="18">
        <f>AN44*G44</f>
        <v>119.45370000001446</v>
      </c>
      <c r="AP44" s="9" t="str">
        <f>D44&amp;","&amp;C44</f>
        <v>459163.54,718309.24</v>
      </c>
    </row>
    <row r="45" spans="1:44" s="46" customFormat="1">
      <c r="A45" s="20">
        <f t="shared" ref="A45:A46" si="2">A44+1</f>
        <v>4</v>
      </c>
      <c r="B45" s="44"/>
      <c r="C45" s="60">
        <v>718312.19</v>
      </c>
      <c r="D45" s="60">
        <v>459166.61</v>
      </c>
      <c r="E45" s="79"/>
      <c r="F45" s="72">
        <f t="shared" ref="F45:F46" si="3">IF(C46=0,C45-$C$42,C45-C46)</f>
        <v>0.79999999993015081</v>
      </c>
      <c r="G45" s="72">
        <f t="shared" ref="G45:G46" si="4">IF(D46=0,D45-$D$42,D45-D46)</f>
        <v>-37.150000000023283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37.158612729777978</v>
      </c>
      <c r="N45" s="22">
        <f t="shared" ref="N45:N46" si="11">IF(F45=0,,ATAN(G45/F45))</f>
        <v>-1.5492653342294957</v>
      </c>
      <c r="O45" s="22">
        <f t="shared" ref="O45:O46" si="12">ABS(DEGREES(N45))</f>
        <v>88.766364997274977</v>
      </c>
      <c r="P45" s="24" t="str">
        <f t="shared" ref="P45:P46" si="13">TEXT(INT(O45),"00")</f>
        <v>88</v>
      </c>
      <c r="Q45" s="25" t="str">
        <f t="shared" ref="Q45:Q46" si="14">TEXT((O45-P45)*60,"00")</f>
        <v>46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46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88.766666666666666</v>
      </c>
      <c r="X45" s="22">
        <f t="shared" ref="X45:X46" si="20">IF(R45="",W45,IF(R45="N",IF(U45="E",180+W45,180-W45),IF(U45="E",360-W45,W45)))</f>
        <v>271.23333333333335</v>
      </c>
      <c r="Y45" s="22">
        <f t="shared" ref="Y45:Y46" si="21">RADIANS(X45)</f>
        <v>4.7339147078259538</v>
      </c>
      <c r="Z45" s="64"/>
      <c r="AA45" s="58">
        <f t="shared" ref="AA45:AA46" si="22">-M45*COS(Y45)</f>
        <v>-0.79980440055737245</v>
      </c>
      <c r="AB45" s="58">
        <f t="shared" ref="AB45:AB46" si="23">-M45*SIN(Y45)</f>
        <v>37.150004211607659</v>
      </c>
      <c r="AC45" s="64"/>
      <c r="AD45" s="82">
        <f t="shared" ref="AD45:AD46" si="24">$AA$40/$M$40*M45</f>
        <v>1.3483982962232532E-3</v>
      </c>
      <c r="AE45" s="82">
        <f t="shared" ref="AE45:AE46" si="25">$AB$40/$M$40*M45</f>
        <v>3.3082387486972074E-5</v>
      </c>
      <c r="AF45" s="22">
        <f t="shared" ref="AF45:AF46" si="26">AA45-AD45</f>
        <v>-0.80115279885359569</v>
      </c>
      <c r="AG45" s="22">
        <f t="shared" ref="AG45:AG46" si="27">AB45-AE45</f>
        <v>37.14997112922017</v>
      </c>
      <c r="AH45" s="64"/>
      <c r="AI45" s="25">
        <f t="shared" ref="AI45:AI46" si="28">A45</f>
        <v>4</v>
      </c>
      <c r="AJ45" s="82">
        <f t="shared" ref="AJ45:AJ46" si="29">AJ44+AF44</f>
        <v>718312.19247599272</v>
      </c>
      <c r="AK45" s="82">
        <f t="shared" ref="AK45:AK46" si="30">AK44+AG44</f>
        <v>459166.60937726055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-41.059999999939464</v>
      </c>
      <c r="AO45" s="18">
        <f t="shared" ref="AO45:AO46" si="33">AN45*G45</f>
        <v>1525.3789999987071</v>
      </c>
      <c r="AP45" s="9" t="str">
        <f t="shared" ref="AP45:AP46" si="34">D45&amp;","&amp;C45</f>
        <v>459166.61,718312.19</v>
      </c>
    </row>
    <row r="46" spans="1:44" s="46" customFormat="1">
      <c r="A46" s="20">
        <f t="shared" si="2"/>
        <v>5</v>
      </c>
      <c r="B46" s="44"/>
      <c r="C46" s="60">
        <v>718311.39</v>
      </c>
      <c r="D46" s="60">
        <v>459203.76</v>
      </c>
      <c r="E46" s="79"/>
      <c r="F46" s="72">
        <f t="shared" si="3"/>
        <v>20.130000000004657</v>
      </c>
      <c r="G46" s="72">
        <f t="shared" si="4"/>
        <v>0.58000000001629815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20.138353954586417</v>
      </c>
      <c r="N46" s="22">
        <f t="shared" si="11"/>
        <v>2.8804748130297743E-2</v>
      </c>
      <c r="O46" s="22">
        <f t="shared" si="12"/>
        <v>1.6503904978034099</v>
      </c>
      <c r="P46" s="24" t="str">
        <f t="shared" si="13"/>
        <v>01</v>
      </c>
      <c r="Q46" s="25" t="str">
        <f t="shared" si="14"/>
        <v>39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39</v>
      </c>
      <c r="U46" s="24" t="str">
        <f t="shared" si="18"/>
        <v>W</v>
      </c>
      <c r="V46" s="44"/>
      <c r="W46" s="22">
        <f t="shared" si="19"/>
        <v>1.65</v>
      </c>
      <c r="X46" s="22">
        <f t="shared" si="20"/>
        <v>1.65</v>
      </c>
      <c r="Y46" s="22">
        <f t="shared" si="21"/>
        <v>2.8797932657906436E-2</v>
      </c>
      <c r="Z46" s="64"/>
      <c r="AA46" s="58">
        <f t="shared" si="22"/>
        <v>-20.130003952511117</v>
      </c>
      <c r="AB46" s="58">
        <f t="shared" si="23"/>
        <v>-0.57986280454359151</v>
      </c>
      <c r="AC46" s="64"/>
      <c r="AD46" s="82">
        <f t="shared" si="24"/>
        <v>7.3077330304487347E-4</v>
      </c>
      <c r="AE46" s="82">
        <f t="shared" si="25"/>
        <v>1.7929216941447561E-5</v>
      </c>
      <c r="AF46" s="22">
        <f t="shared" si="26"/>
        <v>-20.130734725814161</v>
      </c>
      <c r="AG46" s="22">
        <f t="shared" si="27"/>
        <v>-0.57988073376053295</v>
      </c>
      <c r="AH46" s="64"/>
      <c r="AI46" s="25">
        <f t="shared" si="28"/>
        <v>5</v>
      </c>
      <c r="AJ46" s="82">
        <f t="shared" si="29"/>
        <v>718311.39132319391</v>
      </c>
      <c r="AK46" s="82">
        <f t="shared" si="30"/>
        <v>459203.75934838975</v>
      </c>
      <c r="AL46" s="66"/>
      <c r="AM46" s="9" t="str">
        <f t="shared" si="31"/>
        <v>5 - 1</v>
      </c>
      <c r="AN46" s="18">
        <f t="shared" si="32"/>
        <v>-20.130000000004657</v>
      </c>
      <c r="AO46" s="18">
        <f t="shared" si="33"/>
        <v>-11.675400000330782</v>
      </c>
      <c r="AP46" s="9" t="str">
        <f t="shared" si="34"/>
        <v>459203.76,718311.39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1610.8983000031076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805.44915000155379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8.9484377516191056E-3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13461.11865924726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120.45598238943255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-8.8981667850476232E-3</v>
      </c>
      <c r="AB40" s="91">
        <f>SUM(AB42:AB65536)</f>
        <v>9.4718850292707657E-4</v>
      </c>
      <c r="AC40" s="91"/>
      <c r="AD40" s="91">
        <f>SUM(AD42:AD65536)</f>
        <v>-8.8981667850476232E-3</v>
      </c>
      <c r="AE40" s="91">
        <f>SUM(AE42:AE65536)</f>
        <v>9.4718850292707657E-4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718292.272156041</v>
      </c>
      <c r="AK40" s="92">
        <f>AK44+AG44</f>
        <v>459163.09989731078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2937.359999999986</v>
      </c>
      <c r="G41" s="72">
        <f>IF(D42=0,D41-$D$41,D41-D42)</f>
        <v>3247.039999999979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4378.5103095915838</v>
      </c>
      <c r="N41" s="36">
        <f>IF(F41=0,,ATAN(G41/F41))</f>
        <v>0.83543075405580447</v>
      </c>
      <c r="O41" s="36">
        <f>ABS(DEGREES(N41))</f>
        <v>47.866656282829481</v>
      </c>
      <c r="P41" s="37" t="str">
        <f>TEXT(INT(O41),"00")</f>
        <v>47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47.866666666666667</v>
      </c>
      <c r="X41" s="22">
        <f>IF(R41="",W41,IF(R41="N",IF(U41="E",180+W41,180-W41),IF(U41="E",360-W41,W41)))</f>
        <v>47.866666666666667</v>
      </c>
      <c r="Y41" s="22">
        <f>RADIANS(X41)</f>
        <v>0.83543093528795243</v>
      </c>
      <c r="Z41" s="64"/>
      <c r="AA41" s="58">
        <f>-M41*COS(Y41)</f>
        <v>-2937.3594115319047</v>
      </c>
      <c r="AB41" s="58">
        <f>-M41*SIN(Y41)</f>
        <v>-3247.0405323439882</v>
      </c>
      <c r="AC41" s="64"/>
      <c r="AD41" s="22">
        <v>0</v>
      </c>
      <c r="AE41" s="22">
        <v>0</v>
      </c>
      <c r="AF41" s="22">
        <f t="shared" ref="AF41:AG43" si="0">AA41-AD41</f>
        <v>-2937.3594115319047</v>
      </c>
      <c r="AG41" s="22">
        <f t="shared" si="0"/>
        <v>-3247.0405323439882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718291.26</v>
      </c>
      <c r="D42" s="60">
        <v>459203.18</v>
      </c>
      <c r="E42" s="79"/>
      <c r="F42" s="72">
        <f>IF(C43=0,C42-$C$42,C42-C43)</f>
        <v>20.03000000002794</v>
      </c>
      <c r="G42" s="72">
        <f>IF(D43=0,D42-$D$42,D42-D43)</f>
        <v>0.54999999998835847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20.037549750433719</v>
      </c>
      <c r="N42" s="36">
        <f>IF(F42=0,,ATAN(G42/F42))</f>
        <v>2.745191371236206E-2</v>
      </c>
      <c r="O42" s="36">
        <f>ABS(DEGREES(N42))</f>
        <v>1.5728787952756578</v>
      </c>
      <c r="P42" s="37" t="str">
        <f>TEXT(INT(O42),"00")</f>
        <v>01</v>
      </c>
      <c r="Q42" s="38" t="str">
        <f>TEXT((O42-P42)*60,"00")</f>
        <v>34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1.5666666666666667</v>
      </c>
      <c r="X42" s="22">
        <f>IF(R42="",W42,IF(R42="N",IF(U42="E",180+W42,180-W42),IF(U42="E",360-W42,W42)))</f>
        <v>1.5666666666666667</v>
      </c>
      <c r="Y42" s="22">
        <f>RADIANS(X42)</f>
        <v>2.7343491614577831E-2</v>
      </c>
      <c r="Z42" s="64"/>
      <c r="AA42" s="58">
        <f>-M42*COS(Y42)</f>
        <v>-20.030059514451757</v>
      </c>
      <c r="AB42" s="58">
        <f>-M42*SIN(Y42)</f>
        <v>-0.54782830214127054</v>
      </c>
      <c r="AC42" s="64"/>
      <c r="AD42" s="82">
        <f>$AA$40/$M$40*M42</f>
        <v>-1.480187667779051E-3</v>
      </c>
      <c r="AE42" s="82">
        <f>$AB$40/$M$40*M42</f>
        <v>1.5756242549315813E-4</v>
      </c>
      <c r="AF42" s="22">
        <f t="shared" si="0"/>
        <v>-20.028579326783976</v>
      </c>
      <c r="AG42" s="22">
        <f t="shared" si="0"/>
        <v>-0.54798586456676368</v>
      </c>
      <c r="AH42" s="63"/>
      <c r="AI42" s="38">
        <f>A42</f>
        <v>1</v>
      </c>
      <c r="AJ42" s="82">
        <f t="shared" ref="AJ42:AK44" si="1">AJ41+AF41</f>
        <v>718291.26058846805</v>
      </c>
      <c r="AK42" s="82">
        <f t="shared" si="1"/>
        <v>459203.17946765601</v>
      </c>
      <c r="AL42" s="66"/>
      <c r="AM42" s="9" t="str">
        <f>IF(A43=0,A42&amp;" - 1",A42&amp;" - "&amp;A43)</f>
        <v>1 - 2</v>
      </c>
      <c r="AN42" s="18">
        <f>F42</f>
        <v>20.03000000002794</v>
      </c>
      <c r="AO42" s="18">
        <f>AN42*G42</f>
        <v>11.016499999782187</v>
      </c>
      <c r="AP42" s="9" t="str">
        <f>D42&amp;","&amp;C42</f>
        <v>459203.18,718291.26</v>
      </c>
    </row>
    <row r="43" spans="1:44">
      <c r="A43" s="20">
        <f>A42+1</f>
        <v>2</v>
      </c>
      <c r="B43" s="44"/>
      <c r="C43" s="60">
        <v>718271.23</v>
      </c>
      <c r="D43" s="60">
        <v>459202.63</v>
      </c>
      <c r="E43" s="79"/>
      <c r="F43" s="72">
        <f>IF(C44=0,C43-$C$42,C43-C44)</f>
        <v>-1</v>
      </c>
      <c r="G43" s="72">
        <f>IF(D44=0,D43-$D$42,D43-D44)</f>
        <v>40.260000000009313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40.272417359785464</v>
      </c>
      <c r="N43" s="36">
        <f>IF(F43=0,,ATAN(G43/F43))</f>
        <v>-1.5459628835531347</v>
      </c>
      <c r="O43" s="36">
        <f>ABS(DEGREES(N43))</f>
        <v>88.577148511469375</v>
      </c>
      <c r="P43" s="37" t="str">
        <f>TEXT(INT(O43),"00")</f>
        <v>88</v>
      </c>
      <c r="Q43" s="38" t="str">
        <f>TEXT((O43-P43)*60,"00")</f>
        <v>35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88.583333333333329</v>
      </c>
      <c r="X43" s="22">
        <f>IF(R43="",W43,IF(R43="N",IF(U43="E",180+W43,180-W43),IF(U43="E",360-W43,W43)))</f>
        <v>91.416666666666671</v>
      </c>
      <c r="Y43" s="22">
        <f>RADIANS(X43)</f>
        <v>1.5955218245314831</v>
      </c>
      <c r="Z43" s="64"/>
      <c r="AA43" s="58">
        <f>-M43*COS(Y43)</f>
        <v>0.9956541081439626</v>
      </c>
      <c r="AB43" s="58">
        <f>-M43*SIN(Y43)</f>
        <v>-40.260107710954841</v>
      </c>
      <c r="AC43" s="64"/>
      <c r="AD43" s="82">
        <f>$AA$40/$M$40*M43</f>
        <v>-2.974951342357372E-3</v>
      </c>
      <c r="AE43" s="82">
        <f>$AB$40/$M$40*M43</f>
        <v>3.1667643193465889E-4</v>
      </c>
      <c r="AF43" s="22">
        <f t="shared" si="0"/>
        <v>0.99862905948631997</v>
      </c>
      <c r="AG43" s="22">
        <f t="shared" si="0"/>
        <v>-40.260424387386777</v>
      </c>
      <c r="AH43" s="64"/>
      <c r="AI43" s="25">
        <f>A43</f>
        <v>2</v>
      </c>
      <c r="AJ43" s="82">
        <f t="shared" si="1"/>
        <v>718271.23200914124</v>
      </c>
      <c r="AK43" s="82">
        <f t="shared" si="1"/>
        <v>459202.63148179144</v>
      </c>
      <c r="AL43" s="66"/>
      <c r="AM43" s="9" t="str">
        <f>IF(A44=0,A43&amp;" - 1",A43&amp;" - "&amp;A44)</f>
        <v>2 - 3</v>
      </c>
      <c r="AN43" s="18">
        <f>AN42+F42+F43</f>
        <v>39.060000000055879</v>
      </c>
      <c r="AO43" s="18">
        <f>AN43*G43</f>
        <v>1572.5556000026136</v>
      </c>
      <c r="AP43" s="9" t="str">
        <f>D43&amp;","&amp;C43</f>
        <v>459202.63,718271.23</v>
      </c>
    </row>
    <row r="44" spans="1:44" s="46" customFormat="1">
      <c r="A44" s="20">
        <f>A43+1</f>
        <v>3</v>
      </c>
      <c r="B44" s="44"/>
      <c r="C44" s="60">
        <v>718272.23</v>
      </c>
      <c r="D44" s="60">
        <v>459162.37</v>
      </c>
      <c r="E44" s="79"/>
      <c r="F44" s="72">
        <f>IF(C45=0,C44-$C$42,C44-C45)</f>
        <v>-20.040000000037253</v>
      </c>
      <c r="G44" s="72">
        <f>IF(D45=0,D44-$D$42,D44-D45)</f>
        <v>-0.72999999998137355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20.053291500436178</v>
      </c>
      <c r="N44" s="22">
        <f>IF(F44=0,,ATAN(G44/F44))</f>
        <v>3.6411046348204516E-2</v>
      </c>
      <c r="O44" s="22">
        <f>ABS(DEGREES(N44))</f>
        <v>2.0861992834073471</v>
      </c>
      <c r="P44" s="24" t="str">
        <f>TEXT(INT(O44),"00")</f>
        <v>02</v>
      </c>
      <c r="Q44" s="25" t="str">
        <f>TEXT((O44-P44)*60,"00")</f>
        <v>05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05</v>
      </c>
      <c r="U44" s="24" t="str">
        <f>IF(L44="",IF(G44&gt;0,"W","E"),"")</f>
        <v>E</v>
      </c>
      <c r="V44" s="44"/>
      <c r="W44" s="22">
        <f>IF(S44="due",90*(I44+K44),S44+T44/60)</f>
        <v>2.0833333333333335</v>
      </c>
      <c r="X44" s="22">
        <f>IF(R44="",W44,IF(R44="N",IF(U44="E",180+W44,180-W44),IF(U44="E",360-W44,W44)))</f>
        <v>182.08333333333334</v>
      </c>
      <c r="Y44" s="22">
        <f>RADIANS(X44)</f>
        <v>3.1779536796730086</v>
      </c>
      <c r="Z44" s="64"/>
      <c r="AA44" s="58">
        <f>-M44*COS(Y44)</f>
        <v>20.040036489760368</v>
      </c>
      <c r="AB44" s="58">
        <f>-M44*SIN(Y44)</f>
        <v>0.72899759295816646</v>
      </c>
      <c r="AC44" s="64"/>
      <c r="AD44" s="82">
        <f>$AA$40/$M$40*M44</f>
        <v>-1.4813505217463828E-3</v>
      </c>
      <c r="AE44" s="82">
        <f>$AB$40/$M$40*M44</f>
        <v>1.5768620850768766E-4</v>
      </c>
      <c r="AF44" s="22">
        <f>AA44-AD44</f>
        <v>20.041517840282115</v>
      </c>
      <c r="AG44" s="22">
        <f>AB44-AE44</f>
        <v>0.72883990674965882</v>
      </c>
      <c r="AH44" s="64"/>
      <c r="AI44" s="25">
        <f>A44</f>
        <v>3</v>
      </c>
      <c r="AJ44" s="82">
        <f t="shared" si="1"/>
        <v>718272.23063820077</v>
      </c>
      <c r="AK44" s="82">
        <f t="shared" si="1"/>
        <v>459162.37105740403</v>
      </c>
      <c r="AL44" s="66"/>
      <c r="AM44" s="9" t="str">
        <f>IF(A45=0,A44&amp;" - 1",A44&amp;" - "&amp;A45)</f>
        <v>3 - 4</v>
      </c>
      <c r="AN44" s="18">
        <f>AN43+F43+F44</f>
        <v>18.020000000018626</v>
      </c>
      <c r="AO44" s="18">
        <f>AN44*G44</f>
        <v>-13.154599999677949</v>
      </c>
      <c r="AP44" s="9" t="str">
        <f>D44&amp;","&amp;C44</f>
        <v>459162.37,718272.23</v>
      </c>
    </row>
    <row r="45" spans="1:44" s="46" customFormat="1">
      <c r="A45" s="20">
        <f>A44+1</f>
        <v>4</v>
      </c>
      <c r="B45" s="44"/>
      <c r="C45" s="60">
        <v>718292.27</v>
      </c>
      <c r="D45" s="60">
        <v>459163.1</v>
      </c>
      <c r="E45" s="79"/>
      <c r="F45" s="72">
        <f>IF(C46=0,C45-$C$42,C45-C46)</f>
        <v>1.0100000000093132</v>
      </c>
      <c r="G45" s="72">
        <f>IF(D46=0,D45-$D$42,D45-D46)</f>
        <v>-40.080000000016298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40.092723778777184</v>
      </c>
      <c r="N45" s="22">
        <f>IF(F45=0,,ATAN(G45/F45))</f>
        <v>-1.5456020580473389</v>
      </c>
      <c r="O45" s="22">
        <f>ABS(DEGREES(N45))</f>
        <v>88.556474732846596</v>
      </c>
      <c r="P45" s="24" t="str">
        <f>TEXT(INT(O45),"00")</f>
        <v>88</v>
      </c>
      <c r="Q45" s="25" t="str">
        <f>TEXT((O45-P45)*60,"00")</f>
        <v>33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88.55</v>
      </c>
      <c r="X45" s="22">
        <f>IF(R45="",W45,IF(R45="N",IF(U45="E",180+W45,180-W45),IF(U45="E",360-W45,W45)))</f>
        <v>271.45</v>
      </c>
      <c r="Y45" s="22">
        <f>RADIANS(X45)</f>
        <v>4.7376962545386077</v>
      </c>
      <c r="Z45" s="64"/>
      <c r="AA45" s="58">
        <f>-M45*COS(Y45)</f>
        <v>-1.0145292502376215</v>
      </c>
      <c r="AB45" s="58">
        <f>-M45*SIN(Y45)</f>
        <v>40.079885608640872</v>
      </c>
      <c r="AC45" s="64"/>
      <c r="AD45" s="82">
        <f>$AA$40/$M$40*M45</f>
        <v>-2.961677253164817E-3</v>
      </c>
      <c r="AE45" s="82">
        <f>$AB$40/$M$40*M45</f>
        <v>3.1526343699157192E-4</v>
      </c>
      <c r="AF45" s="22">
        <f>AA45-AD45</f>
        <v>-1.0115675729844567</v>
      </c>
      <c r="AG45" s="22">
        <f>AB45-AE45</f>
        <v>40.079570345203884</v>
      </c>
      <c r="AH45" s="64"/>
      <c r="AI45" s="25">
        <f>A45</f>
        <v>4</v>
      </c>
      <c r="AJ45" s="82">
        <f t="shared" ref="AJ45" si="2">AJ44+AF44</f>
        <v>718292.272156041</v>
      </c>
      <c r="AK45" s="82">
        <f t="shared" ref="AK45" si="3">AK44+AG44</f>
        <v>459163.09989731078</v>
      </c>
      <c r="AL45" s="66"/>
      <c r="AM45" s="9" t="str">
        <f>IF(A46=0,A45&amp;" - 1",A45&amp;" - "&amp;A46)</f>
        <v>4 - 1</v>
      </c>
      <c r="AN45" s="18">
        <f>AN44+F44+F45</f>
        <v>-1.0100000000093132</v>
      </c>
      <c r="AO45" s="18">
        <f>AN45*G45</f>
        <v>40.480800000389735</v>
      </c>
      <c r="AP45" s="9" t="str">
        <f>D45&amp;","&amp;C45</f>
        <v>459163.1,718292.27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22" sqref="C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1613.7364000018431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806.86820000092155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8.0271026212070575E-3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15028.921285080269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120.63869344138236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-8.0060664244037127E-3</v>
      </c>
      <c r="AB40" s="91">
        <f>SUM(AB42:AB65536)</f>
        <v>5.8075545578561982E-4</v>
      </c>
      <c r="AC40" s="91"/>
      <c r="AD40" s="91">
        <f>SUM(AD42:AD65536)</f>
        <v>-8.0060664244037127E-3</v>
      </c>
      <c r="AE40" s="91">
        <f>SUM(AE42:AE65536)</f>
        <v>5.8075545578561982E-4</v>
      </c>
      <c r="AF40" s="91">
        <f>SUM(AF42:AF65536)</f>
        <v>0</v>
      </c>
      <c r="AG40" s="91">
        <f>SUM(AG42:AG65536)</f>
        <v>-4.4408920985006262E-16</v>
      </c>
      <c r="AH40" s="92"/>
      <c r="AI40" s="93">
        <v>1</v>
      </c>
      <c r="AJ40" s="92">
        <f>AJ44+AF44</f>
        <v>718271.98194984405</v>
      </c>
      <c r="AK40" s="92">
        <f>AK44+AG44</f>
        <v>459202.21217687894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2977.0500000000466</v>
      </c>
      <c r="G41" s="72">
        <f>IF(D42=0,D41-$D$41,D41-D42)</f>
        <v>3247.9699999999721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4405.9205421115003</v>
      </c>
      <c r="N41" s="36">
        <f>IF(F41=0,,ATAN(G41/F41))</f>
        <v>0.82889186223926148</v>
      </c>
      <c r="O41" s="36">
        <f>ABS(DEGREES(N41))</f>
        <v>47.492005379048933</v>
      </c>
      <c r="P41" s="37" t="str">
        <f>TEXT(INT(O41),"00")</f>
        <v>47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47.5</v>
      </c>
      <c r="X41" s="22">
        <f>IF(R41="",W41,IF(R41="N",IF(U41="E",180+W41,180-W41),IF(U41="E",360-W41,W41)))</f>
        <v>47.5</v>
      </c>
      <c r="Y41" s="22">
        <f>RADIANS(X41)</f>
        <v>0.82903139469730658</v>
      </c>
      <c r="Z41" s="64"/>
      <c r="AA41" s="58">
        <f>-M41*COS(Y41)</f>
        <v>-2976.5967737832107</v>
      </c>
      <c r="AB41" s="58">
        <f>-M41*SIN(Y41)</f>
        <v>-3248.3853634849852</v>
      </c>
      <c r="AC41" s="64"/>
      <c r="AD41" s="22">
        <v>0</v>
      </c>
      <c r="AE41" s="22">
        <v>0</v>
      </c>
      <c r="AF41" s="22">
        <f t="shared" ref="AF41:AG43" si="0">AA41-AD41</f>
        <v>-2976.5967737832107</v>
      </c>
      <c r="AG41" s="22">
        <f t="shared" si="0"/>
        <v>-3248.3853634849852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718251.57</v>
      </c>
      <c r="D42" s="60">
        <v>459202.25</v>
      </c>
      <c r="E42" s="79"/>
      <c r="F42" s="72">
        <f>IF(C43=0,C42-$C$42,C42-C43)</f>
        <v>-0.58000000007450581</v>
      </c>
      <c r="G42" s="72">
        <f>IF(D43=0,D42-$D$42,D42-D43)</f>
        <v>40.320000000006985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40.324171411210045</v>
      </c>
      <c r="N42" s="36">
        <f>IF(F42=0,,ATAN(G42/F42))</f>
        <v>-1.5564123982393776</v>
      </c>
      <c r="O42" s="36">
        <f>ABS(DEGREES(N42))</f>
        <v>89.175861600951052</v>
      </c>
      <c r="P42" s="37" t="str">
        <f>TEXT(INT(O42),"00")</f>
        <v>89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11</v>
      </c>
      <c r="U42" s="40" t="str">
        <f>IF(L42="",IF(G42&gt;0,"W","E"),"")</f>
        <v>W</v>
      </c>
      <c r="V42" s="44"/>
      <c r="W42" s="22">
        <f>IF(S42="due",90*(I42+K42),S42+T42/60)</f>
        <v>89.183333333333337</v>
      </c>
      <c r="X42" s="22">
        <f>IF(R42="",W42,IF(R42="N",IF(U42="E",180+W42,180-W42),IF(U42="E",360-W42,W42)))</f>
        <v>90.816666666666663</v>
      </c>
      <c r="Y42" s="22">
        <f>RADIANS(X42)</f>
        <v>1.5850498490195168</v>
      </c>
      <c r="Z42" s="64"/>
      <c r="AA42" s="58">
        <f>-M42*COS(Y42)</f>
        <v>0.57474201189588259</v>
      </c>
      <c r="AB42" s="58">
        <f>-M42*SIN(Y42)</f>
        <v>-40.320075292841551</v>
      </c>
      <c r="AC42" s="64"/>
      <c r="AD42" s="82">
        <f>$AA$40/$M$40*M42</f>
        <v>-2.6760733693129224E-3</v>
      </c>
      <c r="AE42" s="82">
        <f>$AB$40/$M$40*M42</f>
        <v>1.9412082375107665E-4</v>
      </c>
      <c r="AF42" s="22">
        <f t="shared" si="0"/>
        <v>0.57741808526519556</v>
      </c>
      <c r="AG42" s="22">
        <f t="shared" si="0"/>
        <v>-40.320269413665301</v>
      </c>
      <c r="AH42" s="63"/>
      <c r="AI42" s="38">
        <f>A42</f>
        <v>1</v>
      </c>
      <c r="AJ42" s="82">
        <f t="shared" ref="AJ42:AK44" si="1">AJ41+AF41</f>
        <v>718252.02322621678</v>
      </c>
      <c r="AK42" s="82">
        <f t="shared" si="1"/>
        <v>459201.83463651501</v>
      </c>
      <c r="AL42" s="66"/>
      <c r="AM42" s="9" t="str">
        <f>IF(A43=0,A42&amp;" - 1",A42&amp;" - "&amp;A43)</f>
        <v>1 - 2</v>
      </c>
      <c r="AN42" s="18">
        <f>F42</f>
        <v>-0.58000000007450581</v>
      </c>
      <c r="AO42" s="18">
        <f>AN42*G42</f>
        <v>-23.385600003008125</v>
      </c>
      <c r="AP42" s="9" t="str">
        <f>D42&amp;","&amp;C42</f>
        <v>459202.25,718251.57</v>
      </c>
    </row>
    <row r="43" spans="1:44">
      <c r="A43" s="20">
        <f>A42+1</f>
        <v>2</v>
      </c>
      <c r="B43" s="44"/>
      <c r="C43" s="60">
        <v>718252.15</v>
      </c>
      <c r="D43" s="60">
        <v>459161.93</v>
      </c>
      <c r="E43" s="79"/>
      <c r="F43" s="72">
        <f>IF(C44=0,C43-$C$42,C43-C44)</f>
        <v>-20.07999999995809</v>
      </c>
      <c r="G43" s="72">
        <f>IF(D44=0,D43-$D$42,D43-D44)</f>
        <v>-0.44000000000232831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20.084820138560339</v>
      </c>
      <c r="N43" s="36">
        <f>IF(F43=0,,ATAN(G43/F43))</f>
        <v>2.1908844527970425E-2</v>
      </c>
      <c r="O43" s="36">
        <f>ABS(DEGREES(N43))</f>
        <v>1.2552843254609936</v>
      </c>
      <c r="P43" s="37" t="str">
        <f>TEXT(INT(O43),"00")</f>
        <v>01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1.25</v>
      </c>
      <c r="X43" s="22">
        <f>IF(R43="",W43,IF(R43="N",IF(U43="E",180+W43,180-W43),IF(U43="E",360-W43,W43)))</f>
        <v>181.25</v>
      </c>
      <c r="Y43" s="22">
        <f>RADIANS(X43)</f>
        <v>3.1634092692397222</v>
      </c>
      <c r="Z43" s="64"/>
      <c r="AA43" s="58">
        <f>-M43*COS(Y43)</f>
        <v>20.080040495262466</v>
      </c>
      <c r="AB43" s="58">
        <f>-M43*SIN(Y43)</f>
        <v>0.43814804226252885</v>
      </c>
      <c r="AC43" s="64"/>
      <c r="AD43" s="82">
        <f>$AA$40/$M$40*M43</f>
        <v>-1.3329090324543961E-3</v>
      </c>
      <c r="AE43" s="82">
        <f>$AB$40/$M$40*M43</f>
        <v>9.66884549326577E-5</v>
      </c>
      <c r="AF43" s="22">
        <f t="shared" si="0"/>
        <v>20.081373404294922</v>
      </c>
      <c r="AG43" s="22">
        <f t="shared" si="0"/>
        <v>0.43805135380759619</v>
      </c>
      <c r="AH43" s="64"/>
      <c r="AI43" s="25">
        <f>A43</f>
        <v>2</v>
      </c>
      <c r="AJ43" s="82">
        <f t="shared" si="1"/>
        <v>718252.60064430209</v>
      </c>
      <c r="AK43" s="82">
        <f t="shared" si="1"/>
        <v>459161.51436710136</v>
      </c>
      <c r="AL43" s="66"/>
      <c r="AM43" s="9" t="str">
        <f>IF(A44=0,A43&amp;" - 1",A43&amp;" - "&amp;A44)</f>
        <v>2 - 3</v>
      </c>
      <c r="AN43" s="18">
        <f>AN42+F42+F43</f>
        <v>-21.240000000107102</v>
      </c>
      <c r="AO43" s="18">
        <f>AN43*G43</f>
        <v>9.345600000096578</v>
      </c>
      <c r="AP43" s="9" t="str">
        <f>D43&amp;","&amp;C43</f>
        <v>459161.93,718252.15</v>
      </c>
    </row>
    <row r="44" spans="1:44" s="46" customFormat="1">
      <c r="A44" s="20">
        <f>A43+1</f>
        <v>3</v>
      </c>
      <c r="B44" s="44"/>
      <c r="C44" s="60">
        <v>718272.23</v>
      </c>
      <c r="D44" s="60">
        <v>459162.37</v>
      </c>
      <c r="E44" s="79"/>
      <c r="F44" s="72">
        <f>IF(C45=0,C44-$C$42,C44-C45)</f>
        <v>0.69999999995343387</v>
      </c>
      <c r="G44" s="72">
        <f>IF(D45=0,D44-$D$42,D44-D45)</f>
        <v>-40.260000000009313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40.266084984769563</v>
      </c>
      <c r="N44" s="22">
        <f>IF(F44=0,,ATAN(G44/F44))</f>
        <v>-1.5534110939486323</v>
      </c>
      <c r="O44" s="22">
        <f>ABS(DEGREES(N44))</f>
        <v>89.003899532056849</v>
      </c>
      <c r="P44" s="24" t="str">
        <f>TEXT(INT(O44),"00")</f>
        <v>89</v>
      </c>
      <c r="Q44" s="25" t="str">
        <f>TEXT((O44-P44)*60,"00")</f>
        <v>00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00</v>
      </c>
      <c r="U44" s="24" t="str">
        <f>IF(L44="",IF(G44&gt;0,"W","E"),"")</f>
        <v>E</v>
      </c>
      <c r="V44" s="44"/>
      <c r="W44" s="22">
        <f>IF(S44="due",90*(I44+K44),S44+T44/60)</f>
        <v>89</v>
      </c>
      <c r="X44" s="22">
        <f>IF(R44="",W44,IF(R44="N",IF(U44="E",180+W44,180-W44),IF(U44="E",360-W44,W44)))</f>
        <v>271</v>
      </c>
      <c r="Y44" s="22">
        <f>RADIANS(X44)</f>
        <v>4.7298422729046328</v>
      </c>
      <c r="Z44" s="64"/>
      <c r="AA44" s="58">
        <f>-M44*COS(Y44)</f>
        <v>-0.70274008079238193</v>
      </c>
      <c r="AB44" s="58">
        <f>-M44*SIN(Y44)</f>
        <v>40.259952264993224</v>
      </c>
      <c r="AC44" s="64"/>
      <c r="AD44" s="82">
        <f>$AA$40/$M$40*M44</f>
        <v>-2.6722185216253957E-3</v>
      </c>
      <c r="AE44" s="82">
        <f>$AB$40/$M$40*M44</f>
        <v>1.938411953159528E-4</v>
      </c>
      <c r="AF44" s="22">
        <f>AA44-AD44</f>
        <v>-0.70006786227075657</v>
      </c>
      <c r="AG44" s="22">
        <f>AB44-AE44</f>
        <v>40.259758423797905</v>
      </c>
      <c r="AH44" s="64"/>
      <c r="AI44" s="25">
        <f>A44</f>
        <v>3</v>
      </c>
      <c r="AJ44" s="82">
        <f t="shared" si="1"/>
        <v>718272.68201770633</v>
      </c>
      <c r="AK44" s="82">
        <f t="shared" si="1"/>
        <v>459161.95241845516</v>
      </c>
      <c r="AL44" s="66"/>
      <c r="AM44" s="9" t="str">
        <f>IF(A45=0,A44&amp;" - 1",A44&amp;" - "&amp;A45)</f>
        <v>3 - 4</v>
      </c>
      <c r="AN44" s="18">
        <f>AN43+F43+F44</f>
        <v>-40.620000000111759</v>
      </c>
      <c r="AO44" s="18">
        <f>AN44*G44</f>
        <v>1635.3612000048777</v>
      </c>
      <c r="AP44" s="9" t="str">
        <f>D44&amp;","&amp;C44</f>
        <v>459162.37,718272.23</v>
      </c>
    </row>
    <row r="45" spans="1:44" s="46" customFormat="1">
      <c r="A45" s="20">
        <f>A44+1</f>
        <v>4</v>
      </c>
      <c r="B45" s="44"/>
      <c r="C45" s="60">
        <v>718271.53</v>
      </c>
      <c r="D45" s="60">
        <v>459202.63</v>
      </c>
      <c r="E45" s="79"/>
      <c r="F45" s="72">
        <f>IF(C46=0,C45-$C$42,C45-C46)</f>
        <v>19.960000000079162</v>
      </c>
      <c r="G45" s="72">
        <f>IF(D46=0,D45-$D$42,D45-D46)</f>
        <v>0.38000000000465661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19.9636169068424</v>
      </c>
      <c r="N45" s="22">
        <f>IF(F45=0,,ATAN(G45/F45))</f>
        <v>1.9035776546145942E-2</v>
      </c>
      <c r="O45" s="22">
        <f>ABS(DEGREES(N45))</f>
        <v>1.0906696558482816</v>
      </c>
      <c r="P45" s="24" t="str">
        <f>TEXT(INT(O45),"00")</f>
        <v>01</v>
      </c>
      <c r="Q45" s="25" t="str">
        <f>TEXT((O45-P45)*60,"00")</f>
        <v>05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05</v>
      </c>
      <c r="U45" s="24" t="str">
        <f>IF(L45="",IF(G45&gt;0,"W","E"),"")</f>
        <v>W</v>
      </c>
      <c r="V45" s="44"/>
      <c r="W45" s="22">
        <f>IF(S45="due",90*(I45+K45),S45+T45/60)</f>
        <v>1.0833333333333333</v>
      </c>
      <c r="X45" s="22">
        <f>IF(R45="",W45,IF(R45="N",IF(U45="E",180+W45,180-W45),IF(U45="E",360-W45,W45)))</f>
        <v>1.0833333333333333</v>
      </c>
      <c r="Y45" s="22">
        <f>RADIANS(X45)</f>
        <v>1.8907733563271901E-2</v>
      </c>
      <c r="Z45" s="64"/>
      <c r="AA45" s="58">
        <f>-M45*COS(Y45)</f>
        <v>-19.960048492790371</v>
      </c>
      <c r="AB45" s="58">
        <f>-M45*SIN(Y45)</f>
        <v>-0.37744425895841316</v>
      </c>
      <c r="AC45" s="64"/>
      <c r="AD45" s="82">
        <f>$AA$40/$M$40*M45</f>
        <v>-1.324865501010998E-3</v>
      </c>
      <c r="AE45" s="82">
        <f>$AB$40/$M$40*M45</f>
        <v>9.6104981785932649E-5</v>
      </c>
      <c r="AF45" s="22">
        <f>AA45-AD45</f>
        <v>-19.958723627289359</v>
      </c>
      <c r="AG45" s="22">
        <f>AB45-AE45</f>
        <v>-0.37754036394019908</v>
      </c>
      <c r="AH45" s="64"/>
      <c r="AI45" s="25">
        <f>A45</f>
        <v>4</v>
      </c>
      <c r="AJ45" s="82">
        <f t="shared" ref="AJ45" si="2">AJ44+AF44</f>
        <v>718271.98194984405</v>
      </c>
      <c r="AK45" s="82">
        <f t="shared" ref="AK45" si="3">AK44+AG44</f>
        <v>459202.21217687894</v>
      </c>
      <c r="AL45" s="66"/>
      <c r="AM45" s="9" t="str">
        <f>IF(A46=0,A45&amp;" - 1",A45&amp;" - "&amp;A46)</f>
        <v>4 - 1</v>
      </c>
      <c r="AN45" s="18">
        <f>AN44+F44+F45</f>
        <v>-19.960000000079162</v>
      </c>
      <c r="AO45" s="18">
        <f>AN45*G45</f>
        <v>-7.5848000001230274</v>
      </c>
      <c r="AP45" s="9" t="str">
        <f>D45&amp;","&amp;C45</f>
        <v>459202.63,718271.53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1597.9458000014829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798.97290000074145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3.7658392053055039E-3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31515.622834066638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118.6827680481495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-6.507679733677163E-4</v>
      </c>
      <c r="AB40" s="91">
        <f>SUM(AB42:AB65536)</f>
        <v>3.7091840025880174E-3</v>
      </c>
      <c r="AC40" s="91"/>
      <c r="AD40" s="91">
        <f>SUM(AD42:AD65536)</f>
        <v>-6.5076797336771641E-4</v>
      </c>
      <c r="AE40" s="91">
        <f>SUM(AE42:AE65536)</f>
        <v>3.7091840025880174E-3</v>
      </c>
      <c r="AF40" s="91">
        <f>SUM(AF42:AF65536)</f>
        <v>2.3314683517128287E-15</v>
      </c>
      <c r="AG40" s="91">
        <f>SUM(AG42:AG65536)</f>
        <v>0</v>
      </c>
      <c r="AH40" s="92"/>
      <c r="AI40" s="93">
        <v>1</v>
      </c>
      <c r="AJ40" s="92">
        <f>AJ44+AF44</f>
        <v>718234.99099901516</v>
      </c>
      <c r="AK40" s="92">
        <f>AK44+AG44</f>
        <v>459161.63057792891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2977.3499999999767</v>
      </c>
      <c r="G41" s="72">
        <f>IF(D42=0,D41-$D$41,D41-D42)</f>
        <v>3247.9699999999721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4406.1232555841734</v>
      </c>
      <c r="N41" s="36">
        <f>IF(F41=0,,ATAN(G41/F41))</f>
        <v>0.82884166960821737</v>
      </c>
      <c r="O41" s="36">
        <f>ABS(DEGREES(N41))</f>
        <v>47.489129553127448</v>
      </c>
      <c r="P41" s="37" t="str">
        <f>TEXT(INT(O41),"00")</f>
        <v>47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47.483333333333334</v>
      </c>
      <c r="X41" s="22">
        <f>IF(R41="",W41,IF(R41="N",IF(U41="E",180+W41,180-W41),IF(U41="E",360-W41,W41)))</f>
        <v>47.483333333333334</v>
      </c>
      <c r="Y41" s="22">
        <f>RADIANS(X41)</f>
        <v>0.82874050648864084</v>
      </c>
      <c r="Z41" s="64"/>
      <c r="AA41" s="58">
        <f>-M41*COS(Y41)</f>
        <v>-2977.6785595418419</v>
      </c>
      <c r="AB41" s="58">
        <f>-M41*SIN(Y41)</f>
        <v>-3247.6687853665894</v>
      </c>
      <c r="AC41" s="64"/>
      <c r="AD41" s="22">
        <v>0</v>
      </c>
      <c r="AE41" s="22">
        <v>0</v>
      </c>
      <c r="AF41" s="22">
        <f t="shared" ref="AF41:AG43" si="0">AA41-AD41</f>
        <v>-2977.6785595418419</v>
      </c>
      <c r="AG41" s="22">
        <f t="shared" si="0"/>
        <v>-3247.6687853665894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718251.27</v>
      </c>
      <c r="D42" s="60">
        <v>459202.25</v>
      </c>
      <c r="E42" s="79"/>
      <c r="F42" s="72">
        <f>IF(C43=0,C42-$C$42,C42-C43)</f>
        <v>19.96999999997206</v>
      </c>
      <c r="G42" s="72">
        <f>IF(D43=0,D42-$D$42,D42-D43)</f>
        <v>0.78000000002793968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19.985227043967441</v>
      </c>
      <c r="N42" s="36">
        <f>IF(F42=0,,ATAN(G42/F42))</f>
        <v>3.9038743798169115E-2</v>
      </c>
      <c r="O42" s="36">
        <f>ABS(DEGREES(N42))</f>
        <v>2.2367552571276077</v>
      </c>
      <c r="P42" s="37" t="str">
        <f>TEXT(INT(O42),"00")</f>
        <v>02</v>
      </c>
      <c r="Q42" s="38" t="str">
        <f>TEXT((O42-P42)*60,"00")</f>
        <v>14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2.2333333333333334</v>
      </c>
      <c r="X42" s="22">
        <f>IF(R42="",W42,IF(R42="N",IF(U42="E",180+W42,180-W42),IF(U42="E",360-W42,W42)))</f>
        <v>2.2333333333333334</v>
      </c>
      <c r="Y42" s="22">
        <f>RADIANS(X42)</f>
        <v>3.8979019961206694E-2</v>
      </c>
      <c r="Z42" s="64"/>
      <c r="AA42" s="58">
        <f>-M42*COS(Y42)</f>
        <v>-19.970046548949</v>
      </c>
      <c r="AB42" s="58">
        <f>-M42*SIN(Y42)</f>
        <v>-0.77880731361340538</v>
      </c>
      <c r="AC42" s="64"/>
      <c r="AD42" s="82">
        <f>$AA$40/$M$40*M42</f>
        <v>-1.0958411161610208E-4</v>
      </c>
      <c r="AE42" s="82">
        <f>$AB$40/$M$40*M42</f>
        <v>6.2459686152162731E-4</v>
      </c>
      <c r="AF42" s="22">
        <f t="shared" si="0"/>
        <v>-19.969936964837384</v>
      </c>
      <c r="AG42" s="22">
        <f t="shared" si="0"/>
        <v>-0.77943191047492699</v>
      </c>
      <c r="AH42" s="63"/>
      <c r="AI42" s="38">
        <f>A42</f>
        <v>1</v>
      </c>
      <c r="AJ42" s="82">
        <f t="shared" ref="AJ42:AK44" si="1">AJ41+AF41</f>
        <v>718250.94144045818</v>
      </c>
      <c r="AK42" s="82">
        <f t="shared" si="1"/>
        <v>459202.55121463339</v>
      </c>
      <c r="AL42" s="66"/>
      <c r="AM42" s="9" t="str">
        <f>IF(A43=0,A42&amp;" - 1",A42&amp;" - "&amp;A43)</f>
        <v>1 - 2</v>
      </c>
      <c r="AN42" s="18">
        <f>F42</f>
        <v>19.96999999997206</v>
      </c>
      <c r="AO42" s="18">
        <f>AN42*G42</f>
        <v>15.576600000536162</v>
      </c>
      <c r="AP42" s="9" t="str">
        <f>D42&amp;","&amp;C42</f>
        <v>459202.25,718251.27</v>
      </c>
    </row>
    <row r="43" spans="1:44">
      <c r="A43" s="20">
        <f>A42+1</f>
        <v>2</v>
      </c>
      <c r="B43" s="44"/>
      <c r="C43" s="60">
        <v>718231.3</v>
      </c>
      <c r="D43" s="60">
        <v>459201.47</v>
      </c>
      <c r="E43" s="79"/>
      <c r="F43" s="72">
        <f>IF(C44=0,C43-$C$42,C43-C44)</f>
        <v>-0.88999999989755452</v>
      </c>
      <c r="G43" s="72">
        <f>IF(D44=0,D43-$D$42,D43-D44)</f>
        <v>37.269999999960419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37.280624994718998</v>
      </c>
      <c r="N43" s="36">
        <f>IF(F43=0,,ATAN(G43/F43))</f>
        <v>-1.5469210682713093</v>
      </c>
      <c r="O43" s="36">
        <f>ABS(DEGREES(N43))</f>
        <v>88.632048451814697</v>
      </c>
      <c r="P43" s="37" t="str">
        <f>TEXT(INT(O43),"00")</f>
        <v>88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88.63333333333334</v>
      </c>
      <c r="X43" s="22">
        <f>IF(R43="",W43,IF(R43="N",IF(U43="E",180+W43,180-W43),IF(U43="E",360-W43,W43)))</f>
        <v>91.36666666666666</v>
      </c>
      <c r="Y43" s="22">
        <f>RADIANS(X43)</f>
        <v>1.5946491599054857</v>
      </c>
      <c r="Z43" s="64"/>
      <c r="AA43" s="58">
        <f>-M43*COS(Y43)</f>
        <v>0.88916420453139033</v>
      </c>
      <c r="AB43" s="58">
        <f>-M43*SIN(Y43)</f>
        <v>-37.27001994920645</v>
      </c>
      <c r="AC43" s="64"/>
      <c r="AD43" s="82">
        <f>$AA$40/$M$40*M43</f>
        <v>-2.044192023213718E-4</v>
      </c>
      <c r="AE43" s="82">
        <f>$AB$40/$M$40*M43</f>
        <v>1.1651286881073951E-3</v>
      </c>
      <c r="AF43" s="22">
        <f t="shared" si="0"/>
        <v>0.88936862373371173</v>
      </c>
      <c r="AG43" s="22">
        <f t="shared" si="0"/>
        <v>-37.271185077894557</v>
      </c>
      <c r="AH43" s="64"/>
      <c r="AI43" s="25">
        <f>A43</f>
        <v>2</v>
      </c>
      <c r="AJ43" s="82">
        <f t="shared" si="1"/>
        <v>718230.97150349338</v>
      </c>
      <c r="AK43" s="82">
        <f t="shared" si="1"/>
        <v>459201.77178272291</v>
      </c>
      <c r="AL43" s="66"/>
      <c r="AM43" s="9" t="str">
        <f>IF(A44=0,A43&amp;" - 1",A43&amp;" - "&amp;A44)</f>
        <v>2 - 3</v>
      </c>
      <c r="AN43" s="18">
        <f>AN42+F42+F43</f>
        <v>39.050000000046566</v>
      </c>
      <c r="AO43" s="18">
        <f>AN43*G43</f>
        <v>1455.3935000001898</v>
      </c>
      <c r="AP43" s="9" t="str">
        <f>D43&amp;","&amp;C43</f>
        <v>459201.47,718231.3</v>
      </c>
    </row>
    <row r="44" spans="1:44" s="46" customFormat="1">
      <c r="A44" s="20">
        <f>A43+1</f>
        <v>3</v>
      </c>
      <c r="B44" s="44"/>
      <c r="C44" s="60">
        <v>718232.19</v>
      </c>
      <c r="D44" s="60">
        <v>459164.2</v>
      </c>
      <c r="E44" s="79"/>
      <c r="F44" s="72">
        <f>IF(C45=0,C44-$C$42,C44-C45)</f>
        <v>-3.1300000000046566</v>
      </c>
      <c r="G44" s="72">
        <f>IF(D45=0,D44-$D$42,D44-D45)</f>
        <v>2.8699999999953434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4.246622187103819</v>
      </c>
      <c r="N44" s="22">
        <f>IF(F44=0,,ATAN(G44/F44))</f>
        <v>-0.74209192300118931</v>
      </c>
      <c r="O44" s="22">
        <f>ABS(DEGREES(N44))</f>
        <v>42.518735198715405</v>
      </c>
      <c r="P44" s="24" t="str">
        <f>TEXT(INT(O44),"00")</f>
        <v>42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42.516666666666666</v>
      </c>
      <c r="X44" s="22">
        <f>IF(R44="",W44,IF(R44="N",IF(U44="E",180+W44,180-W44),IF(U44="E",360-W44,W44)))</f>
        <v>137.48333333333335</v>
      </c>
      <c r="Y44" s="22">
        <f>RADIANS(X44)</f>
        <v>2.3995368332835376</v>
      </c>
      <c r="Z44" s="64"/>
      <c r="AA44" s="58">
        <f>-M44*COS(Y44)</f>
        <v>3.1301036126992656</v>
      </c>
      <c r="AB44" s="58">
        <f>-M44*SIN(Y44)</f>
        <v>-2.8698869966898393</v>
      </c>
      <c r="AC44" s="64"/>
      <c r="AD44" s="82">
        <f>$AA$40/$M$40*M44</f>
        <v>-2.3285315634353548E-5</v>
      </c>
      <c r="AE44" s="82">
        <f>$AB$40/$M$40*M44</f>
        <v>1.3271937738299508E-4</v>
      </c>
      <c r="AF44" s="22">
        <f>AA44-AD44</f>
        <v>3.1301268980149</v>
      </c>
      <c r="AG44" s="22">
        <f>AB44-AE44</f>
        <v>-2.8700197160672221</v>
      </c>
      <c r="AH44" s="64"/>
      <c r="AI44" s="25">
        <f>A44</f>
        <v>3</v>
      </c>
      <c r="AJ44" s="82">
        <f t="shared" si="1"/>
        <v>718231.8608721171</v>
      </c>
      <c r="AK44" s="82">
        <f t="shared" si="1"/>
        <v>459164.500597645</v>
      </c>
      <c r="AL44" s="66"/>
      <c r="AM44" s="9" t="str">
        <f>IF(A45=0,A44&amp;" - 1",A44&amp;" - "&amp;A45)</f>
        <v>3 - 4</v>
      </c>
      <c r="AN44" s="18">
        <f>AN43+F43+F44</f>
        <v>35.030000000144355</v>
      </c>
      <c r="AO44" s="18">
        <f>AN44*G44</f>
        <v>100.53610000025118</v>
      </c>
      <c r="AP44" s="9" t="str">
        <f>D44&amp;","&amp;C44</f>
        <v>459164.2,718232.19</v>
      </c>
    </row>
    <row r="45" spans="1:44" s="46" customFormat="1">
      <c r="A45" s="20">
        <f t="shared" ref="A45:A46" si="2">A44+1</f>
        <v>4</v>
      </c>
      <c r="B45" s="44"/>
      <c r="C45" s="60">
        <v>718235.32</v>
      </c>
      <c r="D45" s="60">
        <v>459161.33</v>
      </c>
      <c r="E45" s="79"/>
      <c r="F45" s="72">
        <f t="shared" ref="F45:F46" si="3">IF(C46=0,C45-$C$42,C45-C46)</f>
        <v>-16.830000000074506</v>
      </c>
      <c r="G45" s="72">
        <f t="shared" ref="G45:G46" si="4">IF(D46=0,D45-$D$42,D45-D46)</f>
        <v>-0.59999999997671694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16.840691791089817</v>
      </c>
      <c r="N45" s="22">
        <f t="shared" ref="N45:N46" si="11">IF(F45=0,,ATAN(G45/F45))</f>
        <v>3.5635531802997514E-2</v>
      </c>
      <c r="O45" s="22">
        <f t="shared" ref="O45:O46" si="12">ABS(DEGREES(N45))</f>
        <v>2.0417655730159785</v>
      </c>
      <c r="P45" s="24" t="str">
        <f t="shared" ref="P45:P46" si="13">TEXT(INT(O45),"00")</f>
        <v>02</v>
      </c>
      <c r="Q45" s="25" t="str">
        <f t="shared" ref="Q45:Q46" si="14">TEXT((O45-P45)*60,"00")</f>
        <v>03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03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2.0499999999999998</v>
      </c>
      <c r="X45" s="22">
        <f t="shared" ref="X45:X46" si="20">IF(R45="",W45,IF(R45="N",IF(U45="E",180+W45,180-W45),IF(U45="E",360-W45,W45)))</f>
        <v>182.05</v>
      </c>
      <c r="Y45" s="22">
        <f t="shared" ref="Y45:Y46" si="21">RADIANS(X45)</f>
        <v>3.1773719032556773</v>
      </c>
      <c r="Z45" s="64"/>
      <c r="AA45" s="58">
        <f t="shared" ref="AA45:AA46" si="22">-M45*COS(Y45)</f>
        <v>16.829913595546731</v>
      </c>
      <c r="AB45" s="58">
        <f t="shared" ref="AB45:AB46" si="23">-M45*SIN(Y45)</f>
        <v>0.6024187654043347</v>
      </c>
      <c r="AC45" s="64"/>
      <c r="AD45" s="82">
        <f t="shared" ref="AD45:AD46" si="24">$AA$40/$M$40*M45</f>
        <v>-9.2341820529090151E-5</v>
      </c>
      <c r="AE45" s="82">
        <f t="shared" ref="AE45:AE46" si="25">$AB$40/$M$40*M45</f>
        <v>5.2632092772460118E-4</v>
      </c>
      <c r="AF45" s="22">
        <f t="shared" ref="AF45:AF46" si="26">AA45-AD45</f>
        <v>16.830005937367261</v>
      </c>
      <c r="AG45" s="22">
        <f t="shared" ref="AG45:AG46" si="27">AB45-AE45</f>
        <v>0.60189244447661006</v>
      </c>
      <c r="AH45" s="64"/>
      <c r="AI45" s="25">
        <f t="shared" ref="AI45:AI46" si="28">A45</f>
        <v>4</v>
      </c>
      <c r="AJ45" s="82">
        <f t="shared" ref="AJ45:AJ46" si="29">AJ44+AF44</f>
        <v>718234.99099901516</v>
      </c>
      <c r="AK45" s="82">
        <f t="shared" ref="AK45:AK46" si="30">AK44+AG44</f>
        <v>459161.63057792891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15.070000000065193</v>
      </c>
      <c r="AO45" s="18">
        <f t="shared" ref="AO45:AO46" si="33">AN45*G45</f>
        <v>-9.0419999996882403</v>
      </c>
      <c r="AP45" s="9" t="str">
        <f t="shared" ref="AP45:AP46" si="34">D45&amp;","&amp;C45</f>
        <v>459161.33,718235.32</v>
      </c>
    </row>
    <row r="46" spans="1:44" s="46" customFormat="1">
      <c r="A46" s="20">
        <f t="shared" si="2"/>
        <v>5</v>
      </c>
      <c r="B46" s="44"/>
      <c r="C46" s="60">
        <v>718252.15</v>
      </c>
      <c r="D46" s="60">
        <v>459161.93</v>
      </c>
      <c r="E46" s="79"/>
      <c r="F46" s="72">
        <f t="shared" si="3"/>
        <v>0.88000000000465661</v>
      </c>
      <c r="G46" s="72">
        <f t="shared" si="4"/>
        <v>-40.320000000006985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40.329602031269431</v>
      </c>
      <c r="N46" s="22">
        <f t="shared" si="11"/>
        <v>-1.5489743944735768</v>
      </c>
      <c r="O46" s="22">
        <f t="shared" si="12"/>
        <v>88.749695377168251</v>
      </c>
      <c r="P46" s="24" t="str">
        <f t="shared" si="13"/>
        <v>88</v>
      </c>
      <c r="Q46" s="25" t="str">
        <f t="shared" si="14"/>
        <v>45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45</v>
      </c>
      <c r="U46" s="24" t="str">
        <f t="shared" si="18"/>
        <v>E</v>
      </c>
      <c r="V46" s="44"/>
      <c r="W46" s="22">
        <f t="shared" si="19"/>
        <v>88.75</v>
      </c>
      <c r="X46" s="22">
        <f t="shared" si="20"/>
        <v>271.25</v>
      </c>
      <c r="Y46" s="22">
        <f t="shared" si="21"/>
        <v>4.7342055960346192</v>
      </c>
      <c r="Z46" s="64"/>
      <c r="AA46" s="58">
        <f t="shared" si="22"/>
        <v>-0.87978563180175484</v>
      </c>
      <c r="AB46" s="58">
        <f t="shared" si="23"/>
        <v>40.320004678107949</v>
      </c>
      <c r="AC46" s="64"/>
      <c r="AD46" s="82">
        <f t="shared" si="24"/>
        <v>-2.2113752326679878E-4</v>
      </c>
      <c r="AE46" s="82">
        <f t="shared" si="25"/>
        <v>1.260418147851399E-3</v>
      </c>
      <c r="AF46" s="22">
        <f t="shared" si="26"/>
        <v>-0.87956449427848804</v>
      </c>
      <c r="AG46" s="22">
        <f t="shared" si="27"/>
        <v>40.318744259960098</v>
      </c>
      <c r="AH46" s="64"/>
      <c r="AI46" s="25">
        <f t="shared" si="28"/>
        <v>5</v>
      </c>
      <c r="AJ46" s="82">
        <f t="shared" si="29"/>
        <v>718251.82100495254</v>
      </c>
      <c r="AK46" s="82">
        <f t="shared" si="30"/>
        <v>459162.23247037339</v>
      </c>
      <c r="AL46" s="66"/>
      <c r="AM46" s="9" t="str">
        <f t="shared" si="31"/>
        <v>5 - 1</v>
      </c>
      <c r="AN46" s="18">
        <f t="shared" si="32"/>
        <v>-0.88000000000465661</v>
      </c>
      <c r="AO46" s="18">
        <f t="shared" si="33"/>
        <v>35.4816000001939</v>
      </c>
      <c r="AP46" s="9" t="str">
        <f t="shared" si="34"/>
        <v>459161.93,718252.15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1838</vt:lpstr>
      <vt:lpstr>1839</vt:lpstr>
      <vt:lpstr>1840</vt:lpstr>
      <vt:lpstr>1841</vt:lpstr>
      <vt:lpstr>1842</vt:lpstr>
      <vt:lpstr>1843</vt:lpstr>
      <vt:lpstr>1844</vt:lpstr>
      <vt:lpstr>1845</vt:lpstr>
      <vt:lpstr>1846</vt:lpstr>
      <vt:lpstr>1847</vt:lpstr>
      <vt:lpstr>'1838'!Print_Area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2007-04-24T00:25:48Z</dcterms:modified>
</cp:coreProperties>
</file>