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1848" sheetId="2" r:id="rId1"/>
    <sheet name="1849" sheetId="4" r:id="rId2"/>
    <sheet name="1850" sheetId="5" r:id="rId3"/>
    <sheet name="1851" sheetId="6" r:id="rId4"/>
    <sheet name="1852" sheetId="7" r:id="rId5"/>
    <sheet name="1853" sheetId="8" r:id="rId6"/>
    <sheet name="1854" sheetId="9" r:id="rId7"/>
    <sheet name="1855" sheetId="10" r:id="rId8"/>
    <sheet name="1856" sheetId="11" r:id="rId9"/>
    <sheet name="1857" sheetId="3" r:id="rId10"/>
  </sheets>
  <definedNames>
    <definedName name="_xlnm.Print_Area" localSheetId="0">'1848'!$A$1:$AJ$43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6" i="6"/>
  <c r="G46"/>
  <c r="F46"/>
  <c r="N46" s="1"/>
  <c r="O46" s="1"/>
  <c r="AP45"/>
  <c r="G45"/>
  <c r="F45"/>
  <c r="N45" s="1"/>
  <c r="O45" s="1"/>
  <c r="A45"/>
  <c r="A46" s="1"/>
  <c r="AP46" i="5"/>
  <c r="G46"/>
  <c r="F46"/>
  <c r="N46" s="1"/>
  <c r="O46" s="1"/>
  <c r="AP45"/>
  <c r="G45"/>
  <c r="F45"/>
  <c r="N45" s="1"/>
  <c r="O45" s="1"/>
  <c r="A45"/>
  <c r="A46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6" i="10"/>
  <c r="AA46"/>
  <c r="AB45"/>
  <c r="AA45"/>
  <c r="AB46" i="9"/>
  <c r="AA46"/>
  <c r="AB45"/>
  <c r="AA45"/>
  <c r="AB45" i="8"/>
  <c r="AA45"/>
  <c r="AB45" i="7"/>
  <c r="AA45"/>
  <c r="AB46" i="6"/>
  <c r="AA46"/>
  <c r="AB45"/>
  <c r="AA45"/>
  <c r="AB46" i="5"/>
  <c r="AA46"/>
  <c r="AB4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0"/>
  <c r="AK45"/>
  <c r="AK40"/>
  <c r="AJ45" i="7"/>
  <c r="AJ40"/>
  <c r="AK45"/>
  <c r="AK40"/>
  <c r="AJ45" i="6"/>
  <c r="AJ46" s="1"/>
  <c r="AJ40"/>
  <c r="AK45"/>
  <c r="AK46" s="1"/>
  <c r="AK40"/>
  <c r="AJ45" i="5"/>
  <c r="AJ46" s="1"/>
  <c r="AJ40"/>
  <c r="AK45"/>
  <c r="AK46" s="1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<sst xmlns="http://schemas.openxmlformats.org/spreadsheetml/2006/main" count="930" uniqueCount="99">
  <si>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</si>
  <si>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</si>
  <si>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</si>
  <si>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</si>
  <si>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</si>
  <si>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</si>
  <si>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</si>
  <si>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</si>
  <si>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</si>
  <si>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</si>
  <si>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</si>
  <si>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</si>
  <si>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</si>
  <si>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</si>
  <si>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</si>
  <si>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</si>
  <si>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</si>
  <si>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</si>
  <si>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</si>
  <si>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</si>
  <si>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</si>
  <si>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</si>
  <si>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</si>
  <si>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</si>
  <si>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</si>
  <si>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</si>
  <si>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</si>
  <si>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</si>
  <si>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</si>
  <si>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</si>
  <si>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</si>
  <si>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</si>
  <si>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</si>
  <si>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</si>
  <si>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</si>
  <si>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</si>
  <si>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</si>
  <si>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</si>
  <si>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</si>
  <si>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</si>
  <si>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</si>
  <si>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</si>
  <si>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</si>
  <si>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</si>
  <si>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</si>
  <si>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</si>
  <si>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</si>
  <si>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</si>
  <si>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</si>
  <si>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</si>
  <si>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</si>
  <si>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</si>
  <si>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</si>
  <si>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</si>
  <si>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</si>
  <si>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</si>
  <si>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</si>
  <si>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1848</t>
  </si>
  <si>
    <t>Feguroa, Eduardo</t>
  </si>
  <si>
    <t>409 C-2</t>
  </si>
  <si>
    <t>6 29 N. 124 37 E.</t>
  </si>
  <si>
    <t>Panay (Bo. 9)</t>
  </si>
  <si>
    <t>Norala</t>
  </si>
  <si>
    <t>South Cotabato</t>
  </si>
  <si>
    <t>Mindanao</t>
  </si>
  <si>
    <t>M.R. Malate</t>
  </si>
  <si>
    <t>May 13, 1970</t>
  </si>
  <si>
    <t>804.76</t>
  </si>
  <si>
    <t>BLLM 1</t>
  </si>
  <si>
    <t>1849</t>
  </si>
  <si>
    <t>Facenabao, Dominador</t>
  </si>
  <si>
    <t>802.57</t>
  </si>
  <si>
    <t>1850</t>
  </si>
  <si>
    <t>Fayonoy, Felomino</t>
  </si>
  <si>
    <t>797.59</t>
  </si>
  <si>
    <t>1851</t>
  </si>
  <si>
    <t>Fajarten, Encarnation</t>
  </si>
  <si>
    <t>757.57</t>
  </si>
  <si>
    <t>1852</t>
  </si>
  <si>
    <t>Famulag, Rufino</t>
  </si>
  <si>
    <t xml:space="preserve">6 29 N. 124 37 E. </t>
  </si>
  <si>
    <t xml:space="preserve">Norala </t>
  </si>
  <si>
    <t>May 13,1970</t>
  </si>
  <si>
    <t>747.66</t>
  </si>
  <si>
    <t>1853</t>
  </si>
  <si>
    <t>Bilmes, Angelina</t>
  </si>
  <si>
    <t>751.85</t>
  </si>
  <si>
    <t>1854</t>
  </si>
  <si>
    <t>Dalepe, Avelardo</t>
  </si>
  <si>
    <t>682.06</t>
  </si>
  <si>
    <t>1855</t>
  </si>
  <si>
    <t>Tayco, Rosario</t>
  </si>
  <si>
    <t>748.95</t>
  </si>
  <si>
    <t>1856</t>
  </si>
  <si>
    <t>Tayco, Adolfo</t>
  </si>
  <si>
    <t>749</t>
  </si>
  <si>
    <t>1857</t>
  </si>
  <si>
    <t>Fincale, Jose</t>
  </si>
  <si>
    <t>749.31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</si>
</sst>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1609.5190999970712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804.75954999853559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2.5341526555373466E-3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47517.652160855345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120.41698440833152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-2.28832765178133E-3</v>
      </c>
      <c r="AB40" s="91">
        <f>SUM(AB42:AB65536)</f>
        <v>-1.0888003672206992E-3</v>
      </c>
      <c r="AC40" s="91"/>
      <c r="AD40" s="91">
        <f>SUM(AD42:AD65536)</f>
        <v>-2.28832765178133E-3</v>
      </c>
      <c r="AE40" s="91">
        <f>SUM(AE42:AE65536)</f>
        <v>-1.0888003672206994E-3</v>
      </c>
      <c r="AF40" s="91">
        <f>SUM(AF42:AF65536)</f>
        <v>-2.2204460492503131E-15</v>
      </c>
      <c r="AG40" s="91">
        <f>SUM(AG42:AG65536)</f>
        <v>0</v>
      </c>
      <c r="AH40" s="92"/>
      <c r="AI40" s="93">
        <v>1</v>
      </c>
      <c r="AJ40" s="92">
        <f>AJ44+AF44</f>
        <v>718201.61541514192</v>
      </c>
      <c r="AK40" s="92">
        <f>AK44+AG44</f>
        <v>459160.99038824224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3028.0200000000186</v>
      </c>
      <c r="G41" s="72">
        <f>IF(D42=0,D41-$D$41,D41-D42)</f>
        <v>3249.0499999999884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4441.3096067376382</v>
      </c>
      <c r="N41" s="36">
        <f>IF(F41=0,,ATAN(G41/F41))</f>
        <v>0.82059590944994876</v>
      </c>
      <c r="O41" s="36">
        <f>ABS(DEGREES(N41))</f>
        <v>47.016682297181532</v>
      </c>
      <c r="P41" s="37" t="str">
        <f>TEXT(INT(O41),"00")</f>
        <v>47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47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47.016666666666666</v>
      </c>
      <c r="X41" s="22">
        <f>IF(R41="",W41,IF(R41="N",IF(U41="E",180+W41,180-W41),IF(U41="E",360-W41,W41)))</f>
        <v>47.016666666666666</v>
      </c>
      <c r="Y41" s="22">
        <f>RADIANS(X41)</f>
        <v>0.82059563664600055</v>
      </c>
      <c r="Z41" s="64"/>
      <c r="AA41" s="58">
        <f>-M41*COS(Y41)</f>
        <v>-3028.0208863535736</v>
      </c>
      <c r="AB41" s="58">
        <f>-M41*SIN(Y41)</f>
        <v>-3249.0491739440558</v>
      </c>
      <c r="AC41" s="64"/>
      <c r="AD41" s="22">
        <v>0</v>
      </c>
      <c r="AE41" s="22">
        <v>0</v>
      </c>
      <c r="AF41" s="22">
        <f t="shared" ref="AF41:AG43" si="0">AA41-AD41</f>
        <v>-3028.0208863535736</v>
      </c>
      <c r="AG41" s="22">
        <f t="shared" si="0"/>
        <v>-3249.0491739440558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718200.6</v>
      </c>
      <c r="D42" s="60">
        <v>459201.17</v>
      </c>
      <c r="E42" s="79"/>
      <c r="F42" s="72">
        <f>IF(C43=0,C42-$C$42,C42-C43)</f>
        <v>20.049999999930151</v>
      </c>
      <c r="G42" s="72">
        <f>IF(D43=0,D42-$D$42,D42-D43)</f>
        <v>0.63999999995576218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20.060211863216761</v>
      </c>
      <c r="N42" s="36">
        <f>IF(F42=0,,ATAN(G42/F42))</f>
        <v>3.1909364967393612E-2</v>
      </c>
      <c r="O42" s="36">
        <f>ABS(DEGREES(N42))</f>
        <v>1.8282719395742577</v>
      </c>
      <c r="P42" s="37" t="str">
        <f>TEXT(INT(O42),"00")</f>
        <v>01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50</v>
      </c>
      <c r="U42" s="40" t="str">
        <f>IF(L42="",IF(G42&gt;0,"W","E"),"")</f>
        <v>W</v>
      </c>
      <c r="V42" s="44"/>
      <c r="W42" s="22">
        <f>IF(S42="due",90*(I42+K42),S42+T42/60)</f>
        <v>1.8333333333333335</v>
      </c>
      <c r="X42" s="22">
        <f>IF(R42="",W42,IF(R42="N",IF(U42="E",180+W42,180-W42),IF(U42="E",360-W42,W42)))</f>
        <v>1.8333333333333335</v>
      </c>
      <c r="Y42" s="22">
        <f>RADIANS(X42)</f>
        <v>3.199770295322938E-2</v>
      </c>
      <c r="Z42" s="64"/>
      <c r="AA42" s="58">
        <f>-M42*COS(Y42)</f>
        <v>-20.049943385388207</v>
      </c>
      <c r="AB42" s="58">
        <f>-M42*SIN(Y42)</f>
        <v>-0.64177117407230766</v>
      </c>
      <c r="AC42" s="64"/>
      <c r="AD42" s="82">
        <f>$AA$40/$M$40*M42</f>
        <v>-3.812114855121278E-4</v>
      </c>
      <c r="AE42" s="82">
        <f>$AB$40/$M$40*M42</f>
        <v>-1.8138276880552942E-4</v>
      </c>
      <c r="AF42" s="22">
        <f t="shared" si="0"/>
        <v>-20.049562173902697</v>
      </c>
      <c r="AG42" s="22">
        <f t="shared" si="0"/>
        <v>-0.64158979130350213</v>
      </c>
      <c r="AH42" s="63"/>
      <c r="AI42" s="38">
        <f>A42</f>
        <v>1</v>
      </c>
      <c r="AJ42" s="82">
        <f t="shared" ref="AJ42:AK44" si="1">AJ41+AF41</f>
        <v>718200.59911364643</v>
      </c>
      <c r="AK42" s="82">
        <f t="shared" si="1"/>
        <v>459201.17082605592</v>
      </c>
      <c r="AL42" s="66"/>
      <c r="AM42" s="9" t="str">
        <f>IF(A43=0,A42&amp;" - 1",A42&amp;" - "&amp;A43)</f>
        <v>1 - 2</v>
      </c>
      <c r="AN42" s="18">
        <f>F42</f>
        <v>20.049999999930151</v>
      </c>
      <c r="AO42" s="18">
        <f>AN42*G42</f>
        <v>12.831999999068328</v>
      </c>
      <c r="AP42" s="9" t="str">
        <f>D42&amp;","&amp;C42</f>
        <v>459201.17,718200.6</v>
      </c>
    </row>
    <row r="43" spans="1:44">
      <c r="A43" s="20">
        <f>A42+1</f>
        <v>2</v>
      </c>
      <c r="B43" s="44"/>
      <c r="C43" s="60">
        <v>718180.55</v>
      </c>
      <c r="D43" s="60">
        <v>459200.53</v>
      </c>
      <c r="E43" s="79"/>
      <c r="F43" s="72">
        <f>IF(C44=0,C43-$C$42,C43-C44)</f>
        <v>-1.0799999999580905</v>
      </c>
      <c r="G43" s="72">
        <f>IF(D44=0,D43-$D$42,D43-D44)</f>
        <v>40.150000000023283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40.164522902703318</v>
      </c>
      <c r="N43" s="36">
        <f>IF(F43=0,,ATAN(G43/F43))</f>
        <v>-1.5439036834507396</v>
      </c>
      <c r="O43" s="36">
        <f>ABS(DEGREES(N43))</f>
        <v>88.459165036429226</v>
      </c>
      <c r="P43" s="37" t="str">
        <f>TEXT(INT(O43),"00")</f>
        <v>88</v>
      </c>
      <c r="Q43" s="38" t="str">
        <f>TEXT((O43-P43)*60,"00")</f>
        <v>28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28</v>
      </c>
      <c r="U43" s="40" t="str">
        <f>IF(L43="",IF(G43&gt;0,"W","E"),"")</f>
        <v>W</v>
      </c>
      <c r="V43" s="44"/>
      <c r="W43" s="22">
        <f>IF(S43="due",90*(I43+K43),S43+T43/60)</f>
        <v>88.466666666666669</v>
      </c>
      <c r="X43" s="22">
        <f>IF(R43="",W43,IF(R43="N",IF(U43="E",180+W43,180-W43),IF(U43="E",360-W43,W43)))</f>
        <v>91.533333333333331</v>
      </c>
      <c r="Y43" s="22">
        <f>RADIANS(X43)</f>
        <v>1.5975580419921429</v>
      </c>
      <c r="Z43" s="64"/>
      <c r="AA43" s="58">
        <f>-M43*COS(Y43)</f>
        <v>1.074743225617864</v>
      </c>
      <c r="AB43" s="58">
        <f>-M43*SIN(Y43)</f>
        <v>-40.150141058292284</v>
      </c>
      <c r="AC43" s="64"/>
      <c r="AD43" s="82">
        <f>$AA$40/$M$40*M43</f>
        <v>-7.6326100367367616E-4</v>
      </c>
      <c r="AE43" s="82">
        <f>$AB$40/$M$40*M43</f>
        <v>-3.6316427869856083E-4</v>
      </c>
      <c r="AF43" s="22">
        <f t="shared" si="0"/>
        <v>1.0755064866215376</v>
      </c>
      <c r="AG43" s="22">
        <f t="shared" si="0"/>
        <v>-40.149777894013589</v>
      </c>
      <c r="AH43" s="64"/>
      <c r="AI43" s="25">
        <f>A43</f>
        <v>2</v>
      </c>
      <c r="AJ43" s="82">
        <f t="shared" si="1"/>
        <v>718180.54955147253</v>
      </c>
      <c r="AK43" s="82">
        <f t="shared" si="1"/>
        <v>459200.52923626464</v>
      </c>
      <c r="AL43" s="66"/>
      <c r="AM43" s="9" t="str">
        <f>IF(A44=0,A43&amp;" - 1",A43&amp;" - "&amp;A44)</f>
        <v>2 - 3</v>
      </c>
      <c r="AN43" s="18">
        <f>AN42+F42+F43</f>
        <v>39.019999999902211</v>
      </c>
      <c r="AO43" s="18">
        <f>AN43*G43</f>
        <v>1566.6529999969823</v>
      </c>
      <c r="AP43" s="9" t="str">
        <f>D43&amp;","&amp;C43</f>
        <v>459200.53,718180.55</v>
      </c>
    </row>
    <row r="44" spans="1:44" s="46" customFormat="1">
      <c r="A44" s="20">
        <f>A43+1</f>
        <v>3</v>
      </c>
      <c r="B44" s="44"/>
      <c r="C44" s="60">
        <v>718181.63</v>
      </c>
      <c r="D44" s="60">
        <v>459160.38</v>
      </c>
      <c r="E44" s="79"/>
      <c r="F44" s="72">
        <f>IF(C45=0,C44-$C$42,C44-C45)</f>
        <v>-19.989999999990687</v>
      </c>
      <c r="G44" s="72">
        <f>IF(D45=0,D44-$D$42,D44-D45)</f>
        <v>-0.60999999998603016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19.999304987914222</v>
      </c>
      <c r="N44" s="22">
        <f>IF(F44=0,,ATAN(G44/F44))</f>
        <v>3.0505791174379345E-2</v>
      </c>
      <c r="O44" s="22">
        <f>ABS(DEGREES(N44))</f>
        <v>1.7478530849993716</v>
      </c>
      <c r="P44" s="24" t="str">
        <f>TEXT(INT(O44),"00")</f>
        <v>01</v>
      </c>
      <c r="Q44" s="25" t="str">
        <f>TEXT((O44-P44)*60,"00")</f>
        <v>45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45</v>
      </c>
      <c r="U44" s="24" t="str">
        <f>IF(L44="",IF(G44&gt;0,"W","E"),"")</f>
        <v>E</v>
      </c>
      <c r="V44" s="44"/>
      <c r="W44" s="22">
        <f>IF(S44="due",90*(I44+K44),S44+T44/60)</f>
        <v>1.75</v>
      </c>
      <c r="X44" s="22">
        <f>IF(R44="",W44,IF(R44="N",IF(U44="E",180+W44,180-W44),IF(U44="E",360-W44,W44)))</f>
        <v>181.75</v>
      </c>
      <c r="Y44" s="22">
        <f>RADIANS(X44)</f>
        <v>3.1721359154996938</v>
      </c>
      <c r="Z44" s="64"/>
      <c r="AA44" s="58">
        <f>-M44*COS(Y44)</f>
        <v>19.989977128808487</v>
      </c>
      <c r="AB44" s="58">
        <f>-M44*SIN(Y44)</f>
        <v>0.61074903956068571</v>
      </c>
      <c r="AC44" s="64"/>
      <c r="AD44" s="82">
        <f>$AA$40/$M$40*M44</f>
        <v>-3.8005405005878855E-4</v>
      </c>
      <c r="AE44" s="82">
        <f>$AB$40/$M$40*M44</f>
        <v>-1.8083205389997429E-4</v>
      </c>
      <c r="AF44" s="22">
        <f>AA44-AD44</f>
        <v>19.990357182858546</v>
      </c>
      <c r="AG44" s="22">
        <f>AB44-AE44</f>
        <v>0.61092987161458567</v>
      </c>
      <c r="AH44" s="64"/>
      <c r="AI44" s="25">
        <f>A44</f>
        <v>3</v>
      </c>
      <c r="AJ44" s="82">
        <f t="shared" si="1"/>
        <v>718181.62505795911</v>
      </c>
      <c r="AK44" s="82">
        <f t="shared" si="1"/>
        <v>459160.37945837062</v>
      </c>
      <c r="AL44" s="66"/>
      <c r="AM44" s="9" t="str">
        <f>IF(A45=0,A44&amp;" - 1",A44&amp;" - "&amp;A45)</f>
        <v>3 - 4</v>
      </c>
      <c r="AN44" s="18">
        <f>AN43+F43+F44</f>
        <v>17.949999999953434</v>
      </c>
      <c r="AO44" s="18">
        <f>AN44*G44</f>
        <v>-10.949499999720835</v>
      </c>
      <c r="AP44" s="9" t="str">
        <f>D44&amp;","&amp;C44</f>
        <v>459160.38,718181.63</v>
      </c>
    </row>
    <row r="45" spans="1:44" s="46" customFormat="1">
      <c r="A45" s="20">
        <f>A44+1</f>
        <v>4</v>
      </c>
      <c r="B45" s="44"/>
      <c r="C45" s="60">
        <v>718201.62</v>
      </c>
      <c r="D45" s="60">
        <v>459160.99</v>
      </c>
      <c r="E45" s="79"/>
      <c r="F45" s="72">
        <f>IF(C46=0,C45-$C$42,C45-C46)</f>
        <v>1.0200000000186265</v>
      </c>
      <c r="G45" s="72">
        <f>IF(D46=0,D45-$D$42,D45-D46)</f>
        <v>-40.179999999993015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40.192944654497225</v>
      </c>
      <c r="N45" s="22">
        <f>IF(F45=0,,ATAN(G45/F45))</f>
        <v>-1.5454160138004953</v>
      </c>
      <c r="O45" s="22">
        <f>ABS(DEGREES(N45))</f>
        <v>88.545815182699769</v>
      </c>
      <c r="P45" s="24" t="str">
        <f>TEXT(INT(O45),"00")</f>
        <v>88</v>
      </c>
      <c r="Q45" s="25" t="str">
        <f>TEXT((O45-P45)*60,"00")</f>
        <v>33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33</v>
      </c>
      <c r="U45" s="24" t="str">
        <f>IF(L45="",IF(G45&gt;0,"W","E"),"")</f>
        <v>E</v>
      </c>
      <c r="V45" s="44"/>
      <c r="W45" s="22">
        <f>IF(S45="due",90*(I45+K45),S45+T45/60)</f>
        <v>88.55</v>
      </c>
      <c r="X45" s="22">
        <f>IF(R45="",W45,IF(R45="N",IF(U45="E",180+W45,180-W45),IF(U45="E",360-W45,W45)))</f>
        <v>271.45</v>
      </c>
      <c r="Y45" s="22">
        <f>RADIANS(X45)</f>
        <v>4.7376962545386077</v>
      </c>
      <c r="Z45" s="64"/>
      <c r="AA45" s="58">
        <f>-M45*COS(Y45)</f>
        <v>-1.0170652966899265</v>
      </c>
      <c r="AB45" s="58">
        <f>-M45*SIN(Y45)</f>
        <v>40.180074392436687</v>
      </c>
      <c r="AC45" s="64"/>
      <c r="AD45" s="82">
        <f>$AA$40/$M$40*M45</f>
        <v>-7.6380111253673757E-4</v>
      </c>
      <c r="AE45" s="82">
        <f>$AB$40/$M$40*M45</f>
        <v>-3.6342126581663482E-4</v>
      </c>
      <c r="AF45" s="22">
        <f>AA45-AD45</f>
        <v>-1.0163014955773897</v>
      </c>
      <c r="AG45" s="22">
        <f>AB45-AE45</f>
        <v>40.180437813702504</v>
      </c>
      <c r="AH45" s="64"/>
      <c r="AI45" s="25">
        <f>A45</f>
        <v>4</v>
      </c>
      <c r="AJ45" s="82">
        <f t="shared" ref="AJ45" si="2">AJ44+AF44</f>
        <v>718201.61541514192</v>
      </c>
      <c r="AK45" s="82">
        <f t="shared" ref="AK45" si="3">AK44+AG44</f>
        <v>459160.99038824224</v>
      </c>
      <c r="AL45" s="66"/>
      <c r="AM45" s="9" t="str">
        <f>IF(A46=0,A45&amp;" - 1",A45&amp;" - "&amp;A46)</f>
        <v>4 - 1</v>
      </c>
      <c r="AN45" s="18">
        <f>AN44+F44+F45</f>
        <v>-1.0200000000186265</v>
      </c>
      <c r="AO45" s="18">
        <f>AN45*G45</f>
        <v>40.983600000741284</v>
      </c>
      <c r="AP45" s="9" t="str">
        <f>D45&amp;","&amp;C45</f>
        <v>459160.99,718201.62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81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1498.622000002129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749.31100000106449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1.9147362877433088E-3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61358.068904360072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61000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61000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117.48452107703255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1.8958838273590572E-3</v>
      </c>
      <c r="AB40" s="91">
        <f>SUM(AB42:AB65536)</f>
        <v>2.6802903715716919E-4</v>
      </c>
      <c r="AC40" s="91"/>
      <c r="AD40" s="91">
        <f>SUM(AD42:AD65536)</f>
        <v>1.8958838273590572E-3</v>
      </c>
      <c r="AE40" s="91">
        <f>SUM(AE42:AE65536)</f>
        <v>2.6802903715716925E-4</v>
      </c>
      <c r="AF40" s="91">
        <f>SUM(AF42:AF65536)</f>
        <v>0</v>
      </c>
      <c r="AG40" s="91">
        <f>SUM(AG42:AG65536)</f>
        <v>3.6637359812630166E-15</v>
      </c>
      <c r="AH40" s="92"/>
      <c r="AI40" s="93">
        <v>1</v>
      </c>
      <c r="AJ40" s="92">
        <f>AJ44+AF44</f>
        <v>718004.0534928469</v>
      </c>
      <c r="AK40" s="92">
        <f>AK44+AG44</f>
        <v>459194.24716117454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3243.609999999986</v>
      </c>
      <c r="G41" s="72">
        <f>IF(D42=0,D41-$D$41,D41-D42)</f>
        <v>3256.179999999993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4596.0541798916884</v>
      </c>
      <c r="N41" s="36">
        <f>IF(F41=0,,ATAN(G41/F41))</f>
        <v>0.78733206962048496</v>
      </c>
      <c r="O41" s="36">
        <f>ABS(DEGREES(N41))</f>
        <v>45.110804664554088</v>
      </c>
      <c r="P41" s="37" t="str">
        <f>TEXT(INT(O41),"00")</f>
        <v>45</v>
      </c>
      <c r="Q41" s="38" t="str">
        <f>TEXT((O41-P41)*60,"00")</f>
        <v>07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07</v>
      </c>
      <c r="U41" s="40" t="str">
        <f>IF(L41="",IF(G41&gt;0,"W","E"),"")</f>
        <v>W</v>
      </c>
      <c r="V41" s="41"/>
      <c r="W41" s="22">
        <f>IF(S41="due",90*(I41+K41),S41+T41/60)</f>
        <v>45.116666666666667</v>
      </c>
      <c r="X41" s="22">
        <f>IF(R41="",W41,IF(R41="N",IF(U41="E",180+W41,180-W41),IF(U41="E",360-W41,W41)))</f>
        <v>45.116666666666667</v>
      </c>
      <c r="Y41" s="22">
        <f>RADIANS(X41)</f>
        <v>0.78743438085810835</v>
      </c>
      <c r="Z41" s="64"/>
      <c r="AA41" s="58">
        <f>-M41*COS(Y41)</f>
        <v>-3243.2768392184539</v>
      </c>
      <c r="AB41" s="58">
        <f>-M41*SIN(Y41)</f>
        <v>-3256.5118407107043</v>
      </c>
      <c r="AC41" s="64"/>
      <c r="AD41" s="22">
        <v>0</v>
      </c>
      <c r="AE41" s="22">
        <v>0</v>
      </c>
      <c r="AF41" s="22">
        <f t="shared" ref="AF41:AG43" si="0">AA41-AD41</f>
        <v>-3243.2768392184539</v>
      </c>
      <c r="AG41" s="22">
        <f t="shared" si="0"/>
        <v>-3256.5118407107043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717985.01</v>
      </c>
      <c r="D42" s="60">
        <v>459194.04</v>
      </c>
      <c r="E42" s="79"/>
      <c r="F42" s="72">
        <f>IF(C43=0,C42-$C$42,C42-C43)</f>
        <v>-1.1799999999348074</v>
      </c>
      <c r="G42" s="72">
        <f>IF(D43=0,D42-$D$42,D42-D43)</f>
        <v>40.059999999997672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40.077375163546577</v>
      </c>
      <c r="N42" s="36">
        <f>IF(F42=0,,ATAN(G42/F42))</f>
        <v>-1.5413490251537743</v>
      </c>
      <c r="O42" s="36">
        <f>ABS(DEGREES(N42))</f>
        <v>88.312793897915029</v>
      </c>
      <c r="P42" s="37" t="str">
        <f>TEXT(INT(O42),"00")</f>
        <v>88</v>
      </c>
      <c r="Q42" s="38" t="str">
        <f>TEXT((O42-P42)*60,"00")</f>
        <v>19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19</v>
      </c>
      <c r="U42" s="40" t="str">
        <f>IF(L42="",IF(G42&gt;0,"W","E"),"")</f>
        <v>W</v>
      </c>
      <c r="V42" s="44"/>
      <c r="W42" s="22">
        <f>IF(S42="due",90*(I42+K42),S42+T42/60)</f>
        <v>88.316666666666663</v>
      </c>
      <c r="X42" s="22">
        <f>IF(R42="",W42,IF(R42="N",IF(U42="E",180+W42,180-W42),IF(U42="E",360-W42,W42)))</f>
        <v>91.683333333333337</v>
      </c>
      <c r="Y42" s="22">
        <f>RADIANS(X42)</f>
        <v>1.6001760358701345</v>
      </c>
      <c r="Z42" s="64"/>
      <c r="AA42" s="58">
        <f>-M42*COS(Y42)</f>
        <v>1.1772922390519682</v>
      </c>
      <c r="AB42" s="58">
        <f>-M42*SIN(Y42)</f>
        <v>-40.060079667713197</v>
      </c>
      <c r="AC42" s="64"/>
      <c r="AD42" s="82">
        <f>$AA$40/$M$40*M42</f>
        <v>6.4674092143380657E-4</v>
      </c>
      <c r="AE42" s="82">
        <f>$AB$40/$M$40*M42</f>
        <v>9.1432472792128583E-5</v>
      </c>
      <c r="AF42" s="22">
        <f t="shared" si="0"/>
        <v>1.1766454981305343</v>
      </c>
      <c r="AG42" s="22">
        <f t="shared" si="0"/>
        <v>-40.06017110018599</v>
      </c>
      <c r="AH42" s="63"/>
      <c r="AI42" s="38">
        <f>A42</f>
        <v>1</v>
      </c>
      <c r="AJ42" s="82">
        <f t="shared" ref="AJ42:AK44" si="1">AJ41+AF41</f>
        <v>717985.34316078154</v>
      </c>
      <c r="AK42" s="82">
        <f t="shared" si="1"/>
        <v>459193.70815928926</v>
      </c>
      <c r="AL42" s="66"/>
      <c r="AM42" s="9" t="str">
        <f>IF(A43=0,A42&amp;" - 1",A42&amp;" - "&amp;A43)</f>
        <v>1 - 2</v>
      </c>
      <c r="AN42" s="18">
        <f>F42</f>
        <v>-1.1799999999348074</v>
      </c>
      <c r="AO42" s="18">
        <f>AN42*G42</f>
        <v>-47.270799997385637</v>
      </c>
      <c r="AP42" s="9" t="str">
        <f>D42&amp;","&amp;C42</f>
        <v>459194.04,717985.01</v>
      </c>
    </row>
    <row r="43" spans="1:44">
      <c r="A43" s="20">
        <f>A42+1</f>
        <v>2</v>
      </c>
      <c r="B43" s="44"/>
      <c r="C43" s="60">
        <v>717986.19</v>
      </c>
      <c r="D43" s="60">
        <v>459153.98</v>
      </c>
      <c r="E43" s="79"/>
      <c r="F43" s="72">
        <f>IF(C44=0,C43-$C$42,C43-C44)</f>
        <v>-18.720000000088476</v>
      </c>
      <c r="G43" s="72">
        <f>IF(D44=0,D43-$D$42,D43-D44)</f>
        <v>-0.66000000003259629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18.731631002220698</v>
      </c>
      <c r="N43" s="36">
        <f>IF(F43=0,,ATAN(G43/F43))</f>
        <v>3.5241813067181146E-2</v>
      </c>
      <c r="O43" s="36">
        <f>ABS(DEGREES(N43))</f>
        <v>2.0192071511384744</v>
      </c>
      <c r="P43" s="37" t="str">
        <f>TEXT(INT(O43),"00")</f>
        <v>02</v>
      </c>
      <c r="Q43" s="38" t="str">
        <f>TEXT((O43-P43)*60,"00")</f>
        <v>01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01</v>
      </c>
      <c r="U43" s="40" t="str">
        <f>IF(L43="",IF(G43&gt;0,"W","E"),"")</f>
        <v>E</v>
      </c>
      <c r="V43" s="44"/>
      <c r="W43" s="22">
        <f>IF(S43="due",90*(I43+K43),S43+T43/60)</f>
        <v>2.0166666666666666</v>
      </c>
      <c r="X43" s="22">
        <f>IF(R43="",W43,IF(R43="N",IF(U43="E",180+W43,180-W43),IF(U43="E",360-W43,W43)))</f>
        <v>182.01666666666668</v>
      </c>
      <c r="Y43" s="22">
        <f>RADIANS(X43)</f>
        <v>3.1767901268383456</v>
      </c>
      <c r="Z43" s="64"/>
      <c r="AA43" s="58">
        <f>-M43*COS(Y43)</f>
        <v>18.72002924596682</v>
      </c>
      <c r="AB43" s="58">
        <f>-M43*SIN(Y43)</f>
        <v>0.6591699579793473</v>
      </c>
      <c r="AC43" s="64"/>
      <c r="AD43" s="82">
        <f>$AA$40/$M$40*M43</f>
        <v>3.0227808694800311E-4</v>
      </c>
      <c r="AE43" s="82">
        <f>$AB$40/$M$40*M43</f>
        <v>4.2734319175686648E-5</v>
      </c>
      <c r="AF43" s="22">
        <f t="shared" si="0"/>
        <v>18.719726967879872</v>
      </c>
      <c r="AG43" s="22">
        <f t="shared" si="0"/>
        <v>0.65912722366017162</v>
      </c>
      <c r="AH43" s="64"/>
      <c r="AI43" s="25">
        <f>A43</f>
        <v>2</v>
      </c>
      <c r="AJ43" s="82">
        <f t="shared" si="1"/>
        <v>717986.51980627968</v>
      </c>
      <c r="AK43" s="82">
        <f t="shared" si="1"/>
        <v>459153.64798818907</v>
      </c>
      <c r="AL43" s="66"/>
      <c r="AM43" s="9" t="str">
        <f>IF(A44=0,A43&amp;" - 1",A43&amp;" - "&amp;A44)</f>
        <v>2 - 3</v>
      </c>
      <c r="AN43" s="18">
        <f>AN42+F42+F43</f>
        <v>-21.07999999995809</v>
      </c>
      <c r="AO43" s="18">
        <f>AN43*G43</f>
        <v>13.91280000065947</v>
      </c>
      <c r="AP43" s="9" t="str">
        <f>D43&amp;","&amp;C43</f>
        <v>459153.98,717986.19</v>
      </c>
    </row>
    <row r="44" spans="1:44" s="46" customFormat="1">
      <c r="A44" s="20">
        <f>A43+1</f>
        <v>3</v>
      </c>
      <c r="B44" s="44"/>
      <c r="C44" s="60">
        <v>718004.91</v>
      </c>
      <c r="D44" s="60">
        <v>459154.64</v>
      </c>
      <c r="E44" s="79"/>
      <c r="F44" s="72">
        <f>IF(C45=0,C44-$C$42,C44-C45)</f>
        <v>1.190000000060536</v>
      </c>
      <c r="G44" s="72">
        <f>IF(D45=0,D44-$D$42,D44-D45)</f>
        <v>-39.940000000002328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39.957723909155916</v>
      </c>
      <c r="N44" s="22">
        <f>IF(F44=0,,ATAN(G44/F44))</f>
        <v>-1.5410104465468317</v>
      </c>
      <c r="O44" s="22">
        <f>ABS(DEGREES(N44))</f>
        <v>88.293394772703806</v>
      </c>
      <c r="P44" s="24" t="str">
        <f>TEXT(INT(O44),"00")</f>
        <v>88</v>
      </c>
      <c r="Q44" s="25" t="str">
        <f>TEXT((O44-P44)*60,"00")</f>
        <v>18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18</v>
      </c>
      <c r="U44" s="24" t="str">
        <f>IF(L44="",IF(G44&gt;0,"W","E"),"")</f>
        <v>E</v>
      </c>
      <c r="V44" s="44"/>
      <c r="W44" s="22">
        <f>IF(S44="due",90*(I44+K44),S44+T44/60)</f>
        <v>88.3</v>
      </c>
      <c r="X44" s="22">
        <f>IF(R44="",W44,IF(R44="N",IF(U44="E",180+W44,180-W44),IF(U44="E",360-W44,W44)))</f>
        <v>271.7</v>
      </c>
      <c r="Y44" s="22">
        <f>RADIANS(X44)</f>
        <v>4.7420595776685932</v>
      </c>
      <c r="Z44" s="64"/>
      <c r="AA44" s="58">
        <f>-M44*COS(Y44)</f>
        <v>-1.1853955905744753</v>
      </c>
      <c r="AB44" s="58">
        <f>-M44*SIN(Y44)</f>
        <v>39.940136921324857</v>
      </c>
      <c r="AC44" s="64"/>
      <c r="AD44" s="82">
        <f>$AA$40/$M$40*M44</f>
        <v>6.4481007236498553E-4</v>
      </c>
      <c r="AE44" s="82">
        <f>$AB$40/$M$40*M44</f>
        <v>9.1159500572341877E-5</v>
      </c>
      <c r="AF44" s="22">
        <f>AA44-AD44</f>
        <v>-1.1860404006468404</v>
      </c>
      <c r="AG44" s="22">
        <f>AB44-AE44</f>
        <v>39.940045761824287</v>
      </c>
      <c r="AH44" s="64"/>
      <c r="AI44" s="25">
        <f>A44</f>
        <v>3</v>
      </c>
      <c r="AJ44" s="82">
        <f t="shared" si="1"/>
        <v>718005.23953324754</v>
      </c>
      <c r="AK44" s="82">
        <f t="shared" si="1"/>
        <v>459154.30711541272</v>
      </c>
      <c r="AL44" s="66"/>
      <c r="AM44" s="9" t="str">
        <f>IF(A45=0,A44&amp;" - 1",A44&amp;" - "&amp;A45)</f>
        <v>3 - 4</v>
      </c>
      <c r="AN44" s="18">
        <f>AN43+F43+F44</f>
        <v>-38.60999999998603</v>
      </c>
      <c r="AO44" s="18">
        <f>AN44*G44</f>
        <v>1542.083399999532</v>
      </c>
      <c r="AP44" s="9" t="str">
        <f>D44&amp;","&amp;C44</f>
        <v>459154.64,718004.91</v>
      </c>
    </row>
    <row r="45" spans="1:44" s="46" customFormat="1">
      <c r="A45" s="20">
        <f>A44+1</f>
        <v>4</v>
      </c>
      <c r="B45" s="44"/>
      <c r="C45" s="60">
        <v>718003.72</v>
      </c>
      <c r="D45" s="60">
        <v>459194.58</v>
      </c>
      <c r="E45" s="79"/>
      <c r="F45" s="72">
        <f>IF(C46=0,C45-$C$42,C45-C46)</f>
        <v>18.709999999962747</v>
      </c>
      <c r="G45" s="72">
        <f>IF(D46=0,D45-$D$42,D45-D46)</f>
        <v>0.5400000000372529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18.717791002109362</v>
      </c>
      <c r="N45" s="22">
        <f>IF(F45=0,,ATAN(G45/F45))</f>
        <v>2.8853561554133551E-2</v>
      </c>
      <c r="O45" s="22">
        <f>ABS(DEGREES(N45))</f>
        <v>1.6531873009727849</v>
      </c>
      <c r="P45" s="24" t="str">
        <f>TEXT(INT(O45),"00")</f>
        <v>01</v>
      </c>
      <c r="Q45" s="25" t="str">
        <f>TEXT((O45-P45)*60,"00")</f>
        <v>39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39</v>
      </c>
      <c r="U45" s="24" t="str">
        <f>IF(L45="",IF(G45&gt;0,"W","E"),"")</f>
        <v>W</v>
      </c>
      <c r="V45" s="44"/>
      <c r="W45" s="22">
        <f>IF(S45="due",90*(I45+K45),S45+T45/60)</f>
        <v>1.65</v>
      </c>
      <c r="X45" s="22">
        <f>IF(R45="",W45,IF(R45="N",IF(U45="E",180+W45,180-W45),IF(U45="E",360-W45,W45)))</f>
        <v>1.65</v>
      </c>
      <c r="Y45" s="22">
        <f>RADIANS(X45)</f>
        <v>2.8797932657906436E-2</v>
      </c>
      <c r="Z45" s="64"/>
      <c r="AA45" s="58">
        <f>-M45*COS(Y45)</f>
        <v>-18.710030010616954</v>
      </c>
      <c r="AB45" s="58">
        <f>-M45*SIN(Y45)</f>
        <v>-0.53895918255384745</v>
      </c>
      <c r="AC45" s="64"/>
      <c r="AD45" s="82">
        <f>$AA$40/$M$40*M45</f>
        <v>3.0205474661226198E-4</v>
      </c>
      <c r="AE45" s="82">
        <f>$AB$40/$M$40*M45</f>
        <v>4.2702744617012112E-5</v>
      </c>
      <c r="AF45" s="22">
        <f>AA45-AD45</f>
        <v>-18.710332065363566</v>
      </c>
      <c r="AG45" s="22">
        <f>AB45-AE45</f>
        <v>-0.53900188529846449</v>
      </c>
      <c r="AH45" s="64"/>
      <c r="AI45" s="25">
        <f>A45</f>
        <v>4</v>
      </c>
      <c r="AJ45" s="82">
        <f t="shared" ref="AJ45" si="2">AJ44+AF44</f>
        <v>718004.0534928469</v>
      </c>
      <c r="AK45" s="82">
        <f t="shared" ref="AK45" si="3">AK44+AG44</f>
        <v>459194.24716117454</v>
      </c>
      <c r="AL45" s="66"/>
      <c r="AM45" s="9" t="str">
        <f>IF(A46=0,A45&amp;" - 1",A45&amp;" - "&amp;A46)</f>
        <v>4 - 1</v>
      </c>
      <c r="AN45" s="18">
        <f>AN44+F44+F45</f>
        <v>-18.709999999962747</v>
      </c>
      <c r="AO45" s="18">
        <f>AN45*G45</f>
        <v>-10.103400000676885</v>
      </c>
      <c r="AP45" s="9" t="str">
        <f>D45&amp;","&amp;C45</f>
        <v>459194.58,718003.72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1605.1397000000211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802.56985000001055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4.8452087399687834E-3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24842.885462726499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120.36896577004586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3.5174362439320817E-3</v>
      </c>
      <c r="AB40" s="91">
        <f>SUM(AB42:AB65536)</f>
        <v>3.3322199812951814E-3</v>
      </c>
      <c r="AC40" s="91"/>
      <c r="AD40" s="91">
        <f>SUM(AD42:AD65536)</f>
        <v>3.5174362439320825E-3</v>
      </c>
      <c r="AE40" s="91">
        <f>SUM(AE42:AE65536)</f>
        <v>3.3322199812951822E-3</v>
      </c>
      <c r="AF40" s="91">
        <f>SUM(AF42:AF65536)</f>
        <v>0</v>
      </c>
      <c r="AG40" s="91">
        <f>SUM(AG42:AG65536)</f>
        <v>-1.3322676295501878E-15</v>
      </c>
      <c r="AH40" s="92"/>
      <c r="AI40" s="93">
        <v>1</v>
      </c>
      <c r="AJ40" s="92">
        <f>AJ44+AF44</f>
        <v>718180.39773232443</v>
      </c>
      <c r="AK40" s="92">
        <f>AK44+AG44</f>
        <v>459200.67389270879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3067.9699999999721</v>
      </c>
      <c r="G41" s="72">
        <f>IF(D42=0,D41-$D$41,D41-D42)</f>
        <v>3250.2699999999604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4469.5296166151056</v>
      </c>
      <c r="N41" s="36">
        <f>IF(F41=0,,ATAN(G41/F41))</f>
        <v>0.81424313246628</v>
      </c>
      <c r="O41" s="36">
        <f>ABS(DEGREES(N41))</f>
        <v>46.652694987829463</v>
      </c>
      <c r="P41" s="37" t="str">
        <f>TEXT(INT(O41),"00")</f>
        <v>46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39</v>
      </c>
      <c r="U41" s="40" t="str">
        <f>IF(L41="",IF(G41&gt;0,"W","E"),"")</f>
        <v>W</v>
      </c>
      <c r="V41" s="41"/>
      <c r="W41" s="22">
        <f>IF(S41="due",90*(I41+K41),S41+T41/60)</f>
        <v>46.65</v>
      </c>
      <c r="X41" s="22">
        <f>IF(R41="",W41,IF(R41="N",IF(U41="E",180+W41,180-W41),IF(U41="E",360-W41,W41)))</f>
        <v>46.65</v>
      </c>
      <c r="Y41" s="22">
        <f>RADIANS(X41)</f>
        <v>0.8141960960553547</v>
      </c>
      <c r="Z41" s="64"/>
      <c r="AA41" s="58">
        <f>-M41*COS(Y41)</f>
        <v>-3068.1228776414287</v>
      </c>
      <c r="AB41" s="58">
        <f>-M41*SIN(Y41)</f>
        <v>-3250.1256901069</v>
      </c>
      <c r="AC41" s="64"/>
      <c r="AD41" s="22">
        <v>0</v>
      </c>
      <c r="AE41" s="22">
        <v>0</v>
      </c>
      <c r="AF41" s="22">
        <f t="shared" ref="AF41:AG43" si="0">AA41-AD41</f>
        <v>-3068.1228776414287</v>
      </c>
      <c r="AG41" s="22">
        <f t="shared" si="0"/>
        <v>-3250.1256901069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718160.65</v>
      </c>
      <c r="D42" s="60">
        <v>459199.95</v>
      </c>
      <c r="E42" s="79"/>
      <c r="F42" s="72">
        <f>IF(C43=0,C42-$C$42,C42-C43)</f>
        <v>-1.0100000000093132</v>
      </c>
      <c r="G42" s="72">
        <f>IF(D43=0,D42-$D$42,D42-D43)</f>
        <v>40.299999999988358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40.312654340778415</v>
      </c>
      <c r="N42" s="36">
        <f>IF(F42=0,,ATAN(G42/F42))</f>
        <v>-1.5457395372799461</v>
      </c>
      <c r="O42" s="36">
        <f>ABS(DEGREES(N42))</f>
        <v>88.564351712645689</v>
      </c>
      <c r="P42" s="37" t="str">
        <f>TEXT(INT(O42),"00")</f>
        <v>88</v>
      </c>
      <c r="Q42" s="38" t="str">
        <f>TEXT((O42-P42)*60,"00")</f>
        <v>34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34</v>
      </c>
      <c r="U42" s="40" t="str">
        <f>IF(L42="",IF(G42&gt;0,"W","E"),"")</f>
        <v>W</v>
      </c>
      <c r="V42" s="44"/>
      <c r="W42" s="22">
        <f>IF(S42="due",90*(I42+K42),S42+T42/60)</f>
        <v>88.566666666666663</v>
      </c>
      <c r="X42" s="22">
        <f>IF(R42="",W42,IF(R42="N",IF(U42="E",180+W42,180-W42),IF(U42="E",360-W42,W42)))</f>
        <v>91.433333333333337</v>
      </c>
      <c r="Y42" s="22">
        <f>RADIANS(X42)</f>
        <v>1.5958127127401487</v>
      </c>
      <c r="Z42" s="64"/>
      <c r="AA42" s="58">
        <f>-M42*COS(Y42)</f>
        <v>1.0083717353265189</v>
      </c>
      <c r="AB42" s="58">
        <f>-M42*SIN(Y42)</f>
        <v>-40.300040774699909</v>
      </c>
      <c r="AC42" s="64"/>
      <c r="AD42" s="82">
        <f>$AA$40/$M$40*M42</f>
        <v>1.1780211831199979E-3</v>
      </c>
      <c r="AE42" s="82">
        <f>$AB$40/$M$40*M42</f>
        <v>1.115990583071175E-3</v>
      </c>
      <c r="AF42" s="22">
        <f t="shared" si="0"/>
        <v>1.0071937141433989</v>
      </c>
      <c r="AG42" s="22">
        <f t="shared" si="0"/>
        <v>-40.301156765282983</v>
      </c>
      <c r="AH42" s="63"/>
      <c r="AI42" s="38">
        <f>A42</f>
        <v>1</v>
      </c>
      <c r="AJ42" s="82">
        <f t="shared" ref="AJ42:AK44" si="1">AJ41+AF41</f>
        <v>718160.49712235853</v>
      </c>
      <c r="AK42" s="82">
        <f t="shared" si="1"/>
        <v>459200.09430989309</v>
      </c>
      <c r="AL42" s="66"/>
      <c r="AM42" s="9" t="str">
        <f>IF(A43=0,A42&amp;" - 1",A42&amp;" - "&amp;A43)</f>
        <v>1 - 2</v>
      </c>
      <c r="AN42" s="18">
        <f>F42</f>
        <v>-1.0100000000093132</v>
      </c>
      <c r="AO42" s="18">
        <f>AN42*G42</f>
        <v>-40.703000000363566</v>
      </c>
      <c r="AP42" s="9" t="str">
        <f>D42&amp;","&amp;C42</f>
        <v>459199.95,718160.65</v>
      </c>
    </row>
    <row r="43" spans="1:44">
      <c r="A43" s="20">
        <f>A42+1</f>
        <v>2</v>
      </c>
      <c r="B43" s="44"/>
      <c r="C43" s="60">
        <v>718161.66</v>
      </c>
      <c r="D43" s="60">
        <v>459159.65</v>
      </c>
      <c r="E43" s="79"/>
      <c r="F43" s="72">
        <f>IF(C44=0,C43-$C$42,C43-C44)</f>
        <v>-19.96999999997206</v>
      </c>
      <c r="G43" s="72">
        <f>IF(D44=0,D43-$D$42,D43-D44)</f>
        <v>-0.72999999998137355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19.983338059464863</v>
      </c>
      <c r="N43" s="36">
        <f>IF(F43=0,,ATAN(G43/F43))</f>
        <v>3.6538563087632162E-2</v>
      </c>
      <c r="O43" s="36">
        <f>ABS(DEGREES(N43))</f>
        <v>2.0935054543938207</v>
      </c>
      <c r="P43" s="37" t="str">
        <f>TEXT(INT(O43),"00")</f>
        <v>02</v>
      </c>
      <c r="Q43" s="38" t="str">
        <f>TEXT((O43-P43)*60,"00")</f>
        <v>06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06</v>
      </c>
      <c r="U43" s="40" t="str">
        <f>IF(L43="",IF(G43&gt;0,"W","E"),"")</f>
        <v>E</v>
      </c>
      <c r="V43" s="44"/>
      <c r="W43" s="22">
        <f>IF(S43="due",90*(I43+K43),S43+T43/60)</f>
        <v>2.1</v>
      </c>
      <c r="X43" s="22">
        <f>IF(R43="",W43,IF(R43="N",IF(U43="E",180+W43,180-W43),IF(U43="E",360-W43,W43)))</f>
        <v>182.1</v>
      </c>
      <c r="Y43" s="22">
        <f>RADIANS(X43)</f>
        <v>3.178244567881674</v>
      </c>
      <c r="Z43" s="64"/>
      <c r="AA43" s="58">
        <f>-M43*COS(Y43)</f>
        <v>19.96991712530091</v>
      </c>
      <c r="AB43" s="58">
        <f>-M43*SIN(Y43)</f>
        <v>0.73226361883566637</v>
      </c>
      <c r="AC43" s="64"/>
      <c r="AD43" s="82">
        <f>$AA$40/$M$40*M43</f>
        <v>5.8395548317156834E-4</v>
      </c>
      <c r="AE43" s="82">
        <f>$AB$40/$M$40*M43</f>
        <v>5.532063680096528E-4</v>
      </c>
      <c r="AF43" s="22">
        <f t="shared" si="0"/>
        <v>19.969333169817737</v>
      </c>
      <c r="AG43" s="22">
        <f t="shared" si="0"/>
        <v>0.73171041246765667</v>
      </c>
      <c r="AH43" s="64"/>
      <c r="AI43" s="25">
        <f>A43</f>
        <v>2</v>
      </c>
      <c r="AJ43" s="82">
        <f t="shared" si="1"/>
        <v>718161.50431607268</v>
      </c>
      <c r="AK43" s="82">
        <f t="shared" si="1"/>
        <v>459159.79315312783</v>
      </c>
      <c r="AL43" s="66"/>
      <c r="AM43" s="9" t="str">
        <f>IF(A44=0,A43&amp;" - 1",A43&amp;" - "&amp;A44)</f>
        <v>2 - 3</v>
      </c>
      <c r="AN43" s="18">
        <f>AN42+F42+F43</f>
        <v>-21.989999999990687</v>
      </c>
      <c r="AO43" s="18">
        <f>AN43*G43</f>
        <v>16.052699999583606</v>
      </c>
      <c r="AP43" s="9" t="str">
        <f>D43&amp;","&amp;C43</f>
        <v>459159.65,718161.66</v>
      </c>
    </row>
    <row r="44" spans="1:44" s="46" customFormat="1">
      <c r="A44" s="20">
        <f>A43+1</f>
        <v>3</v>
      </c>
      <c r="B44" s="44"/>
      <c r="C44" s="60">
        <v>718181.63</v>
      </c>
      <c r="D44" s="60">
        <v>459160.38</v>
      </c>
      <c r="E44" s="79"/>
      <c r="F44" s="72">
        <f>IF(C45=0,C44-$C$42,C44-C45)</f>
        <v>1.0799999999580905</v>
      </c>
      <c r="G44" s="72">
        <f>IF(D45=0,D44-$D$42,D44-D45)</f>
        <v>-40.150000000023283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40.164522902703318</v>
      </c>
      <c r="N44" s="22">
        <f>IF(F44=0,,ATAN(G44/F44))</f>
        <v>-1.5439036834507396</v>
      </c>
      <c r="O44" s="22">
        <f>ABS(DEGREES(N44))</f>
        <v>88.459165036429226</v>
      </c>
      <c r="P44" s="24" t="str">
        <f>TEXT(INT(O44),"00")</f>
        <v>88</v>
      </c>
      <c r="Q44" s="25" t="str">
        <f>TEXT((O44-P44)*60,"00")</f>
        <v>28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28</v>
      </c>
      <c r="U44" s="24" t="str">
        <f>IF(L44="",IF(G44&gt;0,"W","E"),"")</f>
        <v>E</v>
      </c>
      <c r="V44" s="44"/>
      <c r="W44" s="22">
        <f>IF(S44="due",90*(I44+K44),S44+T44/60)</f>
        <v>88.466666666666669</v>
      </c>
      <c r="X44" s="22">
        <f>IF(R44="",W44,IF(R44="N",IF(U44="E",180+W44,180-W44),IF(U44="E",360-W44,W44)))</f>
        <v>271.5333333333333</v>
      </c>
      <c r="Y44" s="22">
        <f>RADIANS(X44)</f>
        <v>4.7391506955819356</v>
      </c>
      <c r="Z44" s="64"/>
      <c r="AA44" s="58">
        <f>-M44*COS(Y44)</f>
        <v>-1.0747432256178411</v>
      </c>
      <c r="AB44" s="58">
        <f>-M44*SIN(Y44)</f>
        <v>40.150141058292284</v>
      </c>
      <c r="AC44" s="64"/>
      <c r="AD44" s="82">
        <f>$AA$40/$M$40*M44</f>
        <v>1.1736924686061047E-3</v>
      </c>
      <c r="AE44" s="82">
        <f>$AB$40/$M$40*M44</f>
        <v>1.1118898039820298E-3</v>
      </c>
      <c r="AF44" s="22">
        <f>AA44-AD44</f>
        <v>-1.0759169180864472</v>
      </c>
      <c r="AG44" s="22">
        <f>AB44-AE44</f>
        <v>40.149029168488305</v>
      </c>
      <c r="AH44" s="64"/>
      <c r="AI44" s="25">
        <f>A44</f>
        <v>3</v>
      </c>
      <c r="AJ44" s="82">
        <f t="shared" si="1"/>
        <v>718181.47364924254</v>
      </c>
      <c r="AK44" s="82">
        <f t="shared" si="1"/>
        <v>459160.52486354031</v>
      </c>
      <c r="AL44" s="66"/>
      <c r="AM44" s="9" t="str">
        <f>IF(A45=0,A44&amp;" - 1",A44&amp;" - "&amp;A45)</f>
        <v>3 - 4</v>
      </c>
      <c r="AN44" s="18">
        <f>AN43+F43+F44</f>
        <v>-40.880000000004657</v>
      </c>
      <c r="AO44" s="18">
        <f>AN44*G44</f>
        <v>1641.3320000011388</v>
      </c>
      <c r="AP44" s="9" t="str">
        <f>D44&amp;","&amp;C44</f>
        <v>459160.38,718181.63</v>
      </c>
    </row>
    <row r="45" spans="1:44" s="46" customFormat="1">
      <c r="A45" s="20">
        <f>A44+1</f>
        <v>4</v>
      </c>
      <c r="B45" s="44"/>
      <c r="C45" s="60">
        <v>718180.55</v>
      </c>
      <c r="D45" s="60">
        <v>459200.53</v>
      </c>
      <c r="E45" s="79"/>
      <c r="F45" s="72">
        <f>IF(C46=0,C45-$C$42,C45-C46)</f>
        <v>19.900000000023283</v>
      </c>
      <c r="G45" s="72">
        <f>IF(D46=0,D45-$D$42,D45-D46)</f>
        <v>0.58000000001629815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19.908450467099279</v>
      </c>
      <c r="N45" s="22">
        <f>IF(F45=0,,ATAN(G45/F45))</f>
        <v>2.9137480006436241E-2</v>
      </c>
      <c r="O45" s="22">
        <f>ABS(DEGREES(N45))</f>
        <v>1.6694546300156154</v>
      </c>
      <c r="P45" s="24" t="str">
        <f>TEXT(INT(O45),"00")</f>
        <v>01</v>
      </c>
      <c r="Q45" s="25" t="str">
        <f>TEXT((O45-P45)*60,"00")</f>
        <v>40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40</v>
      </c>
      <c r="U45" s="24" t="str">
        <f>IF(L45="",IF(G45&gt;0,"W","E"),"")</f>
        <v>W</v>
      </c>
      <c r="V45" s="44"/>
      <c r="W45" s="22">
        <f>IF(S45="due",90*(I45+K45),S45+T45/60)</f>
        <v>1.6666666666666665</v>
      </c>
      <c r="X45" s="22">
        <f>IF(R45="",W45,IF(R45="N",IF(U45="E",180+W45,180-W45),IF(U45="E",360-W45,W45)))</f>
        <v>1.6666666666666665</v>
      </c>
      <c r="Y45" s="22">
        <f>RADIANS(X45)</f>
        <v>2.9088820866572156E-2</v>
      </c>
      <c r="Z45" s="64"/>
      <c r="AA45" s="58">
        <f>-M45*COS(Y45)</f>
        <v>-19.900028198765657</v>
      </c>
      <c r="AB45" s="58">
        <f>-M45*SIN(Y45)</f>
        <v>-0.5790316824467473</v>
      </c>
      <c r="AC45" s="64"/>
      <c r="AD45" s="82">
        <f>$AA$40/$M$40*M45</f>
        <v>5.8176710903441124E-4</v>
      </c>
      <c r="AE45" s="82">
        <f>$AB$40/$M$40*M45</f>
        <v>5.5113322623232452E-4</v>
      </c>
      <c r="AF45" s="22">
        <f>AA45-AD45</f>
        <v>-19.90060996587469</v>
      </c>
      <c r="AG45" s="22">
        <f>AB45-AE45</f>
        <v>-0.57958281567297965</v>
      </c>
      <c r="AH45" s="64"/>
      <c r="AI45" s="25">
        <f>A45</f>
        <v>4</v>
      </c>
      <c r="AJ45" s="82">
        <f t="shared" ref="AJ45" si="2">AJ44+AF44</f>
        <v>718180.39773232443</v>
      </c>
      <c r="AK45" s="82">
        <f t="shared" ref="AK45" si="3">AK44+AG44</f>
        <v>459200.67389270879</v>
      </c>
      <c r="AL45" s="66"/>
      <c r="AM45" s="9" t="str">
        <f>IF(A46=0,A45&amp;" - 1",A45&amp;" - "&amp;A46)</f>
        <v>4 - 1</v>
      </c>
      <c r="AN45" s="18">
        <f>AN44+F44+F45</f>
        <v>-19.900000000023283</v>
      </c>
      <c r="AO45" s="18">
        <f>AN45*G45</f>
        <v>-11.542000000337838</v>
      </c>
      <c r="AP45" s="9" t="str">
        <f>D45&amp;","&amp;C45</f>
        <v>459200.53,718180.55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1595.1844000010581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797.59220000052903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3.8273720625663981E-3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31011.506548835001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118.69257378310598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-2.8932003043611321E-3</v>
      </c>
      <c r="AB40" s="91">
        <f>SUM(AB42:AB65536)</f>
        <v>2.5056274471992879E-3</v>
      </c>
      <c r="AC40" s="91"/>
      <c r="AD40" s="91">
        <f>SUM(AD42:AD65536)</f>
        <v>-2.8932003043611321E-3</v>
      </c>
      <c r="AE40" s="91">
        <f>SUM(AE42:AE65536)</f>
        <v>2.5056274471992879E-3</v>
      </c>
      <c r="AF40" s="91">
        <f>SUM(AF42:AF65536)</f>
        <v>-1.7763568394002505E-15</v>
      </c>
      <c r="AG40" s="91">
        <f>SUM(AG42:AG65536)</f>
        <v>0</v>
      </c>
      <c r="AH40" s="92"/>
      <c r="AI40" s="93">
        <v>1</v>
      </c>
      <c r="AJ40" s="92">
        <f>AJ44+AF44</f>
        <v>718144.46413183969</v>
      </c>
      <c r="AK40" s="92">
        <f>AK44+AG44</f>
        <v>459159.38399184711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3067.9699999999721</v>
      </c>
      <c r="G41" s="72">
        <f>IF(D42=0,D41-$D$41,D41-D42)</f>
        <v>3250.2699999999604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4469.5296166151056</v>
      </c>
      <c r="N41" s="36">
        <f>IF(F41=0,,ATAN(G41/F41))</f>
        <v>0.81424313246628</v>
      </c>
      <c r="O41" s="36">
        <f>ABS(DEGREES(N41))</f>
        <v>46.652694987829463</v>
      </c>
      <c r="P41" s="37" t="str">
        <f>TEXT(INT(O41),"00")</f>
        <v>46</v>
      </c>
      <c r="Q41" s="38" t="str">
        <f>TEXT((O41-P41)*60,"00")</f>
        <v>39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39</v>
      </c>
      <c r="U41" s="40" t="str">
        <f>IF(L41="",IF(G41&gt;0,"W","E"),"")</f>
        <v>W</v>
      </c>
      <c r="V41" s="41"/>
      <c r="W41" s="22">
        <f>IF(S41="due",90*(I41+K41),S41+T41/60)</f>
        <v>46.65</v>
      </c>
      <c r="X41" s="22">
        <f>IF(R41="",W41,IF(R41="N",IF(U41="E",180+W41,180-W41),IF(U41="E",360-W41,W41)))</f>
        <v>46.65</v>
      </c>
      <c r="Y41" s="22">
        <f>RADIANS(X41)</f>
        <v>0.8141960960553547</v>
      </c>
      <c r="Z41" s="64"/>
      <c r="AA41" s="58">
        <f>-M41*COS(Y41)</f>
        <v>-3068.1228776414287</v>
      </c>
      <c r="AB41" s="58">
        <f>-M41*SIN(Y41)</f>
        <v>-3250.1256901069</v>
      </c>
      <c r="AC41" s="64"/>
      <c r="AD41" s="22">
        <v>0</v>
      </c>
      <c r="AE41" s="22">
        <v>0</v>
      </c>
      <c r="AF41" s="22">
        <f t="shared" ref="AF41:AG43" si="0">AA41-AD41</f>
        <v>-3068.1228776414287</v>
      </c>
      <c r="AG41" s="22">
        <f t="shared" si="0"/>
        <v>-3250.1256901069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718160.65</v>
      </c>
      <c r="D42" s="60">
        <v>459199.95</v>
      </c>
      <c r="E42" s="79"/>
      <c r="F42" s="72">
        <f>IF(C43=0,C42-$C$42,C42-C43)</f>
        <v>20</v>
      </c>
      <c r="G42" s="72">
        <f>IF(D43=0,D42-$D$42,D42-D43)</f>
        <v>0.55999999999767169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20.007838463962003</v>
      </c>
      <c r="N42" s="36">
        <f>IF(F42=0,,ATAN(G42/F42))</f>
        <v>2.7992686106697556E-2</v>
      </c>
      <c r="O42" s="36">
        <f>ABS(DEGREES(N42))</f>
        <v>1.603862771148266</v>
      </c>
      <c r="P42" s="37" t="str">
        <f>TEXT(INT(O42),"00")</f>
        <v>01</v>
      </c>
      <c r="Q42" s="38" t="str">
        <f>TEXT((O42-P42)*60,"00")</f>
        <v>36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36</v>
      </c>
      <c r="U42" s="40" t="str">
        <f>IF(L42="",IF(G42&gt;0,"W","E"),"")</f>
        <v>W</v>
      </c>
      <c r="V42" s="44"/>
      <c r="W42" s="22">
        <f>IF(S42="due",90*(I42+K42),S42+T42/60)</f>
        <v>1.6</v>
      </c>
      <c r="X42" s="22">
        <f>IF(R42="",W42,IF(R42="N",IF(U42="E",180+W42,180-W42),IF(U42="E",360-W42,W42)))</f>
        <v>1.6</v>
      </c>
      <c r="Y42" s="22">
        <f>RADIANS(X42)</f>
        <v>2.7925268031909273E-2</v>
      </c>
      <c r="Z42" s="64"/>
      <c r="AA42" s="58">
        <f>-M42*COS(Y42)</f>
        <v>-20.000037708669883</v>
      </c>
      <c r="AB42" s="58">
        <f>-M42*SIN(Y42)</f>
        <v>-0.55865163723027234</v>
      </c>
      <c r="AC42" s="64"/>
      <c r="AD42" s="82">
        <f>$AA$40/$M$40*M42</f>
        <v>-4.8770266317859972E-4</v>
      </c>
      <c r="AE42" s="82">
        <f>$AB$40/$M$40*M42</f>
        <v>4.2237005750707179E-4</v>
      </c>
      <c r="AF42" s="22">
        <f t="shared" si="0"/>
        <v>-19.999550006006704</v>
      </c>
      <c r="AG42" s="22">
        <f t="shared" si="0"/>
        <v>-0.55907400728777945</v>
      </c>
      <c r="AH42" s="63"/>
      <c r="AI42" s="38">
        <f>A42</f>
        <v>1</v>
      </c>
      <c r="AJ42" s="82">
        <f t="shared" ref="AJ42:AK44" si="1">AJ41+AF41</f>
        <v>718160.49712235853</v>
      </c>
      <c r="AK42" s="82">
        <f t="shared" si="1"/>
        <v>459200.09430989309</v>
      </c>
      <c r="AL42" s="66"/>
      <c r="AM42" s="9" t="str">
        <f>IF(A43=0,A42&amp;" - 1",A42&amp;" - "&amp;A43)</f>
        <v>1 - 2</v>
      </c>
      <c r="AN42" s="18">
        <f>F42</f>
        <v>20</v>
      </c>
      <c r="AO42" s="18">
        <f>AN42*G42</f>
        <v>11.199999999953434</v>
      </c>
      <c r="AP42" s="9" t="str">
        <f>D42&amp;","&amp;C42</f>
        <v>459199.95,718160.65</v>
      </c>
    </row>
    <row r="43" spans="1:44">
      <c r="A43" s="20">
        <f>A42+1</f>
        <v>2</v>
      </c>
      <c r="B43" s="44"/>
      <c r="C43" s="60">
        <v>718140.65</v>
      </c>
      <c r="D43" s="60">
        <v>459199.39</v>
      </c>
      <c r="E43" s="79"/>
      <c r="F43" s="72">
        <f>IF(C44=0,C43-$C$42,C43-C44)</f>
        <v>-1.1199999999953434</v>
      </c>
      <c r="G43" s="72">
        <f>IF(D44=0,D43-$D$42,D43-D44)</f>
        <v>37.230000000039581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37.246842819263712</v>
      </c>
      <c r="N43" s="36">
        <f>IF(F43=0,,ATAN(G43/F43))</f>
        <v>-1.5407221308349852</v>
      </c>
      <c r="O43" s="36">
        <f>ABS(DEGREES(N43))</f>
        <v>88.276875499247694</v>
      </c>
      <c r="P43" s="37" t="str">
        <f>TEXT(INT(O43),"00")</f>
        <v>88</v>
      </c>
      <c r="Q43" s="38" t="str">
        <f>TEXT((O43-P43)*60,"00")</f>
        <v>17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17</v>
      </c>
      <c r="U43" s="40" t="str">
        <f>IF(L43="",IF(G43&gt;0,"W","E"),"")</f>
        <v>W</v>
      </c>
      <c r="V43" s="44"/>
      <c r="W43" s="22">
        <f>IF(S43="due",90*(I43+K43),S43+T43/60)</f>
        <v>88.283333333333331</v>
      </c>
      <c r="X43" s="22">
        <f>IF(R43="",W43,IF(R43="N",IF(U43="E",180+W43,180-W43),IF(U43="E",360-W43,W43)))</f>
        <v>91.716666666666669</v>
      </c>
      <c r="Y43" s="22">
        <f>RADIANS(X43)</f>
        <v>1.6007578122874659</v>
      </c>
      <c r="Z43" s="64"/>
      <c r="AA43" s="58">
        <f>-M43*COS(Y43)</f>
        <v>1.115803782191032</v>
      </c>
      <c r="AB43" s="58">
        <f>-M43*SIN(Y43)</f>
        <v>-37.230125999284304</v>
      </c>
      <c r="AC43" s="64"/>
      <c r="AD43" s="82">
        <f>$AA$40/$M$40*M43</f>
        <v>-9.0791338957823934E-4</v>
      </c>
      <c r="AE43" s="82">
        <f>$AB$40/$M$40*M43</f>
        <v>7.8628939212327072E-4</v>
      </c>
      <c r="AF43" s="22">
        <f t="shared" si="0"/>
        <v>1.1167116955806102</v>
      </c>
      <c r="AG43" s="22">
        <f t="shared" si="0"/>
        <v>-37.230912288676429</v>
      </c>
      <c r="AH43" s="64"/>
      <c r="AI43" s="25">
        <f>A43</f>
        <v>2</v>
      </c>
      <c r="AJ43" s="82">
        <f t="shared" si="1"/>
        <v>718140.49757235253</v>
      </c>
      <c r="AK43" s="82">
        <f t="shared" si="1"/>
        <v>459199.53523588582</v>
      </c>
      <c r="AL43" s="66"/>
      <c r="AM43" s="9" t="str">
        <f>IF(A44=0,A43&amp;" - 1",A43&amp;" - "&amp;A44)</f>
        <v>2 - 3</v>
      </c>
      <c r="AN43" s="18">
        <f>AN42+F42+F43</f>
        <v>38.880000000004657</v>
      </c>
      <c r="AO43" s="18">
        <f>AN43*G43</f>
        <v>1447.5024000017122</v>
      </c>
      <c r="AP43" s="9" t="str">
        <f>D43&amp;","&amp;C43</f>
        <v>459199.39,718140.65</v>
      </c>
    </row>
    <row r="44" spans="1:44" s="46" customFormat="1">
      <c r="A44" s="20">
        <f>A43+1</f>
        <v>3</v>
      </c>
      <c r="B44" s="44"/>
      <c r="C44" s="60">
        <v>718141.77</v>
      </c>
      <c r="D44" s="60">
        <v>459162.16</v>
      </c>
      <c r="E44" s="79"/>
      <c r="F44" s="72">
        <f>IF(C45=0,C44-$C$42,C44-C45)</f>
        <v>-2.8499999999767169</v>
      </c>
      <c r="G44" s="72">
        <f>IF(D45=0,D44-$D$42,D44-D45)</f>
        <v>2.9199999999837019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4.0803063610189989</v>
      </c>
      <c r="N44" s="22">
        <f>IF(F44=0,,ATAN(G44/F44))</f>
        <v>-0.79752928404650381</v>
      </c>
      <c r="O44" s="22">
        <f>ABS(DEGREES(N44))</f>
        <v>45.695062013954889</v>
      </c>
      <c r="P44" s="24" t="str">
        <f>TEXT(INT(O44),"00")</f>
        <v>45</v>
      </c>
      <c r="Q44" s="25" t="str">
        <f>TEXT((O44-P44)*60,"00")</f>
        <v>42</v>
      </c>
      <c r="R44" s="23" t="str">
        <f>IF(L44="",IF(F44&gt;0,"S","N"),"")</f>
        <v>N</v>
      </c>
      <c r="S44" s="25" t="str">
        <f>IF(L44="",IF(INT(Q44)=60,INT(P44+1),P44),"due")</f>
        <v>45</v>
      </c>
      <c r="T44" s="25" t="str">
        <f>IF(L44="",IF(INT(Q44)=60,"00",Q44),L44)</f>
        <v>42</v>
      </c>
      <c r="U44" s="24" t="str">
        <f>IF(L44="",IF(G44&gt;0,"W","E"),"")</f>
        <v>W</v>
      </c>
      <c r="V44" s="44"/>
      <c r="W44" s="22">
        <f>IF(S44="due",90*(I44+K44),S44+T44/60)</f>
        <v>45.7</v>
      </c>
      <c r="X44" s="22">
        <f>IF(R44="",W44,IF(R44="N",IF(U44="E",180+W44,180-W44),IF(U44="E",360-W44,W44)))</f>
        <v>134.30000000000001</v>
      </c>
      <c r="Y44" s="22">
        <f>RADIANS(X44)</f>
        <v>2.3439771854283848</v>
      </c>
      <c r="Z44" s="64"/>
      <c r="AA44" s="58">
        <f>-M44*COS(Y44)</f>
        <v>2.8497483317770338</v>
      </c>
      <c r="AB44" s="58">
        <f>-M44*SIN(Y44)</f>
        <v>-2.9202456138664297</v>
      </c>
      <c r="AC44" s="64"/>
      <c r="AD44" s="82">
        <f>$AA$40/$M$40*M44</f>
        <v>-9.9459833326717416E-5</v>
      </c>
      <c r="AE44" s="82">
        <f>$AB$40/$M$40*M44</f>
        <v>8.6136202841413455E-5</v>
      </c>
      <c r="AF44" s="22">
        <f>AA44-AD44</f>
        <v>2.8498477916103604</v>
      </c>
      <c r="AG44" s="22">
        <f>AB44-AE44</f>
        <v>-2.9203317500692711</v>
      </c>
      <c r="AH44" s="64"/>
      <c r="AI44" s="25">
        <f>A44</f>
        <v>3</v>
      </c>
      <c r="AJ44" s="82">
        <f t="shared" si="1"/>
        <v>718141.61428404809</v>
      </c>
      <c r="AK44" s="82">
        <f t="shared" si="1"/>
        <v>459162.30432359717</v>
      </c>
      <c r="AL44" s="66"/>
      <c r="AM44" s="9" t="str">
        <f>IF(A45=0,A44&amp;" - 1",A44&amp;" - "&amp;A45)</f>
        <v>3 - 4</v>
      </c>
      <c r="AN44" s="18">
        <f>AN43+F43+F44</f>
        <v>34.910000000032596</v>
      </c>
      <c r="AO44" s="18">
        <f>AN44*G44</f>
        <v>101.93719999952621</v>
      </c>
      <c r="AP44" s="9" t="str">
        <f>D44&amp;","&amp;C44</f>
        <v>459162.16,718141.77</v>
      </c>
    </row>
    <row r="45" spans="1:44" s="46" customFormat="1">
      <c r="A45" s="20">
        <f t="shared" ref="A45:A46" si="2">A44+1</f>
        <v>4</v>
      </c>
      <c r="B45" s="44"/>
      <c r="C45" s="60">
        <v>718144.62</v>
      </c>
      <c r="D45" s="60">
        <v>459159.24</v>
      </c>
      <c r="E45" s="79"/>
      <c r="F45" s="72">
        <f t="shared" ref="F45:F46" si="3">IF(C46=0,C45-$C$42,C45-C46)</f>
        <v>-17.040000000037253</v>
      </c>
      <c r="G45" s="72">
        <f t="shared" ref="G45:G46" si="4">IF(D46=0,D45-$D$42,D45-D46)</f>
        <v>-0.41000000003259629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17.044931798082864</v>
      </c>
      <c r="N45" s="22">
        <f t="shared" ref="N45:N46" si="11">IF(F45=0,,ATAN(G45/F45))</f>
        <v>2.4056391233514031E-2</v>
      </c>
      <c r="O45" s="22">
        <f t="shared" ref="O45:O46" si="12">ABS(DEGREES(N45))</f>
        <v>1.3783296879958664</v>
      </c>
      <c r="P45" s="24" t="str">
        <f t="shared" ref="P45:P46" si="13">TEXT(INT(O45),"00")</f>
        <v>01</v>
      </c>
      <c r="Q45" s="25" t="str">
        <f t="shared" ref="Q45:Q46" si="14">TEXT((O45-P45)*60,"00")</f>
        <v>23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23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1.3833333333333333</v>
      </c>
      <c r="X45" s="22">
        <f t="shared" ref="X45:X46" si="20">IF(R45="",W45,IF(R45="N",IF(U45="E",180+W45,180-W45),IF(U45="E",360-W45,W45)))</f>
        <v>181.38333333333333</v>
      </c>
      <c r="Y45" s="22">
        <f t="shared" ref="Y45:Y46" si="21">RADIANS(X45)</f>
        <v>3.1657363749090481</v>
      </c>
      <c r="Z45" s="64"/>
      <c r="AA45" s="58">
        <f t="shared" ref="AA45:AA46" si="22">-M45*COS(Y45)</f>
        <v>17.039964129723987</v>
      </c>
      <c r="AB45" s="58">
        <f t="shared" ref="AB45:AB46" si="23">-M45*SIN(Y45)</f>
        <v>0.41148810312829087</v>
      </c>
      <c r="AC45" s="64"/>
      <c r="AD45" s="82">
        <f t="shared" ref="AD45:AD46" si="24">$AA$40/$M$40*M45</f>
        <v>-4.154800952934362E-4</v>
      </c>
      <c r="AE45" s="82">
        <f t="shared" ref="AE45:AE46" si="25">$AB$40/$M$40*M45</f>
        <v>3.5982241843503758E-4</v>
      </c>
      <c r="AF45" s="22">
        <f t="shared" ref="AF45:AF46" si="26">AA45-AD45</f>
        <v>17.040379609819279</v>
      </c>
      <c r="AG45" s="22">
        <f t="shared" ref="AG45:AG46" si="27">AB45-AE45</f>
        <v>0.41112828070985585</v>
      </c>
      <c r="AH45" s="64"/>
      <c r="AI45" s="25">
        <f t="shared" ref="AI45:AI46" si="28">A45</f>
        <v>4</v>
      </c>
      <c r="AJ45" s="82">
        <f t="shared" ref="AJ45:AJ46" si="29">AJ44+AF44</f>
        <v>718144.46413183969</v>
      </c>
      <c r="AK45" s="82">
        <f t="shared" ref="AK45:AK46" si="30">AK44+AG44</f>
        <v>459159.38399184711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15.020000000018626</v>
      </c>
      <c r="AO45" s="18">
        <f t="shared" ref="AO45:AO46" si="33">AN45*G45</f>
        <v>-6.1582000004972333</v>
      </c>
      <c r="AP45" s="9" t="str">
        <f t="shared" ref="AP45:AP46" si="34">D45&amp;","&amp;C45</f>
        <v>459159.24,718144.62</v>
      </c>
    </row>
    <row r="46" spans="1:44" s="46" customFormat="1">
      <c r="A46" s="20">
        <f t="shared" si="2"/>
        <v>5</v>
      </c>
      <c r="B46" s="44"/>
      <c r="C46" s="60">
        <v>718161.66</v>
      </c>
      <c r="D46" s="60">
        <v>459159.65</v>
      </c>
      <c r="E46" s="79"/>
      <c r="F46" s="72">
        <f t="shared" si="3"/>
        <v>1.0100000000093132</v>
      </c>
      <c r="G46" s="72">
        <f t="shared" si="4"/>
        <v>-40.299999999988358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40.312654340778415</v>
      </c>
      <c r="N46" s="22">
        <f t="shared" si="11"/>
        <v>-1.5457395372799461</v>
      </c>
      <c r="O46" s="22">
        <f t="shared" si="12"/>
        <v>88.564351712645689</v>
      </c>
      <c r="P46" s="24" t="str">
        <f t="shared" si="13"/>
        <v>88</v>
      </c>
      <c r="Q46" s="25" t="str">
        <f t="shared" si="14"/>
        <v>34</v>
      </c>
      <c r="R46" s="23" t="str">
        <f t="shared" si="15"/>
        <v>S</v>
      </c>
      <c r="S46" s="25" t="str">
        <f t="shared" si="16"/>
        <v>88</v>
      </c>
      <c r="T46" s="25" t="str">
        <f t="shared" si="17"/>
        <v>34</v>
      </c>
      <c r="U46" s="24" t="str">
        <f t="shared" si="18"/>
        <v>E</v>
      </c>
      <c r="V46" s="44"/>
      <c r="W46" s="22">
        <f t="shared" si="19"/>
        <v>88.566666666666663</v>
      </c>
      <c r="X46" s="22">
        <f t="shared" si="20"/>
        <v>271.43333333333334</v>
      </c>
      <c r="Y46" s="22">
        <f t="shared" si="21"/>
        <v>4.7374053663299422</v>
      </c>
      <c r="Z46" s="64"/>
      <c r="AA46" s="58">
        <f t="shared" si="22"/>
        <v>-1.0083717353265318</v>
      </c>
      <c r="AB46" s="58">
        <f t="shared" si="23"/>
        <v>40.300040774699909</v>
      </c>
      <c r="AC46" s="64"/>
      <c r="AD46" s="82">
        <f t="shared" si="24"/>
        <v>-9.8264432298413962E-4</v>
      </c>
      <c r="AE46" s="82">
        <f t="shared" si="25"/>
        <v>8.5100937629249457E-4</v>
      </c>
      <c r="AF46" s="22">
        <f t="shared" si="26"/>
        <v>-1.0073890910035477</v>
      </c>
      <c r="AG46" s="22">
        <f t="shared" si="27"/>
        <v>40.299189765323618</v>
      </c>
      <c r="AH46" s="64"/>
      <c r="AI46" s="25">
        <f t="shared" si="28"/>
        <v>5</v>
      </c>
      <c r="AJ46" s="82">
        <f t="shared" si="29"/>
        <v>718161.50451144949</v>
      </c>
      <c r="AK46" s="82">
        <f t="shared" si="30"/>
        <v>459159.79512012779</v>
      </c>
      <c r="AL46" s="66"/>
      <c r="AM46" s="9" t="str">
        <f t="shared" si="31"/>
        <v>5 - 1</v>
      </c>
      <c r="AN46" s="18">
        <f t="shared" si="32"/>
        <v>-1.0100000000093132</v>
      </c>
      <c r="AO46" s="18">
        <f t="shared" si="33"/>
        <v>40.703000000363566</v>
      </c>
      <c r="AP46" s="9" t="str">
        <f t="shared" si="34"/>
        <v>459159.65,718161.66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1515.1426000042384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757.57130000211919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1.9136316420533823E-3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61184.061579495152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61000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61000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117.08375622786457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1.3059484448199044E-3</v>
      </c>
      <c r="AB40" s="91">
        <f>SUM(AB42:AB65536)</f>
        <v>-1.3987439797691348E-3</v>
      </c>
      <c r="AC40" s="91"/>
      <c r="AD40" s="91">
        <f>SUM(AD42:AD65536)</f>
        <v>1.3059484448199044E-3</v>
      </c>
      <c r="AE40" s="91">
        <f>SUM(AE42:AE65536)</f>
        <v>-1.398743979769135E-3</v>
      </c>
      <c r="AF40" s="91">
        <f>SUM(AF42:AF65536)</f>
        <v>0</v>
      </c>
      <c r="AG40" s="91">
        <f>SUM(AG42:AG65536)</f>
        <v>-7.4384942649885488E-15</v>
      </c>
      <c r="AH40" s="92"/>
      <c r="AI40" s="93">
        <v>1</v>
      </c>
      <c r="AJ40" s="92">
        <f>AJ44+AF44</f>
        <v>718126.51636332751</v>
      </c>
      <c r="AK40" s="92">
        <f>AK44+AG44</f>
        <v>459161.7172046146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3121.9200000000419</v>
      </c>
      <c r="G41" s="72">
        <f>IF(D42=0,D41-$D$41,D41-D42)</f>
        <v>3251.7099999999627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4507.7713352054607</v>
      </c>
      <c r="N41" s="36">
        <f>IF(F41=0,,ATAN(G41/F41))</f>
        <v>0.80575894119623692</v>
      </c>
      <c r="O41" s="36">
        <f>ABS(DEGREES(N41))</f>
        <v>46.166586635474253</v>
      </c>
      <c r="P41" s="37" t="str">
        <f>TEXT(INT(O41),"00")</f>
        <v>46</v>
      </c>
      <c r="Q41" s="38" t="str">
        <f>TEXT((O41-P41)*60,"00")</f>
        <v>10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10</v>
      </c>
      <c r="U41" s="40" t="str">
        <f>IF(L41="",IF(G41&gt;0,"W","E"),"")</f>
        <v>W</v>
      </c>
      <c r="V41" s="41"/>
      <c r="W41" s="22">
        <f>IF(S41="due",90*(I41+K41),S41+T41/60)</f>
        <v>46.166666666666664</v>
      </c>
      <c r="X41" s="22">
        <f>IF(R41="",W41,IF(R41="N",IF(U41="E",180+W41,180-W41),IF(U41="E",360-W41,W41)))</f>
        <v>46.166666666666664</v>
      </c>
      <c r="Y41" s="22">
        <f>RADIANS(X41)</f>
        <v>0.80576033800404878</v>
      </c>
      <c r="Z41" s="64"/>
      <c r="AA41" s="58">
        <f>-M41*COS(Y41)</f>
        <v>-3121.9154579830665</v>
      </c>
      <c r="AB41" s="58">
        <f>-M41*SIN(Y41)</f>
        <v>-3251.7143607190346</v>
      </c>
      <c r="AC41" s="64"/>
      <c r="AD41" s="22">
        <v>0</v>
      </c>
      <c r="AE41" s="22">
        <v>0</v>
      </c>
      <c r="AF41" s="22">
        <f t="shared" ref="AF41:AG43" si="0">AA41-AD41</f>
        <v>-3121.9154579830665</v>
      </c>
      <c r="AG41" s="22">
        <f t="shared" si="0"/>
        <v>-3251.7143607190346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718106.7</v>
      </c>
      <c r="D42" s="60">
        <v>459198.51</v>
      </c>
      <c r="E42" s="79"/>
      <c r="F42" s="72">
        <f>IF(C43=0,C42-$C$42,C42-C43)</f>
        <v>-0.98999999999068677</v>
      </c>
      <c r="G42" s="72">
        <f>IF(D43=0,D42-$D$42,D42-D43)</f>
        <v>40.14000000001397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40.152206664156118</v>
      </c>
      <c r="N42" s="36">
        <f>IF(F42=0,,ATAN(G42/F42))</f>
        <v>-1.5461376487873342</v>
      </c>
      <c r="O42" s="36">
        <f>ABS(DEGREES(N42))</f>
        <v>88.587161821794609</v>
      </c>
      <c r="P42" s="37" t="str">
        <f>TEXT(INT(O42),"00")</f>
        <v>88</v>
      </c>
      <c r="Q42" s="38" t="str">
        <f>TEXT((O42-P42)*60,"00")</f>
        <v>35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35</v>
      </c>
      <c r="U42" s="40" t="str">
        <f>IF(L42="",IF(G42&gt;0,"W","E"),"")</f>
        <v>W</v>
      </c>
      <c r="V42" s="44"/>
      <c r="W42" s="22">
        <f>IF(S42="due",90*(I42+K42),S42+T42/60)</f>
        <v>88.583333333333329</v>
      </c>
      <c r="X42" s="22">
        <f>IF(R42="",W42,IF(R42="N",IF(U42="E",180+W42,180-W42),IF(U42="E",360-W42,W42)))</f>
        <v>91.416666666666671</v>
      </c>
      <c r="Y42" s="22">
        <f>RADIANS(X42)</f>
        <v>1.5955218245314831</v>
      </c>
      <c r="Z42" s="64"/>
      <c r="AA42" s="58">
        <f>-M42*COS(Y42)</f>
        <v>0.99268214170159752</v>
      </c>
      <c r="AB42" s="58">
        <f>-M42*SIN(Y42)</f>
        <v>-40.139933758872218</v>
      </c>
      <c r="AC42" s="64"/>
      <c r="AD42" s="82">
        <f>$AA$40/$M$40*M42</f>
        <v>4.4785641952835433E-4</v>
      </c>
      <c r="AE42" s="82">
        <f>$AB$40/$M$40*M42</f>
        <v>-4.7967932662352055E-4</v>
      </c>
      <c r="AF42" s="22">
        <f t="shared" si="0"/>
        <v>0.99223428528206914</v>
      </c>
      <c r="AG42" s="22">
        <f t="shared" si="0"/>
        <v>-40.139454079545594</v>
      </c>
      <c r="AH42" s="63"/>
      <c r="AI42" s="38">
        <f>A42</f>
        <v>1</v>
      </c>
      <c r="AJ42" s="82">
        <f t="shared" ref="AJ42:AK44" si="1">AJ41+AF41</f>
        <v>718106.70454201696</v>
      </c>
      <c r="AK42" s="82">
        <f t="shared" si="1"/>
        <v>459198.50563928095</v>
      </c>
      <c r="AL42" s="66"/>
      <c r="AM42" s="9" t="str">
        <f>IF(A43=0,A42&amp;" - 1",A42&amp;" - "&amp;A43)</f>
        <v>1 - 2</v>
      </c>
      <c r="AN42" s="18">
        <f>F42</f>
        <v>-0.98999999999068677</v>
      </c>
      <c r="AO42" s="18">
        <f>AN42*G42</f>
        <v>-39.738599999639995</v>
      </c>
      <c r="AP42" s="9" t="str">
        <f>D42&amp;","&amp;C42</f>
        <v>459198.51,718106.7</v>
      </c>
    </row>
    <row r="43" spans="1:44">
      <c r="A43" s="20">
        <f>A42+1</f>
        <v>2</v>
      </c>
      <c r="B43" s="44"/>
      <c r="C43" s="60">
        <v>718107.69</v>
      </c>
      <c r="D43" s="60">
        <v>459158.37</v>
      </c>
      <c r="E43" s="79"/>
      <c r="F43" s="72">
        <f>IF(C44=0,C43-$C$42,C43-C44)</f>
        <v>-17.25</v>
      </c>
      <c r="G43" s="72">
        <f>IF(D44=0,D43-$D$42,D43-D44)</f>
        <v>-0.19000000000232831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17.251046345077185</v>
      </c>
      <c r="N43" s="36">
        <f>IF(F43=0,,ATAN(G43/F43))</f>
        <v>1.1014047363576977E-2</v>
      </c>
      <c r="O43" s="36">
        <f>ABS(DEGREES(N43))</f>
        <v>0.6310584292901521</v>
      </c>
      <c r="P43" s="37" t="str">
        <f>TEXT(INT(O43),"00")</f>
        <v>00</v>
      </c>
      <c r="Q43" s="38" t="str">
        <f>TEXT((O43-P43)*60,"00")</f>
        <v>38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38</v>
      </c>
      <c r="U43" s="40" t="str">
        <f>IF(L43="",IF(G43&gt;0,"W","E"),"")</f>
        <v>E</v>
      </c>
      <c r="V43" s="44"/>
      <c r="W43" s="22">
        <f>IF(S43="due",90*(I43+K43),S43+T43/60)</f>
        <v>0.6333333333333333</v>
      </c>
      <c r="X43" s="22">
        <f>IF(R43="",W43,IF(R43="N",IF(U43="E",180+W43,180-W43),IF(U43="E",360-W43,W43)))</f>
        <v>180.63333333333333</v>
      </c>
      <c r="Y43" s="22">
        <f>RADIANS(X43)</f>
        <v>3.1526464055190906</v>
      </c>
      <c r="Z43" s="64"/>
      <c r="AA43" s="58">
        <f>-M43*COS(Y43)</f>
        <v>17.249992442535611</v>
      </c>
      <c r="AB43" s="58">
        <f>-M43*SIN(Y43)</f>
        <v>0.1906849036110618</v>
      </c>
      <c r="AC43" s="64"/>
      <c r="AD43" s="82">
        <f>$AA$40/$M$40*M43</f>
        <v>1.9241761514743761E-4</v>
      </c>
      <c r="AE43" s="82">
        <f>$AB$40/$M$40*M43</f>
        <v>-2.0609005038183458E-4</v>
      </c>
      <c r="AF43" s="22">
        <f t="shared" si="0"/>
        <v>17.249800024920464</v>
      </c>
      <c r="AG43" s="22">
        <f t="shared" si="0"/>
        <v>0.19089099366144363</v>
      </c>
      <c r="AH43" s="64"/>
      <c r="AI43" s="25">
        <f>A43</f>
        <v>2</v>
      </c>
      <c r="AJ43" s="82">
        <f t="shared" si="1"/>
        <v>718107.6967763023</v>
      </c>
      <c r="AK43" s="82">
        <f t="shared" si="1"/>
        <v>459158.36618520139</v>
      </c>
      <c r="AL43" s="66"/>
      <c r="AM43" s="9" t="str">
        <f>IF(A44=0,A43&amp;" - 1",A43&amp;" - "&amp;A44)</f>
        <v>2 - 3</v>
      </c>
      <c r="AN43" s="18">
        <f>AN42+F42+F43</f>
        <v>-19.229999999981374</v>
      </c>
      <c r="AO43" s="18">
        <f>AN43*G43</f>
        <v>3.6537000000412343</v>
      </c>
      <c r="AP43" s="9" t="str">
        <f>D43&amp;","&amp;C43</f>
        <v>459158.37,718107.69</v>
      </c>
    </row>
    <row r="44" spans="1:44" s="46" customFormat="1">
      <c r="A44" s="20">
        <f>A43+1</f>
        <v>3</v>
      </c>
      <c r="B44" s="44"/>
      <c r="C44" s="60">
        <v>718124.94</v>
      </c>
      <c r="D44" s="60">
        <v>459158.56</v>
      </c>
      <c r="E44" s="79"/>
      <c r="F44" s="72">
        <f>IF(C45=0,C44-$C$42,C44-C45)</f>
        <v>-1.5700000000651926</v>
      </c>
      <c r="G44" s="72">
        <f>IF(D45=0,D44-$D$42,D44-D45)</f>
        <v>-3.1599999999743886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3.5285266046953421</v>
      </c>
      <c r="N44" s="22">
        <f>IF(F44=0,,ATAN(G44/F44))</f>
        <v>1.109683566590993</v>
      </c>
      <c r="O44" s="22">
        <f>ABS(DEGREES(N44))</f>
        <v>63.580184960688342</v>
      </c>
      <c r="P44" s="24" t="str">
        <f>TEXT(INT(O44),"00")</f>
        <v>63</v>
      </c>
      <c r="Q44" s="25" t="str">
        <f>TEXT((O44-P44)*60,"00")</f>
        <v>35</v>
      </c>
      <c r="R44" s="23" t="str">
        <f>IF(L44="",IF(F44&gt;0,"S","N"),"")</f>
        <v>N</v>
      </c>
      <c r="S44" s="25" t="str">
        <f>IF(L44="",IF(INT(Q44)=60,INT(P44+1),P44),"due")</f>
        <v>63</v>
      </c>
      <c r="T44" s="25" t="str">
        <f>IF(L44="",IF(INT(Q44)=60,"00",Q44),L44)</f>
        <v>35</v>
      </c>
      <c r="U44" s="24" t="str">
        <f>IF(L44="",IF(G44&gt;0,"W","E"),"")</f>
        <v>E</v>
      </c>
      <c r="V44" s="44"/>
      <c r="W44" s="22">
        <f>IF(S44="due",90*(I44+K44),S44+T44/60)</f>
        <v>63.583333333333336</v>
      </c>
      <c r="X44" s="22">
        <f>IF(R44="",W44,IF(R44="N",IF(U44="E",180+W44,180-W44),IF(U44="E",360-W44,W44)))</f>
        <v>243.58333333333334</v>
      </c>
      <c r="Y44" s="22">
        <f>RADIANS(X44)</f>
        <v>4.2513311696495215</v>
      </c>
      <c r="Z44" s="64"/>
      <c r="AA44" s="58">
        <f>-M44*COS(Y44)</f>
        <v>1.569826357373814</v>
      </c>
      <c r="AB44" s="58">
        <f>-M44*SIN(Y44)</f>
        <v>3.1600862658695412</v>
      </c>
      <c r="AC44" s="64"/>
      <c r="AD44" s="82">
        <f>$AA$40/$M$40*M44</f>
        <v>3.9357072068472564E-5</v>
      </c>
      <c r="AE44" s="82">
        <f>$AB$40/$M$40*M44</f>
        <v>-4.2153630057507863E-5</v>
      </c>
      <c r="AF44" s="22">
        <f>AA44-AD44</f>
        <v>1.5697870003017456</v>
      </c>
      <c r="AG44" s="22">
        <f>AB44-AE44</f>
        <v>3.1601284194995989</v>
      </c>
      <c r="AH44" s="64"/>
      <c r="AI44" s="25">
        <f>A44</f>
        <v>3</v>
      </c>
      <c r="AJ44" s="82">
        <f t="shared" si="1"/>
        <v>718124.9465763272</v>
      </c>
      <c r="AK44" s="82">
        <f t="shared" si="1"/>
        <v>459158.55707619508</v>
      </c>
      <c r="AL44" s="66"/>
      <c r="AM44" s="9" t="str">
        <f>IF(A45=0,A44&amp;" - 1",A44&amp;" - "&amp;A45)</f>
        <v>3 - 4</v>
      </c>
      <c r="AN44" s="18">
        <f>AN43+F43+F44</f>
        <v>-38.050000000046566</v>
      </c>
      <c r="AO44" s="18">
        <f>AN44*G44</f>
        <v>120.23799999917263</v>
      </c>
      <c r="AP44" s="9" t="str">
        <f>D44&amp;","&amp;C44</f>
        <v>459158.56,718124.94</v>
      </c>
    </row>
    <row r="45" spans="1:44" s="46" customFormat="1">
      <c r="A45" s="20">
        <f t="shared" ref="A45:A46" si="2">A44+1</f>
        <v>4</v>
      </c>
      <c r="B45" s="44"/>
      <c r="C45" s="60">
        <v>718126.51</v>
      </c>
      <c r="D45" s="60">
        <v>459161.72</v>
      </c>
      <c r="E45" s="79"/>
      <c r="F45" s="72">
        <f t="shared" ref="F45:F46" si="3">IF(C46=0,C45-$C$42,C45-C46)</f>
        <v>1.0200000000186265</v>
      </c>
      <c r="G45" s="72">
        <f t="shared" ref="G45:G46" si="4">IF(D46=0,D45-$D$42,D45-D46)</f>
        <v>-37.340000000025611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37.353928842920268</v>
      </c>
      <c r="N45" s="22">
        <f t="shared" ref="N45:N46" si="11">IF(F45=0,,ATAN(G45/F45))</f>
        <v>-1.5434865676195635</v>
      </c>
      <c r="O45" s="22">
        <f t="shared" ref="O45:O46" si="12">ABS(DEGREES(N45))</f>
        <v>88.435266059734744</v>
      </c>
      <c r="P45" s="24" t="str">
        <f t="shared" ref="P45:P46" si="13">TEXT(INT(O45),"00")</f>
        <v>88</v>
      </c>
      <c r="Q45" s="25" t="str">
        <f t="shared" ref="Q45:Q46" si="14">TEXT((O45-P45)*60,"00")</f>
        <v>26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88.433333333333337</v>
      </c>
      <c r="X45" s="22">
        <f t="shared" ref="X45:X46" si="20">IF(R45="",W45,IF(R45="N",IF(U45="E",180+W45,180-W45),IF(U45="E",360-W45,W45)))</f>
        <v>271.56666666666666</v>
      </c>
      <c r="Y45" s="22">
        <f t="shared" ref="Y45:Y46" si="21">RADIANS(X45)</f>
        <v>4.7397324719992673</v>
      </c>
      <c r="Z45" s="64"/>
      <c r="AA45" s="58">
        <f t="shared" ref="AA45:AA46" si="22">-M45*COS(Y45)</f>
        <v>-1.0212595687194539</v>
      </c>
      <c r="AB45" s="58">
        <f t="shared" ref="AB45:AB46" si="23">-M45*SIN(Y45)</f>
        <v>37.339965571693419</v>
      </c>
      <c r="AC45" s="64"/>
      <c r="AD45" s="82">
        <f t="shared" ref="AD45:AD46" si="24">$AA$40/$M$40*M45</f>
        <v>4.166445188638001E-4</v>
      </c>
      <c r="AE45" s="82">
        <f t="shared" ref="AE45:AE46" si="25">$AB$40/$M$40*M45</f>
        <v>-4.4624963165748534E-4</v>
      </c>
      <c r="AF45" s="22">
        <f t="shared" ref="AF45:AF46" si="26">AA45-AD45</f>
        <v>-1.0216762132383177</v>
      </c>
      <c r="AG45" s="22">
        <f t="shared" ref="AG45:AG46" si="27">AB45-AE45</f>
        <v>37.340411821325077</v>
      </c>
      <c r="AH45" s="64"/>
      <c r="AI45" s="25">
        <f t="shared" ref="AI45:AI46" si="28">A45</f>
        <v>4</v>
      </c>
      <c r="AJ45" s="82">
        <f t="shared" ref="AJ45:AJ46" si="29">AJ44+AF44</f>
        <v>718126.51636332751</v>
      </c>
      <c r="AK45" s="82">
        <f t="shared" ref="AK45:AK46" si="30">AK44+AG44</f>
        <v>459161.7172046146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-38.600000000093132</v>
      </c>
      <c r="AO45" s="18">
        <f t="shared" ref="AO45:AO46" si="33">AN45*G45</f>
        <v>1441.3240000044661</v>
      </c>
      <c r="AP45" s="9" t="str">
        <f t="shared" ref="AP45:AP46" si="34">D45&amp;","&amp;C45</f>
        <v>459161.72,718126.51</v>
      </c>
    </row>
    <row r="46" spans="1:44" s="46" customFormat="1">
      <c r="A46" s="20">
        <f t="shared" si="2"/>
        <v>5</v>
      </c>
      <c r="B46" s="44"/>
      <c r="C46" s="60">
        <v>718125.49</v>
      </c>
      <c r="D46" s="60">
        <v>459199.06</v>
      </c>
      <c r="E46" s="79"/>
      <c r="F46" s="72">
        <f t="shared" si="3"/>
        <v>18.790000000037253</v>
      </c>
      <c r="G46" s="72">
        <f t="shared" si="4"/>
        <v>0.54999999998835847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18.798047771015668</v>
      </c>
      <c r="N46" s="22">
        <f t="shared" si="11"/>
        <v>2.9262533445964842E-2</v>
      </c>
      <c r="O46" s="22">
        <f t="shared" si="12"/>
        <v>1.6766196643141986</v>
      </c>
      <c r="P46" s="24" t="str">
        <f t="shared" si="13"/>
        <v>01</v>
      </c>
      <c r="Q46" s="25" t="str">
        <f t="shared" si="14"/>
        <v>41</v>
      </c>
      <c r="R46" s="23" t="str">
        <f t="shared" si="15"/>
        <v>S</v>
      </c>
      <c r="S46" s="25" t="str">
        <f t="shared" si="16"/>
        <v>01</v>
      </c>
      <c r="T46" s="25" t="str">
        <f t="shared" si="17"/>
        <v>41</v>
      </c>
      <c r="U46" s="24" t="str">
        <f t="shared" si="18"/>
        <v>W</v>
      </c>
      <c r="V46" s="44"/>
      <c r="W46" s="22">
        <f t="shared" si="19"/>
        <v>1.6833333333333333</v>
      </c>
      <c r="X46" s="22">
        <f t="shared" si="20"/>
        <v>1.6833333333333333</v>
      </c>
      <c r="Y46" s="22">
        <f t="shared" si="21"/>
        <v>2.9379709075237882E-2</v>
      </c>
      <c r="Z46" s="64"/>
      <c r="AA46" s="58">
        <f t="shared" si="22"/>
        <v>-18.789935424446746</v>
      </c>
      <c r="AB46" s="58">
        <f t="shared" si="23"/>
        <v>-0.55220172628157971</v>
      </c>
      <c r="AC46" s="64"/>
      <c r="AD46" s="82">
        <f t="shared" si="24"/>
        <v>2.0967281921183991E-4</v>
      </c>
      <c r="AE46" s="82">
        <f t="shared" si="25"/>
        <v>-2.2457134104878661E-4</v>
      </c>
      <c r="AF46" s="22">
        <f t="shared" si="26"/>
        <v>-18.79014509726596</v>
      </c>
      <c r="AG46" s="22">
        <f t="shared" si="27"/>
        <v>-0.5519771549405309</v>
      </c>
      <c r="AH46" s="64"/>
      <c r="AI46" s="25">
        <f t="shared" si="28"/>
        <v>5</v>
      </c>
      <c r="AJ46" s="82">
        <f t="shared" si="29"/>
        <v>718125.49468711426</v>
      </c>
      <c r="AK46" s="82">
        <f t="shared" si="30"/>
        <v>459199.05761643592</v>
      </c>
      <c r="AL46" s="66"/>
      <c r="AM46" s="9" t="str">
        <f t="shared" si="31"/>
        <v>5 - 1</v>
      </c>
      <c r="AN46" s="18">
        <f t="shared" si="32"/>
        <v>-18.790000000037253</v>
      </c>
      <c r="AO46" s="18">
        <f t="shared" si="33"/>
        <v>-10.334499999801745</v>
      </c>
      <c r="AP46" s="9" t="str">
        <f t="shared" si="34"/>
        <v>459199.06,718125.49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80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81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82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1495.321599996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747.66079999800002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5.3402313070784356E-3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22003.541941648993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117.50400354340738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-5.2721649827789374E-3</v>
      </c>
      <c r="AB40" s="91">
        <f>SUM(AB42:AB65536)</f>
        <v>-8.4990988196409489E-4</v>
      </c>
      <c r="AC40" s="91"/>
      <c r="AD40" s="91">
        <f>SUM(AD42:AD65536)</f>
        <v>-5.2721649827789374E-3</v>
      </c>
      <c r="AE40" s="91">
        <f>SUM(AE42:AE65536)</f>
        <v>-8.4990988196409489E-4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718107.69542261108</v>
      </c>
      <c r="AK40" s="92">
        <f>AK44+AG44</f>
        <v>459158.36541509995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3121.9200000000419</v>
      </c>
      <c r="G41" s="72">
        <f>IF(D42=0,D41-$D$41,D41-D42)</f>
        <v>3251.7099999999627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4507.7713352054607</v>
      </c>
      <c r="N41" s="36">
        <f>IF(F41=0,,ATAN(G41/F41))</f>
        <v>0.80575894119623692</v>
      </c>
      <c r="O41" s="36">
        <f>ABS(DEGREES(N41))</f>
        <v>46.166586635474253</v>
      </c>
      <c r="P41" s="37" t="str">
        <f>TEXT(INT(O41),"00")</f>
        <v>46</v>
      </c>
      <c r="Q41" s="38" t="str">
        <f>TEXT((O41-P41)*60,"00")</f>
        <v>10</v>
      </c>
      <c r="R41" s="39" t="str">
        <f>IF(L41="",IF(F41&gt;0,"S","N"),"")</f>
        <v>S</v>
      </c>
      <c r="S41" s="25" t="str">
        <f>IF(L41="",IF(INT(Q41)=60,INT(P41+1),P41),"due")</f>
        <v>46</v>
      </c>
      <c r="T41" s="38" t="str">
        <f>IF(L41="",IF(INT(Q41)=60,"00",Q41),L41)</f>
        <v>10</v>
      </c>
      <c r="U41" s="40" t="str">
        <f>IF(L41="",IF(G41&gt;0,"W","E"),"")</f>
        <v>W</v>
      </c>
      <c r="V41" s="41"/>
      <c r="W41" s="22">
        <f>IF(S41="due",90*(I41+K41),S41+T41/60)</f>
        <v>46.166666666666664</v>
      </c>
      <c r="X41" s="22">
        <f>IF(R41="",W41,IF(R41="N",IF(U41="E",180+W41,180-W41),IF(U41="E",360-W41,W41)))</f>
        <v>46.166666666666664</v>
      </c>
      <c r="Y41" s="22">
        <f>RADIANS(X41)</f>
        <v>0.80576033800404878</v>
      </c>
      <c r="Z41" s="64"/>
      <c r="AA41" s="58">
        <f>-M41*COS(Y41)</f>
        <v>-3121.9154579830665</v>
      </c>
      <c r="AB41" s="58">
        <f>-M41*SIN(Y41)</f>
        <v>-3251.7143607190346</v>
      </c>
      <c r="AC41" s="64"/>
      <c r="AD41" s="22">
        <v>0</v>
      </c>
      <c r="AE41" s="22">
        <v>0</v>
      </c>
      <c r="AF41" s="22">
        <f t="shared" ref="AF41:AG43" si="0">AA41-AD41</f>
        <v>-3121.9154579830665</v>
      </c>
      <c r="AG41" s="22">
        <f t="shared" si="0"/>
        <v>-3251.7143607190346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718106.7</v>
      </c>
      <c r="D42" s="60">
        <v>459198.51</v>
      </c>
      <c r="E42" s="79"/>
      <c r="F42" s="72">
        <f>IF(C43=0,C42-$C$42,C42-C43)</f>
        <v>18.619999999995343</v>
      </c>
      <c r="G42" s="72">
        <f>IF(D43=0,D42-$D$42,D42-D43)</f>
        <v>0.65000000002328306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18.631341873302009</v>
      </c>
      <c r="N42" s="36">
        <f>IF(F42=0,,ATAN(G42/F42))</f>
        <v>3.4894530566502061E-2</v>
      </c>
      <c r="O42" s="36">
        <f>ABS(DEGREES(N42))</f>
        <v>1.9993093295508138</v>
      </c>
      <c r="P42" s="37" t="str">
        <f>TEXT(INT(O42),"00")</f>
        <v>01</v>
      </c>
      <c r="Q42" s="38" t="str">
        <f>TEXT((O42-P42)*60,"00")</f>
        <v>60</v>
      </c>
      <c r="R42" s="39" t="str">
        <f>IF(L42="",IF(F42&gt;0,"S","N"),"")</f>
        <v>S</v>
      </c>
      <c r="S42" s="25">
        <f>IF(L42="",IF(INT(Q42)=60,INT(P42+1),P42),"due")</f>
        <v>2</v>
      </c>
      <c r="T42" s="38" t="str">
        <f>IF(L42="",IF(INT(Q42)=60,"00",Q42),L42)</f>
        <v>00</v>
      </c>
      <c r="U42" s="40" t="str">
        <f>IF(L42="",IF(G42&gt;0,"W","E"),"")</f>
        <v>W</v>
      </c>
      <c r="V42" s="44"/>
      <c r="W42" s="22">
        <f>IF(S42="due",90*(I42+K42),S42+T42/60)</f>
        <v>2</v>
      </c>
      <c r="X42" s="22">
        <f>IF(R42="",W42,IF(R42="N",IF(U42="E",180+W42,180-W42),IF(U42="E",360-W42,W42)))</f>
        <v>2</v>
      </c>
      <c r="Y42" s="22">
        <f>RADIANS(X42)</f>
        <v>3.4906585039886591E-2</v>
      </c>
      <c r="Z42" s="64"/>
      <c r="AA42" s="58">
        <f>-M42*COS(Y42)</f>
        <v>-18.619992163234805</v>
      </c>
      <c r="AB42" s="58">
        <f>-M42*SIN(Y42)</f>
        <v>-0.65022445427047171</v>
      </c>
      <c r="AC42" s="64"/>
      <c r="AD42" s="82">
        <f>$AA$40/$M$40*M42</f>
        <v>-8.3595031015534186E-4</v>
      </c>
      <c r="AE42" s="82">
        <f>$AB$40/$M$40*M42</f>
        <v>-1.3476103872938413E-4</v>
      </c>
      <c r="AF42" s="22">
        <f t="shared" si="0"/>
        <v>-18.619156212924651</v>
      </c>
      <c r="AG42" s="22">
        <f t="shared" si="0"/>
        <v>-0.65008969323174237</v>
      </c>
      <c r="AH42" s="63"/>
      <c r="AI42" s="38">
        <f>A42</f>
        <v>1</v>
      </c>
      <c r="AJ42" s="82">
        <f t="shared" ref="AJ42:AK44" si="1">AJ41+AF41</f>
        <v>718106.70454201696</v>
      </c>
      <c r="AK42" s="82">
        <f t="shared" si="1"/>
        <v>459198.50563928095</v>
      </c>
      <c r="AL42" s="66"/>
      <c r="AM42" s="9" t="str">
        <f>IF(A43=0,A42&amp;" - 1",A42&amp;" - "&amp;A43)</f>
        <v>1 - 2</v>
      </c>
      <c r="AN42" s="18">
        <f>F42</f>
        <v>18.619999999995343</v>
      </c>
      <c r="AO42" s="18">
        <f>AN42*G42</f>
        <v>12.103000000430503</v>
      </c>
      <c r="AP42" s="9" t="str">
        <f>D42&amp;","&amp;C42</f>
        <v>459198.51,718106.7</v>
      </c>
    </row>
    <row r="43" spans="1:44">
      <c r="A43" s="20">
        <f>A42+1</f>
        <v>2</v>
      </c>
      <c r="B43" s="44"/>
      <c r="C43" s="60">
        <v>718088.08</v>
      </c>
      <c r="D43" s="60">
        <v>459197.86</v>
      </c>
      <c r="E43" s="79"/>
      <c r="F43" s="72">
        <f>IF(C44=0,C43-$C$42,C43-C44)</f>
        <v>-0.97000000008847564</v>
      </c>
      <c r="G43" s="72">
        <f>IF(D44=0,D43-$D$42,D43-D44)</f>
        <v>40.059999999997672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40.071741913722505</v>
      </c>
      <c r="N43" s="36">
        <f>IF(F43=0,,ATAN(G43/F43))</f>
        <v>-1.5465873778263608</v>
      </c>
      <c r="O43" s="36">
        <f>ABS(DEGREES(N43))</f>
        <v>88.612929397655307</v>
      </c>
      <c r="P43" s="37" t="str">
        <f>TEXT(INT(O43),"00")</f>
        <v>88</v>
      </c>
      <c r="Q43" s="38" t="str">
        <f>TEXT((O43-P43)*60,"00")</f>
        <v>37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37</v>
      </c>
      <c r="U43" s="40" t="str">
        <f>IF(L43="",IF(G43&gt;0,"W","E"),"")</f>
        <v>W</v>
      </c>
      <c r="V43" s="44"/>
      <c r="W43" s="22">
        <f>IF(S43="due",90*(I43+K43),S43+T43/60)</f>
        <v>88.61666666666666</v>
      </c>
      <c r="X43" s="22">
        <f>IF(R43="",W43,IF(R43="N",IF(U43="E",180+W43,180-W43),IF(U43="E",360-W43,W43)))</f>
        <v>91.38333333333334</v>
      </c>
      <c r="Y43" s="22">
        <f>RADIANS(X43)</f>
        <v>1.5949400481141516</v>
      </c>
      <c r="Z43" s="64"/>
      <c r="AA43" s="58">
        <f>-M43*COS(Y43)</f>
        <v>0.96738697839663734</v>
      </c>
      <c r="AB43" s="58">
        <f>-M43*SIN(Y43)</f>
        <v>-40.060063185596867</v>
      </c>
      <c r="AC43" s="64"/>
      <c r="AD43" s="82">
        <f>$AA$40/$M$40*M43</f>
        <v>-1.7979373310326324E-3</v>
      </c>
      <c r="AE43" s="82">
        <f>$AB$40/$M$40*M43</f>
        <v>-2.8984007704389723E-4</v>
      </c>
      <c r="AF43" s="22">
        <f t="shared" si="0"/>
        <v>0.96918491572766996</v>
      </c>
      <c r="AG43" s="22">
        <f t="shared" si="0"/>
        <v>-40.059773345519822</v>
      </c>
      <c r="AH43" s="64"/>
      <c r="AI43" s="25">
        <f>A43</f>
        <v>2</v>
      </c>
      <c r="AJ43" s="82">
        <f t="shared" si="1"/>
        <v>718088.08538580406</v>
      </c>
      <c r="AK43" s="82">
        <f t="shared" si="1"/>
        <v>459197.85554958769</v>
      </c>
      <c r="AL43" s="66"/>
      <c r="AM43" s="9" t="str">
        <f>IF(A44=0,A43&amp;" - 1",A43&amp;" - "&amp;A44)</f>
        <v>2 - 3</v>
      </c>
      <c r="AN43" s="18">
        <f>AN42+F42+F43</f>
        <v>36.269999999902211</v>
      </c>
      <c r="AO43" s="18">
        <f>AN43*G43</f>
        <v>1452.9761999959981</v>
      </c>
      <c r="AP43" s="9" t="str">
        <f>D43&amp;","&amp;C43</f>
        <v>459197.86,718088.08</v>
      </c>
    </row>
    <row r="44" spans="1:44" s="46" customFormat="1">
      <c r="A44" s="20">
        <f>A43+1</f>
        <v>3</v>
      </c>
      <c r="B44" s="44"/>
      <c r="C44" s="60">
        <v>718089.05</v>
      </c>
      <c r="D44" s="60">
        <v>459157.8</v>
      </c>
      <c r="E44" s="79"/>
      <c r="F44" s="72">
        <f>IF(C45=0,C44-$C$42,C44-C45)</f>
        <v>-18.639999999897555</v>
      </c>
      <c r="G44" s="72">
        <f>IF(D45=0,D44-$D$42,D44-D45)</f>
        <v>-0.57000000000698492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18.648713092226735</v>
      </c>
      <c r="N44" s="22">
        <f>IF(F44=0,,ATAN(G44/F44))</f>
        <v>3.0569872891234789E-2</v>
      </c>
      <c r="O44" s="22">
        <f>ABS(DEGREES(N44))</f>
        <v>1.7515246969191409</v>
      </c>
      <c r="P44" s="24" t="str">
        <f>TEXT(INT(O44),"00")</f>
        <v>01</v>
      </c>
      <c r="Q44" s="25" t="str">
        <f>TEXT((O44-P44)*60,"00")</f>
        <v>45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45</v>
      </c>
      <c r="U44" s="24" t="str">
        <f>IF(L44="",IF(G44&gt;0,"W","E"),"")</f>
        <v>E</v>
      </c>
      <c r="V44" s="44"/>
      <c r="W44" s="22">
        <f>IF(S44="due",90*(I44+K44),S44+T44/60)</f>
        <v>1.75</v>
      </c>
      <c r="X44" s="22">
        <f>IF(R44="",W44,IF(R44="N",IF(U44="E",180+W44,180-W44),IF(U44="E",360-W44,W44)))</f>
        <v>181.75</v>
      </c>
      <c r="Y44" s="22">
        <f>RADIANS(X44)</f>
        <v>3.1721359154996938</v>
      </c>
      <c r="Z44" s="64"/>
      <c r="AA44" s="58">
        <f>-M44*COS(Y44)</f>
        <v>18.64001516155701</v>
      </c>
      <c r="AB44" s="58">
        <f>-M44*SIN(Y44)</f>
        <v>0.56950397111315432</v>
      </c>
      <c r="AC44" s="64"/>
      <c r="AD44" s="82">
        <f>$AA$40/$M$40*M44</f>
        <v>-8.3672972131888833E-4</v>
      </c>
      <c r="AE44" s="82">
        <f>$AB$40/$M$40*M44</f>
        <v>-1.3488668526210359E-4</v>
      </c>
      <c r="AF44" s="22">
        <f>AA44-AD44</f>
        <v>18.640851891278327</v>
      </c>
      <c r="AG44" s="22">
        <f>AB44-AE44</f>
        <v>0.56963885779841639</v>
      </c>
      <c r="AH44" s="64"/>
      <c r="AI44" s="25">
        <f>A44</f>
        <v>3</v>
      </c>
      <c r="AJ44" s="82">
        <f t="shared" si="1"/>
        <v>718089.05457071983</v>
      </c>
      <c r="AK44" s="82">
        <f t="shared" si="1"/>
        <v>459157.79577624216</v>
      </c>
      <c r="AL44" s="66"/>
      <c r="AM44" s="9" t="str">
        <f>IF(A45=0,A44&amp;" - 1",A44&amp;" - "&amp;A45)</f>
        <v>3 - 4</v>
      </c>
      <c r="AN44" s="18">
        <f>AN43+F43+F44</f>
        <v>16.659999999916181</v>
      </c>
      <c r="AO44" s="18">
        <f>AN44*G44</f>
        <v>-9.4962000000685922</v>
      </c>
      <c r="AP44" s="9" t="str">
        <f>D44&amp;","&amp;C44</f>
        <v>459157.8,718089.05</v>
      </c>
    </row>
    <row r="45" spans="1:44" s="46" customFormat="1">
      <c r="A45" s="20">
        <f>A44+1</f>
        <v>4</v>
      </c>
      <c r="B45" s="44"/>
      <c r="C45" s="60">
        <v>718107.69</v>
      </c>
      <c r="D45" s="60">
        <v>459158.37</v>
      </c>
      <c r="E45" s="79"/>
      <c r="F45" s="72">
        <f>IF(C46=0,C45-$C$42,C45-C46)</f>
        <v>0.98999999999068677</v>
      </c>
      <c r="G45" s="72">
        <f>IF(D46=0,D45-$D$42,D45-D46)</f>
        <v>-40.14000000001397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40.152206664156118</v>
      </c>
      <c r="N45" s="22">
        <f>IF(F45=0,,ATAN(G45/F45))</f>
        <v>-1.5461376487873342</v>
      </c>
      <c r="O45" s="22">
        <f>ABS(DEGREES(N45))</f>
        <v>88.587161821794609</v>
      </c>
      <c r="P45" s="24" t="str">
        <f>TEXT(INT(O45),"00")</f>
        <v>88</v>
      </c>
      <c r="Q45" s="25" t="str">
        <f>TEXT((O45-P45)*60,"00")</f>
        <v>35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35</v>
      </c>
      <c r="U45" s="24" t="str">
        <f>IF(L45="",IF(G45&gt;0,"W","E"),"")</f>
        <v>E</v>
      </c>
      <c r="V45" s="44"/>
      <c r="W45" s="22">
        <f>IF(S45="due",90*(I45+K45),S45+T45/60)</f>
        <v>88.583333333333329</v>
      </c>
      <c r="X45" s="22">
        <f>IF(R45="",W45,IF(R45="N",IF(U45="E",180+W45,180-W45),IF(U45="E",360-W45,W45)))</f>
        <v>271.41666666666669</v>
      </c>
      <c r="Y45" s="22">
        <f>RADIANS(X45)</f>
        <v>4.7371144781212768</v>
      </c>
      <c r="Z45" s="64"/>
      <c r="AA45" s="58">
        <f>-M45*COS(Y45)</f>
        <v>-0.99268214170161939</v>
      </c>
      <c r="AB45" s="58">
        <f>-M45*SIN(Y45)</f>
        <v>40.139933758872218</v>
      </c>
      <c r="AC45" s="64"/>
      <c r="AD45" s="82">
        <f>$AA$40/$M$40*M45</f>
        <v>-1.8015476202720747E-3</v>
      </c>
      <c r="AE45" s="82">
        <f>$AB$40/$M$40*M45</f>
        <v>-2.9042208092870989E-4</v>
      </c>
      <c r="AF45" s="22">
        <f>AA45-AD45</f>
        <v>-0.99088059408134732</v>
      </c>
      <c r="AG45" s="22">
        <f>AB45-AE45</f>
        <v>40.140224180953147</v>
      </c>
      <c r="AH45" s="64"/>
      <c r="AI45" s="25">
        <f>A45</f>
        <v>4</v>
      </c>
      <c r="AJ45" s="82">
        <f t="shared" ref="AJ45" si="2">AJ44+AF44</f>
        <v>718107.69542261108</v>
      </c>
      <c r="AK45" s="82">
        <f t="shared" ref="AK45" si="3">AK44+AG44</f>
        <v>459158.36541509995</v>
      </c>
      <c r="AL45" s="66"/>
      <c r="AM45" s="9" t="str">
        <f>IF(A46=0,A45&amp;" - 1",A45&amp;" - "&amp;A46)</f>
        <v>4 - 1</v>
      </c>
      <c r="AN45" s="18">
        <f>AN44+F44+F45</f>
        <v>-0.98999999999068677</v>
      </c>
      <c r="AO45" s="18">
        <f>AN45*G45</f>
        <v>39.738599999639995</v>
      </c>
      <c r="AP45" s="9" t="str">
        <f>D45&amp;","&amp;C45</f>
        <v>459158.37,718107.69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1503.7018000003438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751.85090000017192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2.6247485625987138E-3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44932.96054927665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117.9377236150186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-1.7315337189742763E-3</v>
      </c>
      <c r="AB40" s="91">
        <f>SUM(AB42:AB65536)</f>
        <v>1.9725861190120764E-3</v>
      </c>
      <c r="AC40" s="91"/>
      <c r="AD40" s="91">
        <f>SUM(AD42:AD65536)</f>
        <v>-1.7315337189742763E-3</v>
      </c>
      <c r="AE40" s="91">
        <f>SUM(AE42:AE65536)</f>
        <v>1.9725861190120764E-3</v>
      </c>
      <c r="AF40" s="91">
        <f>SUM(AF42:AF65536)</f>
        <v>0</v>
      </c>
      <c r="AG40" s="91">
        <f>SUM(AG42:AG65536)</f>
        <v>9.0483176506950258E-15</v>
      </c>
      <c r="AH40" s="92"/>
      <c r="AI40" s="93">
        <v>1</v>
      </c>
      <c r="AJ40" s="92">
        <f>AJ44+AF44</f>
        <v>718087.99297495617</v>
      </c>
      <c r="AK40" s="92">
        <f>AK44+AG44</f>
        <v>459197.94203687028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3159.4000000000233</v>
      </c>
      <c r="G41" s="72">
        <f>IF(D42=0,D41-$D$41,D41-D42)</f>
        <v>3252.8399999999674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4534.6197663751182</v>
      </c>
      <c r="N41" s="36">
        <f>IF(F41=0,,ATAN(G41/F41))</f>
        <v>0.79996926287927961</v>
      </c>
      <c r="O41" s="36">
        <f>ABS(DEGREES(N41))</f>
        <v>45.834862503174193</v>
      </c>
      <c r="P41" s="37" t="str">
        <f>TEXT(INT(O41),"00")</f>
        <v>45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50</v>
      </c>
      <c r="U41" s="40" t="str">
        <f>IF(L41="",IF(G41&gt;0,"W","E"),"")</f>
        <v>W</v>
      </c>
      <c r="V41" s="41"/>
      <c r="W41" s="22">
        <f>IF(S41="due",90*(I41+K41),S41+T41/60)</f>
        <v>45.833333333333336</v>
      </c>
      <c r="X41" s="22">
        <f>IF(R41="",W41,IF(R41="N",IF(U41="E",180+W41,180-W41),IF(U41="E",360-W41,W41)))</f>
        <v>45.833333333333336</v>
      </c>
      <c r="Y41" s="22">
        <f>RADIANS(X41)</f>
        <v>0.79994257383073442</v>
      </c>
      <c r="Z41" s="64"/>
      <c r="AA41" s="58">
        <f>-M41*COS(Y41)</f>
        <v>-3159.4868140794542</v>
      </c>
      <c r="AB41" s="58">
        <f>-M41*SIN(Y41)</f>
        <v>-3252.7556774614955</v>
      </c>
      <c r="AC41" s="64"/>
      <c r="AD41" s="22">
        <v>0</v>
      </c>
      <c r="AE41" s="22">
        <v>0</v>
      </c>
      <c r="AF41" s="22">
        <f t="shared" ref="AF41:AG43" si="0">AA41-AD41</f>
        <v>-3159.4868140794542</v>
      </c>
      <c r="AG41" s="22">
        <f t="shared" si="0"/>
        <v>-3252.7556774614955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718069.22</v>
      </c>
      <c r="D42" s="60">
        <v>459197.38</v>
      </c>
      <c r="E42" s="79"/>
      <c r="F42" s="72">
        <f>IF(C43=0,C42-$C$42,C42-C43)</f>
        <v>-1.4200000000419095</v>
      </c>
      <c r="G42" s="72">
        <f>IF(D43=0,D42-$D$42,D42-D43)</f>
        <v>40.539999999979045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40.56486164155401</v>
      </c>
      <c r="N42" s="36">
        <f>IF(F42=0,,ATAN(G42/F42))</f>
        <v>-1.5357835074940251</v>
      </c>
      <c r="O42" s="36">
        <f>ABS(DEGREES(N42))</f>
        <v>87.993913225205873</v>
      </c>
      <c r="P42" s="37" t="str">
        <f>TEXT(INT(O42),"00")</f>
        <v>87</v>
      </c>
      <c r="Q42" s="38" t="str">
        <f>TEXT((O42-P42)*60,"00")</f>
        <v>60</v>
      </c>
      <c r="R42" s="39" t="str">
        <f>IF(L42="",IF(F42&gt;0,"S","N"),"")</f>
        <v>N</v>
      </c>
      <c r="S42" s="25">
        <f>IF(L42="",IF(INT(Q42)=60,INT(P42+1),P42),"due")</f>
        <v>88</v>
      </c>
      <c r="T42" s="38" t="str">
        <f>IF(L42="",IF(INT(Q42)=60,"00",Q42),L42)</f>
        <v>00</v>
      </c>
      <c r="U42" s="40" t="str">
        <f>IF(L42="",IF(G42&gt;0,"W","E"),"")</f>
        <v>W</v>
      </c>
      <c r="V42" s="44"/>
      <c r="W42" s="22">
        <f>IF(S42="due",90*(I42+K42),S42+T42/60)</f>
        <v>88</v>
      </c>
      <c r="X42" s="22">
        <f>IF(R42="",W42,IF(R42="N",IF(U42="E",180+W42,180-W42),IF(U42="E",360-W42,W42)))</f>
        <v>92</v>
      </c>
      <c r="Y42" s="22">
        <f>RADIANS(X42)</f>
        <v>1.6057029118347832</v>
      </c>
      <c r="Z42" s="64"/>
      <c r="AA42" s="58">
        <f>-M42*COS(Y42)</f>
        <v>1.4156932550968218</v>
      </c>
      <c r="AB42" s="58">
        <f>-M42*SIN(Y42)</f>
        <v>-40.540150623867859</v>
      </c>
      <c r="AC42" s="64"/>
      <c r="AD42" s="82">
        <f>$AA$40/$M$40*M42</f>
        <v>-5.9556368891058073E-4</v>
      </c>
      <c r="AE42" s="82">
        <f>$AB$40/$M$40*M42</f>
        <v>6.784740330835514E-4</v>
      </c>
      <c r="AF42" s="22">
        <f t="shared" si="0"/>
        <v>1.4162888187857323</v>
      </c>
      <c r="AG42" s="22">
        <f t="shared" si="0"/>
        <v>-40.540829097900939</v>
      </c>
      <c r="AH42" s="63"/>
      <c r="AI42" s="38">
        <f>A42</f>
        <v>1</v>
      </c>
      <c r="AJ42" s="82">
        <f t="shared" ref="AJ42:AK44" si="1">AJ41+AF41</f>
        <v>718069.13318592054</v>
      </c>
      <c r="AK42" s="82">
        <f t="shared" si="1"/>
        <v>459197.46432253846</v>
      </c>
      <c r="AL42" s="66"/>
      <c r="AM42" s="9" t="str">
        <f>IF(A43=0,A42&amp;" - 1",A42&amp;" - "&amp;A43)</f>
        <v>1 - 2</v>
      </c>
      <c r="AN42" s="18">
        <f>F42</f>
        <v>-1.4200000000419095</v>
      </c>
      <c r="AO42" s="18">
        <f>AN42*G42</f>
        <v>-57.566800001669257</v>
      </c>
      <c r="AP42" s="9" t="str">
        <f>D42&amp;","&amp;C42</f>
        <v>459197.38,718069.22</v>
      </c>
    </row>
    <row r="43" spans="1:44">
      <c r="A43" s="20">
        <f>A42+1</f>
        <v>2</v>
      </c>
      <c r="B43" s="44"/>
      <c r="C43" s="60">
        <v>718070.64</v>
      </c>
      <c r="D43" s="60">
        <v>459156.84</v>
      </c>
      <c r="E43" s="79"/>
      <c r="F43" s="72">
        <f>IF(C44=0,C43-$C$42,C43-C44)</f>
        <v>-18.410000000032596</v>
      </c>
      <c r="G43" s="72">
        <f>IF(D44=0,D43-$D$42,D43-D44)</f>
        <v>-0.9599999999627471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18.435012883128906</v>
      </c>
      <c r="N43" s="36">
        <f>IF(F43=0,,ATAN(G43/F43))</f>
        <v>5.2098385951843997E-2</v>
      </c>
      <c r="O43" s="36">
        <f>ABS(DEGREES(N43))</f>
        <v>2.9850176344843193</v>
      </c>
      <c r="P43" s="37" t="str">
        <f>TEXT(INT(O43),"00")</f>
        <v>02</v>
      </c>
      <c r="Q43" s="38" t="str">
        <f>TEXT((O43-P43)*60,"00")</f>
        <v>59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59</v>
      </c>
      <c r="U43" s="40" t="str">
        <f>IF(L43="",IF(G43&gt;0,"W","E"),"")</f>
        <v>E</v>
      </c>
      <c r="V43" s="44"/>
      <c r="W43" s="22">
        <f>IF(S43="due",90*(I43+K43),S43+T43/60)</f>
        <v>2.9833333333333334</v>
      </c>
      <c r="X43" s="22">
        <f>IF(R43="",W43,IF(R43="N",IF(U43="E",180+W43,180-W43),IF(U43="E",360-W43,W43)))</f>
        <v>182.98333333333332</v>
      </c>
      <c r="Y43" s="22">
        <f>RADIANS(X43)</f>
        <v>3.193661642940957</v>
      </c>
      <c r="Z43" s="64"/>
      <c r="AA43" s="58">
        <f>-M43*COS(Y43)</f>
        <v>18.410028212814652</v>
      </c>
      <c r="AB43" s="58">
        <f>-M43*SIN(Y43)</f>
        <v>0.95945880812950413</v>
      </c>
      <c r="AC43" s="64"/>
      <c r="AD43" s="82">
        <f>$AA$40/$M$40*M43</f>
        <v>-2.7065849194326809E-4</v>
      </c>
      <c r="AE43" s="82">
        <f>$AB$40/$M$40*M43</f>
        <v>3.0833773454686279E-4</v>
      </c>
      <c r="AF43" s="22">
        <f t="shared" si="0"/>
        <v>18.410298871306594</v>
      </c>
      <c r="AG43" s="22">
        <f t="shared" si="0"/>
        <v>0.95915047039495727</v>
      </c>
      <c r="AH43" s="64"/>
      <c r="AI43" s="25">
        <f>A43</f>
        <v>2</v>
      </c>
      <c r="AJ43" s="82">
        <f t="shared" si="1"/>
        <v>718070.54947473935</v>
      </c>
      <c r="AK43" s="82">
        <f t="shared" si="1"/>
        <v>459156.92349344055</v>
      </c>
      <c r="AL43" s="66"/>
      <c r="AM43" s="9" t="str">
        <f>IF(A44=0,A43&amp;" - 1",A43&amp;" - "&amp;A44)</f>
        <v>2 - 3</v>
      </c>
      <c r="AN43" s="18">
        <f>AN42+F42+F43</f>
        <v>-21.250000000116415</v>
      </c>
      <c r="AO43" s="18">
        <f>AN43*G43</f>
        <v>20.399999999320134</v>
      </c>
      <c r="AP43" s="9" t="str">
        <f>D43&amp;","&amp;C43</f>
        <v>459156.84,718070.64</v>
      </c>
    </row>
    <row r="44" spans="1:44" s="46" customFormat="1">
      <c r="A44" s="20">
        <f>A43+1</f>
        <v>3</v>
      </c>
      <c r="B44" s="44"/>
      <c r="C44" s="60">
        <v>718089.05</v>
      </c>
      <c r="D44" s="60">
        <v>459157.8</v>
      </c>
      <c r="E44" s="79"/>
      <c r="F44" s="72">
        <f>IF(C45=0,C44-$C$42,C44-C45)</f>
        <v>0.97000000008847564</v>
      </c>
      <c r="G44" s="72">
        <f>IF(D45=0,D44-$D$42,D44-D45)</f>
        <v>-40.059999999997672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40.071741913722505</v>
      </c>
      <c r="N44" s="22">
        <f>IF(F44=0,,ATAN(G44/F44))</f>
        <v>-1.5465873778263608</v>
      </c>
      <c r="O44" s="22">
        <f>ABS(DEGREES(N44))</f>
        <v>88.612929397655307</v>
      </c>
      <c r="P44" s="24" t="str">
        <f>TEXT(INT(O44),"00")</f>
        <v>88</v>
      </c>
      <c r="Q44" s="25" t="str">
        <f>TEXT((O44-P44)*60,"00")</f>
        <v>37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37</v>
      </c>
      <c r="U44" s="24" t="str">
        <f>IF(L44="",IF(G44&gt;0,"W","E"),"")</f>
        <v>E</v>
      </c>
      <c r="V44" s="44"/>
      <c r="W44" s="22">
        <f>IF(S44="due",90*(I44+K44),S44+T44/60)</f>
        <v>88.61666666666666</v>
      </c>
      <c r="X44" s="22">
        <f>IF(R44="",W44,IF(R44="N",IF(U44="E",180+W44,180-W44),IF(U44="E",360-W44,W44)))</f>
        <v>271.38333333333333</v>
      </c>
      <c r="Y44" s="22">
        <f>RADIANS(X44)</f>
        <v>4.7365327017039442</v>
      </c>
      <c r="Z44" s="64"/>
      <c r="AA44" s="58">
        <f>-M44*COS(Y44)</f>
        <v>-0.96738697839661469</v>
      </c>
      <c r="AB44" s="58">
        <f>-M44*SIN(Y44)</f>
        <v>40.060063185596867</v>
      </c>
      <c r="AC44" s="64"/>
      <c r="AD44" s="82">
        <f>$AA$40/$M$40*M44</f>
        <v>-5.8832382188534556E-4</v>
      </c>
      <c r="AE44" s="82">
        <f>$AB$40/$M$40*M44</f>
        <v>6.7022628079263318E-4</v>
      </c>
      <c r="AF44" s="22">
        <f>AA44-AD44</f>
        <v>-0.96679865457472935</v>
      </c>
      <c r="AG44" s="22">
        <f>AB44-AE44</f>
        <v>40.059392959316078</v>
      </c>
      <c r="AH44" s="64"/>
      <c r="AI44" s="25">
        <f>A44</f>
        <v>3</v>
      </c>
      <c r="AJ44" s="82">
        <f t="shared" si="1"/>
        <v>718088.9597736107</v>
      </c>
      <c r="AK44" s="82">
        <f t="shared" si="1"/>
        <v>459157.88264391094</v>
      </c>
      <c r="AL44" s="66"/>
      <c r="AM44" s="9" t="str">
        <f>IF(A45=0,A44&amp;" - 1",A44&amp;" - "&amp;A45)</f>
        <v>3 - 4</v>
      </c>
      <c r="AN44" s="18">
        <f>AN43+F43+F44</f>
        <v>-38.690000000060536</v>
      </c>
      <c r="AO44" s="18">
        <f>AN44*G44</f>
        <v>1549.9214000023351</v>
      </c>
      <c r="AP44" s="9" t="str">
        <f>D44&amp;","&amp;C44</f>
        <v>459157.8,718089.05</v>
      </c>
    </row>
    <row r="45" spans="1:44" s="46" customFormat="1">
      <c r="A45" s="20">
        <f>A44+1</f>
        <v>4</v>
      </c>
      <c r="B45" s="44"/>
      <c r="C45" s="60">
        <v>718088.08</v>
      </c>
      <c r="D45" s="60">
        <v>459197.86</v>
      </c>
      <c r="E45" s="79"/>
      <c r="F45" s="72">
        <f>IF(C46=0,C45-$C$42,C45-C46)</f>
        <v>18.85999999998603</v>
      </c>
      <c r="G45" s="72">
        <f>IF(D46=0,D45-$D$42,D45-D46)</f>
        <v>0.47999999998137355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18.866107176613177</v>
      </c>
      <c r="N45" s="22">
        <f>IF(F45=0,,ATAN(G45/F45))</f>
        <v>2.5445196300509391E-2</v>
      </c>
      <c r="O45" s="22">
        <f>ABS(DEGREES(N45))</f>
        <v>1.4579023569010841</v>
      </c>
      <c r="P45" s="24" t="str">
        <f>TEXT(INT(O45),"00")</f>
        <v>01</v>
      </c>
      <c r="Q45" s="25" t="str">
        <f>TEXT((O45-P45)*60,"00")</f>
        <v>27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27</v>
      </c>
      <c r="U45" s="24" t="str">
        <f>IF(L45="",IF(G45&gt;0,"W","E"),"")</f>
        <v>W</v>
      </c>
      <c r="V45" s="44"/>
      <c r="W45" s="22">
        <f>IF(S45="due",90*(I45+K45),S45+T45/60)</f>
        <v>1.45</v>
      </c>
      <c r="X45" s="22">
        <f>IF(R45="",W45,IF(R45="N",IF(U45="E",180+W45,180-W45),IF(U45="E",360-W45,W45)))</f>
        <v>1.45</v>
      </c>
      <c r="Y45" s="22">
        <f>RADIANS(X45)</f>
        <v>2.5307274153917779E-2</v>
      </c>
      <c r="Z45" s="64"/>
      <c r="AA45" s="58">
        <f>-M45*COS(Y45)</f>
        <v>-18.860066023233834</v>
      </c>
      <c r="AB45" s="58">
        <f>-M45*SIN(Y45)</f>
        <v>-0.47739878373950018</v>
      </c>
      <c r="AC45" s="64"/>
      <c r="AD45" s="82">
        <f>$AA$40/$M$40*M45</f>
        <v>-2.7698771623508201E-4</v>
      </c>
      <c r="AE45" s="82">
        <f>$AB$40/$M$40*M45</f>
        <v>3.1554807058902884E-4</v>
      </c>
      <c r="AF45" s="22">
        <f>AA45-AD45</f>
        <v>-18.859789035517601</v>
      </c>
      <c r="AG45" s="22">
        <f>AB45-AE45</f>
        <v>-0.47771433181008921</v>
      </c>
      <c r="AH45" s="64"/>
      <c r="AI45" s="25">
        <f>A45</f>
        <v>4</v>
      </c>
      <c r="AJ45" s="82">
        <f t="shared" ref="AJ45" si="2">AJ44+AF44</f>
        <v>718087.99297495617</v>
      </c>
      <c r="AK45" s="82">
        <f t="shared" ref="AK45" si="3">AK44+AG44</f>
        <v>459197.94203687028</v>
      </c>
      <c r="AL45" s="66"/>
      <c r="AM45" s="9" t="str">
        <f>IF(A46=0,A45&amp;" - 1",A45&amp;" - "&amp;A46)</f>
        <v>4 - 1</v>
      </c>
      <c r="AN45" s="18">
        <f>AN44+F44+F45</f>
        <v>-18.85999999998603</v>
      </c>
      <c r="AO45" s="18">
        <f>AN45*G45</f>
        <v>-9.0527999996419997</v>
      </c>
      <c r="AP45" s="9" t="str">
        <f>D45&amp;","&amp;C45</f>
        <v>459197.86,718088.08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20" sqref="D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89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1364.1270000006732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682.0635000003366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8.2315183838936965E-3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13773.18193017977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113.37420026298724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8.2290009895751304E-3</v>
      </c>
      <c r="AB40" s="91">
        <f>SUM(AB42:AB65536)</f>
        <v>-2.035623195766334E-4</v>
      </c>
      <c r="AC40" s="91"/>
      <c r="AD40" s="91">
        <f>SUM(AD42:AD65536)</f>
        <v>8.2290009895751304E-3</v>
      </c>
      <c r="AE40" s="91">
        <f>SUM(AE42:AE65536)</f>
        <v>-2.035623195766334E-4</v>
      </c>
      <c r="AF40" s="91">
        <f>SUM(AF42:AF65536)</f>
        <v>-2.886579864025407E-15</v>
      </c>
      <c r="AG40" s="91">
        <f>SUM(AG42:AG65536)</f>
        <v>0</v>
      </c>
      <c r="AH40" s="92"/>
      <c r="AI40" s="93">
        <v>1</v>
      </c>
      <c r="AJ40" s="92">
        <f>AJ44+AF44</f>
        <v>718058.45269375644</v>
      </c>
      <c r="AK40" s="92">
        <f>AK44+AG44</f>
        <v>459156.81496215751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3159.4000000000233</v>
      </c>
      <c r="G41" s="72">
        <f>IF(D42=0,D41-$D$41,D41-D42)</f>
        <v>3252.8399999999674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4534.6197663751182</v>
      </c>
      <c r="N41" s="36">
        <f>IF(F41=0,,ATAN(G41/F41))</f>
        <v>0.79996926287927961</v>
      </c>
      <c r="O41" s="36">
        <f>ABS(DEGREES(N41))</f>
        <v>45.834862503174193</v>
      </c>
      <c r="P41" s="37" t="str">
        <f>TEXT(INT(O41),"00")</f>
        <v>45</v>
      </c>
      <c r="Q41" s="38" t="str">
        <f>TEXT((O41-P41)*60,"00")</f>
        <v>50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50</v>
      </c>
      <c r="U41" s="40" t="str">
        <f>IF(L41="",IF(G41&gt;0,"W","E"),"")</f>
        <v>W</v>
      </c>
      <c r="V41" s="41"/>
      <c r="W41" s="22">
        <f>IF(S41="due",90*(I41+K41),S41+T41/60)</f>
        <v>45.833333333333336</v>
      </c>
      <c r="X41" s="22">
        <f>IF(R41="",W41,IF(R41="N",IF(U41="E",180+W41,180-W41),IF(U41="E",360-W41,W41)))</f>
        <v>45.833333333333336</v>
      </c>
      <c r="Y41" s="22">
        <f>RADIANS(X41)</f>
        <v>0.79994257383073442</v>
      </c>
      <c r="Z41" s="64"/>
      <c r="AA41" s="58">
        <f>-M41*COS(Y41)</f>
        <v>-3159.4868140794542</v>
      </c>
      <c r="AB41" s="58">
        <f>-M41*SIN(Y41)</f>
        <v>-3252.7556774614955</v>
      </c>
      <c r="AC41" s="64"/>
      <c r="AD41" s="22">
        <v>0</v>
      </c>
      <c r="AE41" s="22">
        <v>0</v>
      </c>
      <c r="AF41" s="22">
        <f t="shared" ref="AF41:AG43" si="0">AA41-AD41</f>
        <v>-3159.4868140794542</v>
      </c>
      <c r="AG41" s="22">
        <f t="shared" si="0"/>
        <v>-3252.7556774614955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718069.22</v>
      </c>
      <c r="D42" s="60">
        <v>459197.38</v>
      </c>
      <c r="E42" s="79"/>
      <c r="F42" s="72">
        <f>IF(C43=0,C42-$C$42,C42-C43)</f>
        <v>18.71999999997206</v>
      </c>
      <c r="G42" s="72">
        <f>IF(D43=0,D42-$D$42,D42-D43)</f>
        <v>0.60999999998603016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18.72993593152248</v>
      </c>
      <c r="N42" s="36">
        <f>IF(F42=0,,ATAN(G42/F42))</f>
        <v>3.2573944203144085E-2</v>
      </c>
      <c r="O42" s="36">
        <f>ABS(DEGREES(N42))</f>
        <v>1.8663495249347897</v>
      </c>
      <c r="P42" s="37" t="str">
        <f>TEXT(INT(O42),"00")</f>
        <v>01</v>
      </c>
      <c r="Q42" s="38" t="str">
        <f>TEXT((O42-P42)*60,"00")</f>
        <v>52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52</v>
      </c>
      <c r="U42" s="40" t="str">
        <f>IF(L42="",IF(G42&gt;0,"W","E"),"")</f>
        <v>W</v>
      </c>
      <c r="V42" s="44"/>
      <c r="W42" s="22">
        <f>IF(S42="due",90*(I42+K42),S42+T42/60)</f>
        <v>1.8666666666666667</v>
      </c>
      <c r="X42" s="22">
        <f>IF(R42="",W42,IF(R42="N",IF(U42="E",180+W42,180-W42),IF(U42="E",360-W42,W42)))</f>
        <v>1.8666666666666667</v>
      </c>
      <c r="Y42" s="22">
        <f>RADIANS(X42)</f>
        <v>3.257947937056082E-2</v>
      </c>
      <c r="Z42" s="64"/>
      <c r="AA42" s="58">
        <f>-M42*COS(Y42)</f>
        <v>-18.719996623233161</v>
      </c>
      <c r="AB42" s="58">
        <f>-M42*SIN(Y42)</f>
        <v>-0.61010361831072613</v>
      </c>
      <c r="AC42" s="64"/>
      <c r="AD42" s="82">
        <f>$AA$40/$M$40*M42</f>
        <v>1.3594685647850603E-3</v>
      </c>
      <c r="AE42" s="82">
        <f>$AB$40/$M$40*M42</f>
        <v>-3.362942534455227E-5</v>
      </c>
      <c r="AF42" s="22">
        <f t="shared" si="0"/>
        <v>-18.721356091797947</v>
      </c>
      <c r="AG42" s="22">
        <f t="shared" si="0"/>
        <v>-0.61006998888538155</v>
      </c>
      <c r="AH42" s="63"/>
      <c r="AI42" s="38">
        <f>A42</f>
        <v>1</v>
      </c>
      <c r="AJ42" s="82">
        <f t="shared" ref="AJ42:AK44" si="1">AJ41+AF41</f>
        <v>718069.13318592054</v>
      </c>
      <c r="AK42" s="82">
        <f t="shared" si="1"/>
        <v>459197.46432253846</v>
      </c>
      <c r="AL42" s="66"/>
      <c r="AM42" s="9" t="str">
        <f>IF(A43=0,A42&amp;" - 1",A42&amp;" - "&amp;A43)</f>
        <v>1 - 2</v>
      </c>
      <c r="AN42" s="18">
        <f>F42</f>
        <v>18.71999999997206</v>
      </c>
      <c r="AO42" s="18">
        <f>AN42*G42</f>
        <v>11.419199999721441</v>
      </c>
      <c r="AP42" s="9" t="str">
        <f>D42&amp;","&amp;C42</f>
        <v>459197.38,718069.22</v>
      </c>
    </row>
    <row r="43" spans="1:44">
      <c r="A43" s="20">
        <f>A42+1</f>
        <v>2</v>
      </c>
      <c r="B43" s="44"/>
      <c r="C43" s="60">
        <v>718050.5</v>
      </c>
      <c r="D43" s="60">
        <v>459196.77</v>
      </c>
      <c r="E43" s="79"/>
      <c r="F43" s="72">
        <f>IF(C44=0,C43-$C$42,C43-C44)</f>
        <v>-4.4699999999720603</v>
      </c>
      <c r="G43" s="72">
        <f>IF(D44=0,D43-$D$42,D43-D44)</f>
        <v>37.059999999997672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37.328601634665844</v>
      </c>
      <c r="N43" s="36">
        <f>IF(F43=0,,ATAN(G43/F43))</f>
        <v>-1.45076095980941</v>
      </c>
      <c r="O43" s="36">
        <f>ABS(DEGREES(N43))</f>
        <v>83.122480079427646</v>
      </c>
      <c r="P43" s="37" t="str">
        <f>TEXT(INT(O43),"00")</f>
        <v>83</v>
      </c>
      <c r="Q43" s="38" t="str">
        <f>TEXT((O43-P43)*60,"00")</f>
        <v>07</v>
      </c>
      <c r="R43" s="39" t="str">
        <f>IF(L43="",IF(F43&gt;0,"S","N"),"")</f>
        <v>N</v>
      </c>
      <c r="S43" s="25" t="str">
        <f>IF(L43="",IF(INT(Q43)=60,INT(P43+1),P43),"due")</f>
        <v>83</v>
      </c>
      <c r="T43" s="38" t="str">
        <f>IF(L43="",IF(INT(Q43)=60,"00",Q43),L43)</f>
        <v>07</v>
      </c>
      <c r="U43" s="40" t="str">
        <f>IF(L43="",IF(G43&gt;0,"W","E"),"")</f>
        <v>W</v>
      </c>
      <c r="V43" s="44"/>
      <c r="W43" s="22">
        <f>IF(S43="due",90*(I43+K43),S43+T43/60)</f>
        <v>83.11666666666666</v>
      </c>
      <c r="X43" s="22">
        <f>IF(R43="",W43,IF(R43="N",IF(U43="E",180+W43,180-W43),IF(U43="E",360-W43,W43)))</f>
        <v>96.88333333333334</v>
      </c>
      <c r="Y43" s="22">
        <f>RADIANS(X43)</f>
        <v>1.6909331569738397</v>
      </c>
      <c r="Z43" s="64"/>
      <c r="AA43" s="58">
        <f>-M43*COS(Y43)</f>
        <v>4.4737602029062762</v>
      </c>
      <c r="AB43" s="58">
        <f>-M43*SIN(Y43)</f>
        <v>-37.059546268761437</v>
      </c>
      <c r="AC43" s="64"/>
      <c r="AD43" s="82">
        <f>$AA$40/$M$40*M43</f>
        <v>2.7094091872628956E-3</v>
      </c>
      <c r="AE43" s="82">
        <f>$AB$40/$M$40*M43</f>
        <v>-6.702315621789131E-5</v>
      </c>
      <c r="AF43" s="22">
        <f t="shared" si="0"/>
        <v>4.4710507937190131</v>
      </c>
      <c r="AG43" s="22">
        <f t="shared" si="0"/>
        <v>-37.059479245605218</v>
      </c>
      <c r="AH43" s="64"/>
      <c r="AI43" s="25">
        <f>A43</f>
        <v>2</v>
      </c>
      <c r="AJ43" s="82">
        <f t="shared" si="1"/>
        <v>718050.41182982875</v>
      </c>
      <c r="AK43" s="82">
        <f t="shared" si="1"/>
        <v>459196.85425254959</v>
      </c>
      <c r="AL43" s="66"/>
      <c r="AM43" s="9" t="str">
        <f>IF(A44=0,A43&amp;" - 1",A43&amp;" - "&amp;A44)</f>
        <v>2 - 3</v>
      </c>
      <c r="AN43" s="18">
        <f>AN42+F42+F43</f>
        <v>32.96999999997206</v>
      </c>
      <c r="AO43" s="18">
        <f>AN43*G43</f>
        <v>1221.8681999988878</v>
      </c>
      <c r="AP43" s="9" t="str">
        <f>D43&amp;","&amp;C43</f>
        <v>459196.77,718050.5</v>
      </c>
    </row>
    <row r="44" spans="1:44" s="46" customFormat="1">
      <c r="A44" s="20">
        <f>A43+1</f>
        <v>3</v>
      </c>
      <c r="B44" s="44"/>
      <c r="C44" s="60">
        <v>718054.97</v>
      </c>
      <c r="D44" s="60">
        <v>459159.71</v>
      </c>
      <c r="E44" s="79"/>
      <c r="F44" s="72">
        <f>IF(C45=0,C44-$C$42,C44-C45)</f>
        <v>-3.5700000000651926</v>
      </c>
      <c r="G44" s="72">
        <f>IF(D45=0,D44-$D$42,D44-D45)</f>
        <v>2.9800000000395812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4.6503010655979446</v>
      </c>
      <c r="N44" s="22">
        <f>IF(F44=0,,ATAN(G44/F44))</f>
        <v>-0.69556426719583386</v>
      </c>
      <c r="O44" s="22">
        <f>ABS(DEGREES(N44))</f>
        <v>39.852896890431175</v>
      </c>
      <c r="P44" s="24" t="str">
        <f>TEXT(INT(O44),"00")</f>
        <v>39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39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39.85</v>
      </c>
      <c r="X44" s="22">
        <f>IF(R44="",W44,IF(R44="N",IF(U44="E",180+W44,180-W44),IF(U44="E",360-W44,W44)))</f>
        <v>140.15</v>
      </c>
      <c r="Y44" s="22">
        <f>RADIANS(X44)</f>
        <v>2.446078946670053</v>
      </c>
      <c r="Z44" s="64"/>
      <c r="AA44" s="58">
        <f>-M44*COS(Y44)</f>
        <v>3.57015066512482</v>
      </c>
      <c r="AB44" s="58">
        <f>-M44*SIN(Y44)</f>
        <v>-2.9798194960450517</v>
      </c>
      <c r="AC44" s="64"/>
      <c r="AD44" s="82">
        <f>$AA$40/$M$40*M44</f>
        <v>3.3753121946493436E-4</v>
      </c>
      <c r="AE44" s="82">
        <f>$AB$40/$M$40*M44</f>
        <v>-8.3495722082006024E-6</v>
      </c>
      <c r="AF44" s="22">
        <f>AA44-AD44</f>
        <v>3.5698131339053552</v>
      </c>
      <c r="AG44" s="22">
        <f>AB44-AE44</f>
        <v>-2.9798111464728434</v>
      </c>
      <c r="AH44" s="64"/>
      <c r="AI44" s="25">
        <f>A44</f>
        <v>3</v>
      </c>
      <c r="AJ44" s="82">
        <f t="shared" si="1"/>
        <v>718054.88288062252</v>
      </c>
      <c r="AK44" s="82">
        <f t="shared" si="1"/>
        <v>459159.79477330396</v>
      </c>
      <c r="AL44" s="66"/>
      <c r="AM44" s="9" t="str">
        <f>IF(A45=0,A44&amp;" - 1",A44&amp;" - "&amp;A45)</f>
        <v>3 - 4</v>
      </c>
      <c r="AN44" s="18">
        <f>AN43+F43+F44</f>
        <v>24.929999999934807</v>
      </c>
      <c r="AO44" s="18">
        <f>AN44*G44</f>
        <v>74.291400000792493</v>
      </c>
      <c r="AP44" s="9" t="str">
        <f>D44&amp;","&amp;C44</f>
        <v>459159.71,718054.97</v>
      </c>
    </row>
    <row r="45" spans="1:44" s="46" customFormat="1">
      <c r="A45" s="20">
        <f t="shared" ref="A45:A46" si="2">A44+1</f>
        <v>4</v>
      </c>
      <c r="B45" s="44"/>
      <c r="C45" s="60">
        <v>718058.54</v>
      </c>
      <c r="D45" s="60">
        <v>459156.73</v>
      </c>
      <c r="E45" s="79"/>
      <c r="F45" s="72">
        <f t="shared" ref="F45:F46" si="3">IF(C46=0,C45-$C$42,C45-C46)</f>
        <v>-12.099999999976717</v>
      </c>
      <c r="G45" s="72">
        <f t="shared" ref="G45:G46" si="4">IF(D46=0,D45-$D$42,D45-D46)</f>
        <v>-0.11000000004423782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12.100499989646968</v>
      </c>
      <c r="N45" s="22">
        <f t="shared" ref="N45:N46" si="11">IF(F45=0,,ATAN(G45/F45))</f>
        <v>9.0906586687330235E-3</v>
      </c>
      <c r="O45" s="22">
        <f t="shared" ref="O45:O46" si="12">ABS(DEGREES(N45))</f>
        <v>0.52085637471241775</v>
      </c>
      <c r="P45" s="24" t="str">
        <f t="shared" ref="P45:P46" si="13">TEXT(INT(O45),"00")</f>
        <v>00</v>
      </c>
      <c r="Q45" s="25" t="str">
        <f t="shared" ref="Q45:Q46" si="14">TEXT((O45-P45)*60,"00")</f>
        <v>31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31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0.51666666666666672</v>
      </c>
      <c r="X45" s="22">
        <f t="shared" ref="X45:X46" si="20">IF(R45="",W45,IF(R45="N",IF(U45="E",180+W45,180-W45),IF(U45="E",360-W45,W45)))</f>
        <v>180.51666666666668</v>
      </c>
      <c r="Y45" s="22">
        <f t="shared" ref="Y45:Y46" si="21">RADIANS(X45)</f>
        <v>3.150610188058431</v>
      </c>
      <c r="Z45" s="64"/>
      <c r="AA45" s="58">
        <f t="shared" ref="AA45:AA46" si="22">-M45*COS(Y45)</f>
        <v>12.100008011288473</v>
      </c>
      <c r="AB45" s="58">
        <f t="shared" ref="AB45:AB46" si="23">-M45*SIN(Y45)</f>
        <v>0.10911519692978172</v>
      </c>
      <c r="AC45" s="64"/>
      <c r="AD45" s="82">
        <f t="shared" ref="AD45:AD46" si="24">$AA$40/$M$40*M45</f>
        <v>8.7828647221484789E-4</v>
      </c>
      <c r="AE45" s="82">
        <f t="shared" ref="AE45:AE46" si="25">$AB$40/$M$40*M45</f>
        <v>-2.1726334917607501E-5</v>
      </c>
      <c r="AF45" s="22">
        <f t="shared" ref="AF45:AF46" si="26">AA45-AD45</f>
        <v>12.099129724816258</v>
      </c>
      <c r="AG45" s="22">
        <f t="shared" ref="AG45:AG46" si="27">AB45-AE45</f>
        <v>0.10913692326469933</v>
      </c>
      <c r="AH45" s="64"/>
      <c r="AI45" s="25">
        <f t="shared" ref="AI45:AI46" si="28">A45</f>
        <v>4</v>
      </c>
      <c r="AJ45" s="82">
        <f t="shared" ref="AJ45:AJ46" si="29">AJ44+AF44</f>
        <v>718058.45269375644</v>
      </c>
      <c r="AK45" s="82">
        <f t="shared" ref="AK45:AK46" si="30">AK44+AG44</f>
        <v>459156.81496215751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9.2599999998928979</v>
      </c>
      <c r="AO45" s="18">
        <f t="shared" ref="AO45:AO46" si="33">AN45*G45</f>
        <v>-1.018600000397861</v>
      </c>
      <c r="AP45" s="9" t="str">
        <f t="shared" ref="AP45:AP46" si="34">D45&amp;","&amp;C45</f>
        <v>459156.73,718058.54</v>
      </c>
    </row>
    <row r="46" spans="1:44" s="46" customFormat="1">
      <c r="A46" s="20">
        <f t="shared" si="2"/>
        <v>5</v>
      </c>
      <c r="B46" s="44"/>
      <c r="C46" s="60">
        <v>718070.64</v>
      </c>
      <c r="D46" s="60">
        <v>459156.84</v>
      </c>
      <c r="E46" s="79"/>
      <c r="F46" s="72">
        <f t="shared" si="3"/>
        <v>1.4200000000419095</v>
      </c>
      <c r="G46" s="72">
        <f t="shared" si="4"/>
        <v>-40.539999999979045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40.56486164155401</v>
      </c>
      <c r="N46" s="22">
        <f t="shared" si="11"/>
        <v>-1.5357835074940251</v>
      </c>
      <c r="O46" s="22">
        <f t="shared" si="12"/>
        <v>87.993913225205873</v>
      </c>
      <c r="P46" s="24" t="str">
        <f t="shared" si="13"/>
        <v>87</v>
      </c>
      <c r="Q46" s="25" t="str">
        <f t="shared" si="14"/>
        <v>60</v>
      </c>
      <c r="R46" s="23" t="str">
        <f t="shared" si="15"/>
        <v>S</v>
      </c>
      <c r="S46" s="25">
        <f t="shared" si="16"/>
        <v>88</v>
      </c>
      <c r="T46" s="25" t="str">
        <f t="shared" si="17"/>
        <v>00</v>
      </c>
      <c r="U46" s="24" t="str">
        <f t="shared" si="18"/>
        <v>E</v>
      </c>
      <c r="V46" s="44"/>
      <c r="W46" s="22">
        <f t="shared" si="19"/>
        <v>88</v>
      </c>
      <c r="X46" s="22">
        <f t="shared" si="20"/>
        <v>272</v>
      </c>
      <c r="Y46" s="22">
        <f t="shared" si="21"/>
        <v>4.7472955654245768</v>
      </c>
      <c r="Z46" s="64"/>
      <c r="AA46" s="58">
        <f t="shared" si="22"/>
        <v>-1.4156932550968349</v>
      </c>
      <c r="AB46" s="58">
        <f t="shared" si="23"/>
        <v>40.540150623867859</v>
      </c>
      <c r="AC46" s="64"/>
      <c r="AD46" s="82">
        <f t="shared" si="24"/>
        <v>2.944305545847392E-3</v>
      </c>
      <c r="AE46" s="82">
        <f t="shared" si="25"/>
        <v>-7.2833830888381724E-5</v>
      </c>
      <c r="AF46" s="22">
        <f t="shared" si="26"/>
        <v>-1.4186375606426822</v>
      </c>
      <c r="AG46" s="22">
        <f t="shared" si="27"/>
        <v>40.540223457698751</v>
      </c>
      <c r="AH46" s="64"/>
      <c r="AI46" s="25">
        <f t="shared" si="28"/>
        <v>5</v>
      </c>
      <c r="AJ46" s="82">
        <f t="shared" si="29"/>
        <v>718070.55182348122</v>
      </c>
      <c r="AK46" s="82">
        <f t="shared" si="30"/>
        <v>459156.92409908079</v>
      </c>
      <c r="AL46" s="66"/>
      <c r="AM46" s="9" t="str">
        <f t="shared" si="31"/>
        <v>5 - 1</v>
      </c>
      <c r="AN46" s="18">
        <f t="shared" si="32"/>
        <v>-1.4200000000419095</v>
      </c>
      <c r="AO46" s="18">
        <f t="shared" si="33"/>
        <v>57.566800001669257</v>
      </c>
      <c r="AP46" s="9" t="str">
        <f t="shared" si="34"/>
        <v>459156.84,718070.64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90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91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1497.9073999994241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748.95369999971206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3.309234921001639E-3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35061.844030184177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116.02787865939831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-1.4902944600478918E-3</v>
      </c>
      <c r="AB40" s="91">
        <f>SUM(AB42:AB65536)</f>
        <v>-2.9546671867957119E-3</v>
      </c>
      <c r="AC40" s="91"/>
      <c r="AD40" s="91">
        <f>SUM(AD42:AD65536)</f>
        <v>-1.4902944600478918E-3</v>
      </c>
      <c r="AE40" s="91">
        <f>SUM(AE42:AE65536)</f>
        <v>-2.9546671867957124E-3</v>
      </c>
      <c r="AF40" s="91">
        <f>SUM(AF42:AF65536)</f>
        <v>0</v>
      </c>
      <c r="AG40" s="91">
        <f>SUM(AG42:AG65536)</f>
        <v>3.1086244689504383E-15</v>
      </c>
      <c r="AH40" s="92"/>
      <c r="AI40" s="93">
        <v>1</v>
      </c>
      <c r="AJ40" s="92">
        <f>AJ44+AF44</f>
        <v>718042.33165179414</v>
      </c>
      <c r="AK40" s="92">
        <f>AK44+AG44</f>
        <v>459158.68217574363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3206.1600000000326</v>
      </c>
      <c r="G41" s="72">
        <f>IF(D42=0,D41-$D$41,D41-D42)</f>
        <v>3255.0299999999697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4568.8819470960307</v>
      </c>
      <c r="N41" s="36">
        <f>IF(F41=0,,ATAN(G41/F41))</f>
        <v>0.79296164134925073</v>
      </c>
      <c r="O41" s="36">
        <f>ABS(DEGREES(N41))</f>
        <v>45.433355365078533</v>
      </c>
      <c r="P41" s="37" t="str">
        <f>TEXT(INT(O41),"00")</f>
        <v>45</v>
      </c>
      <c r="Q41" s="38" t="str">
        <f>TEXT((O41-P41)*60,"00")</f>
        <v>26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45.43333333333333</v>
      </c>
      <c r="X41" s="22">
        <f>IF(R41="",W41,IF(R41="N",IF(U41="E",180+W41,180-W41),IF(U41="E",360-W41,W41)))</f>
        <v>45.43333333333333</v>
      </c>
      <c r="Y41" s="22">
        <f>RADIANS(X41)</f>
        <v>0.79296125682275698</v>
      </c>
      <c r="Z41" s="64"/>
      <c r="AA41" s="58">
        <f>-M41*COS(Y41)</f>
        <v>-3206.1612516450687</v>
      </c>
      <c r="AB41" s="58">
        <f>-M41*SIN(Y41)</f>
        <v>-3255.0287671462665</v>
      </c>
      <c r="AC41" s="64"/>
      <c r="AD41" s="22">
        <v>0</v>
      </c>
      <c r="AE41" s="22">
        <v>0</v>
      </c>
      <c r="AF41" s="22">
        <f t="shared" ref="AF41:AG43" si="0">AA41-AD41</f>
        <v>-3206.1612516450687</v>
      </c>
      <c r="AG41" s="22">
        <f t="shared" si="0"/>
        <v>-3255.0287671462665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718022.46</v>
      </c>
      <c r="D42" s="60">
        <v>459195.19</v>
      </c>
      <c r="E42" s="79"/>
      <c r="F42" s="72">
        <f>IF(C43=0,C42-$C$42,C42-C43)</f>
        <v>-1.1300000000046566</v>
      </c>
      <c r="G42" s="72">
        <f>IF(D43=0,D42-$D$42,D42-D43)</f>
        <v>40.10999999998603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40.125914319787029</v>
      </c>
      <c r="N42" s="36">
        <f>IF(F42=0,,ATAN(G42/F42))</f>
        <v>-1.5426312511211269</v>
      </c>
      <c r="O42" s="36">
        <f>ABS(DEGREES(N42))</f>
        <v>88.38626003422641</v>
      </c>
      <c r="P42" s="37" t="str">
        <f>TEXT(INT(O42),"00")</f>
        <v>88</v>
      </c>
      <c r="Q42" s="38" t="str">
        <f>TEXT((O42-P42)*60,"00")</f>
        <v>23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23</v>
      </c>
      <c r="U42" s="40" t="str">
        <f>IF(L42="",IF(G42&gt;0,"W","E"),"")</f>
        <v>W</v>
      </c>
      <c r="V42" s="44"/>
      <c r="W42" s="22">
        <f>IF(S42="due",90*(I42+K42),S42+T42/60)</f>
        <v>88.38333333333334</v>
      </c>
      <c r="X42" s="22">
        <f>IF(R42="",W42,IF(R42="N",IF(U42="E",180+W42,180-W42),IF(U42="E",360-W42,W42)))</f>
        <v>91.61666666666666</v>
      </c>
      <c r="Y42" s="22">
        <f>RADIANS(X42)</f>
        <v>1.5990124830354715</v>
      </c>
      <c r="Z42" s="64"/>
      <c r="AA42" s="58">
        <f>-M42*COS(Y42)</f>
        <v>1.1320488400641051</v>
      </c>
      <c r="AB42" s="58">
        <f>-M42*SIN(Y42)</f>
        <v>-40.109942226617569</v>
      </c>
      <c r="AC42" s="64"/>
      <c r="AD42" s="82">
        <f>$AA$40/$M$40*M42</f>
        <v>-5.153884437608064E-4</v>
      </c>
      <c r="AE42" s="82">
        <f>$AB$40/$M$40*M42</f>
        <v>-1.0218123760487076E-3</v>
      </c>
      <c r="AF42" s="22">
        <f t="shared" si="0"/>
        <v>1.1325642285078659</v>
      </c>
      <c r="AG42" s="22">
        <f t="shared" si="0"/>
        <v>-40.108920414241524</v>
      </c>
      <c r="AH42" s="63"/>
      <c r="AI42" s="38">
        <f>A42</f>
        <v>1</v>
      </c>
      <c r="AJ42" s="82">
        <f t="shared" ref="AJ42:AK44" si="1">AJ41+AF41</f>
        <v>718022.45874835493</v>
      </c>
      <c r="AK42" s="82">
        <f t="shared" si="1"/>
        <v>459195.19123285369</v>
      </c>
      <c r="AL42" s="66"/>
      <c r="AM42" s="9" t="str">
        <f>IF(A43=0,A42&amp;" - 1",A42&amp;" - "&amp;A43)</f>
        <v>1 - 2</v>
      </c>
      <c r="AN42" s="18">
        <f>F42</f>
        <v>-1.1300000000046566</v>
      </c>
      <c r="AO42" s="18">
        <f>AN42*G42</f>
        <v>-45.324300000170993</v>
      </c>
      <c r="AP42" s="9" t="str">
        <f>D42&amp;","&amp;C42</f>
        <v>459195.19,718022.46</v>
      </c>
    </row>
    <row r="43" spans="1:44">
      <c r="A43" s="20">
        <f>A42+1</f>
        <v>2</v>
      </c>
      <c r="B43" s="44"/>
      <c r="C43" s="60">
        <v>718023.59</v>
      </c>
      <c r="D43" s="60">
        <v>459155.08</v>
      </c>
      <c r="E43" s="79"/>
      <c r="F43" s="72">
        <f>IF(C44=0,C43-$C$42,C43-C44)</f>
        <v>-15.820000000065193</v>
      </c>
      <c r="G43" s="72">
        <f>IF(D44=0,D43-$D$42,D43-D44)</f>
        <v>-0.52999999996973202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15.828875512873005</v>
      </c>
      <c r="N43" s="36">
        <f>IF(F43=0,,ATAN(G43/F43))</f>
        <v>3.3489370845667568E-2</v>
      </c>
      <c r="O43" s="36">
        <f>ABS(DEGREES(N43))</f>
        <v>1.9187996080052163</v>
      </c>
      <c r="P43" s="37" t="str">
        <f>TEXT(INT(O43),"00")</f>
        <v>01</v>
      </c>
      <c r="Q43" s="38" t="str">
        <f>TEXT((O43-P43)*60,"00")</f>
        <v>55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55</v>
      </c>
      <c r="U43" s="40" t="str">
        <f>IF(L43="",IF(G43&gt;0,"W","E"),"")</f>
        <v>E</v>
      </c>
      <c r="V43" s="44"/>
      <c r="W43" s="22">
        <f>IF(S43="due",90*(I43+K43),S43+T43/60)</f>
        <v>1.9166666666666665</v>
      </c>
      <c r="X43" s="22">
        <f>IF(R43="",W43,IF(R43="N",IF(U43="E",180+W43,180-W43),IF(U43="E",360-W43,W43)))</f>
        <v>181.91666666666666</v>
      </c>
      <c r="Y43" s="22">
        <f>RADIANS(X43)</f>
        <v>3.1750447975863509</v>
      </c>
      <c r="Z43" s="64"/>
      <c r="AA43" s="58">
        <f>-M43*COS(Y43)</f>
        <v>15.820019719333235</v>
      </c>
      <c r="AB43" s="58">
        <f>-M43*SIN(Y43)</f>
        <v>0.52941107084970052</v>
      </c>
      <c r="AC43" s="64"/>
      <c r="AD43" s="82">
        <f>$AA$40/$M$40*M43</f>
        <v>-2.0331049535836354E-4</v>
      </c>
      <c r="AE43" s="82">
        <f>$AB$40/$M$40*M43</f>
        <v>-4.0308466915137982E-4</v>
      </c>
      <c r="AF43" s="22">
        <f t="shared" si="0"/>
        <v>15.820223029828593</v>
      </c>
      <c r="AG43" s="22">
        <f t="shared" si="0"/>
        <v>0.52981415551885191</v>
      </c>
      <c r="AH43" s="64"/>
      <c r="AI43" s="25">
        <f>A43</f>
        <v>2</v>
      </c>
      <c r="AJ43" s="82">
        <f t="shared" si="1"/>
        <v>718023.59131258342</v>
      </c>
      <c r="AK43" s="82">
        <f t="shared" si="1"/>
        <v>459155.08231243945</v>
      </c>
      <c r="AL43" s="66"/>
      <c r="AM43" s="9" t="str">
        <f>IF(A44=0,A43&amp;" - 1",A43&amp;" - "&amp;A44)</f>
        <v>2 - 3</v>
      </c>
      <c r="AN43" s="18">
        <f>AN42+F42+F43</f>
        <v>-18.080000000074506</v>
      </c>
      <c r="AO43" s="18">
        <f>AN43*G43</f>
        <v>9.5823999994922424</v>
      </c>
      <c r="AP43" s="9" t="str">
        <f>D43&amp;","&amp;C43</f>
        <v>459155.08,718023.59</v>
      </c>
    </row>
    <row r="44" spans="1:44" s="46" customFormat="1">
      <c r="A44" s="20">
        <f>A43+1</f>
        <v>3</v>
      </c>
      <c r="B44" s="44"/>
      <c r="C44" s="60">
        <v>718039.41</v>
      </c>
      <c r="D44" s="60">
        <v>459155.61</v>
      </c>
      <c r="E44" s="79"/>
      <c r="F44" s="72">
        <f>IF(C45=0,C44-$C$42,C44-C45)</f>
        <v>-2.9199999999254942</v>
      </c>
      <c r="G44" s="72">
        <f>IF(D45=0,D44-$D$42,D44-D45)</f>
        <v>-3.0700000000069849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4.2368974497393461</v>
      </c>
      <c r="N44" s="22">
        <f>IF(F44=0,,ATAN(G44/F44))</f>
        <v>0.81043466714492507</v>
      </c>
      <c r="O44" s="22">
        <f>ABS(DEGREES(N44))</f>
        <v>46.434485998493891</v>
      </c>
      <c r="P44" s="24" t="str">
        <f>TEXT(INT(O44),"00")</f>
        <v>46</v>
      </c>
      <c r="Q44" s="25" t="str">
        <f>TEXT((O44-P44)*60,"00")</f>
        <v>26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26</v>
      </c>
      <c r="U44" s="24" t="str">
        <f>IF(L44="",IF(G44&gt;0,"W","E"),"")</f>
        <v>E</v>
      </c>
      <c r="V44" s="44"/>
      <c r="W44" s="22">
        <f>IF(S44="due",90*(I44+K44),S44+T44/60)</f>
        <v>46.43333333333333</v>
      </c>
      <c r="X44" s="22">
        <f>IF(R44="",W44,IF(R44="N",IF(U44="E",180+W44,180-W44),IF(U44="E",360-W44,W44)))</f>
        <v>226.43333333333334</v>
      </c>
      <c r="Y44" s="22">
        <f>RADIANS(X44)</f>
        <v>3.9520072029324935</v>
      </c>
      <c r="Z44" s="64"/>
      <c r="AA44" s="58">
        <f>-M44*COS(Y44)</f>
        <v>2.9200617609874207</v>
      </c>
      <c r="AB44" s="58">
        <f>-M44*SIN(Y44)</f>
        <v>3.0699412554032399</v>
      </c>
      <c r="AC44" s="64"/>
      <c r="AD44" s="82">
        <f>$AA$40/$M$40*M44</f>
        <v>-5.4419893478127755E-5</v>
      </c>
      <c r="AE44" s="82">
        <f>$AB$40/$M$40*M44</f>
        <v>-1.0789322370800118E-4</v>
      </c>
      <c r="AF44" s="22">
        <f>AA44-AD44</f>
        <v>2.9201161808808989</v>
      </c>
      <c r="AG44" s="22">
        <f>AB44-AE44</f>
        <v>3.0700491486269481</v>
      </c>
      <c r="AH44" s="64"/>
      <c r="AI44" s="25">
        <f>A44</f>
        <v>3</v>
      </c>
      <c r="AJ44" s="82">
        <f t="shared" si="1"/>
        <v>718039.41153561324</v>
      </c>
      <c r="AK44" s="82">
        <f t="shared" si="1"/>
        <v>459155.61212659499</v>
      </c>
      <c r="AL44" s="66"/>
      <c r="AM44" s="9" t="str">
        <f>IF(A45=0,A44&amp;" - 1",A44&amp;" - "&amp;A45)</f>
        <v>3 - 4</v>
      </c>
      <c r="AN44" s="18">
        <f>AN43+F43+F44</f>
        <v>-36.820000000065193</v>
      </c>
      <c r="AO44" s="18">
        <f>AN44*G44</f>
        <v>113.03740000045732</v>
      </c>
      <c r="AP44" s="9" t="str">
        <f>D44&amp;","&amp;C44</f>
        <v>459155.61,718039.41</v>
      </c>
    </row>
    <row r="45" spans="1:44" s="46" customFormat="1">
      <c r="A45" s="20">
        <f t="shared" ref="A45:A46" si="2">A44+1</f>
        <v>4</v>
      </c>
      <c r="B45" s="44"/>
      <c r="C45" s="60">
        <v>718042.33</v>
      </c>
      <c r="D45" s="60">
        <v>459158.68</v>
      </c>
      <c r="E45" s="79"/>
      <c r="F45" s="72">
        <f t="shared" ref="F45:F46" si="3">IF(C46=0,C45-$C$42,C45-C46)</f>
        <v>1.1400000000139698</v>
      </c>
      <c r="G45" s="72">
        <f t="shared" ref="G45:G46" si="4">IF(D46=0,D45-$D$42,D45-D46)</f>
        <v>-37.080000000016298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37.097520132769532</v>
      </c>
      <c r="N45" s="22">
        <f t="shared" ref="N45:N46" si="11">IF(F45=0,,ATAN(G45/F45))</f>
        <v>-1.5400616713965622</v>
      </c>
      <c r="O45" s="22">
        <f t="shared" ref="O45:O46" si="12">ABS(DEGREES(N45))</f>
        <v>88.239033960886474</v>
      </c>
      <c r="P45" s="24" t="str">
        <f t="shared" ref="P45:P46" si="13">TEXT(INT(O45),"00")</f>
        <v>88</v>
      </c>
      <c r="Q45" s="25" t="str">
        <f t="shared" ref="Q45:Q46" si="14">TEXT((O45-P45)*60,"00")</f>
        <v>14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14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88.233333333333334</v>
      </c>
      <c r="X45" s="22">
        <f t="shared" ref="X45:X46" si="20">IF(R45="",W45,IF(R45="N",IF(U45="E",180+W45,180-W45),IF(U45="E",360-W45,W45)))</f>
        <v>271.76666666666665</v>
      </c>
      <c r="Y45" s="22">
        <f t="shared" ref="Y45:Y46" si="21">RADIANS(X45)</f>
        <v>4.7432231305032557</v>
      </c>
      <c r="Z45" s="64"/>
      <c r="AA45" s="58">
        <f t="shared" ref="AA45:AA46" si="22">-M45*COS(Y45)</f>
        <v>-1.1436892585915288</v>
      </c>
      <c r="AB45" s="58">
        <f t="shared" ref="AB45:AB46" si="23">-M45*SIN(Y45)</f>
        <v>37.079886392504264</v>
      </c>
      <c r="AC45" s="64"/>
      <c r="AD45" s="82">
        <f t="shared" ref="AD45:AD46" si="24">$AA$40/$M$40*M45</f>
        <v>-4.7649090351531089E-4</v>
      </c>
      <c r="AE45" s="82">
        <f t="shared" ref="AE45:AE46" si="25">$AB$40/$M$40*M45</f>
        <v>-9.4469386766564748E-4</v>
      </c>
      <c r="AF45" s="22">
        <f t="shared" ref="AF45:AF46" si="26">AA45-AD45</f>
        <v>-1.1432127676880135</v>
      </c>
      <c r="AG45" s="22">
        <f t="shared" ref="AG45:AG46" si="27">AB45-AE45</f>
        <v>37.08083108637193</v>
      </c>
      <c r="AH45" s="64"/>
      <c r="AI45" s="25">
        <f t="shared" ref="AI45:AI46" si="28">A45</f>
        <v>4</v>
      </c>
      <c r="AJ45" s="82">
        <f t="shared" ref="AJ45:AJ46" si="29">AJ44+AF44</f>
        <v>718042.33165179414</v>
      </c>
      <c r="AK45" s="82">
        <f t="shared" ref="AK45:AK46" si="30">AK44+AG44</f>
        <v>459158.68217574363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-38.599999999976717</v>
      </c>
      <c r="AO45" s="18">
        <f t="shared" ref="AO45:AO46" si="33">AN45*G45</f>
        <v>1431.2879999997658</v>
      </c>
      <c r="AP45" s="9" t="str">
        <f t="shared" ref="AP45:AP46" si="34">D45&amp;","&amp;C45</f>
        <v>459158.68,718042.33</v>
      </c>
    </row>
    <row r="46" spans="1:44" s="46" customFormat="1">
      <c r="A46" s="20">
        <f t="shared" si="2"/>
        <v>5</v>
      </c>
      <c r="B46" s="44"/>
      <c r="C46" s="60">
        <v>718041.19</v>
      </c>
      <c r="D46" s="60">
        <v>459195.76</v>
      </c>
      <c r="E46" s="79"/>
      <c r="F46" s="72">
        <f t="shared" si="3"/>
        <v>18.729999999981374</v>
      </c>
      <c r="G46" s="72">
        <f t="shared" si="4"/>
        <v>0.57000000000698492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18.738671244229412</v>
      </c>
      <c r="N46" s="22">
        <f t="shared" si="11"/>
        <v>3.0423071656730197E-2</v>
      </c>
      <c r="O46" s="22">
        <f t="shared" si="12"/>
        <v>1.7431136057547176</v>
      </c>
      <c r="P46" s="24" t="str">
        <f t="shared" si="13"/>
        <v>01</v>
      </c>
      <c r="Q46" s="25" t="str">
        <f t="shared" si="14"/>
        <v>45</v>
      </c>
      <c r="R46" s="23" t="str">
        <f t="shared" si="15"/>
        <v>S</v>
      </c>
      <c r="S46" s="25" t="str">
        <f t="shared" si="16"/>
        <v>01</v>
      </c>
      <c r="T46" s="25" t="str">
        <f t="shared" si="17"/>
        <v>45</v>
      </c>
      <c r="U46" s="24" t="str">
        <f t="shared" si="18"/>
        <v>W</v>
      </c>
      <c r="V46" s="44"/>
      <c r="W46" s="22">
        <f t="shared" si="19"/>
        <v>1.75</v>
      </c>
      <c r="X46" s="22">
        <f t="shared" si="20"/>
        <v>1.75</v>
      </c>
      <c r="Y46" s="22">
        <f t="shared" si="21"/>
        <v>3.0543261909900768E-2</v>
      </c>
      <c r="Z46" s="64"/>
      <c r="AA46" s="58">
        <f t="shared" si="22"/>
        <v>-18.729931356253278</v>
      </c>
      <c r="AB46" s="58">
        <f t="shared" si="23"/>
        <v>-0.5722511593264239</v>
      </c>
      <c r="AC46" s="64"/>
      <c r="AD46" s="82">
        <f t="shared" si="24"/>
        <v>-2.4068472393528326E-4</v>
      </c>
      <c r="AE46" s="82">
        <f t="shared" si="25"/>
        <v>-4.771830502219761E-4</v>
      </c>
      <c r="AF46" s="22">
        <f t="shared" si="26"/>
        <v>-18.729690671529344</v>
      </c>
      <c r="AG46" s="22">
        <f t="shared" si="27"/>
        <v>-0.57177397627620197</v>
      </c>
      <c r="AH46" s="64"/>
      <c r="AI46" s="25">
        <f t="shared" si="28"/>
        <v>5</v>
      </c>
      <c r="AJ46" s="82">
        <f t="shared" si="29"/>
        <v>718041.18843902647</v>
      </c>
      <c r="AK46" s="82">
        <f t="shared" si="30"/>
        <v>459195.76300683001</v>
      </c>
      <c r="AL46" s="66"/>
      <c r="AM46" s="9" t="str">
        <f t="shared" si="31"/>
        <v>5 - 1</v>
      </c>
      <c r="AN46" s="18">
        <f t="shared" si="32"/>
        <v>-18.729999999981374</v>
      </c>
      <c r="AO46" s="18">
        <f t="shared" si="33"/>
        <v>-10.676100000120211</v>
      </c>
      <c r="AP46" s="9" t="str">
        <f t="shared" si="34"/>
        <v>459195.76,718041.19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81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1498.9534999968209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749.47674999841047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6.6739643839797318E-3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17608.536410296587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117.51874485632975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-6.6338141999908729E-3</v>
      </c>
      <c r="AB40" s="91">
        <f>SUM(AB42:AB65536)</f>
        <v>-7.3096495034263853E-4</v>
      </c>
      <c r="AC40" s="91"/>
      <c r="AD40" s="91">
        <f>SUM(AD42:AD65536)</f>
        <v>-6.6338141999908729E-3</v>
      </c>
      <c r="AE40" s="91">
        <f>SUM(AE42:AE65536)</f>
        <v>-7.3096495034263853E-4</v>
      </c>
      <c r="AF40" s="91">
        <f>SUM(AF42:AF65536)</f>
        <v>2.2204460492503131E-15</v>
      </c>
      <c r="AG40" s="91">
        <f>SUM(AG42:AG65536)</f>
        <v>0</v>
      </c>
      <c r="AH40" s="92"/>
      <c r="AI40" s="93">
        <v>1</v>
      </c>
      <c r="AJ40" s="92">
        <f>AJ44+AF44</f>
        <v>718023.58853212779</v>
      </c>
      <c r="AK40" s="92">
        <f>AK44+AG44</f>
        <v>459155.08104104444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3206.1600000000326</v>
      </c>
      <c r="G41" s="72">
        <f>IF(D42=0,D41-$D$41,D41-D42)</f>
        <v>3255.0299999999697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4568.8819470960307</v>
      </c>
      <c r="N41" s="36">
        <f>IF(F41=0,,ATAN(G41/F41))</f>
        <v>0.79296164134925073</v>
      </c>
      <c r="O41" s="36">
        <f>ABS(DEGREES(N41))</f>
        <v>45.433355365078533</v>
      </c>
      <c r="P41" s="37" t="str">
        <f>TEXT(INT(O41),"00")</f>
        <v>45</v>
      </c>
      <c r="Q41" s="38" t="str">
        <f>TEXT((O41-P41)*60,"00")</f>
        <v>26</v>
      </c>
      <c r="R41" s="39" t="str">
        <f>IF(L41="",IF(F41&gt;0,"S","N"),"")</f>
        <v>S</v>
      </c>
      <c r="S41" s="25" t="str">
        <f>IF(L41="",IF(INT(Q41)=60,INT(P41+1),P41),"due")</f>
        <v>45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45.43333333333333</v>
      </c>
      <c r="X41" s="22">
        <f>IF(R41="",W41,IF(R41="N",IF(U41="E",180+W41,180-W41),IF(U41="E",360-W41,W41)))</f>
        <v>45.43333333333333</v>
      </c>
      <c r="Y41" s="22">
        <f>RADIANS(X41)</f>
        <v>0.79296125682275698</v>
      </c>
      <c r="Z41" s="64"/>
      <c r="AA41" s="58">
        <f>-M41*COS(Y41)</f>
        <v>-3206.1612516450687</v>
      </c>
      <c r="AB41" s="58">
        <f>-M41*SIN(Y41)</f>
        <v>-3255.0287671462665</v>
      </c>
      <c r="AC41" s="64"/>
      <c r="AD41" s="22">
        <v>0</v>
      </c>
      <c r="AE41" s="22">
        <v>0</v>
      </c>
      <c r="AF41" s="22">
        <f t="shared" ref="AF41:AG43" si="0">AA41-AD41</f>
        <v>-3206.1612516450687</v>
      </c>
      <c r="AG41" s="22">
        <f t="shared" si="0"/>
        <v>-3255.0287671462665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718022.46</v>
      </c>
      <c r="D42" s="60">
        <v>459195.19</v>
      </c>
      <c r="E42" s="79"/>
      <c r="F42" s="72">
        <f>IF(C43=0,C42-$C$42,C42-C43)</f>
        <v>18.739999999990687</v>
      </c>
      <c r="G42" s="72">
        <f>IF(D43=0,D42-$D$42,D42-D43)</f>
        <v>0.60999999998603016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18.7499253331749</v>
      </c>
      <c r="N42" s="36">
        <f>IF(F42=0,,ATAN(G42/F42))</f>
        <v>3.2539204668482431E-2</v>
      </c>
      <c r="O42" s="36">
        <f>ABS(DEGREES(N42))</f>
        <v>1.8643590962164283</v>
      </c>
      <c r="P42" s="37" t="str">
        <f>TEXT(INT(O42),"00")</f>
        <v>01</v>
      </c>
      <c r="Q42" s="38" t="str">
        <f>TEXT((O42-P42)*60,"00")</f>
        <v>52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52</v>
      </c>
      <c r="U42" s="40" t="str">
        <f>IF(L42="",IF(G42&gt;0,"W","E"),"")</f>
        <v>W</v>
      </c>
      <c r="V42" s="44"/>
      <c r="W42" s="22">
        <f>IF(S42="due",90*(I42+K42),S42+T42/60)</f>
        <v>1.8666666666666667</v>
      </c>
      <c r="X42" s="22">
        <f>IF(R42="",W42,IF(R42="N",IF(U42="E",180+W42,180-W42),IF(U42="E",360-W42,W42)))</f>
        <v>1.8666666666666667</v>
      </c>
      <c r="Y42" s="22">
        <f>RADIANS(X42)</f>
        <v>3.257947937056082E-2</v>
      </c>
      <c r="Z42" s="64"/>
      <c r="AA42" s="58">
        <f>-M42*COS(Y42)</f>
        <v>-18.739975417223803</v>
      </c>
      <c r="AB42" s="58">
        <f>-M42*SIN(Y42)</f>
        <v>-0.61075474740804903</v>
      </c>
      <c r="AC42" s="64"/>
      <c r="AD42" s="82">
        <f>$AA$40/$M$40*M42</f>
        <v>-1.0584143072328326E-3</v>
      </c>
      <c r="AE42" s="82">
        <f>$AB$40/$M$40*M42</f>
        <v>-1.1662427348801087E-4</v>
      </c>
      <c r="AF42" s="22">
        <f t="shared" si="0"/>
        <v>-18.738917002916569</v>
      </c>
      <c r="AG42" s="22">
        <f t="shared" si="0"/>
        <v>-0.61063812313456101</v>
      </c>
      <c r="AH42" s="63"/>
      <c r="AI42" s="38">
        <f>A42</f>
        <v>1</v>
      </c>
      <c r="AJ42" s="82">
        <f t="shared" ref="AJ42:AK44" si="1">AJ41+AF41</f>
        <v>718022.45874835493</v>
      </c>
      <c r="AK42" s="82">
        <f t="shared" si="1"/>
        <v>459195.19123285369</v>
      </c>
      <c r="AL42" s="66"/>
      <c r="AM42" s="9" t="str">
        <f>IF(A43=0,A42&amp;" - 1",A42&amp;" - "&amp;A43)</f>
        <v>1 - 2</v>
      </c>
      <c r="AN42" s="18">
        <f>F42</f>
        <v>18.739999999990687</v>
      </c>
      <c r="AO42" s="18">
        <f>AN42*G42</f>
        <v>11.431399999732523</v>
      </c>
      <c r="AP42" s="9" t="str">
        <f>D42&amp;","&amp;C42</f>
        <v>459195.19,718022.46</v>
      </c>
    </row>
    <row r="43" spans="1:44">
      <c r="A43" s="20">
        <f>A42+1</f>
        <v>2</v>
      </c>
      <c r="B43" s="44"/>
      <c r="C43" s="60">
        <v>718003.72</v>
      </c>
      <c r="D43" s="60">
        <v>459194.58</v>
      </c>
      <c r="E43" s="79"/>
      <c r="F43" s="72">
        <f>IF(C44=0,C43-$C$42,C43-C44)</f>
        <v>-1.190000000060536</v>
      </c>
      <c r="G43" s="72">
        <f>IF(D44=0,D43-$D$42,D43-D44)</f>
        <v>39.940000000002328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39.957723909155916</v>
      </c>
      <c r="N43" s="36">
        <f>IF(F43=0,,ATAN(G43/F43))</f>
        <v>-1.5410104465468317</v>
      </c>
      <c r="O43" s="36">
        <f>ABS(DEGREES(N43))</f>
        <v>88.293394772703806</v>
      </c>
      <c r="P43" s="37" t="str">
        <f>TEXT(INT(O43),"00")</f>
        <v>88</v>
      </c>
      <c r="Q43" s="38" t="str">
        <f>TEXT((O43-P43)*60,"00")</f>
        <v>18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18</v>
      </c>
      <c r="U43" s="40" t="str">
        <f>IF(L43="",IF(G43&gt;0,"W","E"),"")</f>
        <v>W</v>
      </c>
      <c r="V43" s="44"/>
      <c r="W43" s="22">
        <f>IF(S43="due",90*(I43+K43),S43+T43/60)</f>
        <v>88.3</v>
      </c>
      <c r="X43" s="22">
        <f>IF(R43="",W43,IF(R43="N",IF(U43="E",180+W43,180-W43),IF(U43="E",360-W43,W43)))</f>
        <v>91.7</v>
      </c>
      <c r="Y43" s="22">
        <f>RADIANS(X43)</f>
        <v>1.6004669240788003</v>
      </c>
      <c r="Z43" s="64"/>
      <c r="AA43" s="58">
        <f>-M43*COS(Y43)</f>
        <v>1.1853955905744891</v>
      </c>
      <c r="AB43" s="58">
        <f>-M43*SIN(Y43)</f>
        <v>-39.940136921324857</v>
      </c>
      <c r="AC43" s="64"/>
      <c r="AD43" s="82">
        <f>$AA$40/$M$40*M43</f>
        <v>-2.2555730712741366E-3</v>
      </c>
      <c r="AE43" s="82">
        <f>$AB$40/$M$40*M43</f>
        <v>-2.4853648419040142E-4</v>
      </c>
      <c r="AF43" s="22">
        <f t="shared" si="0"/>
        <v>1.1876511636457632</v>
      </c>
      <c r="AG43" s="22">
        <f t="shared" si="0"/>
        <v>-39.939888384840664</v>
      </c>
      <c r="AH43" s="64"/>
      <c r="AI43" s="25">
        <f>A43</f>
        <v>2</v>
      </c>
      <c r="AJ43" s="82">
        <f t="shared" si="1"/>
        <v>718003.71983135201</v>
      </c>
      <c r="AK43" s="82">
        <f t="shared" si="1"/>
        <v>459194.58059473056</v>
      </c>
      <c r="AL43" s="66"/>
      <c r="AM43" s="9" t="str">
        <f>IF(A44=0,A43&amp;" - 1",A43&amp;" - "&amp;A44)</f>
        <v>2 - 3</v>
      </c>
      <c r="AN43" s="18">
        <f>AN42+F42+F43</f>
        <v>36.289999999920838</v>
      </c>
      <c r="AO43" s="18">
        <f>AN43*G43</f>
        <v>1449.4225999969228</v>
      </c>
      <c r="AP43" s="9" t="str">
        <f>D43&amp;","&amp;C43</f>
        <v>459194.58,718003.72</v>
      </c>
    </row>
    <row r="44" spans="1:44" s="46" customFormat="1">
      <c r="A44" s="20">
        <f>A43+1</f>
        <v>3</v>
      </c>
      <c r="B44" s="44"/>
      <c r="C44" s="60">
        <v>718004.91</v>
      </c>
      <c r="D44" s="60">
        <v>459154.64</v>
      </c>
      <c r="E44" s="79"/>
      <c r="F44" s="72">
        <f>IF(C45=0,C44-$C$42,C44-C45)</f>
        <v>-18.679999999934807</v>
      </c>
      <c r="G44" s="72">
        <f>IF(D45=0,D44-$D$42,D44-D45)</f>
        <v>-0.44000000000232831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18.685181294211905</v>
      </c>
      <c r="N44" s="22">
        <f>IF(F44=0,,ATAN(G44/F44))</f>
        <v>2.3550249120725623E-2</v>
      </c>
      <c r="O44" s="22">
        <f>ABS(DEGREES(N44))</f>
        <v>1.3493298810992562</v>
      </c>
      <c r="P44" s="24" t="str">
        <f>TEXT(INT(O44),"00")</f>
        <v>01</v>
      </c>
      <c r="Q44" s="25" t="str">
        <f>TEXT((O44-P44)*60,"00")</f>
        <v>21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21</v>
      </c>
      <c r="U44" s="24" t="str">
        <f>IF(L44="",IF(G44&gt;0,"W","E"),"")</f>
        <v>E</v>
      </c>
      <c r="V44" s="44"/>
      <c r="W44" s="22">
        <f>IF(S44="due",90*(I44+K44),S44+T44/60)</f>
        <v>1.35</v>
      </c>
      <c r="X44" s="22">
        <f>IF(R44="",W44,IF(R44="N",IF(U44="E",180+W44,180-W44),IF(U44="E",360-W44,W44)))</f>
        <v>181.35</v>
      </c>
      <c r="Y44" s="22">
        <f>RADIANS(X44)</f>
        <v>3.1651545984917164</v>
      </c>
      <c r="Z44" s="64"/>
      <c r="AA44" s="58">
        <f>-M44*COS(Y44)</f>
        <v>18.679994852513449</v>
      </c>
      <c r="AB44" s="58">
        <f>-M44*SIN(Y44)</f>
        <v>0.44021847716499907</v>
      </c>
      <c r="AC44" s="64"/>
      <c r="AD44" s="82">
        <f>$AA$40/$M$40*M44</f>
        <v>-1.0547595717643541E-3</v>
      </c>
      <c r="AE44" s="82">
        <f>$AB$40/$M$40*M44</f>
        <v>-1.162215664706459E-4</v>
      </c>
      <c r="AF44" s="22">
        <f>AA44-AD44</f>
        <v>18.681049612085214</v>
      </c>
      <c r="AG44" s="22">
        <f>AB44-AE44</f>
        <v>0.44033469873146969</v>
      </c>
      <c r="AH44" s="64"/>
      <c r="AI44" s="25">
        <f>A44</f>
        <v>3</v>
      </c>
      <c r="AJ44" s="82">
        <f t="shared" si="1"/>
        <v>718004.90748251567</v>
      </c>
      <c r="AK44" s="82">
        <f t="shared" si="1"/>
        <v>459154.64070634573</v>
      </c>
      <c r="AL44" s="66"/>
      <c r="AM44" s="9" t="str">
        <f>IF(A45=0,A44&amp;" - 1",A44&amp;" - "&amp;A45)</f>
        <v>3 - 4</v>
      </c>
      <c r="AN44" s="18">
        <f>AN43+F43+F44</f>
        <v>16.419999999925494</v>
      </c>
      <c r="AO44" s="18">
        <f>AN44*G44</f>
        <v>-7.2248000000054482</v>
      </c>
      <c r="AP44" s="9" t="str">
        <f>D44&amp;","&amp;C44</f>
        <v>459154.64,718004.91</v>
      </c>
    </row>
    <row r="45" spans="1:44" s="46" customFormat="1">
      <c r="A45" s="20">
        <f>A44+1</f>
        <v>4</v>
      </c>
      <c r="B45" s="44"/>
      <c r="C45" s="60">
        <v>718023.59</v>
      </c>
      <c r="D45" s="60">
        <v>459155.08</v>
      </c>
      <c r="E45" s="79"/>
      <c r="F45" s="72">
        <f>IF(C46=0,C45-$C$42,C45-C46)</f>
        <v>1.1300000000046566</v>
      </c>
      <c r="G45" s="72">
        <f>IF(D46=0,D45-$D$42,D45-D46)</f>
        <v>-40.10999999998603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40.125914319787029</v>
      </c>
      <c r="N45" s="22">
        <f>IF(F45=0,,ATAN(G45/F45))</f>
        <v>-1.5426312511211269</v>
      </c>
      <c r="O45" s="22">
        <f>ABS(DEGREES(N45))</f>
        <v>88.38626003422641</v>
      </c>
      <c r="P45" s="24" t="str">
        <f>TEXT(INT(O45),"00")</f>
        <v>88</v>
      </c>
      <c r="Q45" s="25" t="str">
        <f>TEXT((O45-P45)*60,"00")</f>
        <v>23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23</v>
      </c>
      <c r="U45" s="24" t="str">
        <f>IF(L45="",IF(G45&gt;0,"W","E"),"")</f>
        <v>E</v>
      </c>
      <c r="V45" s="44"/>
      <c r="W45" s="22">
        <f>IF(S45="due",90*(I45+K45),S45+T45/60)</f>
        <v>88.38333333333334</v>
      </c>
      <c r="X45" s="22">
        <f>IF(R45="",W45,IF(R45="N",IF(U45="E",180+W45,180-W45),IF(U45="E",360-W45,W45)))</f>
        <v>271.61666666666667</v>
      </c>
      <c r="Y45" s="22">
        <f>RADIANS(X45)</f>
        <v>4.7406051366252653</v>
      </c>
      <c r="Z45" s="64"/>
      <c r="AA45" s="58">
        <f>-M45*COS(Y45)</f>
        <v>-1.1320488400641269</v>
      </c>
      <c r="AB45" s="58">
        <f>-M45*SIN(Y45)</f>
        <v>40.109942226617569</v>
      </c>
      <c r="AC45" s="64"/>
      <c r="AD45" s="82">
        <f>$AA$40/$M$40*M45</f>
        <v>-2.2650672497195497E-3</v>
      </c>
      <c r="AE45" s="82">
        <f>$AB$40/$M$40*M45</f>
        <v>-2.4958262619358037E-4</v>
      </c>
      <c r="AF45" s="22">
        <f>AA45-AD45</f>
        <v>-1.1297837728144073</v>
      </c>
      <c r="AG45" s="22">
        <f>AB45-AE45</f>
        <v>40.110191809243766</v>
      </c>
      <c r="AH45" s="64"/>
      <c r="AI45" s="25">
        <f>A45</f>
        <v>4</v>
      </c>
      <c r="AJ45" s="82">
        <f t="shared" ref="AJ45" si="2">AJ44+AF44</f>
        <v>718023.58853212779</v>
      </c>
      <c r="AK45" s="82">
        <f t="shared" ref="AK45" si="3">AK44+AG44</f>
        <v>459155.08104104444</v>
      </c>
      <c r="AL45" s="66"/>
      <c r="AM45" s="9" t="str">
        <f>IF(A46=0,A45&amp;" - 1",A45&amp;" - "&amp;A46)</f>
        <v>4 - 1</v>
      </c>
      <c r="AN45" s="18">
        <f>AN44+F44+F45</f>
        <v>-1.1300000000046566</v>
      </c>
      <c r="AO45" s="18">
        <f>AN45*G45</f>
        <v>45.324300000170993</v>
      </c>
      <c r="AP45" s="9" t="str">
        <f>D45&amp;","&amp;C45</f>
        <v>459155.08,718023.59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1848</vt:lpstr>
      <vt:lpstr>1849</vt:lpstr>
      <vt:lpstr>1850</vt:lpstr>
      <vt:lpstr>1851</vt:lpstr>
      <vt:lpstr>1852</vt:lpstr>
      <vt:lpstr>1853</vt:lpstr>
      <vt:lpstr>1854</vt:lpstr>
      <vt:lpstr>1855</vt:lpstr>
      <vt:lpstr>1856</vt:lpstr>
      <vt:lpstr>1857</vt:lpstr>
      <vt:lpstr>'1848'!Print_Area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2007-04-24T01:36:31Z</dcterms:modified>
</cp:coreProperties>
</file>