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LOT NO. " sheetId="2" r:id="rId1"/>
    <sheet name="1859" sheetId="4" r:id="rId2"/>
    <sheet name="1860" sheetId="5" r:id="rId3"/>
    <sheet name="1861" sheetId="6" r:id="rId4"/>
    <sheet name="1862" sheetId="7" r:id="rId5"/>
    <sheet name="1863" sheetId="8" r:id="rId6"/>
    <sheet name="1864" sheetId="9" r:id="rId7"/>
    <sheet name="1865" sheetId="10" r:id="rId8"/>
    <sheet name="1866" sheetId="11" r:id="rId9"/>
    <sheet name="1867" sheetId="3" r:id="rId10"/>
  </sheets>
  <definedNames>
    <definedName name="_xlnm.Print_Area" localSheetId="0">'LOT NO. 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5" i="10"/>
  <c r="AA45"/>
  <c r="AB45" i="9"/>
  <c r="AA45"/>
  <c r="AB46" i="8"/>
  <c r="AA46"/>
  <c r="AB45"/>
  <c r="AA45"/>
  <c r="AB46" i="7"/>
  <c r="AA46"/>
  <c r="AB45"/>
  <c r="AA45"/>
  <c r="AB45" i="6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<sst xmlns="http://schemas.openxmlformats.org/spreadsheetml/2006/main" count="929" uniqueCount="100">
  <si>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</si>
  <si>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</si>
  <si>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</si>
  <si>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</si>
  <si>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</si>
  <si>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</si>
  <si>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</si>
  <si>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</si>
  <si>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</si>
  <si>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</si>
  <si>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</si>
  <si>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</si>
  <si>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</si>
  <si>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</si>
  <si>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</si>
  <si>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</si>
  <si>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</si>
  <si>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</si>
  <si>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</si>
  <si>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</si>
  <si>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</si>
  <si>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</si>
  <si>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</si>
  <si>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</si>
  <si>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</si>
  <si>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</si>
  <si>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</si>
  <si>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</si>
  <si>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</si>
  <si>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</si>
  <si>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</si>
  <si>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</si>
  <si>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</si>
  <si>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</si>
  <si>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</si>
  <si>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</si>
  <si>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</si>
  <si>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</si>
  <si>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</si>
  <si>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</si>
  <si>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</si>
  <si>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</si>
  <si>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</si>
  <si>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</si>
  <si>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</si>
  <si>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</si>
  <si>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</si>
  <si>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</si>
  <si>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</si>
  <si>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</si>
  <si>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</si>
  <si>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</si>
  <si>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</si>
  <si>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</si>
  <si>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</si>
  <si>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</si>
  <si>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</si>
  <si>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1858</t>
  </si>
  <si>
    <t>Forro, Anacita</t>
  </si>
  <si>
    <t>409 C-2</t>
  </si>
  <si>
    <t>6 29 N. 124 37</t>
  </si>
  <si>
    <t>Panay (Bo. 9)</t>
  </si>
  <si>
    <t>Norala</t>
  </si>
  <si>
    <t>South Cotabato</t>
  </si>
  <si>
    <t>Mindanao</t>
  </si>
  <si>
    <t>M.R. Malate</t>
  </si>
  <si>
    <t>May 13, 1970</t>
  </si>
  <si>
    <t>749.29</t>
  </si>
  <si>
    <t>BLLM 1</t>
  </si>
  <si>
    <t>1859</t>
  </si>
  <si>
    <t>Hevirro, Agustin</t>
  </si>
  <si>
    <t>6 29 N. 124 37 E.</t>
  </si>
  <si>
    <t>750.44</t>
  </si>
  <si>
    <t>1860</t>
  </si>
  <si>
    <t>Frinal, Carlito</t>
  </si>
  <si>
    <t xml:space="preserve">Norala </t>
  </si>
  <si>
    <t xml:space="preserve"> South Cotabato</t>
  </si>
  <si>
    <t>750.47</t>
  </si>
  <si>
    <t>1861</t>
  </si>
  <si>
    <t>Frinal, Felipe</t>
  </si>
  <si>
    <t>752.75</t>
  </si>
  <si>
    <t>1862</t>
  </si>
  <si>
    <t>Frinal, Alejandro</t>
  </si>
  <si>
    <t>744.37</t>
  </si>
  <si>
    <t>1863</t>
  </si>
  <si>
    <t>Daing, Bibiana</t>
  </si>
  <si>
    <t>742.94</t>
  </si>
  <si>
    <t>1864</t>
  </si>
  <si>
    <t>Fayo, Andrea</t>
  </si>
  <si>
    <t>760.06</t>
  </si>
  <si>
    <t>1865</t>
  </si>
  <si>
    <t>Fegorac, Catalina</t>
  </si>
  <si>
    <t>750.68</t>
  </si>
  <si>
    <t>1866</t>
  </si>
  <si>
    <t>Buctel, Matias</t>
  </si>
  <si>
    <t>731.41</t>
  </si>
  <si>
    <t>1867</t>
  </si>
  <si>
    <t>Frinal, Doroteo</t>
  </si>
  <si>
    <t>Panay (Bo. 9 )</t>
  </si>
  <si>
    <t>796.68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</si>
</sst>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1498.5750999965492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749.28754999827459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2.8626959416521909E-3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40535.555168447325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116.04096927333265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-2.7706198232111401E-3</v>
      </c>
      <c r="AB40" s="91">
        <f>SUM(AB42:AB65536)</f>
        <v>7.2020403329986493E-4</v>
      </c>
      <c r="AC40" s="91"/>
      <c r="AD40" s="91">
        <f>SUM(AD42:AD65536)</f>
        <v>-2.7706198232111401E-3</v>
      </c>
      <c r="AE40" s="91">
        <f>SUM(AE42:AE65536)</f>
        <v>7.2020403329986482E-4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717970.75911362004</v>
      </c>
      <c r="AK40" s="92">
        <f>AK44+AG44</f>
        <v>459153.25867278042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3243.609999999986</v>
      </c>
      <c r="G41" s="72">
        <f>IF(D42=0,D41-$D$41,D41-D42)</f>
        <v>3256.179999999993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4596.0541798916884</v>
      </c>
      <c r="N41" s="36">
        <f>IF(F41=0,,ATAN(G41/F41))</f>
        <v>0.78733206962048496</v>
      </c>
      <c r="O41" s="36">
        <f>ABS(DEGREES(N41))</f>
        <v>45.110804664554088</v>
      </c>
      <c r="P41" s="37" t="str">
        <f>TEXT(INT(O41),"00")</f>
        <v>45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45.116666666666667</v>
      </c>
      <c r="X41" s="22">
        <f>IF(R41="",W41,IF(R41="N",IF(U41="E",180+W41,180-W41),IF(U41="E",360-W41,W41)))</f>
        <v>45.116666666666667</v>
      </c>
      <c r="Y41" s="22">
        <f>RADIANS(X41)</f>
        <v>0.78743438085810835</v>
      </c>
      <c r="Z41" s="64"/>
      <c r="AA41" s="58">
        <f>-M41*COS(Y41)</f>
        <v>-3243.2768392184539</v>
      </c>
      <c r="AB41" s="58">
        <f>-M41*SIN(Y41)</f>
        <v>-3256.5118407107043</v>
      </c>
      <c r="AC41" s="64"/>
      <c r="AD41" s="22">
        <v>0</v>
      </c>
      <c r="AE41" s="22">
        <v>0</v>
      </c>
      <c r="AF41" s="22">
        <f t="shared" ref="AF41:AG43" si="0">AA41-AD41</f>
        <v>-3243.2768392184539</v>
      </c>
      <c r="AG41" s="22">
        <f t="shared" si="0"/>
        <v>-3256.5118407107043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717985.01</v>
      </c>
      <c r="D42" s="60">
        <v>459194.04</v>
      </c>
      <c r="E42" s="79"/>
      <c r="F42" s="72">
        <f>IF(C43=0,C42-$C$42,C42-C43)</f>
        <v>18.839999999967404</v>
      </c>
      <c r="G42" s="72">
        <f>IF(D43=0,D42-$D$42,D42-D43)</f>
        <v>0.44000000000232831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18.845137303792029</v>
      </c>
      <c r="N42" s="36">
        <f>IF(F42=0,,ATAN(G42/F42))</f>
        <v>2.3350320007305948E-2</v>
      </c>
      <c r="O42" s="36">
        <f>ABS(DEGREES(N42))</f>
        <v>1.3378747866985163</v>
      </c>
      <c r="P42" s="37" t="str">
        <f>TEXT(INT(O42),"00")</f>
        <v>01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20</v>
      </c>
      <c r="U42" s="40" t="str">
        <f>IF(L42="",IF(G42&gt;0,"W","E"),"")</f>
        <v>W</v>
      </c>
      <c r="V42" s="44"/>
      <c r="W42" s="22">
        <f>IF(S42="due",90*(I42+K42),S42+T42/60)</f>
        <v>1.3333333333333333</v>
      </c>
      <c r="X42" s="22">
        <f>IF(R42="",W42,IF(R42="N",IF(U42="E",180+W42,180-W42),IF(U42="E",360-W42,W42)))</f>
        <v>1.3333333333333333</v>
      </c>
      <c r="Y42" s="22">
        <f>RADIANS(X42)</f>
        <v>2.3271056693257727E-2</v>
      </c>
      <c r="Z42" s="64"/>
      <c r="AA42" s="58">
        <f>-M42*COS(Y42)</f>
        <v>-18.840034816642774</v>
      </c>
      <c r="AB42" s="58">
        <f>-M42*SIN(Y42)</f>
        <v>-0.4385066777850381</v>
      </c>
      <c r="AC42" s="64"/>
      <c r="AD42" s="82">
        <f>$AA$40/$M$40*M42</f>
        <v>-4.499506623564625E-4</v>
      </c>
      <c r="AE42" s="82">
        <f>$AB$40/$M$40*M42</f>
        <v>1.16961655691718E-4</v>
      </c>
      <c r="AF42" s="22">
        <f t="shared" si="0"/>
        <v>-18.839584865980417</v>
      </c>
      <c r="AG42" s="22">
        <f t="shared" si="0"/>
        <v>-0.4386236394407298</v>
      </c>
      <c r="AH42" s="63"/>
      <c r="AI42" s="38">
        <f>A42</f>
        <v>1</v>
      </c>
      <c r="AJ42" s="82">
        <f t="shared" ref="AJ42:AK44" si="1">AJ41+AF41</f>
        <v>717985.34316078154</v>
      </c>
      <c r="AK42" s="82">
        <f t="shared" si="1"/>
        <v>459193.70815928926</v>
      </c>
      <c r="AL42" s="66"/>
      <c r="AM42" s="9" t="str">
        <f>IF(A43=0,A42&amp;" - 1",A42&amp;" - "&amp;A43)</f>
        <v>1 - 2</v>
      </c>
      <c r="AN42" s="18">
        <f>F42</f>
        <v>18.839999999967404</v>
      </c>
      <c r="AO42" s="18">
        <f>AN42*G42</f>
        <v>8.2896000000295231</v>
      </c>
      <c r="AP42" s="9" t="str">
        <f>D42&amp;","&amp;C42</f>
        <v>459194.04,717985.01</v>
      </c>
    </row>
    <row r="43" spans="1:44">
      <c r="A43" s="20">
        <f>A42+1</f>
        <v>2</v>
      </c>
      <c r="B43" s="44"/>
      <c r="C43" s="60">
        <v>717966.17</v>
      </c>
      <c r="D43" s="60">
        <v>459193.59999999998</v>
      </c>
      <c r="E43" s="79"/>
      <c r="F43" s="72">
        <f>IF(C44=0,C43-$C$42,C43-C44)</f>
        <v>-1.1699999999254942</v>
      </c>
      <c r="G43" s="72">
        <f>IF(D44=0,D43-$D$42,D43-D44)</f>
        <v>37.069999999948777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37.0884591213497</v>
      </c>
      <c r="N43" s="36">
        <f>IF(F43=0,,ATAN(G43/F43))</f>
        <v>-1.5392448908131151</v>
      </c>
      <c r="O43" s="36">
        <f>ABS(DEGREES(N43))</f>
        <v>88.192235880666715</v>
      </c>
      <c r="P43" s="37" t="str">
        <f>TEXT(INT(O43),"00")</f>
        <v>88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88.2</v>
      </c>
      <c r="X43" s="22">
        <f>IF(R43="",W43,IF(R43="N",IF(U43="E",180+W43,180-W43),IF(U43="E",360-W43,W43)))</f>
        <v>91.8</v>
      </c>
      <c r="Y43" s="22">
        <f>RADIANS(X43)</f>
        <v>1.6022122533307945</v>
      </c>
      <c r="Z43" s="64"/>
      <c r="AA43" s="58">
        <f>-M43*COS(Y43)</f>
        <v>1.1649766540397246</v>
      </c>
      <c r="AB43" s="58">
        <f>-M43*SIN(Y43)</f>
        <v>-37.070158205645285</v>
      </c>
      <c r="AC43" s="64"/>
      <c r="AD43" s="82">
        <f>$AA$40/$M$40*M43</f>
        <v>-8.8553224518422141E-4</v>
      </c>
      <c r="AE43" s="82">
        <f>$AB$40/$M$40*M43</f>
        <v>2.3018816557068974E-4</v>
      </c>
      <c r="AF43" s="22">
        <f t="shared" si="0"/>
        <v>1.1658621862849088</v>
      </c>
      <c r="AG43" s="22">
        <f t="shared" si="0"/>
        <v>-37.070388393810859</v>
      </c>
      <c r="AH43" s="64"/>
      <c r="AI43" s="25">
        <f>A43</f>
        <v>2</v>
      </c>
      <c r="AJ43" s="82">
        <f t="shared" si="1"/>
        <v>717966.50357591559</v>
      </c>
      <c r="AK43" s="82">
        <f t="shared" si="1"/>
        <v>459193.2695356498</v>
      </c>
      <c r="AL43" s="66"/>
      <c r="AM43" s="9" t="str">
        <f>IF(A44=0,A43&amp;" - 1",A43&amp;" - "&amp;A44)</f>
        <v>2 - 3</v>
      </c>
      <c r="AN43" s="18">
        <f>AN42+F42+F43</f>
        <v>36.510000000009313</v>
      </c>
      <c r="AO43" s="18">
        <f>AN43*G43</f>
        <v>1353.425699998475</v>
      </c>
      <c r="AP43" s="9" t="str">
        <f>D43&amp;","&amp;C43</f>
        <v>459193.6,717966.17</v>
      </c>
    </row>
    <row r="44" spans="1:44" s="46" customFormat="1">
      <c r="A44" s="20">
        <f>A43+1</f>
        <v>3</v>
      </c>
      <c r="B44" s="44"/>
      <c r="C44" s="60">
        <v>717967.34</v>
      </c>
      <c r="D44" s="60">
        <v>459156.53</v>
      </c>
      <c r="E44" s="79"/>
      <c r="F44" s="72">
        <f>IF(C45=0,C44-$C$42,C44-C45)</f>
        <v>-3.090000000083819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4.2651729156661036</v>
      </c>
      <c r="N44" s="22">
        <f>IF(F44=0,,ATAN(G44/F44))</f>
        <v>-0.76052767057269255</v>
      </c>
      <c r="O44" s="22">
        <f>ABS(DEGREES(N44))</f>
        <v>43.575025726731099</v>
      </c>
      <c r="P44" s="24" t="str">
        <f>TEXT(INT(O44),"00")</f>
        <v>43</v>
      </c>
      <c r="Q44" s="25" t="str">
        <f>TEXT((O44-P44)*60,"00")</f>
        <v>35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35</v>
      </c>
      <c r="U44" s="24" t="str">
        <f>IF(L44="",IF(G44&gt;0,"W","E"),"")</f>
        <v>W</v>
      </c>
      <c r="V44" s="44"/>
      <c r="W44" s="22">
        <f>IF(S44="due",90*(I44+K44),S44+T44/60)</f>
        <v>43.583333333333336</v>
      </c>
      <c r="X44" s="22">
        <f>IF(R44="",W44,IF(R44="N",IF(U44="E",180+W44,180-W44),IF(U44="E",360-W44,W44)))</f>
        <v>136.41666666666666</v>
      </c>
      <c r="Y44" s="22">
        <f>RADIANS(X44)</f>
        <v>2.3809199879289311</v>
      </c>
      <c r="Z44" s="64"/>
      <c r="AA44" s="58">
        <f>-M44*COS(Y44)</f>
        <v>3.0895736820446693</v>
      </c>
      <c r="AB44" s="58">
        <f>-M44*SIN(Y44)</f>
        <v>-2.9404480039185583</v>
      </c>
      <c r="AC44" s="64"/>
      <c r="AD44" s="82">
        <f>$AA$40/$M$40*M44</f>
        <v>-1.0183621098280041E-4</v>
      </c>
      <c r="AE44" s="82">
        <f>$AB$40/$M$40*M44</f>
        <v>2.6471639764991182E-5</v>
      </c>
      <c r="AF44" s="22">
        <f>AA44-AD44</f>
        <v>3.0896755182556519</v>
      </c>
      <c r="AG44" s="22">
        <f>AB44-AE44</f>
        <v>-2.9404744755583234</v>
      </c>
      <c r="AH44" s="64"/>
      <c r="AI44" s="25">
        <f>A44</f>
        <v>3</v>
      </c>
      <c r="AJ44" s="82">
        <f t="shared" si="1"/>
        <v>717967.66943810182</v>
      </c>
      <c r="AK44" s="82">
        <f t="shared" si="1"/>
        <v>459156.19914725597</v>
      </c>
      <c r="AL44" s="66"/>
      <c r="AM44" s="9" t="str">
        <f>IF(A45=0,A44&amp;" - 1",A44&amp;" - "&amp;A45)</f>
        <v>3 - 4</v>
      </c>
      <c r="AN44" s="18">
        <f>AN43+F43+F44</f>
        <v>32.25</v>
      </c>
      <c r="AO44" s="18">
        <f>AN44*G44</f>
        <v>94.815000000075088</v>
      </c>
      <c r="AP44" s="9" t="str">
        <f>D44&amp;","&amp;C44</f>
        <v>459156.53,717967.34</v>
      </c>
    </row>
    <row r="45" spans="1:44" s="46" customFormat="1">
      <c r="A45" s="20">
        <f t="shared" ref="A45:A46" si="2">A44+1</f>
        <v>4</v>
      </c>
      <c r="B45" s="44"/>
      <c r="C45" s="60">
        <v>717970.43</v>
      </c>
      <c r="D45" s="60">
        <v>459153.59</v>
      </c>
      <c r="E45" s="79"/>
      <c r="F45" s="72">
        <f t="shared" ref="F45:F46" si="3">IF(C46=0,C45-$C$42,C45-C46)</f>
        <v>-15.759999999892898</v>
      </c>
      <c r="G45" s="72">
        <f t="shared" ref="G45:G46" si="4">IF(D46=0,D45-$D$42,D45-D46)</f>
        <v>-0.38999999995576218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15.764824768978235</v>
      </c>
      <c r="N45" s="22">
        <f t="shared" ref="N45:N46" si="11">IF(F45=0,,ATAN(G45/F45))</f>
        <v>2.4741143437033753E-2</v>
      </c>
      <c r="O45" s="22">
        <f t="shared" ref="O45:O46" si="12">ABS(DEGREES(N45))</f>
        <v>1.4175630992698296</v>
      </c>
      <c r="P45" s="24" t="str">
        <f t="shared" ref="P45:P46" si="13">TEXT(INT(O45),"00")</f>
        <v>01</v>
      </c>
      <c r="Q45" s="25" t="str">
        <f t="shared" ref="Q45:Q46" si="14">TEXT((O45-P45)*60,"00")</f>
        <v>25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1.4166666666666667</v>
      </c>
      <c r="X45" s="22">
        <f t="shared" ref="X45:X46" si="20">IF(R45="",W45,IF(R45="N",IF(U45="E",180+W45,180-W45),IF(U45="E",360-W45,W45)))</f>
        <v>181.41666666666666</v>
      </c>
      <c r="Y45" s="22">
        <f t="shared" ref="Y45:Y46" si="21">RADIANS(X45)</f>
        <v>3.1663181513263794</v>
      </c>
      <c r="Z45" s="64"/>
      <c r="AA45" s="58">
        <f t="shared" ref="AA45:AA46" si="22">-M45*COS(Y45)</f>
        <v>15.760006099787143</v>
      </c>
      <c r="AB45" s="58">
        <f t="shared" ref="AB45:AB46" si="23">-M45*SIN(Y45)</f>
        <v>0.38975342366898613</v>
      </c>
      <c r="AC45" s="64"/>
      <c r="AD45" s="82">
        <f t="shared" ref="AD45:AD46" si="24">$AA$40/$M$40*M45</f>
        <v>-3.7640443963801663E-4</v>
      </c>
      <c r="AE45" s="82">
        <f t="shared" ref="AE45:AE46" si="25">$AB$40/$M$40*M45</f>
        <v>9.7843808561610927E-5</v>
      </c>
      <c r="AF45" s="22">
        <f t="shared" ref="AF45:AF46" si="26">AA45-AD45</f>
        <v>15.760382504226781</v>
      </c>
      <c r="AG45" s="22">
        <f t="shared" ref="AG45:AG46" si="27">AB45-AE45</f>
        <v>0.38965557986042454</v>
      </c>
      <c r="AH45" s="64"/>
      <c r="AI45" s="25">
        <f t="shared" ref="AI45:AI46" si="28">A45</f>
        <v>4</v>
      </c>
      <c r="AJ45" s="82">
        <f t="shared" ref="AJ45:AJ46" si="29">AJ44+AF44</f>
        <v>717970.75911362004</v>
      </c>
      <c r="AK45" s="82">
        <f t="shared" ref="AK45:AK46" si="30">AK44+AG44</f>
        <v>459153.25867278042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13.400000000023283</v>
      </c>
      <c r="AO45" s="18">
        <f t="shared" ref="AO45:AO46" si="33">AN45*G45</f>
        <v>-5.2259999994162936</v>
      </c>
      <c r="AP45" s="9" t="str">
        <f t="shared" ref="AP45:AP46" si="34">D45&amp;","&amp;C45</f>
        <v>459153.59,717970.43</v>
      </c>
    </row>
    <row r="46" spans="1:44" s="46" customFormat="1">
      <c r="A46" s="20">
        <f t="shared" si="2"/>
        <v>5</v>
      </c>
      <c r="B46" s="44"/>
      <c r="C46" s="60">
        <v>717986.19</v>
      </c>
      <c r="D46" s="60">
        <v>459153.98</v>
      </c>
      <c r="E46" s="79"/>
      <c r="F46" s="72">
        <f t="shared" si="3"/>
        <v>1.1799999999348074</v>
      </c>
      <c r="G46" s="72">
        <f t="shared" si="4"/>
        <v>-40.059999999997672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40.077375163546577</v>
      </c>
      <c r="N46" s="22">
        <f t="shared" si="11"/>
        <v>-1.5413490251537743</v>
      </c>
      <c r="O46" s="22">
        <f t="shared" si="12"/>
        <v>88.312793897915029</v>
      </c>
      <c r="P46" s="24" t="str">
        <f t="shared" si="13"/>
        <v>88</v>
      </c>
      <c r="Q46" s="25" t="str">
        <f t="shared" si="14"/>
        <v>19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19</v>
      </c>
      <c r="U46" s="24" t="str">
        <f t="shared" si="18"/>
        <v>E</v>
      </c>
      <c r="V46" s="44"/>
      <c r="W46" s="22">
        <f t="shared" si="19"/>
        <v>88.316666666666663</v>
      </c>
      <c r="X46" s="22">
        <f t="shared" si="20"/>
        <v>271.68333333333334</v>
      </c>
      <c r="Y46" s="22">
        <f t="shared" si="21"/>
        <v>4.7417686894599278</v>
      </c>
      <c r="Z46" s="64"/>
      <c r="AA46" s="58">
        <f t="shared" si="22"/>
        <v>-1.1772922390519722</v>
      </c>
      <c r="AB46" s="58">
        <f t="shared" si="23"/>
        <v>40.060079667713197</v>
      </c>
      <c r="AC46" s="64"/>
      <c r="AD46" s="82">
        <f t="shared" si="24"/>
        <v>-9.5689626504963919E-4</v>
      </c>
      <c r="AE46" s="82">
        <f t="shared" si="25"/>
        <v>2.48738763710855E-4</v>
      </c>
      <c r="AF46" s="22">
        <f t="shared" si="26"/>
        <v>-1.1763353427869225</v>
      </c>
      <c r="AG46" s="22">
        <f t="shared" si="27"/>
        <v>40.059830928949488</v>
      </c>
      <c r="AH46" s="64"/>
      <c r="AI46" s="25">
        <f t="shared" si="28"/>
        <v>5</v>
      </c>
      <c r="AJ46" s="82">
        <f t="shared" si="29"/>
        <v>717986.51949612424</v>
      </c>
      <c r="AK46" s="82">
        <f t="shared" si="30"/>
        <v>459153.64832836029</v>
      </c>
      <c r="AL46" s="66"/>
      <c r="AM46" s="9" t="str">
        <f t="shared" si="31"/>
        <v>5 - 1</v>
      </c>
      <c r="AN46" s="18">
        <f t="shared" si="32"/>
        <v>-1.1799999999348074</v>
      </c>
      <c r="AO46" s="18">
        <f t="shared" si="33"/>
        <v>47.270799997385637</v>
      </c>
      <c r="AP46" s="9" t="str">
        <f t="shared" si="34"/>
        <v>459153.98,717986.19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71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98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1593.3590999995072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796.67954999975359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3.3579920965277799E-3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35256.686463766033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118.39167449508429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5.921573841263239E-4</v>
      </c>
      <c r="AB40" s="91">
        <f>SUM(AB42:AB65536)</f>
        <v>-3.3053684443292708E-3</v>
      </c>
      <c r="AC40" s="91"/>
      <c r="AD40" s="91">
        <f>SUM(AD42:AD65536)</f>
        <v>5.921573841263239E-4</v>
      </c>
      <c r="AE40" s="91">
        <f>SUM(AE42:AE65536)</f>
        <v>-3.3053684443292708E-3</v>
      </c>
      <c r="AF40" s="91">
        <f>SUM(AF42:AF65536)</f>
        <v>0</v>
      </c>
      <c r="AG40" s="91">
        <f>SUM(AG42:AG65536)</f>
        <v>1.5543122344752192E-15</v>
      </c>
      <c r="AH40" s="92"/>
      <c r="AI40" s="93">
        <v>1</v>
      </c>
      <c r="AJ40" s="92">
        <f>AJ44+AF44</f>
        <v>718139.366002472</v>
      </c>
      <c r="AK40" s="92">
        <f>AK44+AG44</f>
        <v>459236.56402358221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3067.9699999999721</v>
      </c>
      <c r="G41" s="72">
        <f>IF(D42=0,D41-$D$41,D41-D42)</f>
        <v>3250.2699999999604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4469.5296166151056</v>
      </c>
      <c r="N41" s="36">
        <f>IF(F41=0,,ATAN(G41/F41))</f>
        <v>0.81424313246628</v>
      </c>
      <c r="O41" s="36">
        <f>ABS(DEGREES(N41))</f>
        <v>46.652694987829463</v>
      </c>
      <c r="P41" s="37" t="str">
        <f>TEXT(INT(O41),"00")</f>
        <v>46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46.65</v>
      </c>
      <c r="X41" s="22">
        <f>IF(R41="",W41,IF(R41="N",IF(U41="E",180+W41,180-W41),IF(U41="E",360-W41,W41)))</f>
        <v>46.65</v>
      </c>
      <c r="Y41" s="22">
        <f>RADIANS(X41)</f>
        <v>0.8141960960553547</v>
      </c>
      <c r="Z41" s="64"/>
      <c r="AA41" s="58">
        <f>-M41*COS(Y41)</f>
        <v>-3068.1228776414287</v>
      </c>
      <c r="AB41" s="58">
        <f>-M41*SIN(Y41)</f>
        <v>-3250.1256901069</v>
      </c>
      <c r="AC41" s="64"/>
      <c r="AD41" s="22">
        <v>0</v>
      </c>
      <c r="AE41" s="22">
        <v>0</v>
      </c>
      <c r="AF41" s="22">
        <f t="shared" ref="AF41:AG43" si="0">AA41-AD41</f>
        <v>-3068.1228776414287</v>
      </c>
      <c r="AG41" s="22">
        <f t="shared" si="0"/>
        <v>-3250.1256901069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718160.65</v>
      </c>
      <c r="D42" s="60">
        <v>459199.95</v>
      </c>
      <c r="E42" s="79"/>
      <c r="F42" s="72">
        <f>IF(C43=0,C42-$C$42,C42-C43)</f>
        <v>1.2600000000093132</v>
      </c>
      <c r="G42" s="72">
        <f>IF(D43=0,D42-$D$42,D42-D43)</f>
        <v>-40.119999999995343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40.13978076671134</v>
      </c>
      <c r="N42" s="36">
        <f>IF(F42=0,,ATAN(G42/F42))</f>
        <v>-1.5394008634535803</v>
      </c>
      <c r="O42" s="36">
        <f>ABS(DEGREES(N42))</f>
        <v>88.20117245468488</v>
      </c>
      <c r="P42" s="37" t="str">
        <f>TEXT(INT(O42),"00")</f>
        <v>88</v>
      </c>
      <c r="Q42" s="38" t="str">
        <f>TEXT((O42-P42)*60,"00")</f>
        <v>12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88.2</v>
      </c>
      <c r="X42" s="22">
        <f>IF(R42="",W42,IF(R42="N",IF(U42="E",180+W42,180-W42),IF(U42="E",360-W42,W42)))</f>
        <v>271.8</v>
      </c>
      <c r="Y42" s="22">
        <f>RADIANS(X42)</f>
        <v>4.7438049069205883</v>
      </c>
      <c r="Z42" s="64"/>
      <c r="AA42" s="58">
        <f>-M42*COS(Y42)</f>
        <v>-1.2608209831120787</v>
      </c>
      <c r="AB42" s="58">
        <f>-M42*SIN(Y42)</f>
        <v>40.119974207970195</v>
      </c>
      <c r="AC42" s="64"/>
      <c r="AD42" s="82">
        <f>$AA$40/$M$40*M42</f>
        <v>2.0076637719324447E-4</v>
      </c>
      <c r="AE42" s="82">
        <f>$AB$40/$M$40*M42</f>
        <v>-1.1206595841677322E-3</v>
      </c>
      <c r="AF42" s="22">
        <f t="shared" si="0"/>
        <v>-1.2610217494892719</v>
      </c>
      <c r="AG42" s="22">
        <f t="shared" si="0"/>
        <v>40.121094867554362</v>
      </c>
      <c r="AH42" s="63"/>
      <c r="AI42" s="38">
        <f>A42</f>
        <v>1</v>
      </c>
      <c r="AJ42" s="82">
        <f t="shared" ref="AJ42:AK44" si="1">AJ41+AF41</f>
        <v>718160.49712235853</v>
      </c>
      <c r="AK42" s="82">
        <f t="shared" si="1"/>
        <v>459200.09430989309</v>
      </c>
      <c r="AL42" s="66"/>
      <c r="AM42" s="9" t="str">
        <f>IF(A43=0,A42&amp;" - 1",A42&amp;" - "&amp;A43)</f>
        <v>1 - 2</v>
      </c>
      <c r="AN42" s="18">
        <f>F42</f>
        <v>1.2600000000093132</v>
      </c>
      <c r="AO42" s="18">
        <f>AN42*G42</f>
        <v>-50.551200000367778</v>
      </c>
      <c r="AP42" s="9" t="str">
        <f>D42&amp;","&amp;C42</f>
        <v>459199.95,718160.65</v>
      </c>
    </row>
    <row r="43" spans="1:44">
      <c r="A43" s="20">
        <f>A42+1</f>
        <v>2</v>
      </c>
      <c r="B43" s="44"/>
      <c r="C43" s="60">
        <v>718159.39</v>
      </c>
      <c r="D43" s="60">
        <v>459240.07</v>
      </c>
      <c r="E43" s="79"/>
      <c r="F43" s="72">
        <f>IF(C44=0,C43-$C$42,C43-C44)</f>
        <v>16.950000000069849</v>
      </c>
      <c r="G43" s="72">
        <f>IF(D44=0,D43-$D$42,D43-D44)</f>
        <v>0.58000000001629815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16.959920400826967</v>
      </c>
      <c r="N43" s="36">
        <f>IF(F43=0,,ATAN(G43/F43))</f>
        <v>3.4204943161999853E-2</v>
      </c>
      <c r="O43" s="36">
        <f>ABS(DEGREES(N43))</f>
        <v>1.9597988816674565</v>
      </c>
      <c r="P43" s="37" t="str">
        <f>TEXT(INT(O43),"00")</f>
        <v>01</v>
      </c>
      <c r="Q43" s="38" t="str">
        <f>TEXT((O43-P43)*60,"00")</f>
        <v>58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58</v>
      </c>
      <c r="U43" s="40" t="str">
        <f>IF(L43="",IF(G43&gt;0,"W","E"),"")</f>
        <v>W</v>
      </c>
      <c r="V43" s="44"/>
      <c r="W43" s="22">
        <f>IF(S43="due",90*(I43+K43),S43+T43/60)</f>
        <v>1.9666666666666668</v>
      </c>
      <c r="X43" s="22">
        <f>IF(R43="",W43,IF(R43="N",IF(U43="E",180+W43,180-W43),IF(U43="E",360-W43,W43)))</f>
        <v>1.9666666666666668</v>
      </c>
      <c r="Y43" s="22">
        <f>RADIANS(X43)</f>
        <v>3.4324808622555152E-2</v>
      </c>
      <c r="Z43" s="64"/>
      <c r="AA43" s="58">
        <f>-M43*COS(Y43)</f>
        <v>-16.949930356336388</v>
      </c>
      <c r="AB43" s="58">
        <f>-M43*SIN(Y43)</f>
        <v>-0.58203171540121224</v>
      </c>
      <c r="AC43" s="64"/>
      <c r="AD43" s="82">
        <f>$AA$40/$M$40*M43</f>
        <v>8.4828110949316461E-5</v>
      </c>
      <c r="AE43" s="82">
        <f>$AB$40/$M$40*M43</f>
        <v>-4.7350276909511316E-4</v>
      </c>
      <c r="AF43" s="22">
        <f t="shared" si="0"/>
        <v>-16.950015184447338</v>
      </c>
      <c r="AG43" s="22">
        <f t="shared" si="0"/>
        <v>-0.58155821263211716</v>
      </c>
      <c r="AH43" s="64"/>
      <c r="AI43" s="25">
        <f>A43</f>
        <v>2</v>
      </c>
      <c r="AJ43" s="82">
        <f t="shared" si="1"/>
        <v>718159.23610060907</v>
      </c>
      <c r="AK43" s="82">
        <f t="shared" si="1"/>
        <v>459240.21540476062</v>
      </c>
      <c r="AL43" s="66"/>
      <c r="AM43" s="9" t="str">
        <f>IF(A44=0,A43&amp;" - 1",A43&amp;" - "&amp;A44)</f>
        <v>2 - 3</v>
      </c>
      <c r="AN43" s="18">
        <f>AN42+F42+F43</f>
        <v>19.470000000088476</v>
      </c>
      <c r="AO43" s="18">
        <f>AN43*G43</f>
        <v>11.29260000036864</v>
      </c>
      <c r="AP43" s="9" t="str">
        <f>D43&amp;","&amp;C43</f>
        <v>459240.07,718159.39</v>
      </c>
    </row>
    <row r="44" spans="1:44" s="46" customFormat="1">
      <c r="A44" s="20">
        <f>A43+1</f>
        <v>3</v>
      </c>
      <c r="B44" s="44"/>
      <c r="C44" s="60">
        <v>718142.44</v>
      </c>
      <c r="D44" s="60">
        <v>459239.49</v>
      </c>
      <c r="E44" s="79"/>
      <c r="F44" s="72">
        <f>IF(C45=0,C44-$C$42,C44-C45)</f>
        <v>2.9199999999254942</v>
      </c>
      <c r="G44" s="72">
        <f>IF(D45=0,D44-$D$42,D44-D45)</f>
        <v>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4.2368974497393461</v>
      </c>
      <c r="N44" s="22">
        <f>IF(F44=0,,ATAN(G44/F44))</f>
        <v>0.81043466714492507</v>
      </c>
      <c r="O44" s="22">
        <f>ABS(DEGREES(N44))</f>
        <v>46.434485998493891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46.43333333333333</v>
      </c>
      <c r="Y44" s="22">
        <f>RADIANS(X44)</f>
        <v>0.8104145493427003</v>
      </c>
      <c r="Z44" s="64"/>
      <c r="AA44" s="58">
        <f>-M44*COS(Y44)</f>
        <v>-2.9200617609874207</v>
      </c>
      <c r="AB44" s="58">
        <f>-M44*SIN(Y44)</f>
        <v>-3.0699412554032399</v>
      </c>
      <c r="AC44" s="64"/>
      <c r="AD44" s="82">
        <f>$AA$40/$M$40*M44</f>
        <v>2.1191609303180485E-5</v>
      </c>
      <c r="AE44" s="82">
        <f>$AB$40/$M$40*M44</f>
        <v>-1.182896279823213E-4</v>
      </c>
      <c r="AF44" s="22">
        <f>AA44-AD44</f>
        <v>-2.920082952596724</v>
      </c>
      <c r="AG44" s="22">
        <f>AB44-AE44</f>
        <v>-3.0698229657752578</v>
      </c>
      <c r="AH44" s="64"/>
      <c r="AI44" s="25">
        <f>A44</f>
        <v>3</v>
      </c>
      <c r="AJ44" s="82">
        <f t="shared" si="1"/>
        <v>718142.2860854246</v>
      </c>
      <c r="AK44" s="82">
        <f t="shared" si="1"/>
        <v>459239.63384654798</v>
      </c>
      <c r="AL44" s="66"/>
      <c r="AM44" s="9" t="str">
        <f>IF(A45=0,A44&amp;" - 1",A44&amp;" - "&amp;A45)</f>
        <v>3 - 4</v>
      </c>
      <c r="AN44" s="18">
        <f>AN43+F43+F44</f>
        <v>39.340000000083819</v>
      </c>
      <c r="AO44" s="18">
        <f>AN44*G44</f>
        <v>120.77380000053211</v>
      </c>
      <c r="AP44" s="9" t="str">
        <f>D44&amp;","&amp;C44</f>
        <v>459239.49,718142.44</v>
      </c>
    </row>
    <row r="45" spans="1:44" s="46" customFormat="1">
      <c r="A45" s="20">
        <f t="shared" ref="A45:A46" si="2">A44+1</f>
        <v>4</v>
      </c>
      <c r="B45" s="44"/>
      <c r="C45" s="60">
        <v>718139.52</v>
      </c>
      <c r="D45" s="60">
        <v>459236.42</v>
      </c>
      <c r="E45" s="79"/>
      <c r="F45" s="72">
        <f t="shared" ref="F45:F46" si="3">IF(C46=0,C45-$C$42,C45-C46)</f>
        <v>-1.1300000000046566</v>
      </c>
      <c r="G45" s="72">
        <f t="shared" ref="G45:G46" si="4">IF(D46=0,D45-$D$42,D45-D46)</f>
        <v>37.029999999969732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37.047237413844627</v>
      </c>
      <c r="N45" s="22">
        <f t="shared" ref="N45:N46" si="11">IF(F45=0,,ATAN(G45/F45))</f>
        <v>-1.5402899957496026</v>
      </c>
      <c r="O45" s="22">
        <f t="shared" ref="O45:O46" si="12">ABS(DEGREES(N45))</f>
        <v>88.252115982675733</v>
      </c>
      <c r="P45" s="24" t="str">
        <f t="shared" ref="P45:P46" si="13">TEXT(INT(O45),"00")</f>
        <v>88</v>
      </c>
      <c r="Q45" s="25" t="str">
        <f t="shared" ref="Q45:Q46" si="14">TEXT((O45-P45)*60,"00")</f>
        <v>15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88.25</v>
      </c>
      <c r="X45" s="22">
        <f t="shared" ref="X45:X46" si="20">IF(R45="",W45,IF(R45="N",IF(U45="E",180+W45,180-W45),IF(U45="E",360-W45,W45)))</f>
        <v>91.75</v>
      </c>
      <c r="Y45" s="22">
        <f t="shared" ref="Y45:Y46" si="21">RADIANS(X45)</f>
        <v>1.6013395887047974</v>
      </c>
      <c r="Z45" s="64"/>
      <c r="AA45" s="58">
        <f t="shared" ref="AA45:AA46" si="22">-M45*COS(Y45)</f>
        <v>1.1313675491501318</v>
      </c>
      <c r="AB45" s="58">
        <f t="shared" ref="AB45:AB46" si="23">-M45*SIN(Y45)</f>
        <v>-37.029958242840337</v>
      </c>
      <c r="AC45" s="64"/>
      <c r="AD45" s="82">
        <f t="shared" ref="AD45:AD46" si="24">$AA$40/$M$40*M45</f>
        <v>1.8529846198771336E-4</v>
      </c>
      <c r="AE45" s="82">
        <f t="shared" ref="AE45:AE46" si="25">$AB$40/$M$40*M45</f>
        <v>-1.0343190939695779E-3</v>
      </c>
      <c r="AF45" s="22">
        <f t="shared" ref="AF45:AF46" si="26">AA45-AD45</f>
        <v>1.1311822506881442</v>
      </c>
      <c r="AG45" s="22">
        <f t="shared" ref="AG45:AG46" si="27">AB45-AE45</f>
        <v>-37.028923923746369</v>
      </c>
      <c r="AH45" s="64"/>
      <c r="AI45" s="25">
        <f t="shared" ref="AI45:AI46" si="28">A45</f>
        <v>4</v>
      </c>
      <c r="AJ45" s="82">
        <f t="shared" ref="AJ45:AJ46" si="29">AJ44+AF44</f>
        <v>718139.366002472</v>
      </c>
      <c r="AK45" s="82">
        <f t="shared" ref="AK45:AK46" si="30">AK44+AG44</f>
        <v>459236.56402358221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41.130000000004657</v>
      </c>
      <c r="AO45" s="18">
        <f t="shared" ref="AO45:AO46" si="33">AN45*G45</f>
        <v>1523.0438999989276</v>
      </c>
      <c r="AP45" s="9" t="str">
        <f t="shared" ref="AP45:AP46" si="34">D45&amp;","&amp;C45</f>
        <v>459236.42,718139.52</v>
      </c>
    </row>
    <row r="46" spans="1:44" s="46" customFormat="1">
      <c r="A46" s="20">
        <f t="shared" si="2"/>
        <v>5</v>
      </c>
      <c r="B46" s="44"/>
      <c r="C46" s="60">
        <v>718140.65</v>
      </c>
      <c r="D46" s="60">
        <v>459199.39</v>
      </c>
      <c r="E46" s="79"/>
      <c r="F46" s="72">
        <f t="shared" si="3"/>
        <v>-20</v>
      </c>
      <c r="G46" s="72">
        <f t="shared" si="4"/>
        <v>-0.55999999999767169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20.007838463962003</v>
      </c>
      <c r="N46" s="22">
        <f t="shared" si="11"/>
        <v>2.7992686106697556E-2</v>
      </c>
      <c r="O46" s="22">
        <f t="shared" si="12"/>
        <v>1.603862771148266</v>
      </c>
      <c r="P46" s="24" t="str">
        <f t="shared" si="13"/>
        <v>01</v>
      </c>
      <c r="Q46" s="25" t="str">
        <f t="shared" si="14"/>
        <v>36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36</v>
      </c>
      <c r="U46" s="24" t="str">
        <f t="shared" si="18"/>
        <v>E</v>
      </c>
      <c r="V46" s="44"/>
      <c r="W46" s="22">
        <f t="shared" si="19"/>
        <v>1.6</v>
      </c>
      <c r="X46" s="22">
        <f t="shared" si="20"/>
        <v>181.6</v>
      </c>
      <c r="Y46" s="22">
        <f t="shared" si="21"/>
        <v>3.1695179216217024</v>
      </c>
      <c r="Z46" s="64"/>
      <c r="AA46" s="58">
        <f t="shared" si="22"/>
        <v>20.000037708669883</v>
      </c>
      <c r="AB46" s="58">
        <f t="shared" si="23"/>
        <v>0.55865163723027067</v>
      </c>
      <c r="AC46" s="64"/>
      <c r="AD46" s="82">
        <f t="shared" si="24"/>
        <v>1.0007282469286905E-4</v>
      </c>
      <c r="AE46" s="82">
        <f t="shared" si="25"/>
        <v>-5.5859736911452614E-4</v>
      </c>
      <c r="AF46" s="22">
        <f t="shared" si="26"/>
        <v>19.999937635845189</v>
      </c>
      <c r="AG46" s="22">
        <f t="shared" si="27"/>
        <v>0.55921023459938524</v>
      </c>
      <c r="AH46" s="64"/>
      <c r="AI46" s="25">
        <f t="shared" si="28"/>
        <v>5</v>
      </c>
      <c r="AJ46" s="82">
        <f t="shared" si="29"/>
        <v>718140.49718472268</v>
      </c>
      <c r="AK46" s="82">
        <f t="shared" si="30"/>
        <v>459199.53509965847</v>
      </c>
      <c r="AL46" s="66"/>
      <c r="AM46" s="9" t="str">
        <f t="shared" si="31"/>
        <v>5 - 1</v>
      </c>
      <c r="AN46" s="18">
        <f t="shared" si="32"/>
        <v>20</v>
      </c>
      <c r="AO46" s="18">
        <f t="shared" si="33"/>
        <v>-11.199999999953434</v>
      </c>
      <c r="AP46" s="9" t="str">
        <f t="shared" si="34"/>
        <v>459199.39,718140.65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1500.8748000021758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750.43740000108789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8.7735391959858043E-3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13230.917402559038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116.08197243020241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8.4557104006783845E-3</v>
      </c>
      <c r="AB40" s="91">
        <f>SUM(AB42:AB65536)</f>
        <v>-2.3400751362634975E-3</v>
      </c>
      <c r="AC40" s="91"/>
      <c r="AD40" s="91">
        <f>SUM(AD42:AD65536)</f>
        <v>8.4557104006783845E-3</v>
      </c>
      <c r="AE40" s="91">
        <f>SUM(AE42:AE65536)</f>
        <v>-2.3400751362634975E-3</v>
      </c>
      <c r="AF40" s="91">
        <f>SUM(AF42:AF65536)</f>
        <v>0</v>
      </c>
      <c r="AG40" s="91">
        <f>SUM(AG42:AG65536)</f>
        <v>-1.5543122344752192E-15</v>
      </c>
      <c r="AH40" s="92"/>
      <c r="AI40" s="93">
        <v>1</v>
      </c>
      <c r="AJ40" s="92">
        <f>AJ44+AF44</f>
        <v>717965.44195581204</v>
      </c>
      <c r="AK40" s="92">
        <f>AK44+AG44</f>
        <v>459230.24837643106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3243.609999999986</v>
      </c>
      <c r="G41" s="72">
        <f>IF(D42=0,D41-$D$41,D41-D42)</f>
        <v>3256.179999999993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4596.0541798916884</v>
      </c>
      <c r="N41" s="36">
        <f>IF(F41=0,,ATAN(G41/F41))</f>
        <v>0.78733206962048496</v>
      </c>
      <c r="O41" s="36">
        <f>ABS(DEGREES(N41))</f>
        <v>45.110804664554088</v>
      </c>
      <c r="P41" s="37" t="str">
        <f>TEXT(INT(O41),"00")</f>
        <v>45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45.116666666666667</v>
      </c>
      <c r="X41" s="22">
        <f>IF(R41="",W41,IF(R41="N",IF(U41="E",180+W41,180-W41),IF(U41="E",360-W41,W41)))</f>
        <v>45.116666666666667</v>
      </c>
      <c r="Y41" s="22">
        <f>RADIANS(X41)</f>
        <v>0.78743438085810835</v>
      </c>
      <c r="Z41" s="64"/>
      <c r="AA41" s="58">
        <f>-M41*COS(Y41)</f>
        <v>-3243.2768392184539</v>
      </c>
      <c r="AB41" s="58">
        <f>-M41*SIN(Y41)</f>
        <v>-3256.5118407107043</v>
      </c>
      <c r="AC41" s="64"/>
      <c r="AD41" s="22">
        <v>0</v>
      </c>
      <c r="AE41" s="22">
        <v>0</v>
      </c>
      <c r="AF41" s="22">
        <f t="shared" ref="AF41:AG43" si="0">AA41-AD41</f>
        <v>-3243.2768392184539</v>
      </c>
      <c r="AG41" s="22">
        <f t="shared" si="0"/>
        <v>-3256.5118407107043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717985.01</v>
      </c>
      <c r="D42" s="60">
        <v>459194.04</v>
      </c>
      <c r="E42" s="79"/>
      <c r="F42" s="72">
        <f>IF(C43=0,C42-$C$42,C42-C43)</f>
        <v>1.0999999999767169</v>
      </c>
      <c r="G42" s="72">
        <f>IF(D43=0,D42-$D$42,D42-D43)</f>
        <v>-40.100000000034925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40.11508444466682</v>
      </c>
      <c r="N42" s="36">
        <f>IF(F42=0,,ATAN(G42/F42))</f>
        <v>-1.543371782802645</v>
      </c>
      <c r="O42" s="36">
        <f>ABS(DEGREES(N42))</f>
        <v>88.428689374173132</v>
      </c>
      <c r="P42" s="37" t="str">
        <f>TEXT(INT(O42),"00")</f>
        <v>88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88.433333333333337</v>
      </c>
      <c r="X42" s="22">
        <f>IF(R42="",W42,IF(R42="N",IF(U42="E",180+W42,180-W42),IF(U42="E",360-W42,W42)))</f>
        <v>271.56666666666666</v>
      </c>
      <c r="Y42" s="22">
        <f>RADIANS(X42)</f>
        <v>4.7397324719992673</v>
      </c>
      <c r="Z42" s="64"/>
      <c r="AA42" s="58">
        <f>-M42*COS(Y42)</f>
        <v>-1.096749796022316</v>
      </c>
      <c r="AB42" s="58">
        <f>-M42*SIN(Y42)</f>
        <v>40.100089025932036</v>
      </c>
      <c r="AC42" s="64"/>
      <c r="AD42" s="82">
        <f>$AA$40/$M$40*M42</f>
        <v>2.9220862607827881E-3</v>
      </c>
      <c r="AE42" s="82">
        <f>$AB$40/$M$40*M42</f>
        <v>-8.0867261068051557E-4</v>
      </c>
      <c r="AF42" s="22">
        <f t="shared" si="0"/>
        <v>-1.0996718822830989</v>
      </c>
      <c r="AG42" s="22">
        <f t="shared" si="0"/>
        <v>40.100897698542717</v>
      </c>
      <c r="AH42" s="63"/>
      <c r="AI42" s="38">
        <f>A42</f>
        <v>1</v>
      </c>
      <c r="AJ42" s="82">
        <f t="shared" ref="AJ42:AK44" si="1">AJ41+AF41</f>
        <v>717985.34316078154</v>
      </c>
      <c r="AK42" s="82">
        <f t="shared" si="1"/>
        <v>459193.70815928926</v>
      </c>
      <c r="AL42" s="66"/>
      <c r="AM42" s="9" t="str">
        <f>IF(A43=0,A42&amp;" - 1",A42&amp;" - "&amp;A43)</f>
        <v>1 - 2</v>
      </c>
      <c r="AN42" s="18">
        <f>F42</f>
        <v>1.0999999999767169</v>
      </c>
      <c r="AO42" s="18">
        <f>AN42*G42</f>
        <v>-44.109999999104765</v>
      </c>
      <c r="AP42" s="9" t="str">
        <f>D42&amp;","&amp;C42</f>
        <v>459194.04,717985.01</v>
      </c>
    </row>
    <row r="43" spans="1:44">
      <c r="A43" s="20">
        <f>A42+1</f>
        <v>2</v>
      </c>
      <c r="B43" s="44"/>
      <c r="C43" s="60">
        <v>717983.91</v>
      </c>
      <c r="D43" s="60">
        <v>459234.14</v>
      </c>
      <c r="E43" s="79"/>
      <c r="F43" s="72">
        <f>IF(C44=0,C43-$C$42,C43-C44)</f>
        <v>16.17000000004191</v>
      </c>
      <c r="G43" s="72">
        <f>IF(D44=0,D43-$D$42,D43-D44)</f>
        <v>0.61999999999534339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16.181881843634553</v>
      </c>
      <c r="N43" s="36">
        <f>IF(F43=0,,ATAN(G43/F43))</f>
        <v>3.8323836458752557E-2</v>
      </c>
      <c r="O43" s="36">
        <f>ABS(DEGREES(N43))</f>
        <v>2.1957940838361121</v>
      </c>
      <c r="P43" s="37" t="str">
        <f>TEXT(INT(O43),"00")</f>
        <v>02</v>
      </c>
      <c r="Q43" s="38" t="str">
        <f>TEXT((O43-P43)*60,"00")</f>
        <v>12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2.2000000000000002</v>
      </c>
      <c r="X43" s="22">
        <f>IF(R43="",W43,IF(R43="N",IF(U43="E",180+W43,180-W43),IF(U43="E",360-W43,W43)))</f>
        <v>2.2000000000000002</v>
      </c>
      <c r="Y43" s="22">
        <f>RADIANS(X43)</f>
        <v>3.8397243543875255E-2</v>
      </c>
      <c r="Z43" s="64"/>
      <c r="AA43" s="58">
        <f>-M43*COS(Y43)</f>
        <v>-16.169954444082343</v>
      </c>
      <c r="AB43" s="58">
        <f>-M43*SIN(Y43)</f>
        <v>-0.62118699089024854</v>
      </c>
      <c r="AC43" s="64"/>
      <c r="AD43" s="82">
        <f>$AA$40/$M$40*M43</f>
        <v>1.1787300279553908E-3</v>
      </c>
      <c r="AE43" s="82">
        <f>$AB$40/$M$40*M43</f>
        <v>-3.2620758044933672E-4</v>
      </c>
      <c r="AF43" s="22">
        <f t="shared" si="0"/>
        <v>-16.171133174110299</v>
      </c>
      <c r="AG43" s="22">
        <f t="shared" si="0"/>
        <v>-0.62086078330979921</v>
      </c>
      <c r="AH43" s="64"/>
      <c r="AI43" s="25">
        <f>A43</f>
        <v>2</v>
      </c>
      <c r="AJ43" s="82">
        <f t="shared" si="1"/>
        <v>717984.24348889932</v>
      </c>
      <c r="AK43" s="82">
        <f t="shared" si="1"/>
        <v>459233.80905698781</v>
      </c>
      <c r="AL43" s="66"/>
      <c r="AM43" s="9" t="str">
        <f>IF(A44=0,A43&amp;" - 1",A43&amp;" - "&amp;A44)</f>
        <v>2 - 3</v>
      </c>
      <c r="AN43" s="18">
        <f>AN42+F42+F43</f>
        <v>18.369999999995343</v>
      </c>
      <c r="AO43" s="18">
        <f>AN43*G43</f>
        <v>11.389399999911571</v>
      </c>
      <c r="AP43" s="9" t="str">
        <f>D43&amp;","&amp;C43</f>
        <v>459234.14,717983.91</v>
      </c>
    </row>
    <row r="44" spans="1:44" s="46" customFormat="1">
      <c r="A44" s="20">
        <f>A43+1</f>
        <v>3</v>
      </c>
      <c r="B44" s="44"/>
      <c r="C44" s="60">
        <v>717967.74</v>
      </c>
      <c r="D44" s="60">
        <v>459233.52</v>
      </c>
      <c r="E44" s="79"/>
      <c r="F44" s="72">
        <f>IF(C45=0,C44-$C$42,C44-C45)</f>
        <v>2.6300000000046566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3.9446799616747343</v>
      </c>
      <c r="N44" s="22">
        <f>IF(F44=0,,ATAN(G44/F44))</f>
        <v>0.84099610187293683</v>
      </c>
      <c r="O44" s="22">
        <f>ABS(DEGREES(N44))</f>
        <v>48.185527224273507</v>
      </c>
      <c r="P44" s="24" t="str">
        <f>TEXT(INT(O44),"00")</f>
        <v>48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48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48.18333333333333</v>
      </c>
      <c r="X44" s="22">
        <f>IF(R44="",W44,IF(R44="N",IF(U44="E",180+W44,180-W44),IF(U44="E",360-W44,W44)))</f>
        <v>48.18333333333333</v>
      </c>
      <c r="Y44" s="22">
        <f>RADIANS(X44)</f>
        <v>0.84095781125260105</v>
      </c>
      <c r="Z44" s="64"/>
      <c r="AA44" s="58">
        <f>-M44*COS(Y44)</f>
        <v>-2.6301125725004004</v>
      </c>
      <c r="AB44" s="58">
        <f>-M44*SIN(Y44)</f>
        <v>-2.9398992935155972</v>
      </c>
      <c r="AC44" s="64"/>
      <c r="AD44" s="82">
        <f>$AA$40/$M$40*M44</f>
        <v>2.8734066695271178E-4</v>
      </c>
      <c r="AE44" s="82">
        <f>$AB$40/$M$40*M44</f>
        <v>-7.9520077972332879E-5</v>
      </c>
      <c r="AF44" s="22">
        <f>AA44-AD44</f>
        <v>-2.630399913167353</v>
      </c>
      <c r="AG44" s="22">
        <f>AB44-AE44</f>
        <v>-2.939819773437625</v>
      </c>
      <c r="AH44" s="64"/>
      <c r="AI44" s="25">
        <f>A44</f>
        <v>3</v>
      </c>
      <c r="AJ44" s="82">
        <f t="shared" si="1"/>
        <v>717968.07235572522</v>
      </c>
      <c r="AK44" s="82">
        <f t="shared" si="1"/>
        <v>459233.18819620449</v>
      </c>
      <c r="AL44" s="66"/>
      <c r="AM44" s="9" t="str">
        <f>IF(A45=0,A44&amp;" - 1",A44&amp;" - "&amp;A45)</f>
        <v>3 - 4</v>
      </c>
      <c r="AN44" s="18">
        <f>AN43+F43+F44</f>
        <v>37.17000000004191</v>
      </c>
      <c r="AO44" s="18">
        <f>AN44*G44</f>
        <v>109.27980000020976</v>
      </c>
      <c r="AP44" s="9" t="str">
        <f>D44&amp;","&amp;C44</f>
        <v>459233.52,717967.74</v>
      </c>
    </row>
    <row r="45" spans="1:44" s="46" customFormat="1">
      <c r="A45" s="20">
        <f t="shared" ref="A45:A46" si="2">A44+1</f>
        <v>4</v>
      </c>
      <c r="B45" s="44"/>
      <c r="C45" s="60">
        <v>717965.11</v>
      </c>
      <c r="D45" s="60">
        <v>459230.58</v>
      </c>
      <c r="E45" s="79"/>
      <c r="F45" s="72">
        <f t="shared" ref="F45:F46" si="3">IF(C46=0,C45-$C$42,C45-C46)</f>
        <v>-1.0600000000558794</v>
      </c>
      <c r="G45" s="72">
        <f t="shared" ref="G45:G46" si="4">IF(D46=0,D45-$D$42,D45-D46)</f>
        <v>36.980000000039581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36.99518887643427</v>
      </c>
      <c r="N45" s="22">
        <f t="shared" ref="N45:N46" si="11">IF(F45=0,,ATAN(G45/F45))</f>
        <v>-1.5421400306150015</v>
      </c>
      <c r="O45" s="22">
        <f t="shared" ref="O45:O46" si="12">ABS(DEGREES(N45))</f>
        <v>88.358115172415154</v>
      </c>
      <c r="P45" s="24" t="str">
        <f t="shared" ref="P45:P46" si="13">TEXT(INT(O45),"00")</f>
        <v>88</v>
      </c>
      <c r="Q45" s="25" t="str">
        <f t="shared" ref="Q45:Q46" si="14">TEXT((O45-P45)*60,"00")</f>
        <v>21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88.35</v>
      </c>
      <c r="X45" s="22">
        <f t="shared" ref="X45:X46" si="20">IF(R45="",W45,IF(R45="N",IF(U45="E",180+W45,180-W45),IF(U45="E",360-W45,W45)))</f>
        <v>91.65</v>
      </c>
      <c r="Y45" s="22">
        <f t="shared" ref="Y45:Y46" si="21">RADIANS(X45)</f>
        <v>1.5995942594528032</v>
      </c>
      <c r="Z45" s="64"/>
      <c r="AA45" s="58">
        <f t="shared" ref="AA45:AA46" si="22">-M45*COS(Y45)</f>
        <v>1.0652377063629641</v>
      </c>
      <c r="AB45" s="58">
        <f t="shared" ref="AB45:AB46" si="23">-M45*SIN(Y45)</f>
        <v>-36.979849494447492</v>
      </c>
      <c r="AC45" s="64"/>
      <c r="AD45" s="82">
        <f t="shared" ref="AD45:AD46" si="24">$AA$40/$M$40*M45</f>
        <v>2.6948250172576867E-3</v>
      </c>
      <c r="AE45" s="82">
        <f t="shared" ref="AE45:AE46" si="25">$AB$40/$M$40*M45</f>
        <v>-7.4577920962851779E-4</v>
      </c>
      <c r="AF45" s="22">
        <f t="shared" ref="AF45:AF46" si="26">AA45-AD45</f>
        <v>1.0625428813457065</v>
      </c>
      <c r="AG45" s="22">
        <f t="shared" ref="AG45:AG46" si="27">AB45-AE45</f>
        <v>-36.979103715237862</v>
      </c>
      <c r="AH45" s="64"/>
      <c r="AI45" s="25">
        <f t="shared" ref="AI45:AI46" si="28">A45</f>
        <v>4</v>
      </c>
      <c r="AJ45" s="82">
        <f t="shared" ref="AJ45:AJ46" si="29">AJ44+AF44</f>
        <v>717965.44195581204</v>
      </c>
      <c r="AK45" s="82">
        <f t="shared" ref="AK45:AK46" si="30">AK44+AG44</f>
        <v>459230.24837643106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38.739999999990687</v>
      </c>
      <c r="AO45" s="18">
        <f t="shared" ref="AO45:AO46" si="33">AN45*G45</f>
        <v>1432.6052000011889</v>
      </c>
      <c r="AP45" s="9" t="str">
        <f t="shared" ref="AP45:AP46" si="34">D45&amp;","&amp;C45</f>
        <v>459230.58,717965.11</v>
      </c>
    </row>
    <row r="46" spans="1:44" s="46" customFormat="1">
      <c r="A46" s="20">
        <f t="shared" si="2"/>
        <v>5</v>
      </c>
      <c r="B46" s="44"/>
      <c r="C46" s="60">
        <v>717966.17</v>
      </c>
      <c r="D46" s="60">
        <v>459193.59999999998</v>
      </c>
      <c r="E46" s="79"/>
      <c r="F46" s="72">
        <f t="shared" si="3"/>
        <v>-18.839999999967404</v>
      </c>
      <c r="G46" s="72">
        <f t="shared" si="4"/>
        <v>-0.44000000000232831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18.845137303792029</v>
      </c>
      <c r="N46" s="22">
        <f t="shared" si="11"/>
        <v>2.3350320007305948E-2</v>
      </c>
      <c r="O46" s="22">
        <f t="shared" si="12"/>
        <v>1.3378747866985163</v>
      </c>
      <c r="P46" s="24" t="str">
        <f t="shared" si="13"/>
        <v>01</v>
      </c>
      <c r="Q46" s="25" t="str">
        <f t="shared" si="14"/>
        <v>20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20</v>
      </c>
      <c r="U46" s="24" t="str">
        <f t="shared" si="18"/>
        <v>E</v>
      </c>
      <c r="V46" s="44"/>
      <c r="W46" s="22">
        <f t="shared" si="19"/>
        <v>1.3333333333333333</v>
      </c>
      <c r="X46" s="22">
        <f t="shared" si="20"/>
        <v>181.33333333333334</v>
      </c>
      <c r="Y46" s="22">
        <f t="shared" si="21"/>
        <v>3.164863710283051</v>
      </c>
      <c r="Z46" s="64"/>
      <c r="AA46" s="58">
        <f t="shared" si="22"/>
        <v>18.840034816642774</v>
      </c>
      <c r="AB46" s="58">
        <f t="shared" si="23"/>
        <v>0.43850667778503921</v>
      </c>
      <c r="AC46" s="64"/>
      <c r="AD46" s="82">
        <f t="shared" si="24"/>
        <v>1.3727284277298061E-3</v>
      </c>
      <c r="AE46" s="82">
        <f t="shared" si="25"/>
        <v>-3.7989565753279437E-4</v>
      </c>
      <c r="AF46" s="22">
        <f t="shared" si="26"/>
        <v>18.838662088215045</v>
      </c>
      <c r="AG46" s="22">
        <f t="shared" si="27"/>
        <v>0.43888657344257198</v>
      </c>
      <c r="AH46" s="64"/>
      <c r="AI46" s="25">
        <f t="shared" si="28"/>
        <v>5</v>
      </c>
      <c r="AJ46" s="82">
        <f t="shared" si="29"/>
        <v>717966.50449869339</v>
      </c>
      <c r="AK46" s="82">
        <f t="shared" si="30"/>
        <v>459193.26927271584</v>
      </c>
      <c r="AL46" s="66"/>
      <c r="AM46" s="9" t="str">
        <f t="shared" si="31"/>
        <v>5 - 1</v>
      </c>
      <c r="AN46" s="18">
        <f t="shared" si="32"/>
        <v>18.839999999967404</v>
      </c>
      <c r="AO46" s="18">
        <f t="shared" si="33"/>
        <v>-8.2896000000295231</v>
      </c>
      <c r="AP46" s="9" t="str">
        <f t="shared" si="34"/>
        <v>459193.6,717966.17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75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76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1500.9387999964861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750.46939999824303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3.3958393215918672E-3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34644.251829882698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117.64631263104667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-3.3611739168222243E-3</v>
      </c>
      <c r="AB40" s="91">
        <f>SUM(AB42:AB65536)</f>
        <v>4.8397789096554789E-4</v>
      </c>
      <c r="AC40" s="91"/>
      <c r="AD40" s="91">
        <f>SUM(AD42:AD65536)</f>
        <v>-3.3611739168222243E-3</v>
      </c>
      <c r="AE40" s="91">
        <f>SUM(AE42:AE65536)</f>
        <v>4.8397789096554789E-4</v>
      </c>
      <c r="AF40" s="91">
        <f>SUM(AF42:AF65536)</f>
        <v>3.5527136788005009E-15</v>
      </c>
      <c r="AG40" s="91">
        <f>SUM(AG42:AG65536)</f>
        <v>0</v>
      </c>
      <c r="AH40" s="92"/>
      <c r="AI40" s="93">
        <v>1</v>
      </c>
      <c r="AJ40" s="92">
        <f>AJ44+AF44</f>
        <v>717984.24526489107</v>
      </c>
      <c r="AK40" s="92">
        <f>AK44+AG44</f>
        <v>459233.80841334217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3243.609999999986</v>
      </c>
      <c r="G41" s="72">
        <f>IF(D42=0,D41-$D$41,D41-D42)</f>
        <v>3256.179999999993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4596.0541798916884</v>
      </c>
      <c r="N41" s="36">
        <f>IF(F41=0,,ATAN(G41/F41))</f>
        <v>0.78733206962048496</v>
      </c>
      <c r="O41" s="36">
        <f>ABS(DEGREES(N41))</f>
        <v>45.110804664554088</v>
      </c>
      <c r="P41" s="37" t="str">
        <f>TEXT(INT(O41),"00")</f>
        <v>45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45.116666666666667</v>
      </c>
      <c r="X41" s="22">
        <f>IF(R41="",W41,IF(R41="N",IF(U41="E",180+W41,180-W41),IF(U41="E",360-W41,W41)))</f>
        <v>45.116666666666667</v>
      </c>
      <c r="Y41" s="22">
        <f>RADIANS(X41)</f>
        <v>0.78743438085810835</v>
      </c>
      <c r="Z41" s="64"/>
      <c r="AA41" s="58">
        <f>-M41*COS(Y41)</f>
        <v>-3243.2768392184539</v>
      </c>
      <c r="AB41" s="58">
        <f>-M41*SIN(Y41)</f>
        <v>-3256.5118407107043</v>
      </c>
      <c r="AC41" s="64"/>
      <c r="AD41" s="22">
        <v>0</v>
      </c>
      <c r="AE41" s="22">
        <v>0</v>
      </c>
      <c r="AF41" s="22">
        <f t="shared" ref="AF41:AG43" si="0">AA41-AD41</f>
        <v>-3243.2768392184539</v>
      </c>
      <c r="AG41" s="22">
        <f t="shared" si="0"/>
        <v>-3256.5118407107043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717985.01</v>
      </c>
      <c r="D42" s="60">
        <v>459194.04</v>
      </c>
      <c r="E42" s="79"/>
      <c r="F42" s="72">
        <f>IF(C43=0,C42-$C$42,C42-C43)</f>
        <v>-18.709999999962747</v>
      </c>
      <c r="G42" s="72">
        <f>IF(D43=0,D42-$D$42,D42-D43)</f>
        <v>-0.5400000000372529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18.717791002109362</v>
      </c>
      <c r="N42" s="36">
        <f>IF(F42=0,,ATAN(G42/F42))</f>
        <v>2.8853561554133551E-2</v>
      </c>
      <c r="O42" s="36">
        <f>ABS(DEGREES(N42))</f>
        <v>1.6531873009727849</v>
      </c>
      <c r="P42" s="37" t="str">
        <f>TEXT(INT(O42),"00")</f>
        <v>01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39</v>
      </c>
      <c r="U42" s="40" t="str">
        <f>IF(L42="",IF(G42&gt;0,"W","E"),"")</f>
        <v>E</v>
      </c>
      <c r="V42" s="44"/>
      <c r="W42" s="22">
        <f>IF(S42="due",90*(I42+K42),S42+T42/60)</f>
        <v>1.65</v>
      </c>
      <c r="X42" s="22">
        <f>IF(R42="",W42,IF(R42="N",IF(U42="E",180+W42,180-W42),IF(U42="E",360-W42,W42)))</f>
        <v>181.65</v>
      </c>
      <c r="Y42" s="22">
        <f>RADIANS(X42)</f>
        <v>3.1703905862476995</v>
      </c>
      <c r="Z42" s="64"/>
      <c r="AA42" s="58">
        <f>-M42*COS(Y42)</f>
        <v>18.710030010616954</v>
      </c>
      <c r="AB42" s="58">
        <f>-M42*SIN(Y42)</f>
        <v>0.5389591825538449</v>
      </c>
      <c r="AC42" s="64"/>
      <c r="AD42" s="82">
        <f>$AA$40/$M$40*M42</f>
        <v>-5.3477027447621742E-4</v>
      </c>
      <c r="AE42" s="82">
        <f>$AB$40/$M$40*M42</f>
        <v>7.7001963003676358E-5</v>
      </c>
      <c r="AF42" s="22">
        <f t="shared" si="0"/>
        <v>18.710564780891431</v>
      </c>
      <c r="AG42" s="22">
        <f t="shared" si="0"/>
        <v>0.53888218059084125</v>
      </c>
      <c r="AH42" s="63"/>
      <c r="AI42" s="38">
        <f>A42</f>
        <v>1</v>
      </c>
      <c r="AJ42" s="82">
        <f t="shared" ref="AJ42:AK44" si="1">AJ41+AF41</f>
        <v>717985.34316078154</v>
      </c>
      <c r="AK42" s="82">
        <f t="shared" si="1"/>
        <v>459193.70815928926</v>
      </c>
      <c r="AL42" s="66"/>
      <c r="AM42" s="9" t="str">
        <f>IF(A43=0,A42&amp;" - 1",A42&amp;" - "&amp;A43)</f>
        <v>1 - 2</v>
      </c>
      <c r="AN42" s="18">
        <f>F42</f>
        <v>-18.709999999962747</v>
      </c>
      <c r="AO42" s="18">
        <f>AN42*G42</f>
        <v>10.103400000676885</v>
      </c>
      <c r="AP42" s="9" t="str">
        <f>D42&amp;","&amp;C42</f>
        <v>459194.04,717985.01</v>
      </c>
    </row>
    <row r="43" spans="1:44">
      <c r="A43" s="20">
        <f>A42+1</f>
        <v>2</v>
      </c>
      <c r="B43" s="44"/>
      <c r="C43" s="60">
        <v>718003.72</v>
      </c>
      <c r="D43" s="60">
        <v>459194.58</v>
      </c>
      <c r="E43" s="79"/>
      <c r="F43" s="72">
        <f>IF(C44=0,C43-$C$42,C43-C44)</f>
        <v>1.1199999999953434</v>
      </c>
      <c r="G43" s="72">
        <f>IF(D44=0,D43-$D$42,D43-D44)</f>
        <v>-40.099999999976717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40.115637848576235</v>
      </c>
      <c r="N43" s="36">
        <f>IF(F43=0,,ATAN(G43/F43))</f>
        <v>-1.5428734115605243</v>
      </c>
      <c r="O43" s="36">
        <f>ABS(DEGREES(N43))</f>
        <v>88.400134805368921</v>
      </c>
      <c r="P43" s="37" t="str">
        <f>TEXT(INT(O43),"00")</f>
        <v>88</v>
      </c>
      <c r="Q43" s="38" t="str">
        <f>TEXT((O43-P43)*60,"00")</f>
        <v>24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24</v>
      </c>
      <c r="U43" s="40" t="str">
        <f>IF(L43="",IF(G43&gt;0,"W","E"),"")</f>
        <v>E</v>
      </c>
      <c r="V43" s="44"/>
      <c r="W43" s="22">
        <f>IF(S43="due",90*(I43+K43),S43+T43/60)</f>
        <v>88.4</v>
      </c>
      <c r="X43" s="22">
        <f>IF(R43="",W43,IF(R43="N",IF(U43="E",180+W43,180-W43),IF(U43="E",360-W43,W43)))</f>
        <v>271.60000000000002</v>
      </c>
      <c r="Y43" s="22">
        <f>RADIANS(X43)</f>
        <v>4.7403142484165999</v>
      </c>
      <c r="Z43" s="64"/>
      <c r="AA43" s="58">
        <f>-M43*COS(Y43)</f>
        <v>-1.1200943471735014</v>
      </c>
      <c r="AB43" s="58">
        <f>-M43*SIN(Y43)</f>
        <v>40.099997364732481</v>
      </c>
      <c r="AC43" s="64"/>
      <c r="AD43" s="82">
        <f>$AA$40/$M$40*M43</f>
        <v>-1.146110171902982E-3</v>
      </c>
      <c r="AE43" s="82">
        <f>$AB$40/$M$40*M43</f>
        <v>1.6502924202630746E-4</v>
      </c>
      <c r="AF43" s="22">
        <f t="shared" si="0"/>
        <v>-1.1189482370015984</v>
      </c>
      <c r="AG43" s="22">
        <f t="shared" si="0"/>
        <v>40.099832335490454</v>
      </c>
      <c r="AH43" s="64"/>
      <c r="AI43" s="25">
        <f>A43</f>
        <v>2</v>
      </c>
      <c r="AJ43" s="82">
        <f t="shared" si="1"/>
        <v>718004.05372556241</v>
      </c>
      <c r="AK43" s="82">
        <f t="shared" si="1"/>
        <v>459194.24704146985</v>
      </c>
      <c r="AL43" s="66"/>
      <c r="AM43" s="9" t="str">
        <f>IF(A44=0,A43&amp;" - 1",A43&amp;" - "&amp;A44)</f>
        <v>2 - 3</v>
      </c>
      <c r="AN43" s="18">
        <f>AN42+F42+F43</f>
        <v>-36.299999999930151</v>
      </c>
      <c r="AO43" s="18">
        <f>AN43*G43</f>
        <v>1455.6299999963539</v>
      </c>
      <c r="AP43" s="9" t="str">
        <f>D43&amp;","&amp;C43</f>
        <v>459194.58,718003.72</v>
      </c>
    </row>
    <row r="44" spans="1:44" s="46" customFormat="1">
      <c r="A44" s="20">
        <f>A43+1</f>
        <v>3</v>
      </c>
      <c r="B44" s="44"/>
      <c r="C44" s="60">
        <v>718002.6</v>
      </c>
      <c r="D44" s="60">
        <v>459234.68</v>
      </c>
      <c r="E44" s="79"/>
      <c r="F44" s="72">
        <f>IF(C45=0,C44-$C$42,C44-C45)</f>
        <v>18.689999999944121</v>
      </c>
      <c r="G44" s="72">
        <f>IF(D45=0,D44-$D$42,D44-D45)</f>
        <v>0.53999999997904524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18.697799335694256</v>
      </c>
      <c r="N44" s="22">
        <f>IF(F44=0,,ATAN(G44/F44))</f>
        <v>2.8884420325006762E-2</v>
      </c>
      <c r="O44" s="22">
        <f>ABS(DEGREES(N44))</f>
        <v>1.654955378304781</v>
      </c>
      <c r="P44" s="24" t="str">
        <f>TEXT(INT(O44),"00")</f>
        <v>01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1.65</v>
      </c>
      <c r="X44" s="22">
        <f>IF(R44="",W44,IF(R44="N",IF(U44="E",180+W44,180-W44),IF(U44="E",360-W44,W44)))</f>
        <v>1.65</v>
      </c>
      <c r="Y44" s="22">
        <f>RADIANS(X44)</f>
        <v>2.8797932657906436E-2</v>
      </c>
      <c r="Z44" s="64"/>
      <c r="AA44" s="58">
        <f>-M44*COS(Y44)</f>
        <v>-18.690046633382604</v>
      </c>
      <c r="AB44" s="58">
        <f>-M44*SIN(Y44)</f>
        <v>-0.53838354346332873</v>
      </c>
      <c r="AC44" s="64"/>
      <c r="AD44" s="82">
        <f>$AA$40/$M$40*M44</f>
        <v>-5.3419910937800477E-4</v>
      </c>
      <c r="AE44" s="82">
        <f>$AB$40/$M$40*M44</f>
        <v>7.6919720523380245E-5</v>
      </c>
      <c r="AF44" s="22">
        <f>AA44-AD44</f>
        <v>-18.689512434273226</v>
      </c>
      <c r="AG44" s="22">
        <f>AB44-AE44</f>
        <v>-0.5384604631838521</v>
      </c>
      <c r="AH44" s="64"/>
      <c r="AI44" s="25">
        <f>A44</f>
        <v>3</v>
      </c>
      <c r="AJ44" s="82">
        <f t="shared" si="1"/>
        <v>718002.93477732537</v>
      </c>
      <c r="AK44" s="82">
        <f t="shared" si="1"/>
        <v>459234.34687380533</v>
      </c>
      <c r="AL44" s="66"/>
      <c r="AM44" s="9" t="str">
        <f>IF(A45=0,A44&amp;" - 1",A44&amp;" - "&amp;A45)</f>
        <v>3 - 4</v>
      </c>
      <c r="AN44" s="18">
        <f>AN43+F43+F44</f>
        <v>-16.489999999990687</v>
      </c>
      <c r="AO44" s="18">
        <f>AN44*G44</f>
        <v>-8.9045999996494274</v>
      </c>
      <c r="AP44" s="9" t="str">
        <f>D44&amp;","&amp;C44</f>
        <v>459234.68,718002.6</v>
      </c>
    </row>
    <row r="45" spans="1:44" s="46" customFormat="1">
      <c r="A45" s="20">
        <f>A44+1</f>
        <v>4</v>
      </c>
      <c r="B45" s="44"/>
      <c r="C45" s="60">
        <v>717983.91</v>
      </c>
      <c r="D45" s="60">
        <v>459234.14</v>
      </c>
      <c r="E45" s="79"/>
      <c r="F45" s="72">
        <f>IF(C46=0,C45-$C$42,C45-C46)</f>
        <v>-1.0999999999767169</v>
      </c>
      <c r="G45" s="72">
        <f>IF(D46=0,D45-$D$42,D45-D46)</f>
        <v>40.100000000034925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40.11508444466682</v>
      </c>
      <c r="N45" s="22">
        <f>IF(F45=0,,ATAN(G45/F45))</f>
        <v>-1.543371782802645</v>
      </c>
      <c r="O45" s="22">
        <f>ABS(DEGREES(N45))</f>
        <v>88.428689374173132</v>
      </c>
      <c r="P45" s="24" t="str">
        <f>TEXT(INT(O45),"00")</f>
        <v>88</v>
      </c>
      <c r="Q45" s="25" t="str">
        <f>TEXT((O45-P45)*60,"00")</f>
        <v>26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26</v>
      </c>
      <c r="U45" s="24" t="str">
        <f>IF(L45="",IF(G45&gt;0,"W","E"),"")</f>
        <v>W</v>
      </c>
      <c r="V45" s="44"/>
      <c r="W45" s="22">
        <f>IF(S45="due",90*(I45+K45),S45+T45/60)</f>
        <v>88.433333333333337</v>
      </c>
      <c r="X45" s="22">
        <f>IF(R45="",W45,IF(R45="N",IF(U45="E",180+W45,180-W45),IF(U45="E",360-W45,W45)))</f>
        <v>91.566666666666663</v>
      </c>
      <c r="Y45" s="22">
        <f>RADIANS(X45)</f>
        <v>1.5981398184094744</v>
      </c>
      <c r="Z45" s="64"/>
      <c r="AA45" s="58">
        <f>-M45*COS(Y45)</f>
        <v>1.0967497960223298</v>
      </c>
      <c r="AB45" s="58">
        <f>-M45*SIN(Y45)</f>
        <v>-40.100089025932036</v>
      </c>
      <c r="AC45" s="64"/>
      <c r="AD45" s="82">
        <f>$AA$40/$M$40*M45</f>
        <v>-1.1460943610650202E-3</v>
      </c>
      <c r="AE45" s="82">
        <f>$AB$40/$M$40*M45</f>
        <v>1.6502696541218382E-4</v>
      </c>
      <c r="AF45" s="22">
        <f>AA45-AD45</f>
        <v>1.0978958903833949</v>
      </c>
      <c r="AG45" s="22">
        <f>AB45-AE45</f>
        <v>-40.100254052897448</v>
      </c>
      <c r="AH45" s="64"/>
      <c r="AI45" s="25">
        <f>A45</f>
        <v>4</v>
      </c>
      <c r="AJ45" s="82">
        <f t="shared" ref="AJ45" si="2">AJ44+AF44</f>
        <v>717984.24526489107</v>
      </c>
      <c r="AK45" s="82">
        <f t="shared" ref="AK45" si="3">AK44+AG44</f>
        <v>459233.80841334217</v>
      </c>
      <c r="AL45" s="66"/>
      <c r="AM45" s="9" t="str">
        <f>IF(A46=0,A45&amp;" - 1",A45&amp;" - "&amp;A46)</f>
        <v>4 - 1</v>
      </c>
      <c r="AN45" s="18">
        <f>AN44+F44+F45</f>
        <v>1.0999999999767169</v>
      </c>
      <c r="AO45" s="18">
        <f>AN45*G45</f>
        <v>44.109999999104765</v>
      </c>
      <c r="AP45" s="9" t="str">
        <f>D45&amp;","&amp;C45</f>
        <v>459234.14,717983.91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75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1505.4968000006006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752.74840000030031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4.4767091186324274E-3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26302.664272285732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117.7493769920689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-4.4540369113050815E-3</v>
      </c>
      <c r="AB40" s="91">
        <f>SUM(AB42:AB65536)</f>
        <v>4.4997747230124396E-4</v>
      </c>
      <c r="AC40" s="91"/>
      <c r="AD40" s="91">
        <f>SUM(AD42:AD65536)</f>
        <v>-4.4540369113050815E-3</v>
      </c>
      <c r="AE40" s="91">
        <f>SUM(AE42:AE65536)</f>
        <v>4.4997747230124391E-4</v>
      </c>
      <c r="AF40" s="91">
        <f>SUM(AF42:AF65536)</f>
        <v>0</v>
      </c>
      <c r="AG40" s="91">
        <f>SUM(AG42:AG65536)</f>
        <v>1.9984014443252818E-15</v>
      </c>
      <c r="AH40" s="92"/>
      <c r="AI40" s="93">
        <v>1</v>
      </c>
      <c r="AJ40" s="92">
        <f>AJ44+AF44</f>
        <v>718003.71806369512</v>
      </c>
      <c r="AK40" s="92">
        <f>AK44+AG44</f>
        <v>459194.58054975886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3206.1600000000326</v>
      </c>
      <c r="G41" s="72">
        <f>IF(D42=0,D41-$D$41,D41-D42)</f>
        <v>3255.0299999999697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4568.8819470960307</v>
      </c>
      <c r="N41" s="36">
        <f>IF(F41=0,,ATAN(G41/F41))</f>
        <v>0.79296164134925073</v>
      </c>
      <c r="O41" s="36">
        <f>ABS(DEGREES(N41))</f>
        <v>45.433355365078533</v>
      </c>
      <c r="P41" s="37" t="str">
        <f>TEXT(INT(O41),"00")</f>
        <v>45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45.43333333333333</v>
      </c>
      <c r="X41" s="22">
        <f>IF(R41="",W41,IF(R41="N",IF(U41="E",180+W41,180-W41),IF(U41="E",360-W41,W41)))</f>
        <v>45.43333333333333</v>
      </c>
      <c r="Y41" s="22">
        <f>RADIANS(X41)</f>
        <v>0.79296125682275698</v>
      </c>
      <c r="Z41" s="64"/>
      <c r="AA41" s="58">
        <f>-M41*COS(Y41)</f>
        <v>-3206.1612516450687</v>
      </c>
      <c r="AB41" s="58">
        <f>-M41*SIN(Y41)</f>
        <v>-3255.0287671462665</v>
      </c>
      <c r="AC41" s="64"/>
      <c r="AD41" s="22">
        <v>0</v>
      </c>
      <c r="AE41" s="22">
        <v>0</v>
      </c>
      <c r="AF41" s="22">
        <f t="shared" ref="AF41:AG43" si="0">AA41-AD41</f>
        <v>-3206.1612516450687</v>
      </c>
      <c r="AG41" s="22">
        <f t="shared" si="0"/>
        <v>-3255.0287671462665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718022.46</v>
      </c>
      <c r="D42" s="60">
        <v>459195.19</v>
      </c>
      <c r="E42" s="79"/>
      <c r="F42" s="72">
        <f>IF(C43=0,C42-$C$42,C42-C43)</f>
        <v>1.0799999999580905</v>
      </c>
      <c r="G42" s="72">
        <f>IF(D43=0,D42-$D$42,D42-D43)</f>
        <v>-40.080000000016298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40.094548257851919</v>
      </c>
      <c r="N42" s="36">
        <f>IF(F42=0,,ATAN(G42/F42))</f>
        <v>-1.5438567379626797</v>
      </c>
      <c r="O42" s="36">
        <f>ABS(DEGREES(N42))</f>
        <v>88.456475258096205</v>
      </c>
      <c r="P42" s="37" t="str">
        <f>TEXT(INT(O42),"00")</f>
        <v>88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88.45</v>
      </c>
      <c r="X42" s="22">
        <f>IF(R42="",W42,IF(R42="N",IF(U42="E",180+W42,180-W42),IF(U42="E",360-W42,W42)))</f>
        <v>271.55</v>
      </c>
      <c r="Y42" s="22">
        <f>RADIANS(X42)</f>
        <v>4.7394415837906019</v>
      </c>
      <c r="Z42" s="64"/>
      <c r="AA42" s="58">
        <f>-M42*COS(Y42)</f>
        <v>-1.0845296171651144</v>
      </c>
      <c r="AB42" s="58">
        <f>-M42*SIN(Y42)</f>
        <v>40.079877688320209</v>
      </c>
      <c r="AC42" s="64"/>
      <c r="AD42" s="82">
        <f>$AA$40/$M$40*M42</f>
        <v>-1.5166330595074303E-3</v>
      </c>
      <c r="AE42" s="82">
        <f>$AB$40/$M$40*M42</f>
        <v>1.5322071283097879E-4</v>
      </c>
      <c r="AF42" s="22">
        <f t="shared" si="0"/>
        <v>-1.0830129841056071</v>
      </c>
      <c r="AG42" s="22">
        <f t="shared" si="0"/>
        <v>40.079724467607377</v>
      </c>
      <c r="AH42" s="63"/>
      <c r="AI42" s="38">
        <f>A42</f>
        <v>1</v>
      </c>
      <c r="AJ42" s="82">
        <f t="shared" ref="AJ42:AK44" si="1">AJ41+AF41</f>
        <v>718022.45874835493</v>
      </c>
      <c r="AK42" s="82">
        <f t="shared" si="1"/>
        <v>459195.19123285369</v>
      </c>
      <c r="AL42" s="66"/>
      <c r="AM42" s="9" t="str">
        <f>IF(A43=0,A42&amp;" - 1",A42&amp;" - "&amp;A43)</f>
        <v>1 - 2</v>
      </c>
      <c r="AN42" s="18">
        <f>F42</f>
        <v>1.0799999999580905</v>
      </c>
      <c r="AO42" s="18">
        <f>AN42*G42</f>
        <v>-43.28639999833787</v>
      </c>
      <c r="AP42" s="9" t="str">
        <f>D42&amp;","&amp;C42</f>
        <v>459195.19,718022.46</v>
      </c>
    </row>
    <row r="43" spans="1:44">
      <c r="A43" s="20">
        <f>A42+1</f>
        <v>2</v>
      </c>
      <c r="B43" s="44"/>
      <c r="C43" s="60">
        <v>718021.38</v>
      </c>
      <c r="D43" s="60">
        <v>459235.27</v>
      </c>
      <c r="E43" s="79"/>
      <c r="F43" s="72">
        <f>IF(C44=0,C43-$C$42,C43-C44)</f>
        <v>18.78000000002794</v>
      </c>
      <c r="G43" s="72">
        <f>IF(D44=0,D43-$D$42,D43-D44)</f>
        <v>0.59000000002561137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18.789265552465846</v>
      </c>
      <c r="N43" s="36">
        <f>IF(F43=0,,ATAN(G43/F43))</f>
        <v>3.1406070650566359E-2</v>
      </c>
      <c r="O43" s="36">
        <f>ABS(DEGREES(N43))</f>
        <v>1.7994352993671361</v>
      </c>
      <c r="P43" s="37" t="str">
        <f>TEXT(INT(O43),"00")</f>
        <v>01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1.8</v>
      </c>
      <c r="X43" s="22">
        <f>IF(R43="",W43,IF(R43="N",IF(U43="E",180+W43,180-W43),IF(U43="E",360-W43,W43)))</f>
        <v>1.8</v>
      </c>
      <c r="Y43" s="22">
        <f>RADIANS(X43)</f>
        <v>3.1415926535897934E-2</v>
      </c>
      <c r="Z43" s="64"/>
      <c r="AA43" s="58">
        <f>-M43*COS(Y43)</f>
        <v>-18.779994184143465</v>
      </c>
      <c r="AB43" s="58">
        <f>-M43*SIN(Y43)</f>
        <v>-0.59018509352347981</v>
      </c>
      <c r="AC43" s="64"/>
      <c r="AD43" s="82">
        <f>$AA$40/$M$40*M43</f>
        <v>-7.10730574078815E-4</v>
      </c>
      <c r="AE43" s="82">
        <f>$AB$40/$M$40*M43</f>
        <v>7.1802895570860582E-5</v>
      </c>
      <c r="AF43" s="22">
        <f t="shared" si="0"/>
        <v>-18.779283453569388</v>
      </c>
      <c r="AG43" s="22">
        <f t="shared" si="0"/>
        <v>-0.59025689641905066</v>
      </c>
      <c r="AH43" s="64"/>
      <c r="AI43" s="25">
        <f>A43</f>
        <v>2</v>
      </c>
      <c r="AJ43" s="82">
        <f t="shared" si="1"/>
        <v>718021.37573537079</v>
      </c>
      <c r="AK43" s="82">
        <f t="shared" si="1"/>
        <v>459235.27095732128</v>
      </c>
      <c r="AL43" s="66"/>
      <c r="AM43" s="9" t="str">
        <f>IF(A44=0,A43&amp;" - 1",A43&amp;" - "&amp;A44)</f>
        <v>2 - 3</v>
      </c>
      <c r="AN43" s="18">
        <f>AN42+F42+F43</f>
        <v>20.939999999944121</v>
      </c>
      <c r="AO43" s="18">
        <f>AN43*G43</f>
        <v>12.354600000503334</v>
      </c>
      <c r="AP43" s="9" t="str">
        <f>D43&amp;","&amp;C43</f>
        <v>459235.27,718021.38</v>
      </c>
    </row>
    <row r="44" spans="1:44" s="46" customFormat="1">
      <c r="A44" s="20">
        <f>A43+1</f>
        <v>3</v>
      </c>
      <c r="B44" s="44"/>
      <c r="C44" s="60">
        <v>718002.6</v>
      </c>
      <c r="D44" s="60">
        <v>459234.68</v>
      </c>
      <c r="E44" s="79"/>
      <c r="F44" s="72">
        <f>IF(C45=0,C44-$C$42,C44-C45)</f>
        <v>-1.1199999999953434</v>
      </c>
      <c r="G44" s="72">
        <f>IF(D45=0,D44-$D$42,D44-D45)</f>
        <v>40.099999999976717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40.115637848576235</v>
      </c>
      <c r="N44" s="22">
        <f>IF(F44=0,,ATAN(G44/F44))</f>
        <v>-1.5428734115605243</v>
      </c>
      <c r="O44" s="22">
        <f>ABS(DEGREES(N44))</f>
        <v>88.400134805368921</v>
      </c>
      <c r="P44" s="24" t="str">
        <f>TEXT(INT(O44),"00")</f>
        <v>88</v>
      </c>
      <c r="Q44" s="25" t="str">
        <f>TEXT((O44-P44)*60,"00")</f>
        <v>24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88.4</v>
      </c>
      <c r="X44" s="22">
        <f>IF(R44="",W44,IF(R44="N",IF(U44="E",180+W44,180-W44),IF(U44="E",360-W44,W44)))</f>
        <v>91.6</v>
      </c>
      <c r="Y44" s="22">
        <f>RADIANS(X44)</f>
        <v>1.5987215948268059</v>
      </c>
      <c r="Z44" s="64"/>
      <c r="AA44" s="58">
        <f>-M44*COS(Y44)</f>
        <v>1.1200943471734706</v>
      </c>
      <c r="AB44" s="58">
        <f>-M44*SIN(Y44)</f>
        <v>-40.099997364732481</v>
      </c>
      <c r="AC44" s="64"/>
      <c r="AD44" s="82">
        <f>$AA$40/$M$40*M44</f>
        <v>-1.5174308031382672E-3</v>
      </c>
      <c r="AE44" s="82">
        <f>$AB$40/$M$40*M44</f>
        <v>1.5330130638457895E-4</v>
      </c>
      <c r="AF44" s="22">
        <f>AA44-AD44</f>
        <v>1.1216117779766088</v>
      </c>
      <c r="AG44" s="22">
        <f>AB44-AE44</f>
        <v>-40.100150666038864</v>
      </c>
      <c r="AH44" s="64"/>
      <c r="AI44" s="25">
        <f>A44</f>
        <v>3</v>
      </c>
      <c r="AJ44" s="82">
        <f t="shared" si="1"/>
        <v>718002.5964519172</v>
      </c>
      <c r="AK44" s="82">
        <f t="shared" si="1"/>
        <v>459234.68070042488</v>
      </c>
      <c r="AL44" s="66"/>
      <c r="AM44" s="9" t="str">
        <f>IF(A45=0,A44&amp;" - 1",A44&amp;" - "&amp;A45)</f>
        <v>3 - 4</v>
      </c>
      <c r="AN44" s="18">
        <f>AN43+F43+F44</f>
        <v>38.599999999976717</v>
      </c>
      <c r="AO44" s="18">
        <f>AN44*G44</f>
        <v>1547.8599999981677</v>
      </c>
      <c r="AP44" s="9" t="str">
        <f>D44&amp;","&amp;C44</f>
        <v>459234.68,718002.6</v>
      </c>
    </row>
    <row r="45" spans="1:44" s="46" customFormat="1">
      <c r="A45" s="20">
        <f>A44+1</f>
        <v>4</v>
      </c>
      <c r="B45" s="44"/>
      <c r="C45" s="60">
        <v>718003.72</v>
      </c>
      <c r="D45" s="60">
        <v>459194.58</v>
      </c>
      <c r="E45" s="79"/>
      <c r="F45" s="72">
        <f>IF(C46=0,C45-$C$42,C45-C46)</f>
        <v>-18.739999999990687</v>
      </c>
      <c r="G45" s="72">
        <f>IF(D46=0,D45-$D$42,D45-D46)</f>
        <v>-0.60999999998603016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18.7499253331749</v>
      </c>
      <c r="N45" s="22">
        <f>IF(F45=0,,ATAN(G45/F45))</f>
        <v>3.2539204668482431E-2</v>
      </c>
      <c r="O45" s="22">
        <f>ABS(DEGREES(N45))</f>
        <v>1.8643590962164283</v>
      </c>
      <c r="P45" s="24" t="str">
        <f>TEXT(INT(O45),"00")</f>
        <v>01</v>
      </c>
      <c r="Q45" s="25" t="str">
        <f>TEXT((O45-P45)*60,"00")</f>
        <v>52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52</v>
      </c>
      <c r="U45" s="24" t="str">
        <f>IF(L45="",IF(G45&gt;0,"W","E"),"")</f>
        <v>E</v>
      </c>
      <c r="V45" s="44"/>
      <c r="W45" s="22">
        <f>IF(S45="due",90*(I45+K45),S45+T45/60)</f>
        <v>1.8666666666666667</v>
      </c>
      <c r="X45" s="22">
        <f>IF(R45="",W45,IF(R45="N",IF(U45="E",180+W45,180-W45),IF(U45="E",360-W45,W45)))</f>
        <v>181.86666666666667</v>
      </c>
      <c r="Y45" s="22">
        <f>RADIANS(X45)</f>
        <v>3.1741721329603543</v>
      </c>
      <c r="Z45" s="64"/>
      <c r="AA45" s="58">
        <f>-M45*COS(Y45)</f>
        <v>18.739975417223803</v>
      </c>
      <c r="AB45" s="58">
        <f>-M45*SIN(Y45)</f>
        <v>0.61075474740805302</v>
      </c>
      <c r="AC45" s="64"/>
      <c r="AD45" s="82">
        <f>$AA$40/$M$40*M45</f>
        <v>-7.0924247458056865E-4</v>
      </c>
      <c r="AE45" s="82">
        <f>$AB$40/$M$40*M45</f>
        <v>7.1652557514825604E-5</v>
      </c>
      <c r="AF45" s="22">
        <f>AA45-AD45</f>
        <v>18.740684659698385</v>
      </c>
      <c r="AG45" s="22">
        <f>AB45-AE45</f>
        <v>0.61068309485053818</v>
      </c>
      <c r="AH45" s="64"/>
      <c r="AI45" s="25">
        <f>A45</f>
        <v>4</v>
      </c>
      <c r="AJ45" s="82">
        <f t="shared" ref="AJ45" si="2">AJ44+AF44</f>
        <v>718003.71806369512</v>
      </c>
      <c r="AK45" s="82">
        <f t="shared" ref="AK45" si="3">AK44+AG44</f>
        <v>459194.58054975886</v>
      </c>
      <c r="AL45" s="66"/>
      <c r="AM45" s="9" t="str">
        <f>IF(A46=0,A45&amp;" - 1",A45&amp;" - "&amp;A46)</f>
        <v>4 - 1</v>
      </c>
      <c r="AN45" s="18">
        <f>AN44+F44+F45</f>
        <v>18.739999999990687</v>
      </c>
      <c r="AO45" s="18">
        <f>AN45*G45</f>
        <v>-11.431399999732523</v>
      </c>
      <c r="AP45" s="9" t="str">
        <f>D45&amp;","&amp;C45</f>
        <v>459194.58,718003.72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15877.948999987149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7938.9744999935747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3.0934446679535075E-2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25807.830308140426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798.35095058165928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2.3154403037684013E-3</v>
      </c>
      <c r="AB40" s="91">
        <f>SUM(AB42:AB65536)</f>
        <v>-3.0847669726718152E-2</v>
      </c>
      <c r="AC40" s="91"/>
      <c r="AD40" s="91">
        <f>SUM(AD42:AD65536)</f>
        <v>2.3154403037684013E-3</v>
      </c>
      <c r="AE40" s="91">
        <f>SUM(AE42:AE65536)</f>
        <v>-3.0847669726718156E-2</v>
      </c>
      <c r="AF40" s="91">
        <f>SUM(AF42:AF65536)</f>
        <v>5.9952043329758453E-15</v>
      </c>
      <c r="AG40" s="91">
        <f>SUM(AG42:AG65536)</f>
        <v>0</v>
      </c>
      <c r="AH40" s="92"/>
      <c r="AI40" s="93">
        <v>1</v>
      </c>
      <c r="AJ40" s="92">
        <f>AJ44+AF44</f>
        <v>718037.08433112991</v>
      </c>
      <c r="AK40" s="92">
        <f>AK44+AG44</f>
        <v>459235.730640658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3206.1600000000326</v>
      </c>
      <c r="G41" s="72">
        <f>IF(D42=0,D41-$D$41,D41-D42)</f>
        <v>3255.0299999999697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4568.8819470960307</v>
      </c>
      <c r="N41" s="36">
        <f>IF(F41=0,,ATAN(G41/F41))</f>
        <v>0.79296164134925073</v>
      </c>
      <c r="O41" s="36">
        <f>ABS(DEGREES(N41))</f>
        <v>45.433355365078533</v>
      </c>
      <c r="P41" s="37" t="str">
        <f>TEXT(INT(O41),"00")</f>
        <v>45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45.43333333333333</v>
      </c>
      <c r="X41" s="22">
        <f>IF(R41="",W41,IF(R41="N",IF(U41="E",180+W41,180-W41),IF(U41="E",360-W41,W41)))</f>
        <v>45.43333333333333</v>
      </c>
      <c r="Y41" s="22">
        <f>RADIANS(X41)</f>
        <v>0.79296125682275698</v>
      </c>
      <c r="Z41" s="64"/>
      <c r="AA41" s="58">
        <f>-M41*COS(Y41)</f>
        <v>-3206.1612516450687</v>
      </c>
      <c r="AB41" s="58">
        <f>-M41*SIN(Y41)</f>
        <v>-3255.0287671462665</v>
      </c>
      <c r="AC41" s="64"/>
      <c r="AD41" s="22">
        <v>0</v>
      </c>
      <c r="AE41" s="22">
        <v>0</v>
      </c>
      <c r="AF41" s="22">
        <f t="shared" ref="AF41:AG43" si="0">AA41-AD41</f>
        <v>-3206.1612516450687</v>
      </c>
      <c r="AG41" s="22">
        <f t="shared" si="0"/>
        <v>-3255.0287671462665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718022.46</v>
      </c>
      <c r="D42" s="60">
        <v>459195.19</v>
      </c>
      <c r="E42" s="79"/>
      <c r="F42" s="72">
        <f>IF(C43=0,C42-$C$42,C42-C43)</f>
        <v>-18.729999999981374</v>
      </c>
      <c r="G42" s="72">
        <f>IF(D43=0,D42-$D$42,D42-D43)</f>
        <v>-0.57000000000698492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18.738671244229412</v>
      </c>
      <c r="N42" s="36">
        <f>IF(F42=0,,ATAN(G42/F42))</f>
        <v>3.0423071656730197E-2</v>
      </c>
      <c r="O42" s="36">
        <f>ABS(DEGREES(N42))</f>
        <v>1.7431136057547176</v>
      </c>
      <c r="P42" s="37" t="str">
        <f>TEXT(INT(O42),"00")</f>
        <v>01</v>
      </c>
      <c r="Q42" s="38" t="str">
        <f>TEXT((O42-P42)*60,"00")</f>
        <v>45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45</v>
      </c>
      <c r="U42" s="40" t="str">
        <f>IF(L42="",IF(G42&gt;0,"W","E"),"")</f>
        <v>E</v>
      </c>
      <c r="V42" s="44"/>
      <c r="W42" s="22">
        <f>IF(S42="due",90*(I42+K42),S42+T42/60)</f>
        <v>1.75</v>
      </c>
      <c r="X42" s="22">
        <f>IF(R42="",W42,IF(R42="N",IF(U42="E",180+W42,180-W42),IF(U42="E",360-W42,W42)))</f>
        <v>181.75</v>
      </c>
      <c r="Y42" s="22">
        <f>RADIANS(X42)</f>
        <v>3.1721359154996938</v>
      </c>
      <c r="Z42" s="64"/>
      <c r="AA42" s="58">
        <f>-M42*COS(Y42)</f>
        <v>18.729931356253282</v>
      </c>
      <c r="AB42" s="58">
        <f>-M42*SIN(Y42)</f>
        <v>0.57225115932641923</v>
      </c>
      <c r="AC42" s="64"/>
      <c r="AD42" s="82">
        <f>$AA$40/$M$40*M42</f>
        <v>5.4347370171405322E-5</v>
      </c>
      <c r="AE42" s="82">
        <f>$AB$40/$M$40*M42</f>
        <v>-7.2404791556694508E-4</v>
      </c>
      <c r="AF42" s="22">
        <f t="shared" si="0"/>
        <v>18.729877008883111</v>
      </c>
      <c r="AG42" s="22">
        <f t="shared" si="0"/>
        <v>0.57297520724198614</v>
      </c>
      <c r="AH42" s="63"/>
      <c r="AI42" s="38">
        <f>A42</f>
        <v>1</v>
      </c>
      <c r="AJ42" s="82">
        <f t="shared" ref="AJ42:AK44" si="1">AJ41+AF41</f>
        <v>718022.45874835493</v>
      </c>
      <c r="AK42" s="82">
        <f t="shared" si="1"/>
        <v>459195.19123285369</v>
      </c>
      <c r="AL42" s="66"/>
      <c r="AM42" s="9" t="str">
        <f>IF(A43=0,A42&amp;" - 1",A42&amp;" - "&amp;A43)</f>
        <v>1 - 2</v>
      </c>
      <c r="AN42" s="18">
        <f>F42</f>
        <v>-18.729999999981374</v>
      </c>
      <c r="AO42" s="18">
        <f>AN42*G42</f>
        <v>10.676100000120211</v>
      </c>
      <c r="AP42" s="9" t="str">
        <f>D42&amp;","&amp;C42</f>
        <v>459195.19,718022.46</v>
      </c>
    </row>
    <row r="43" spans="1:44">
      <c r="A43" s="20">
        <f>A42+1</f>
        <v>2</v>
      </c>
      <c r="B43" s="44"/>
      <c r="C43" s="60">
        <v>718041.19</v>
      </c>
      <c r="D43" s="60">
        <v>459195.76</v>
      </c>
      <c r="E43" s="79"/>
      <c r="F43" s="72">
        <f>IF(C44=0,C43-$C$42,C43-C44)</f>
        <v>-358.89000000001397</v>
      </c>
      <c r="G43" s="72">
        <f>IF(D44=0,D43-$D$42,D43-D44)</f>
        <v>-37.070000000006985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360.79941380219918</v>
      </c>
      <c r="N43" s="36">
        <f>IF(F43=0,,ATAN(G43/F43))</f>
        <v>0.10292570046410245</v>
      </c>
      <c r="O43" s="36">
        <f>ABS(DEGREES(N43))</f>
        <v>5.8972082400207686</v>
      </c>
      <c r="P43" s="37" t="str">
        <f>TEXT(INT(O43),"00")</f>
        <v>05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05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5.9</v>
      </c>
      <c r="X43" s="22">
        <f>IF(R43="",W43,IF(R43="N",IF(U43="E",180+W43,180-W43),IF(U43="E",360-W43,W43)))</f>
        <v>185.9</v>
      </c>
      <c r="Y43" s="22">
        <f>RADIANS(X43)</f>
        <v>3.2445670794574588</v>
      </c>
      <c r="Z43" s="64"/>
      <c r="AA43" s="58">
        <f>-M43*COS(Y43)</f>
        <v>358.88819332327262</v>
      </c>
      <c r="AB43" s="58">
        <f>-M43*SIN(Y43)</f>
        <v>37.087487016079692</v>
      </c>
      <c r="AC43" s="64"/>
      <c r="AD43" s="82">
        <f>$AA$40/$M$40*M43</f>
        <v>1.0464188759153677E-3</v>
      </c>
      <c r="AE43" s="82">
        <f>$AB$40/$M$40*M43</f>
        <v>-1.394101321787722E-2</v>
      </c>
      <c r="AF43" s="22">
        <f t="shared" si="0"/>
        <v>358.88714690439673</v>
      </c>
      <c r="AG43" s="22">
        <f t="shared" si="0"/>
        <v>37.101428029297566</v>
      </c>
      <c r="AH43" s="64"/>
      <c r="AI43" s="25">
        <f>A43</f>
        <v>2</v>
      </c>
      <c r="AJ43" s="82">
        <f t="shared" si="1"/>
        <v>718041.18862536387</v>
      </c>
      <c r="AK43" s="82">
        <f t="shared" si="1"/>
        <v>459195.76420806092</v>
      </c>
      <c r="AL43" s="66"/>
      <c r="AM43" s="9" t="str">
        <f>IF(A44=0,A43&amp;" - 1",A43&amp;" - "&amp;A44)</f>
        <v>2 - 3</v>
      </c>
      <c r="AN43" s="18">
        <f>AN42+F42+F43</f>
        <v>-396.34999999997672</v>
      </c>
      <c r="AO43" s="18">
        <f>AN43*G43</f>
        <v>14692.694500001906</v>
      </c>
      <c r="AP43" s="9" t="str">
        <f>D43&amp;","&amp;C43</f>
        <v>459195.76,718041.19</v>
      </c>
    </row>
    <row r="44" spans="1:44" s="46" customFormat="1">
      <c r="A44" s="20">
        <f>A43+1</f>
        <v>3</v>
      </c>
      <c r="B44" s="44"/>
      <c r="C44" s="60">
        <v>718400.08</v>
      </c>
      <c r="D44" s="60">
        <v>459232.83</v>
      </c>
      <c r="E44" s="79"/>
      <c r="F44" s="72">
        <f>IF(C45=0,C44-$C$42,C44-C45)</f>
        <v>362.98999999999069</v>
      </c>
      <c r="G44" s="72">
        <f>IF(D45=0,D44-$D$42,D44-D45)</f>
        <v>-2.8999999999650754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363.00158415631336</v>
      </c>
      <c r="N44" s="22">
        <f>IF(F44=0,,ATAN(G44/F44))</f>
        <v>-7.9890308343923497E-3</v>
      </c>
      <c r="O44" s="22">
        <f>ABS(DEGREES(N44))</f>
        <v>0.45773774921056015</v>
      </c>
      <c r="P44" s="24" t="str">
        <f>TEXT(INT(O44),"00")</f>
        <v>00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0.45</v>
      </c>
      <c r="X44" s="22">
        <f>IF(R44="",W44,IF(R44="N",IF(U44="E",180+W44,180-W44),IF(U44="E",360-W44,W44)))</f>
        <v>359.55</v>
      </c>
      <c r="Y44" s="22">
        <f>RADIANS(X44)</f>
        <v>6.2753313255456122</v>
      </c>
      <c r="Z44" s="64"/>
      <c r="AA44" s="58">
        <f>-M44*COS(Y44)</f>
        <v>-362.99038833251291</v>
      </c>
      <c r="AB44" s="58">
        <f>-M44*SIN(Y44)</f>
        <v>2.850978464408803</v>
      </c>
      <c r="AC44" s="64"/>
      <c r="AD44" s="82">
        <f>$AA$40/$M$40*M44</f>
        <v>1.0528057838159156E-3</v>
      </c>
      <c r="AE44" s="82">
        <f>$AB$40/$M$40*M44</f>
        <v>-1.4026103394968122E-2</v>
      </c>
      <c r="AF44" s="22">
        <f>AA44-AD44</f>
        <v>-362.99144113829675</v>
      </c>
      <c r="AG44" s="22">
        <f>AB44-AE44</f>
        <v>2.865004567803771</v>
      </c>
      <c r="AH44" s="64"/>
      <c r="AI44" s="25">
        <f>A44</f>
        <v>3</v>
      </c>
      <c r="AJ44" s="82">
        <f t="shared" si="1"/>
        <v>718400.07577226823</v>
      </c>
      <c r="AK44" s="82">
        <f t="shared" si="1"/>
        <v>459232.86563609022</v>
      </c>
      <c r="AL44" s="66"/>
      <c r="AM44" s="9" t="str">
        <f>IF(A45=0,A44&amp;" - 1",A44&amp;" - "&amp;A45)</f>
        <v>3 - 4</v>
      </c>
      <c r="AN44" s="18">
        <f>AN43+F43+F44</f>
        <v>-392.25</v>
      </c>
      <c r="AO44" s="18">
        <f>AN44*G44</f>
        <v>1137.5249999863008</v>
      </c>
      <c r="AP44" s="9" t="str">
        <f>D44&amp;","&amp;C44</f>
        <v>459232.83,718400.08</v>
      </c>
    </row>
    <row r="45" spans="1:44">
      <c r="A45" s="20">
        <f>A44+1</f>
        <v>4</v>
      </c>
      <c r="B45" s="44"/>
      <c r="C45" s="60">
        <v>718037.09</v>
      </c>
      <c r="D45" s="60">
        <v>459235.73</v>
      </c>
      <c r="E45" s="79"/>
      <c r="F45" s="72">
        <f>IF(C46=0,C45-$C$42,C45-C46)</f>
        <v>15.709999999962747</v>
      </c>
      <c r="G45" s="72">
        <f>IF(D46=0,D45-$D$42,D45-D46)</f>
        <v>0.4599999999627471</v>
      </c>
      <c r="H45" s="75" t="str">
        <f>IF(G45=0,IF(F45&gt;0,"South","North"),"")</f>
        <v/>
      </c>
      <c r="I45" s="75">
        <f>IF(H45="North",2,IF(H45="",0,0))</f>
        <v>0</v>
      </c>
      <c r="J45" s="75" t="str">
        <f>IF(F45=0,IF(G45&gt;0,"West","East"),"")</f>
        <v/>
      </c>
      <c r="K45" s="75">
        <f>IF(J45="West",1,IF(J45="",0,3))</f>
        <v>0</v>
      </c>
      <c r="L45" s="75" t="str">
        <f>H45&amp;J45</f>
        <v/>
      </c>
      <c r="M45" s="36">
        <f>SQRT(F45^2+G45^2)</f>
        <v>15.716733121065435</v>
      </c>
      <c r="N45" s="36">
        <f>IF(F45=0,,ATAN(G45/F45))</f>
        <v>2.9272349182625643E-2</v>
      </c>
      <c r="O45" s="36">
        <f>ABS(DEGREES(N45))</f>
        <v>1.6771820645976745</v>
      </c>
      <c r="P45" s="37" t="str">
        <f>TEXT(INT(O45),"00")</f>
        <v>01</v>
      </c>
      <c r="Q45" s="38" t="str">
        <f>TEXT((O45-P45)*60,"00")</f>
        <v>41</v>
      </c>
      <c r="R45" s="39" t="str">
        <f>IF(L45="",IF(F45&gt;0,"S","N"),"")</f>
        <v>S</v>
      </c>
      <c r="S45" s="25" t="str">
        <f>IF(L45="",IF(INT(Q45)=60,INT(P45+1),P45),"due")</f>
        <v>01</v>
      </c>
      <c r="T45" s="38" t="str">
        <f>IF(L45="",IF(INT(Q45)=60,"00",Q45),L45)</f>
        <v>41</v>
      </c>
      <c r="U45" s="40" t="str">
        <f>IF(L45="",IF(G45&gt;0,"W","E"),"")</f>
        <v>W</v>
      </c>
      <c r="V45" s="44"/>
      <c r="W45" s="22">
        <f>IF(S45="due",90*(I45+K45),S45+T45/60)</f>
        <v>1.6833333333333333</v>
      </c>
      <c r="X45" s="22">
        <f>IF(R45="",W45,IF(R45="N",IF(U45="E",180+W45,180-W45),IF(U45="E",360-W45,W45)))</f>
        <v>1.6833333333333333</v>
      </c>
      <c r="Y45" s="22">
        <f>RADIANS(X45)</f>
        <v>2.9379709075237882E-2</v>
      </c>
      <c r="Z45" s="64"/>
      <c r="AA45" s="58">
        <f>-M45*COS(Y45)</f>
        <v>-15.709950523874364</v>
      </c>
      <c r="AB45" s="58">
        <f>-M45*SIN(Y45)</f>
        <v>-0.46168662122142762</v>
      </c>
      <c r="AC45" s="64"/>
      <c r="AD45" s="82">
        <f>$AA$40/$M$40*M45</f>
        <v>4.5582907223412115E-5</v>
      </c>
      <c r="AE45" s="82">
        <f>$AB$40/$M$40*M45</f>
        <v>-6.072825392746976E-4</v>
      </c>
      <c r="AF45" s="22">
        <f t="shared" ref="AF45:AF46" si="2">AA45-AD45</f>
        <v>-15.709996106781587</v>
      </c>
      <c r="AG45" s="22">
        <f t="shared" ref="AG45:AG46" si="3">AB45-AE45</f>
        <v>-0.46107933868215289</v>
      </c>
      <c r="AH45" s="64"/>
      <c r="AI45" s="25">
        <f>A45</f>
        <v>4</v>
      </c>
      <c r="AJ45" s="82">
        <f t="shared" ref="AJ45:AJ46" si="4">AJ44+AF44</f>
        <v>718037.08433112991</v>
      </c>
      <c r="AK45" s="82">
        <f t="shared" ref="AK45:AK46" si="5">AK44+AG44</f>
        <v>459235.730640658</v>
      </c>
      <c r="AL45" s="66"/>
      <c r="AM45" s="9" t="str">
        <f>IF(A46=0,A45&amp;" - 1",A45&amp;" - "&amp;A46)</f>
        <v>4 - 5</v>
      </c>
      <c r="AN45" s="18">
        <f>AN44+F44+F45</f>
        <v>-13.550000000046566</v>
      </c>
      <c r="AO45" s="18">
        <f>AN45*G45</f>
        <v>-6.2329999995166432</v>
      </c>
      <c r="AP45" s="9" t="str">
        <f>D45&amp;","&amp;C45</f>
        <v>459235.73,718037.09</v>
      </c>
    </row>
    <row r="46" spans="1:44" s="46" customFormat="1">
      <c r="A46" s="20">
        <f>A45+1</f>
        <v>5</v>
      </c>
      <c r="B46" s="44"/>
      <c r="C46" s="60">
        <v>718021.38</v>
      </c>
      <c r="D46" s="60">
        <v>459235.27</v>
      </c>
      <c r="E46" s="79"/>
      <c r="F46" s="72">
        <f>IF(C47=0,C46-$C$42,C46-C47)</f>
        <v>-1.0799999999580905</v>
      </c>
      <c r="G46" s="72">
        <f>IF(D47=0,D46-$D$42,D46-D47)</f>
        <v>40.080000000016298</v>
      </c>
      <c r="H46" s="76" t="str">
        <f>IF(G46=0,IF(F46&gt;0,"South","North"),"")</f>
        <v/>
      </c>
      <c r="I46" s="76">
        <f>IF(H46="North",2,IF(H46="",0,0))</f>
        <v>0</v>
      </c>
      <c r="J46" s="76" t="str">
        <f>IF(F46=0,IF(G46&gt;0,"West","East"),"")</f>
        <v/>
      </c>
      <c r="K46" s="76">
        <f>IF(J46="West",1,IF(J46="",0,3))</f>
        <v>0</v>
      </c>
      <c r="L46" s="76" t="str">
        <f>H46&amp;J46</f>
        <v/>
      </c>
      <c r="M46" s="22">
        <f>SQRT(F46^2+G46^2)</f>
        <v>40.094548257851919</v>
      </c>
      <c r="N46" s="22">
        <f>IF(F46=0,,ATAN(G46/F46))</f>
        <v>-1.5438567379626797</v>
      </c>
      <c r="O46" s="22">
        <f>ABS(DEGREES(N46))</f>
        <v>88.456475258096205</v>
      </c>
      <c r="P46" s="24" t="str">
        <f>TEXT(INT(O46),"00")</f>
        <v>88</v>
      </c>
      <c r="Q46" s="25" t="str">
        <f>TEXT((O46-P46)*60,"00")</f>
        <v>27</v>
      </c>
      <c r="R46" s="23" t="str">
        <f>IF(L46="",IF(F46&gt;0,"S","N"),"")</f>
        <v>N</v>
      </c>
      <c r="S46" s="25" t="str">
        <f>IF(L46="",IF(INT(Q46)=60,INT(P46+1),P46),"due")</f>
        <v>88</v>
      </c>
      <c r="T46" s="25" t="str">
        <f>IF(L46="",IF(INT(Q46)=60,"00",Q46),L46)</f>
        <v>27</v>
      </c>
      <c r="U46" s="24" t="str">
        <f>IF(L46="",IF(G46&gt;0,"W","E"),"")</f>
        <v>W</v>
      </c>
      <c r="V46" s="44"/>
      <c r="W46" s="22">
        <f>IF(S46="due",90*(I46+K46),S46+T46/60)</f>
        <v>88.45</v>
      </c>
      <c r="X46" s="22">
        <f>IF(R46="",W46,IF(R46="N",IF(U46="E",180+W46,180-W46),IF(U46="E",360-W46,W46)))</f>
        <v>91.55</v>
      </c>
      <c r="Y46" s="22">
        <f>RADIANS(X46)</f>
        <v>1.5978489302008088</v>
      </c>
      <c r="Z46" s="64"/>
      <c r="AA46" s="58">
        <f>-M46*COS(Y46)</f>
        <v>1.0845296171651193</v>
      </c>
      <c r="AB46" s="58">
        <f>-M46*SIN(Y46)</f>
        <v>-40.079877688320209</v>
      </c>
      <c r="AC46" s="64"/>
      <c r="AD46" s="82">
        <f>$AA$40/$M$40*M46</f>
        <v>1.1628536664230061E-4</v>
      </c>
      <c r="AE46" s="82">
        <f>$AB$40/$M$40*M46</f>
        <v>-1.5492226590311678E-3</v>
      </c>
      <c r="AF46" s="22">
        <f>AA46-AD46</f>
        <v>1.084413331798477</v>
      </c>
      <c r="AG46" s="22">
        <f>AB46-AE46</f>
        <v>-40.07832846566118</v>
      </c>
      <c r="AH46" s="64"/>
      <c r="AI46" s="25">
        <f>A46</f>
        <v>5</v>
      </c>
      <c r="AJ46" s="82">
        <f t="shared" si="4"/>
        <v>718021.37433502311</v>
      </c>
      <c r="AK46" s="82">
        <f t="shared" si="5"/>
        <v>459235.26956131932</v>
      </c>
      <c r="AL46" s="66"/>
      <c r="AM46" s="9" t="str">
        <f>IF(A47=0,A46&amp;" - 1",A46&amp;" - "&amp;A47)</f>
        <v>5 - 1</v>
      </c>
      <c r="AN46" s="18">
        <f>AN45+F45+F46</f>
        <v>1.0799999999580905</v>
      </c>
      <c r="AO46" s="18">
        <f>AN46*G46</f>
        <v>43.28639999833787</v>
      </c>
      <c r="AP46" s="9" t="str">
        <f>D46&amp;","&amp;C46</f>
        <v>459235.27,718021.38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1485.8700999972539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742.93504999862694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1.6353296078850696E-3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70762.31365399847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71000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71000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115.71970664083362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-6.5237723464406372E-4</v>
      </c>
      <c r="AB40" s="91">
        <f>SUM(AB42:AB65536)</f>
        <v>1.4995688947639918E-3</v>
      </c>
      <c r="AC40" s="91"/>
      <c r="AD40" s="91">
        <f>SUM(AD42:AD65536)</f>
        <v>-6.5237723464406372E-4</v>
      </c>
      <c r="AE40" s="91">
        <f>SUM(AE42:AE65536)</f>
        <v>1.4995688947639918E-3</v>
      </c>
      <c r="AF40" s="91">
        <f>SUM(AF42:AF65536)</f>
        <v>0</v>
      </c>
      <c r="AG40" s="91">
        <f>SUM(AG42:AG65536)</f>
        <v>-3.1086244689504383E-15</v>
      </c>
      <c r="AH40" s="92"/>
      <c r="AI40" s="93">
        <v>1</v>
      </c>
      <c r="AJ40" s="92">
        <f>AJ44+AF44</f>
        <v>718049.34446251288</v>
      </c>
      <c r="AK40" s="92">
        <f>AK44+AG44</f>
        <v>459233.94498824753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3159.4000000000233</v>
      </c>
      <c r="G41" s="72">
        <f>IF(D42=0,D41-$D$41,D41-D42)</f>
        <v>3252.8399999999674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4534.6197663751182</v>
      </c>
      <c r="N41" s="36">
        <f>IF(F41=0,,ATAN(G41/F41))</f>
        <v>0.79996926287927961</v>
      </c>
      <c r="O41" s="36">
        <f>ABS(DEGREES(N41))</f>
        <v>45.834862503174193</v>
      </c>
      <c r="P41" s="37" t="str">
        <f>TEXT(INT(O41),"00")</f>
        <v>45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45.833333333333336</v>
      </c>
      <c r="X41" s="22">
        <f>IF(R41="",W41,IF(R41="N",IF(U41="E",180+W41,180-W41),IF(U41="E",360-W41,W41)))</f>
        <v>45.833333333333336</v>
      </c>
      <c r="Y41" s="22">
        <f>RADIANS(X41)</f>
        <v>0.79994257383073442</v>
      </c>
      <c r="Z41" s="64"/>
      <c r="AA41" s="58">
        <f>-M41*COS(Y41)</f>
        <v>-3159.4868140794542</v>
      </c>
      <c r="AB41" s="58">
        <f>-M41*SIN(Y41)</f>
        <v>-3252.7556774614955</v>
      </c>
      <c r="AC41" s="64"/>
      <c r="AD41" s="22">
        <v>0</v>
      </c>
      <c r="AE41" s="22">
        <v>0</v>
      </c>
      <c r="AF41" s="22">
        <f t="shared" ref="AF41:AG43" si="0">AA41-AD41</f>
        <v>-3159.4868140794542</v>
      </c>
      <c r="AG41" s="22">
        <f t="shared" si="0"/>
        <v>-3252.7556774614955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718069.22</v>
      </c>
      <c r="D42" s="60">
        <v>459197.38</v>
      </c>
      <c r="E42" s="79"/>
      <c r="F42" s="72">
        <f>IF(C43=0,C42-$C$42,C42-C43)</f>
        <v>1.3299999999580905</v>
      </c>
      <c r="G42" s="72">
        <f>IF(D43=0,D42-$D$42,D42-D43)</f>
        <v>-40.059999999997672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40.082072052224319</v>
      </c>
      <c r="N42" s="36">
        <f>IF(F42=0,,ATAN(G42/F42))</f>
        <v>-1.5376083173772246</v>
      </c>
      <c r="O42" s="36">
        <f>ABS(DEGREES(N42))</f>
        <v>88.098467129926973</v>
      </c>
      <c r="P42" s="37" t="str">
        <f>TEXT(INT(O42),"00")</f>
        <v>88</v>
      </c>
      <c r="Q42" s="38" t="str">
        <f>TEXT((O42-P42)*60,"00")</f>
        <v>06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06</v>
      </c>
      <c r="U42" s="40" t="str">
        <f>IF(L42="",IF(G42&gt;0,"W","E"),"")</f>
        <v>E</v>
      </c>
      <c r="V42" s="44"/>
      <c r="W42" s="22">
        <f>IF(S42="due",90*(I42+K42),S42+T42/60)</f>
        <v>88.1</v>
      </c>
      <c r="X42" s="22">
        <f>IF(R42="",W42,IF(R42="N",IF(U42="E",180+W42,180-W42),IF(U42="E",360-W42,W42)))</f>
        <v>271.89999999999998</v>
      </c>
      <c r="Y42" s="22">
        <f>RADIANS(X42)</f>
        <v>4.7455502361725816</v>
      </c>
      <c r="Z42" s="64"/>
      <c r="AA42" s="58">
        <f>-M42*COS(Y42)</f>
        <v>-1.3289282490732421</v>
      </c>
      <c r="AB42" s="58">
        <f>-M42*SIN(Y42)</f>
        <v>40.06003556798867</v>
      </c>
      <c r="AC42" s="64"/>
      <c r="AD42" s="82">
        <f>$AA$40/$M$40*M42</f>
        <v>-2.259652403491942E-4</v>
      </c>
      <c r="AE42" s="82">
        <f>$AB$40/$M$40*M42</f>
        <v>5.1940875268340308E-4</v>
      </c>
      <c r="AF42" s="22">
        <f t="shared" si="0"/>
        <v>-1.328702283832893</v>
      </c>
      <c r="AG42" s="22">
        <f t="shared" si="0"/>
        <v>40.05951615923599</v>
      </c>
      <c r="AH42" s="63"/>
      <c r="AI42" s="38">
        <f>A42</f>
        <v>1</v>
      </c>
      <c r="AJ42" s="82">
        <f t="shared" ref="AJ42:AK44" si="1">AJ41+AF41</f>
        <v>718069.13318592054</v>
      </c>
      <c r="AK42" s="82">
        <f t="shared" si="1"/>
        <v>459197.46432253846</v>
      </c>
      <c r="AL42" s="66"/>
      <c r="AM42" s="9" t="str">
        <f>IF(A43=0,A42&amp;" - 1",A42&amp;" - "&amp;A43)</f>
        <v>1 - 2</v>
      </c>
      <c r="AN42" s="18">
        <f>F42</f>
        <v>1.3299999999580905</v>
      </c>
      <c r="AO42" s="18">
        <f>AN42*G42</f>
        <v>-53.279799998318005</v>
      </c>
      <c r="AP42" s="9" t="str">
        <f>D42&amp;","&amp;C42</f>
        <v>459197.38,718069.22</v>
      </c>
    </row>
    <row r="43" spans="1:44">
      <c r="A43" s="20">
        <f>A42+1</f>
        <v>2</v>
      </c>
      <c r="B43" s="44"/>
      <c r="C43" s="60">
        <v>718067.89</v>
      </c>
      <c r="D43" s="60">
        <v>459237.44</v>
      </c>
      <c r="E43" s="79"/>
      <c r="F43" s="72">
        <f>IF(C44=0,C43-$C$42,C43-C44)</f>
        <v>15.550000000046566</v>
      </c>
      <c r="G43" s="72">
        <f>IF(D44=0,D43-$D$42,D43-D44)</f>
        <v>0.48999999999068677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15.5577183417569</v>
      </c>
      <c r="N43" s="36">
        <f>IF(F43=0,,ATAN(G43/F43))</f>
        <v>3.1500830432222106E-2</v>
      </c>
      <c r="O43" s="36">
        <f>ABS(DEGREES(N43))</f>
        <v>1.8048646349235915</v>
      </c>
      <c r="P43" s="37" t="str">
        <f>TEXT(INT(O43),"00")</f>
        <v>01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1.8</v>
      </c>
      <c r="X43" s="22">
        <f>IF(R43="",W43,IF(R43="N",IF(U43="E",180+W43,180-W43),IF(U43="E",360-W43,W43)))</f>
        <v>1.8</v>
      </c>
      <c r="Y43" s="22">
        <f>RADIANS(X43)</f>
        <v>3.1415926535897934E-2</v>
      </c>
      <c r="Z43" s="64"/>
      <c r="AA43" s="58">
        <f>-M43*COS(Y43)</f>
        <v>-15.550041546908293</v>
      </c>
      <c r="AB43" s="58">
        <f>-M43*SIN(Y43)</f>
        <v>-0.48867974263830355</v>
      </c>
      <c r="AC43" s="64"/>
      <c r="AD43" s="82">
        <f>$AA$40/$M$40*M43</f>
        <v>-8.7707630478775991E-5</v>
      </c>
      <c r="AE43" s="82">
        <f>$AB$40/$M$40*M43</f>
        <v>2.0160672003091256E-4</v>
      </c>
      <c r="AF43" s="22">
        <f t="shared" si="0"/>
        <v>-15.549953839277814</v>
      </c>
      <c r="AG43" s="22">
        <f t="shared" si="0"/>
        <v>-0.48888134935833444</v>
      </c>
      <c r="AH43" s="64"/>
      <c r="AI43" s="25">
        <f>A43</f>
        <v>2</v>
      </c>
      <c r="AJ43" s="82">
        <f t="shared" si="1"/>
        <v>718067.80448363675</v>
      </c>
      <c r="AK43" s="82">
        <f t="shared" si="1"/>
        <v>459237.5238386977</v>
      </c>
      <c r="AL43" s="66"/>
      <c r="AM43" s="9" t="str">
        <f>IF(A44=0,A43&amp;" - 1",A43&amp;" - "&amp;A44)</f>
        <v>2 - 3</v>
      </c>
      <c r="AN43" s="18">
        <f>AN42+F42+F43</f>
        <v>18.209999999962747</v>
      </c>
      <c r="AO43" s="18">
        <f>AN43*G43</f>
        <v>8.9228999998121523</v>
      </c>
      <c r="AP43" s="9" t="str">
        <f>D43&amp;","&amp;C43</f>
        <v>459237.44,718067.89</v>
      </c>
    </row>
    <row r="44" spans="1:44" s="46" customFormat="1">
      <c r="A44" s="20">
        <f>A43+1</f>
        <v>3</v>
      </c>
      <c r="B44" s="44"/>
      <c r="C44" s="60">
        <v>718052.34</v>
      </c>
      <c r="D44" s="60">
        <v>459236.95</v>
      </c>
      <c r="E44" s="79"/>
      <c r="F44" s="72">
        <f>IF(C45=0,C44-$C$42,C44-C45)</f>
        <v>2.909999999916181</v>
      </c>
      <c r="G44" s="72">
        <f>IF(D45=0,D44-$D$42,D44-D45)</f>
        <v>3.0900000000256114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4.2445494460154958</v>
      </c>
      <c r="N44" s="22">
        <f>IF(F44=0,,ATAN(G44/F44))</f>
        <v>0.81538916827283903</v>
      </c>
      <c r="O44" s="22">
        <f>ABS(DEGREES(N44))</f>
        <v>46.718358002716165</v>
      </c>
      <c r="P44" s="24" t="str">
        <f>TEXT(INT(O44),"00")</f>
        <v>46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46.716666666666669</v>
      </c>
      <c r="X44" s="22">
        <f>IF(R44="",W44,IF(R44="N",IF(U44="E",180+W44,180-W44),IF(U44="E",360-W44,W44)))</f>
        <v>46.716666666666669</v>
      </c>
      <c r="Y44" s="22">
        <f>RADIANS(X44)</f>
        <v>0.81535964889001766</v>
      </c>
      <c r="Z44" s="64"/>
      <c r="AA44" s="58">
        <f>-M44*COS(Y44)</f>
        <v>-2.9100912135412083</v>
      </c>
      <c r="AB44" s="58">
        <f>-M44*SIN(Y44)</f>
        <v>-3.0899140972753125</v>
      </c>
      <c r="AC44" s="64"/>
      <c r="AD44" s="82">
        <f>$AA$40/$M$40*M44</f>
        <v>-2.3928918507338122E-5</v>
      </c>
      <c r="AE44" s="82">
        <f>$AB$40/$M$40*M44</f>
        <v>5.5003546986927603E-5</v>
      </c>
      <c r="AF44" s="22">
        <f>AA44-AD44</f>
        <v>-2.9100672846227007</v>
      </c>
      <c r="AG44" s="22">
        <f>AB44-AE44</f>
        <v>-3.0899691008222994</v>
      </c>
      <c r="AH44" s="64"/>
      <c r="AI44" s="25">
        <f>A44</f>
        <v>3</v>
      </c>
      <c r="AJ44" s="82">
        <f t="shared" si="1"/>
        <v>718052.25452979747</v>
      </c>
      <c r="AK44" s="82">
        <f t="shared" si="1"/>
        <v>459237.03495734837</v>
      </c>
      <c r="AL44" s="66"/>
      <c r="AM44" s="9" t="str">
        <f>IF(A45=0,A44&amp;" - 1",A44&amp;" - "&amp;A45)</f>
        <v>3 - 4</v>
      </c>
      <c r="AN44" s="18">
        <f>AN43+F43+F44</f>
        <v>36.669999999925494</v>
      </c>
      <c r="AO44" s="18">
        <f>AN44*G44</f>
        <v>113.31030000070895</v>
      </c>
      <c r="AP44" s="9" t="str">
        <f>D44&amp;","&amp;C44</f>
        <v>459236.95,718052.34</v>
      </c>
    </row>
    <row r="45" spans="1:44" s="46" customFormat="1">
      <c r="A45" s="20">
        <f t="shared" ref="A45:A46" si="2">A44+1</f>
        <v>4</v>
      </c>
      <c r="B45" s="44"/>
      <c r="C45" s="60">
        <v>718049.43</v>
      </c>
      <c r="D45" s="60">
        <v>459233.86</v>
      </c>
      <c r="E45" s="79"/>
      <c r="F45" s="72">
        <f t="shared" ref="F45:F46" si="3">IF(C46=0,C45-$C$42,C45-C46)</f>
        <v>-1.0699999999487773</v>
      </c>
      <c r="G45" s="72">
        <f t="shared" ref="G45:G46" si="4">IF(D46=0,D45-$D$42,D45-D46)</f>
        <v>37.089999999967404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37.105430869314432</v>
      </c>
      <c r="N45" s="22">
        <f t="shared" ref="N45:N46" si="11">IF(F45=0,,ATAN(G45/F45))</f>
        <v>-1.5419555796340614</v>
      </c>
      <c r="O45" s="22">
        <f t="shared" ref="O45:O46" si="12">ABS(DEGREES(N45))</f>
        <v>88.347546909680233</v>
      </c>
      <c r="P45" s="24" t="str">
        <f t="shared" ref="P45:P46" si="13">TEXT(INT(O45),"00")</f>
        <v>88</v>
      </c>
      <c r="Q45" s="25" t="str">
        <f t="shared" ref="Q45:Q46" si="14">TEXT((O45-P45)*60,"00")</f>
        <v>21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88.35</v>
      </c>
      <c r="X45" s="22">
        <f t="shared" ref="X45:X46" si="20">IF(R45="",W45,IF(R45="N",IF(U45="E",180+W45,180-W45),IF(U45="E",360-W45,W45)))</f>
        <v>91.65</v>
      </c>
      <c r="Y45" s="22">
        <f t="shared" ref="Y45:Y46" si="21">RADIANS(X45)</f>
        <v>1.5995942594528032</v>
      </c>
      <c r="Z45" s="64"/>
      <c r="AA45" s="58">
        <f t="shared" ref="AA45:AA46" si="22">-M45*COS(Y45)</f>
        <v>1.068412009054938</v>
      </c>
      <c r="AB45" s="58">
        <f t="shared" ref="AB45:AB46" si="23">-M45*SIN(Y45)</f>
        <v>-37.090045777491021</v>
      </c>
      <c r="AC45" s="64"/>
      <c r="AD45" s="82">
        <f t="shared" ref="AD45:AD46" si="24">$AA$40/$M$40*M45</f>
        <v>-2.0918423562835128E-4</v>
      </c>
      <c r="AE45" s="82">
        <f t="shared" ref="AE45:AE46" si="25">$AB$40/$M$40*M45</f>
        <v>4.8083556011025428E-4</v>
      </c>
      <c r="AF45" s="22">
        <f t="shared" ref="AF45:AF46" si="26">AA45-AD45</f>
        <v>1.0686211932905665</v>
      </c>
      <c r="AG45" s="22">
        <f t="shared" ref="AG45:AG46" si="27">AB45-AE45</f>
        <v>-37.090526613051132</v>
      </c>
      <c r="AH45" s="64"/>
      <c r="AI45" s="25">
        <f t="shared" ref="AI45:AI46" si="28">A45</f>
        <v>4</v>
      </c>
      <c r="AJ45" s="82">
        <f t="shared" ref="AJ45:AJ46" si="29">AJ44+AF44</f>
        <v>718049.34446251288</v>
      </c>
      <c r="AK45" s="82">
        <f t="shared" ref="AK45:AK46" si="30">AK44+AG44</f>
        <v>459233.94498824753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38.509999999892898</v>
      </c>
      <c r="AO45" s="18">
        <f t="shared" ref="AO45:AO46" si="33">AN45*G45</f>
        <v>1428.3358999947723</v>
      </c>
      <c r="AP45" s="9" t="str">
        <f t="shared" ref="AP45:AP46" si="34">D45&amp;","&amp;C45</f>
        <v>459233.86,718049.43</v>
      </c>
    </row>
    <row r="46" spans="1:44" s="46" customFormat="1">
      <c r="A46" s="20">
        <f t="shared" si="2"/>
        <v>5</v>
      </c>
      <c r="B46" s="44"/>
      <c r="C46" s="60">
        <v>718050.5</v>
      </c>
      <c r="D46" s="60">
        <v>459196.77</v>
      </c>
      <c r="E46" s="79"/>
      <c r="F46" s="72">
        <f t="shared" si="3"/>
        <v>-18.71999999997206</v>
      </c>
      <c r="G46" s="72">
        <f t="shared" si="4"/>
        <v>-0.60999999998603016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18.72993593152248</v>
      </c>
      <c r="N46" s="22">
        <f t="shared" si="11"/>
        <v>3.2573944203144085E-2</v>
      </c>
      <c r="O46" s="22">
        <f t="shared" si="12"/>
        <v>1.8663495249347897</v>
      </c>
      <c r="P46" s="24" t="str">
        <f t="shared" si="13"/>
        <v>01</v>
      </c>
      <c r="Q46" s="25" t="str">
        <f t="shared" si="14"/>
        <v>52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52</v>
      </c>
      <c r="U46" s="24" t="str">
        <f t="shared" si="18"/>
        <v>E</v>
      </c>
      <c r="V46" s="44"/>
      <c r="W46" s="22">
        <f t="shared" si="19"/>
        <v>1.8666666666666667</v>
      </c>
      <c r="X46" s="22">
        <f t="shared" si="20"/>
        <v>181.86666666666667</v>
      </c>
      <c r="Y46" s="22">
        <f t="shared" si="21"/>
        <v>3.1741721329603543</v>
      </c>
      <c r="Z46" s="64"/>
      <c r="AA46" s="58">
        <f t="shared" si="22"/>
        <v>18.719996623233161</v>
      </c>
      <c r="AB46" s="58">
        <f t="shared" si="23"/>
        <v>0.61010361831073012</v>
      </c>
      <c r="AC46" s="64"/>
      <c r="AD46" s="82">
        <f t="shared" si="24"/>
        <v>-1.0559120968040417E-4</v>
      </c>
      <c r="AE46" s="82">
        <f t="shared" si="25"/>
        <v>2.4271431495249434E-4</v>
      </c>
      <c r="AF46" s="22">
        <f t="shared" si="26"/>
        <v>18.720102214442843</v>
      </c>
      <c r="AG46" s="22">
        <f t="shared" si="27"/>
        <v>0.60986090399577764</v>
      </c>
      <c r="AH46" s="64"/>
      <c r="AI46" s="25">
        <f t="shared" si="28"/>
        <v>5</v>
      </c>
      <c r="AJ46" s="82">
        <f t="shared" si="29"/>
        <v>718050.41308370617</v>
      </c>
      <c r="AK46" s="82">
        <f t="shared" si="30"/>
        <v>459196.85446163447</v>
      </c>
      <c r="AL46" s="66"/>
      <c r="AM46" s="9" t="str">
        <f t="shared" si="31"/>
        <v>5 - 1</v>
      </c>
      <c r="AN46" s="18">
        <f t="shared" si="32"/>
        <v>18.71999999997206</v>
      </c>
      <c r="AO46" s="18">
        <f t="shared" si="33"/>
        <v>-11.419199999721441</v>
      </c>
      <c r="AP46" s="9" t="str">
        <f t="shared" si="34"/>
        <v>459196.77,718050.5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1520.1180999989824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760.05904999949121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4.4098099596837168E-3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26796.355109257198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118.16683364402404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3.8657013765190928E-3</v>
      </c>
      <c r="AB40" s="91">
        <f>SUM(AB42:AB65536)</f>
        <v>-2.1219747284320079E-3</v>
      </c>
      <c r="AC40" s="91"/>
      <c r="AD40" s="91">
        <f>SUM(AD42:AD65536)</f>
        <v>3.8657013765190928E-3</v>
      </c>
      <c r="AE40" s="91">
        <f>SUM(AE42:AE65536)</f>
        <v>-2.1219747284320079E-3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718067.80556891346</v>
      </c>
      <c r="AK40" s="92">
        <f>AK44+AG44</f>
        <v>459237.52363833477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3159.4000000000233</v>
      </c>
      <c r="G41" s="72">
        <f>IF(D42=0,D41-$D$41,D41-D42)</f>
        <v>3252.8399999999674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4534.6197663751182</v>
      </c>
      <c r="N41" s="36">
        <f>IF(F41=0,,ATAN(G41/F41))</f>
        <v>0.79996926287927961</v>
      </c>
      <c r="O41" s="36">
        <f>ABS(DEGREES(N41))</f>
        <v>45.834862503174193</v>
      </c>
      <c r="P41" s="37" t="str">
        <f>TEXT(INT(O41),"00")</f>
        <v>45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45.833333333333336</v>
      </c>
      <c r="X41" s="22">
        <f>IF(R41="",W41,IF(R41="N",IF(U41="E",180+W41,180-W41),IF(U41="E",360-W41,W41)))</f>
        <v>45.833333333333336</v>
      </c>
      <c r="Y41" s="22">
        <f>RADIANS(X41)</f>
        <v>0.79994257383073442</v>
      </c>
      <c r="Z41" s="64"/>
      <c r="AA41" s="58">
        <f>-M41*COS(Y41)</f>
        <v>-3159.4868140794542</v>
      </c>
      <c r="AB41" s="58">
        <f>-M41*SIN(Y41)</f>
        <v>-3252.7556774614955</v>
      </c>
      <c r="AC41" s="64"/>
      <c r="AD41" s="22">
        <v>0</v>
      </c>
      <c r="AE41" s="22">
        <v>0</v>
      </c>
      <c r="AF41" s="22">
        <f t="shared" ref="AF41:AG43" si="0">AA41-AD41</f>
        <v>-3159.4868140794542</v>
      </c>
      <c r="AG41" s="22">
        <f t="shared" si="0"/>
        <v>-3252.7556774614955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718069.22</v>
      </c>
      <c r="D42" s="60">
        <v>459197.38</v>
      </c>
      <c r="E42" s="79"/>
      <c r="F42" s="72">
        <f>IF(C43=0,C42-$C$42,C42-C43)</f>
        <v>-18.85999999998603</v>
      </c>
      <c r="G42" s="72">
        <f>IF(D43=0,D42-$D$42,D42-D43)</f>
        <v>-0.47999999998137355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18.866107176613177</v>
      </c>
      <c r="N42" s="36">
        <f>IF(F42=0,,ATAN(G42/F42))</f>
        <v>2.5445196300509391E-2</v>
      </c>
      <c r="O42" s="36">
        <f>ABS(DEGREES(N42))</f>
        <v>1.4579023569010841</v>
      </c>
      <c r="P42" s="37" t="str">
        <f>TEXT(INT(O42),"00")</f>
        <v>01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1.45</v>
      </c>
      <c r="X42" s="22">
        <f>IF(R42="",W42,IF(R42="N",IF(U42="E",180+W42,180-W42),IF(U42="E",360-W42,W42)))</f>
        <v>181.45</v>
      </c>
      <c r="Y42" s="22">
        <f>RADIANS(X42)</f>
        <v>3.1668999277437107</v>
      </c>
      <c r="Z42" s="64"/>
      <c r="AA42" s="58">
        <f>-M42*COS(Y42)</f>
        <v>18.860066023233834</v>
      </c>
      <c r="AB42" s="58">
        <f>-M42*SIN(Y42)</f>
        <v>0.47739878373949329</v>
      </c>
      <c r="AC42" s="64"/>
      <c r="AD42" s="82">
        <f>$AA$40/$M$40*M42</f>
        <v>6.1718448597762327E-4</v>
      </c>
      <c r="AE42" s="82">
        <f>$AB$40/$M$40*M42</f>
        <v>-3.3878713187206975E-4</v>
      </c>
      <c r="AF42" s="22">
        <f t="shared" si="0"/>
        <v>18.859448838747856</v>
      </c>
      <c r="AG42" s="22">
        <f t="shared" si="0"/>
        <v>0.47773757087136537</v>
      </c>
      <c r="AH42" s="63"/>
      <c r="AI42" s="38">
        <f>A42</f>
        <v>1</v>
      </c>
      <c r="AJ42" s="82">
        <f t="shared" ref="AJ42:AK44" si="1">AJ41+AF41</f>
        <v>718069.13318592054</v>
      </c>
      <c r="AK42" s="82">
        <f t="shared" si="1"/>
        <v>459197.46432253846</v>
      </c>
      <c r="AL42" s="66"/>
      <c r="AM42" s="9" t="str">
        <f>IF(A43=0,A42&amp;" - 1",A42&amp;" - "&amp;A43)</f>
        <v>1 - 2</v>
      </c>
      <c r="AN42" s="18">
        <f>F42</f>
        <v>-18.85999999998603</v>
      </c>
      <c r="AO42" s="18">
        <f>AN42*G42</f>
        <v>9.0527999996419997</v>
      </c>
      <c r="AP42" s="9" t="str">
        <f>D42&amp;","&amp;C42</f>
        <v>459197.38,718069.22</v>
      </c>
    </row>
    <row r="43" spans="1:44">
      <c r="A43" s="20">
        <f>A42+1</f>
        <v>2</v>
      </c>
      <c r="B43" s="44"/>
      <c r="C43" s="60">
        <v>718088.08</v>
      </c>
      <c r="D43" s="60">
        <v>459197.86</v>
      </c>
      <c r="E43" s="79"/>
      <c r="F43" s="72">
        <f>IF(C44=0,C43-$C$42,C43-C44)</f>
        <v>1.2099999999627471</v>
      </c>
      <c r="G43" s="72">
        <f>IF(D44=0,D43-$D$42,D43-D44)</f>
        <v>-40.210000000020955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40.228201550673319</v>
      </c>
      <c r="N43" s="36">
        <f>IF(F43=0,,ATAN(G43/F43))</f>
        <v>-1.5407133880223123</v>
      </c>
      <c r="O43" s="36">
        <f>ABS(DEGREES(N43))</f>
        <v>88.276374572980458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271.7166666666667</v>
      </c>
      <c r="Y43" s="22">
        <f>RADIANS(X43)</f>
        <v>4.7423504658772595</v>
      </c>
      <c r="Z43" s="64"/>
      <c r="AA43" s="58">
        <f>-M43*COS(Y43)</f>
        <v>-1.2051163546610695</v>
      </c>
      <c r="AB43" s="58">
        <f>-M43*SIN(Y43)</f>
        <v>40.210146661922579</v>
      </c>
      <c r="AC43" s="64"/>
      <c r="AD43" s="82">
        <f>$AA$40/$M$40*M43</f>
        <v>1.316022519295031E-3</v>
      </c>
      <c r="AE43" s="82">
        <f>$AB$40/$M$40*M43</f>
        <v>-7.2239582316264506E-4</v>
      </c>
      <c r="AF43" s="22">
        <f t="shared" si="0"/>
        <v>-1.2064323771803644</v>
      </c>
      <c r="AG43" s="22">
        <f t="shared" si="0"/>
        <v>40.210869057745739</v>
      </c>
      <c r="AH43" s="64"/>
      <c r="AI43" s="25">
        <f>A43</f>
        <v>2</v>
      </c>
      <c r="AJ43" s="82">
        <f t="shared" si="1"/>
        <v>718087.99263475928</v>
      </c>
      <c r="AK43" s="82">
        <f t="shared" si="1"/>
        <v>459197.94206010934</v>
      </c>
      <c r="AL43" s="66"/>
      <c r="AM43" s="9" t="str">
        <f>IF(A44=0,A43&amp;" - 1",A43&amp;" - "&amp;A44)</f>
        <v>2 - 3</v>
      </c>
      <c r="AN43" s="18">
        <f>AN42+F42+F43</f>
        <v>-36.510000000009313</v>
      </c>
      <c r="AO43" s="18">
        <f>AN43*G43</f>
        <v>1468.0671000011396</v>
      </c>
      <c r="AP43" s="9" t="str">
        <f>D43&amp;","&amp;C43</f>
        <v>459197.86,718088.08</v>
      </c>
    </row>
    <row r="44" spans="1:44" s="46" customFormat="1">
      <c r="A44" s="20">
        <f>A43+1</f>
        <v>3</v>
      </c>
      <c r="B44" s="44"/>
      <c r="C44" s="60">
        <v>718086.87</v>
      </c>
      <c r="D44" s="60">
        <v>459238.07</v>
      </c>
      <c r="E44" s="79"/>
      <c r="F44" s="72">
        <f>IF(C45=0,C44-$C$42,C44-C45)</f>
        <v>18.979999999981374</v>
      </c>
      <c r="G44" s="72">
        <f>IF(D45=0,D44-$D$42,D44-D45)</f>
        <v>0.63000000000465661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18.99045286451323</v>
      </c>
      <c r="N44" s="22">
        <f>IF(F44=0,,ATAN(G44/F44))</f>
        <v>3.3180652388752757E-2</v>
      </c>
      <c r="O44" s="22">
        <f>ABS(DEGREES(N44))</f>
        <v>1.9011113433662064</v>
      </c>
      <c r="P44" s="24" t="str">
        <f>TEXT(INT(O44),"00")</f>
        <v>01</v>
      </c>
      <c r="Q44" s="25" t="str">
        <f>TEXT((O44-P44)*60,"00")</f>
        <v>54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54</v>
      </c>
      <c r="U44" s="24" t="str">
        <f>IF(L44="",IF(G44&gt;0,"W","E"),"")</f>
        <v>W</v>
      </c>
      <c r="V44" s="44"/>
      <c r="W44" s="22">
        <f>IF(S44="due",90*(I44+K44),S44+T44/60)</f>
        <v>1.9</v>
      </c>
      <c r="X44" s="22">
        <f>IF(R44="",W44,IF(R44="N",IF(U44="E",180+W44,180-W44),IF(U44="E",360-W44,W44)))</f>
        <v>1.9</v>
      </c>
      <c r="Y44" s="22">
        <f>RADIANS(X44)</f>
        <v>3.3161255787892259E-2</v>
      </c>
      <c r="Z44" s="64"/>
      <c r="AA44" s="58">
        <f>-M44*COS(Y44)</f>
        <v>-18.980012216269511</v>
      </c>
      <c r="AB44" s="58">
        <f>-M44*SIN(Y44)</f>
        <v>-0.62963185240183595</v>
      </c>
      <c r="AC44" s="64"/>
      <c r="AD44" s="82">
        <f>$AA$40/$M$40*M44</f>
        <v>6.2125232195203467E-4</v>
      </c>
      <c r="AE44" s="82">
        <f>$AB$40/$M$40*M44</f>
        <v>-3.4102006305230495E-4</v>
      </c>
      <c r="AF44" s="22">
        <f>AA44-AD44</f>
        <v>-18.980633468591463</v>
      </c>
      <c r="AG44" s="22">
        <f>AB44-AE44</f>
        <v>-0.62929083233878369</v>
      </c>
      <c r="AH44" s="64"/>
      <c r="AI44" s="25">
        <f>A44</f>
        <v>3</v>
      </c>
      <c r="AJ44" s="82">
        <f t="shared" si="1"/>
        <v>718086.78620238206</v>
      </c>
      <c r="AK44" s="82">
        <f t="shared" si="1"/>
        <v>459238.15292916709</v>
      </c>
      <c r="AL44" s="66"/>
      <c r="AM44" s="9" t="str">
        <f>IF(A45=0,A44&amp;" - 1",A44&amp;" - "&amp;A45)</f>
        <v>3 - 4</v>
      </c>
      <c r="AN44" s="18">
        <f>AN43+F43+F44</f>
        <v>-16.320000000065193</v>
      </c>
      <c r="AO44" s="18">
        <f>AN44*G44</f>
        <v>-10.281600000117066</v>
      </c>
      <c r="AP44" s="9" t="str">
        <f>D44&amp;","&amp;C44</f>
        <v>459238.07,718086.87</v>
      </c>
    </row>
    <row r="45" spans="1:44" s="46" customFormat="1">
      <c r="A45" s="20">
        <f>A44+1</f>
        <v>4</v>
      </c>
      <c r="B45" s="44"/>
      <c r="C45" s="60">
        <v>718067.89</v>
      </c>
      <c r="D45" s="60">
        <v>459237.44</v>
      </c>
      <c r="E45" s="79"/>
      <c r="F45" s="72">
        <f>IF(C46=0,C45-$C$42,C45-C46)</f>
        <v>-1.3299999999580905</v>
      </c>
      <c r="G45" s="72">
        <f>IF(D46=0,D45-$D$42,D45-D46)</f>
        <v>40.059999999997672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40.082072052224319</v>
      </c>
      <c r="N45" s="22">
        <f>IF(F45=0,,ATAN(G45/F45))</f>
        <v>-1.5376083173772246</v>
      </c>
      <c r="O45" s="22">
        <f>ABS(DEGREES(N45))</f>
        <v>88.098467129926973</v>
      </c>
      <c r="P45" s="24" t="str">
        <f>TEXT(INT(O45),"00")</f>
        <v>88</v>
      </c>
      <c r="Q45" s="25" t="str">
        <f>TEXT((O45-P45)*60,"00")</f>
        <v>06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06</v>
      </c>
      <c r="U45" s="24" t="str">
        <f>IF(L45="",IF(G45&gt;0,"W","E"),"")</f>
        <v>W</v>
      </c>
      <c r="V45" s="44"/>
      <c r="W45" s="22">
        <f>IF(S45="due",90*(I45+K45),S45+T45/60)</f>
        <v>88.1</v>
      </c>
      <c r="X45" s="22">
        <f>IF(R45="",W45,IF(R45="N",IF(U45="E",180+W45,180-W45),IF(U45="E",360-W45,W45)))</f>
        <v>91.9</v>
      </c>
      <c r="Y45" s="22">
        <f>RADIANS(X45)</f>
        <v>1.603957582582789</v>
      </c>
      <c r="Z45" s="64"/>
      <c r="AA45" s="58">
        <f>-M45*COS(Y45)</f>
        <v>1.3289282490732648</v>
      </c>
      <c r="AB45" s="58">
        <f>-M45*SIN(Y45)</f>
        <v>-40.06003556798867</v>
      </c>
      <c r="AC45" s="64"/>
      <c r="AD45" s="82">
        <f>$AA$40/$M$40*M45</f>
        <v>1.3112420492944041E-3</v>
      </c>
      <c r="AE45" s="82">
        <f>$AB$40/$M$40*M45</f>
        <v>-7.1977171034498814E-4</v>
      </c>
      <c r="AF45" s="22">
        <f>AA45-AD45</f>
        <v>1.3276170070239703</v>
      </c>
      <c r="AG45" s="22">
        <f>AB45-AE45</f>
        <v>-40.059315796278327</v>
      </c>
      <c r="AH45" s="64"/>
      <c r="AI45" s="25">
        <f>A45</f>
        <v>4</v>
      </c>
      <c r="AJ45" s="82">
        <f t="shared" ref="AJ45" si="2">AJ44+AF44</f>
        <v>718067.80556891346</v>
      </c>
      <c r="AK45" s="82">
        <f t="shared" ref="AK45" si="3">AK44+AG44</f>
        <v>459237.52363833477</v>
      </c>
      <c r="AL45" s="66"/>
      <c r="AM45" s="9" t="str">
        <f>IF(A46=0,A45&amp;" - 1",A45&amp;" - "&amp;A46)</f>
        <v>4 - 1</v>
      </c>
      <c r="AN45" s="18">
        <f>AN44+F44+F45</f>
        <v>1.3299999999580905</v>
      </c>
      <c r="AO45" s="18">
        <f>AN45*G45</f>
        <v>53.279799998318005</v>
      </c>
      <c r="AP45" s="9" t="str">
        <f>D45&amp;","&amp;C45</f>
        <v>459237.44,718067.89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1533.1771199989553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766.58855999947764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3.0244430827933177E-3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39171.491580299124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118.47194675273238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1.5700927458297542E-3</v>
      </c>
      <c r="AB40" s="91">
        <f>SUM(AB42:AB65536)</f>
        <v>-2.584968999920334E-3</v>
      </c>
      <c r="AC40" s="91"/>
      <c r="AD40" s="91">
        <f>SUM(AD42:AD65536)</f>
        <v>1.570092745829754E-3</v>
      </c>
      <c r="AE40" s="91">
        <f>SUM(AE42:AE65536)</f>
        <v>-2.5849689999203345E-3</v>
      </c>
      <c r="AF40" s="91">
        <f>SUM(AF42:AF65536)</f>
        <v>0</v>
      </c>
      <c r="AG40" s="91">
        <f>SUM(AG42:AG65536)</f>
        <v>-3.9968028886505635E-15</v>
      </c>
      <c r="AH40" s="92"/>
      <c r="AI40" s="93">
        <v>1</v>
      </c>
      <c r="AJ40" s="92">
        <f>AJ44+AF44</f>
        <v>718088.08479677245</v>
      </c>
      <c r="AK40" s="92">
        <f>AK44+AG44</f>
        <v>459197.85500830482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3121.9200000000419</v>
      </c>
      <c r="G41" s="72">
        <f>IF(D42=0,D41-$D$41,D41-D42)</f>
        <v>3251.7099999999627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4507.7713352054607</v>
      </c>
      <c r="N41" s="36">
        <f>IF(F41=0,,ATAN(G41/F41))</f>
        <v>0.80575894119623692</v>
      </c>
      <c r="O41" s="36">
        <f>ABS(DEGREES(N41))</f>
        <v>46.166586635474253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-3121.9154579830665</v>
      </c>
      <c r="AB41" s="58">
        <f>-M41*SIN(Y41)</f>
        <v>-3251.7143607190346</v>
      </c>
      <c r="AC41" s="64"/>
      <c r="AD41" s="22">
        <v>0</v>
      </c>
      <c r="AE41" s="22">
        <v>0</v>
      </c>
      <c r="AF41" s="22">
        <f t="shared" ref="AF41:AG43" si="0">AA41-AD41</f>
        <v>-3121.9154579830665</v>
      </c>
      <c r="AG41" s="22">
        <f t="shared" si="0"/>
        <v>-3251.7143607190346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718106.7</v>
      </c>
      <c r="D42" s="60">
        <v>459198.51</v>
      </c>
      <c r="E42" s="79"/>
      <c r="F42" s="72">
        <f>IF(C43=0,C42-$C$42,C42-C43)</f>
        <v>1.0399999999208376</v>
      </c>
      <c r="G42" s="72">
        <f>IF(D43=0,D42-$D$42,D42-D43)</f>
        <v>-39.989999999990687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40.003521095012253</v>
      </c>
      <c r="N42" s="36">
        <f>IF(F42=0,,ATAN(G42/F42))</f>
        <v>-1.544795685856228</v>
      </c>
      <c r="O42" s="36">
        <f>ABS(DEGREES(N42))</f>
        <v>88.510273009579223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E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271.48333333333335</v>
      </c>
      <c r="Y42" s="22">
        <f>RADIANS(X42)</f>
        <v>4.7382780309559394</v>
      </c>
      <c r="Z42" s="64"/>
      <c r="AA42" s="58">
        <f>-M42*COS(Y42)</f>
        <v>-1.0355374946617582</v>
      </c>
      <c r="AB42" s="58">
        <f>-M42*SIN(Y42)</f>
        <v>39.990115804986608</v>
      </c>
      <c r="AC42" s="64"/>
      <c r="AD42" s="82">
        <f>$AA$40/$M$40*M42</f>
        <v>5.3016127446624977E-4</v>
      </c>
      <c r="AE42" s="82">
        <f>$AB$40/$M$40*M42</f>
        <v>-8.7284681945923087E-4</v>
      </c>
      <c r="AF42" s="22">
        <f t="shared" si="0"/>
        <v>-1.0360676559362243</v>
      </c>
      <c r="AG42" s="22">
        <f t="shared" si="0"/>
        <v>39.99098865180607</v>
      </c>
      <c r="AH42" s="63"/>
      <c r="AI42" s="38">
        <f>A42</f>
        <v>1</v>
      </c>
      <c r="AJ42" s="82">
        <f t="shared" ref="AJ42:AK44" si="1">AJ41+AF41</f>
        <v>718106.70454201696</v>
      </c>
      <c r="AK42" s="82">
        <f t="shared" si="1"/>
        <v>459198.50563928095</v>
      </c>
      <c r="AL42" s="66"/>
      <c r="AM42" s="9" t="str">
        <f>IF(A43=0,A42&amp;" - 1",A42&amp;" - "&amp;A43)</f>
        <v>1 - 2</v>
      </c>
      <c r="AN42" s="18">
        <f>F42</f>
        <v>1.0399999999208376</v>
      </c>
      <c r="AO42" s="18">
        <f>AN42*G42</f>
        <v>-41.58959999682461</v>
      </c>
      <c r="AP42" s="9" t="str">
        <f>D42&amp;","&amp;C42</f>
        <v>459198.51,718106.7</v>
      </c>
    </row>
    <row r="43" spans="1:44">
      <c r="A43" s="20">
        <f>A42+1</f>
        <v>2</v>
      </c>
      <c r="B43" s="44"/>
      <c r="C43" s="60">
        <v>718105.66</v>
      </c>
      <c r="D43" s="60">
        <v>459238.5</v>
      </c>
      <c r="E43" s="79"/>
      <c r="F43" s="72">
        <f>IF(C44=0,C43-$C$42,C43-C44)</f>
        <v>19.572999999974854</v>
      </c>
      <c r="G43" s="72">
        <f>IF(D44=0,D43-$D$42,D43-D44)</f>
        <v>0.42999999999301508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19.57772277357634</v>
      </c>
      <c r="N43" s="36">
        <f>IF(F43=0,,ATAN(G43/F43))</f>
        <v>2.1965505635804565E-2</v>
      </c>
      <c r="O43" s="36">
        <f>ABS(DEGREES(N43))</f>
        <v>1.2585307678024256</v>
      </c>
      <c r="P43" s="37" t="str">
        <f>TEXT(INT(O43),"00")</f>
        <v>01</v>
      </c>
      <c r="Q43" s="38" t="str">
        <f>TEXT((O43-P43)*60,"00")</f>
        <v>16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16</v>
      </c>
      <c r="U43" s="40" t="str">
        <f>IF(L43="",IF(G43&gt;0,"W","E"),"")</f>
        <v>W</v>
      </c>
      <c r="V43" s="44"/>
      <c r="W43" s="22">
        <f>IF(S43="due",90*(I43+K43),S43+T43/60)</f>
        <v>1.2666666666666666</v>
      </c>
      <c r="X43" s="22">
        <f>IF(R43="",W43,IF(R43="N",IF(U43="E",180+W43,180-W43),IF(U43="E",360-W43,W43)))</f>
        <v>1.2666666666666666</v>
      </c>
      <c r="Y43" s="22">
        <f>RADIANS(X43)</f>
        <v>2.2107503858594842E-2</v>
      </c>
      <c r="Z43" s="64"/>
      <c r="AA43" s="58">
        <f>-M43*COS(Y43)</f>
        <v>-19.572938743409214</v>
      </c>
      <c r="AB43" s="58">
        <f>-M43*SIN(Y43)</f>
        <v>-0.43277932686319398</v>
      </c>
      <c r="AC43" s="64"/>
      <c r="AD43" s="82">
        <f>$AA$40/$M$40*M43</f>
        <v>2.5946092175571715E-4</v>
      </c>
      <c r="AE43" s="82">
        <f>$AB$40/$M$40*M43</f>
        <v>-4.2717122361764502E-4</v>
      </c>
      <c r="AF43" s="22">
        <f t="shared" si="0"/>
        <v>-19.573198204330971</v>
      </c>
      <c r="AG43" s="22">
        <f t="shared" si="0"/>
        <v>-0.43235215563957635</v>
      </c>
      <c r="AH43" s="64"/>
      <c r="AI43" s="25">
        <f>A43</f>
        <v>2</v>
      </c>
      <c r="AJ43" s="82">
        <f t="shared" si="1"/>
        <v>718105.66847436107</v>
      </c>
      <c r="AK43" s="82">
        <f t="shared" si="1"/>
        <v>459238.49662793276</v>
      </c>
      <c r="AL43" s="66"/>
      <c r="AM43" s="9" t="str">
        <f>IF(A44=0,A43&amp;" - 1",A43&amp;" - "&amp;A44)</f>
        <v>2 - 3</v>
      </c>
      <c r="AN43" s="18">
        <f>AN42+F42+F43</f>
        <v>21.652999999816529</v>
      </c>
      <c r="AO43" s="18">
        <f>AN43*G43</f>
        <v>9.3107899997698631</v>
      </c>
      <c r="AP43" s="9" t="str">
        <f>D43&amp;","&amp;C43</f>
        <v>459238.5,718105.66</v>
      </c>
    </row>
    <row r="44" spans="1:44" s="46" customFormat="1">
      <c r="A44" s="20">
        <f>A43+1</f>
        <v>3</v>
      </c>
      <c r="B44" s="44"/>
      <c r="C44" s="60">
        <v>718086.08700000006</v>
      </c>
      <c r="D44" s="60">
        <v>459238.07</v>
      </c>
      <c r="E44" s="79"/>
      <c r="F44" s="72">
        <f>IF(C45=0,C44-$C$42,C44-C45)</f>
        <v>-1.9929999999003485</v>
      </c>
      <c r="G44" s="72">
        <f>IF(D45=0,D44-$D$42,D44-D45)</f>
        <v>40.210000000020955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40.259361010841786</v>
      </c>
      <c r="N44" s="22">
        <f>IF(F44=0,,ATAN(G44/F44))</f>
        <v>-1.5212720702679416</v>
      </c>
      <c r="O44" s="22">
        <f>ABS(DEGREES(N44))</f>
        <v>87.16246911748226</v>
      </c>
      <c r="P44" s="24" t="str">
        <f>TEXT(INT(O44),"00")</f>
        <v>87</v>
      </c>
      <c r="Q44" s="25" t="str">
        <f>TEXT((O44-P44)*60,"00")</f>
        <v>10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10</v>
      </c>
      <c r="U44" s="24" t="str">
        <f>IF(L44="",IF(G44&gt;0,"W","E"),"")</f>
        <v>W</v>
      </c>
      <c r="V44" s="44"/>
      <c r="W44" s="22">
        <f>IF(S44="due",90*(I44+K44),S44+T44/60)</f>
        <v>87.166666666666671</v>
      </c>
      <c r="X44" s="22">
        <f>IF(R44="",W44,IF(R44="N",IF(U44="E",180+W44,180-W44),IF(U44="E",360-W44,W44)))</f>
        <v>92.833333333333329</v>
      </c>
      <c r="Y44" s="22">
        <f>RADIANS(X44)</f>
        <v>1.6202473222680691</v>
      </c>
      <c r="Z44" s="64"/>
      <c r="AA44" s="58">
        <f>-M44*COS(Y44)</f>
        <v>1.990054167581996</v>
      </c>
      <c r="AB44" s="58">
        <f>-M44*SIN(Y44)</f>
        <v>-40.210145901393808</v>
      </c>
      <c r="AC44" s="64"/>
      <c r="AD44" s="82">
        <f>$AA$40/$M$40*M44</f>
        <v>5.3355188639546902E-4</v>
      </c>
      <c r="AE44" s="82">
        <f>$AB$40/$M$40*M44</f>
        <v>-8.7842905449029586E-4</v>
      </c>
      <c r="AF44" s="22">
        <f>AA44-AD44</f>
        <v>1.9895206156956007</v>
      </c>
      <c r="AG44" s="22">
        <f>AB44-AE44</f>
        <v>-40.20926747233932</v>
      </c>
      <c r="AH44" s="64"/>
      <c r="AI44" s="25">
        <f>A44</f>
        <v>3</v>
      </c>
      <c r="AJ44" s="82">
        <f t="shared" si="1"/>
        <v>718086.09527615679</v>
      </c>
      <c r="AK44" s="82">
        <f t="shared" si="1"/>
        <v>459238.06427577714</v>
      </c>
      <c r="AL44" s="66"/>
      <c r="AM44" s="9" t="str">
        <f>IF(A45=0,A44&amp;" - 1",A44&amp;" - "&amp;A45)</f>
        <v>3 - 4</v>
      </c>
      <c r="AN44" s="18">
        <f>AN43+F43+F44</f>
        <v>39.232999999891035</v>
      </c>
      <c r="AO44" s="18">
        <f>AN44*G44</f>
        <v>1577.5589299964406</v>
      </c>
      <c r="AP44" s="9" t="str">
        <f>D44&amp;","&amp;C44</f>
        <v>459238.07,718086.087</v>
      </c>
    </row>
    <row r="45" spans="1:44" s="46" customFormat="1">
      <c r="A45" s="20">
        <f>A44+1</f>
        <v>4</v>
      </c>
      <c r="B45" s="44"/>
      <c r="C45" s="60">
        <v>718088.08</v>
      </c>
      <c r="D45" s="60">
        <v>459197.86</v>
      </c>
      <c r="E45" s="79"/>
      <c r="F45" s="72">
        <f>IF(C46=0,C45-$C$42,C45-C46)</f>
        <v>-18.619999999995343</v>
      </c>
      <c r="G45" s="72">
        <f>IF(D46=0,D45-$D$42,D45-D46)</f>
        <v>-0.65000000002328306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18.631341873302009</v>
      </c>
      <c r="N45" s="22">
        <f>IF(F45=0,,ATAN(G45/F45))</f>
        <v>3.4894530566502061E-2</v>
      </c>
      <c r="O45" s="22">
        <f>ABS(DEGREES(N45))</f>
        <v>1.9993093295508138</v>
      </c>
      <c r="P45" s="24" t="str">
        <f>TEXT(INT(O45),"00")</f>
        <v>01</v>
      </c>
      <c r="Q45" s="25" t="str">
        <f>TEXT((O45-P45)*60,"00")</f>
        <v>60</v>
      </c>
      <c r="R45" s="23" t="str">
        <f>IF(L45="",IF(F45&gt;0,"S","N"),"")</f>
        <v>N</v>
      </c>
      <c r="S45" s="25">
        <f>IF(L45="",IF(INT(Q45)=60,INT(P45+1),P45),"due")</f>
        <v>2</v>
      </c>
      <c r="T45" s="25" t="str">
        <f>IF(L45="",IF(INT(Q45)=60,"00",Q45),L45)</f>
        <v>00</v>
      </c>
      <c r="U45" s="24" t="str">
        <f>IF(L45="",IF(G45&gt;0,"W","E"),"")</f>
        <v>E</v>
      </c>
      <c r="V45" s="44"/>
      <c r="W45" s="22">
        <f>IF(S45="due",90*(I45+K45),S45+T45/60)</f>
        <v>2</v>
      </c>
      <c r="X45" s="22">
        <f>IF(R45="",W45,IF(R45="N",IF(U45="E",180+W45,180-W45),IF(U45="E",360-W45,W45)))</f>
        <v>182</v>
      </c>
      <c r="Y45" s="22">
        <f>RADIANS(X45)</f>
        <v>3.1764992386296798</v>
      </c>
      <c r="Z45" s="64"/>
      <c r="AA45" s="58">
        <f>-M45*COS(Y45)</f>
        <v>18.619992163234805</v>
      </c>
      <c r="AB45" s="58">
        <f>-M45*SIN(Y45)</f>
        <v>0.65022445427047038</v>
      </c>
      <c r="AC45" s="64"/>
      <c r="AD45" s="82">
        <f>$AA$40/$M$40*M45</f>
        <v>2.4691866321231823E-4</v>
      </c>
      <c r="AE45" s="82">
        <f>$AB$40/$M$40*M45</f>
        <v>-4.0652190235316248E-4</v>
      </c>
      <c r="AF45" s="22">
        <f>AA45-AD45</f>
        <v>18.619745244571593</v>
      </c>
      <c r="AG45" s="22">
        <f>AB45-AE45</f>
        <v>0.65063097617282351</v>
      </c>
      <c r="AH45" s="64"/>
      <c r="AI45" s="25">
        <f>A45</f>
        <v>4</v>
      </c>
      <c r="AJ45" s="82">
        <f t="shared" ref="AJ45" si="2">AJ44+AF44</f>
        <v>718088.08479677245</v>
      </c>
      <c r="AK45" s="82">
        <f t="shared" ref="AK45" si="3">AK44+AG44</f>
        <v>459197.85500830482</v>
      </c>
      <c r="AL45" s="66"/>
      <c r="AM45" s="9" t="str">
        <f>IF(A46=0,A45&amp;" - 1",A45&amp;" - "&amp;A46)</f>
        <v>4 - 1</v>
      </c>
      <c r="AN45" s="18">
        <f>AN44+F44+F45</f>
        <v>18.619999999995343</v>
      </c>
      <c r="AO45" s="18">
        <f>AN45*G45</f>
        <v>-12.103000000430503</v>
      </c>
      <c r="AP45" s="9" t="str">
        <f>D45&amp;","&amp;C45</f>
        <v>459197.86,718088.08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1462.8128999992591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731.40644999962956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5.3205046027151818E-3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21665.265946508513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115.27014718744704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5.2828324292371054E-3</v>
      </c>
      <c r="AB40" s="91">
        <f>SUM(AB42:AB65536)</f>
        <v>6.3202116429295074E-4</v>
      </c>
      <c r="AC40" s="91"/>
      <c r="AD40" s="91">
        <f>SUM(AD42:AD65536)</f>
        <v>5.2828324292371054E-3</v>
      </c>
      <c r="AE40" s="91">
        <f>SUM(AE42:AE65536)</f>
        <v>6.3202116429295074E-4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718121.31151446898</v>
      </c>
      <c r="AK40" s="92">
        <f>AK44+AG44</f>
        <v>459238.98730689276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3121.9200000000419</v>
      </c>
      <c r="G41" s="72">
        <f>IF(D42=0,D41-$D$41,D41-D42)</f>
        <v>3251.7099999999627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4507.7713352054607</v>
      </c>
      <c r="N41" s="36">
        <f>IF(F41=0,,ATAN(G41/F41))</f>
        <v>0.80575894119623692</v>
      </c>
      <c r="O41" s="36">
        <f>ABS(DEGREES(N41))</f>
        <v>46.166586635474253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-3121.9154579830665</v>
      </c>
      <c r="AB41" s="58">
        <f>-M41*SIN(Y41)</f>
        <v>-3251.7143607190346</v>
      </c>
      <c r="AC41" s="64"/>
      <c r="AD41" s="22">
        <v>0</v>
      </c>
      <c r="AE41" s="22">
        <v>0</v>
      </c>
      <c r="AF41" s="22">
        <f t="shared" ref="AF41:AG43" si="0">AA41-AD41</f>
        <v>-3121.9154579830665</v>
      </c>
      <c r="AG41" s="22">
        <f t="shared" si="0"/>
        <v>-3251.7143607190346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718106.7</v>
      </c>
      <c r="D42" s="60">
        <v>459198.51</v>
      </c>
      <c r="E42" s="79"/>
      <c r="F42" s="72">
        <f>IF(C43=0,C42-$C$42,C42-C43)</f>
        <v>-18.790000000037253</v>
      </c>
      <c r="G42" s="72">
        <f>IF(D43=0,D42-$D$42,D42-D43)</f>
        <v>-0.54999999998835847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18.798047771015668</v>
      </c>
      <c r="N42" s="36">
        <f>IF(F42=0,,ATAN(G42/F42))</f>
        <v>2.9262533445964842E-2</v>
      </c>
      <c r="O42" s="36">
        <f>ABS(DEGREES(N42))</f>
        <v>1.6766196643141986</v>
      </c>
      <c r="P42" s="37" t="str">
        <f>TEXT(INT(O42),"00")</f>
        <v>01</v>
      </c>
      <c r="Q42" s="38" t="str">
        <f>TEXT((O42-P42)*60,"00")</f>
        <v>41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41</v>
      </c>
      <c r="U42" s="40" t="str">
        <f>IF(L42="",IF(G42&gt;0,"W","E"),"")</f>
        <v>E</v>
      </c>
      <c r="V42" s="44"/>
      <c r="W42" s="22">
        <f>IF(S42="due",90*(I42+K42),S42+T42/60)</f>
        <v>1.6833333333333333</v>
      </c>
      <c r="X42" s="22">
        <f>IF(R42="",W42,IF(R42="N",IF(U42="E",180+W42,180-W42),IF(U42="E",360-W42,W42)))</f>
        <v>181.68333333333334</v>
      </c>
      <c r="Y42" s="22">
        <f>RADIANS(X42)</f>
        <v>3.1709723626650312</v>
      </c>
      <c r="Z42" s="64"/>
      <c r="AA42" s="58">
        <f>-M42*COS(Y42)</f>
        <v>18.789935424446746</v>
      </c>
      <c r="AB42" s="58">
        <f>-M42*SIN(Y42)</f>
        <v>0.55220172628158193</v>
      </c>
      <c r="AC42" s="64"/>
      <c r="AD42" s="82">
        <f>$AA$40/$M$40*M42</f>
        <v>8.6151478760221811E-4</v>
      </c>
      <c r="AE42" s="82">
        <f>$AB$40/$M$40*M42</f>
        <v>1.0306887193743126E-4</v>
      </c>
      <c r="AF42" s="22">
        <f t="shared" si="0"/>
        <v>18.789073909659145</v>
      </c>
      <c r="AG42" s="22">
        <f t="shared" si="0"/>
        <v>0.55209865740964448</v>
      </c>
      <c r="AH42" s="63"/>
      <c r="AI42" s="38">
        <f>A42</f>
        <v>1</v>
      </c>
      <c r="AJ42" s="82">
        <f t="shared" ref="AJ42:AK44" si="1">AJ41+AF41</f>
        <v>718106.70454201696</v>
      </c>
      <c r="AK42" s="82">
        <f t="shared" si="1"/>
        <v>459198.50563928095</v>
      </c>
      <c r="AL42" s="66"/>
      <c r="AM42" s="9" t="str">
        <f>IF(A43=0,A42&amp;" - 1",A42&amp;" - "&amp;A43)</f>
        <v>1 - 2</v>
      </c>
      <c r="AN42" s="18">
        <f>F42</f>
        <v>-18.790000000037253</v>
      </c>
      <c r="AO42" s="18">
        <f>AN42*G42</f>
        <v>10.334499999801745</v>
      </c>
      <c r="AP42" s="9" t="str">
        <f>D42&amp;","&amp;C42</f>
        <v>459198.51,718106.7</v>
      </c>
    </row>
    <row r="43" spans="1:44">
      <c r="A43" s="20">
        <f>A42+1</f>
        <v>2</v>
      </c>
      <c r="B43" s="44"/>
      <c r="C43" s="60">
        <v>718125.49</v>
      </c>
      <c r="D43" s="60">
        <v>459199.06</v>
      </c>
      <c r="E43" s="79"/>
      <c r="F43" s="72">
        <f>IF(C44=0,C43-$C$42,C43-C44)</f>
        <v>1.75</v>
      </c>
      <c r="G43" s="72">
        <f>IF(D44=0,D43-$D$42,D43-D44)</f>
        <v>-36.880000000004657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36.92149644855072</v>
      </c>
      <c r="N43" s="36">
        <f>IF(F43=0,,ATAN(G43/F43))</f>
        <v>-1.5233806996510042</v>
      </c>
      <c r="O43" s="36">
        <f>ABS(DEGREES(N43))</f>
        <v>87.283284681689025</v>
      </c>
      <c r="P43" s="37" t="str">
        <f>TEXT(INT(O43),"00")</f>
        <v>87</v>
      </c>
      <c r="Q43" s="38" t="str">
        <f>TEXT((O43-P43)*60,"00")</f>
        <v>17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87.283333333333331</v>
      </c>
      <c r="X43" s="22">
        <f>IF(R43="",W43,IF(R43="N",IF(U43="E",180+W43,180-W43),IF(U43="E",360-W43,W43)))</f>
        <v>272.7166666666667</v>
      </c>
      <c r="Y43" s="22">
        <f>RADIANS(X43)</f>
        <v>4.7598037583972026</v>
      </c>
      <c r="Z43" s="64"/>
      <c r="AA43" s="58">
        <f>-M43*COS(Y43)</f>
        <v>-1.7499686840340869</v>
      </c>
      <c r="AB43" s="58">
        <f>-M43*SIN(Y43)</f>
        <v>36.88000148597127</v>
      </c>
      <c r="AC43" s="64"/>
      <c r="AD43" s="82">
        <f>$AA$40/$M$40*M43</f>
        <v>1.6921126894822547E-3</v>
      </c>
      <c r="AE43" s="82">
        <f>$AB$40/$M$40*M43</f>
        <v>2.0243894661559243E-4</v>
      </c>
      <c r="AF43" s="22">
        <f t="shared" si="0"/>
        <v>-1.7516607967235691</v>
      </c>
      <c r="AG43" s="22">
        <f t="shared" si="0"/>
        <v>36.879799047024655</v>
      </c>
      <c r="AH43" s="64"/>
      <c r="AI43" s="25">
        <f>A43</f>
        <v>2</v>
      </c>
      <c r="AJ43" s="82">
        <f t="shared" si="1"/>
        <v>718125.49361592659</v>
      </c>
      <c r="AK43" s="82">
        <f t="shared" si="1"/>
        <v>459199.05773793836</v>
      </c>
      <c r="AL43" s="66"/>
      <c r="AM43" s="9" t="str">
        <f>IF(A44=0,A43&amp;" - 1",A43&amp;" - "&amp;A44)</f>
        <v>2 - 3</v>
      </c>
      <c r="AN43" s="18">
        <f>AN42+F42+F43</f>
        <v>-35.830000000074506</v>
      </c>
      <c r="AO43" s="18">
        <f>AN43*G43</f>
        <v>1321.4104000029147</v>
      </c>
      <c r="AP43" s="9" t="str">
        <f>D43&amp;","&amp;C43</f>
        <v>459199.06,718125.49</v>
      </c>
    </row>
    <row r="44" spans="1:44" s="46" customFormat="1">
      <c r="A44" s="20">
        <f>A43+1</f>
        <v>3</v>
      </c>
      <c r="B44" s="44"/>
      <c r="C44" s="60">
        <v>718123.74</v>
      </c>
      <c r="D44" s="60">
        <v>459235.94</v>
      </c>
      <c r="E44" s="79"/>
      <c r="F44" s="72">
        <f>IF(C45=0,C44-$C$42,C44-C45)</f>
        <v>2.4299999999348074</v>
      </c>
      <c r="G44" s="72">
        <f>IF(D45=0,D44-$D$42,D44-D45)</f>
        <v>-3.0499999999883585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3.8996666523707062</v>
      </c>
      <c r="N44" s="22">
        <f>IF(F44=0,,ATAN(G44/F44))</f>
        <v>-0.89805778478973564</v>
      </c>
      <c r="O44" s="22">
        <f>ABS(DEGREES(N44))</f>
        <v>51.454920827319832</v>
      </c>
      <c r="P44" s="24" t="str">
        <f>TEXT(INT(O44),"00")</f>
        <v>51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51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51.45</v>
      </c>
      <c r="X44" s="22">
        <f>IF(R44="",W44,IF(R44="N",IF(U44="E",180+W44,180-W44),IF(U44="E",360-W44,W44)))</f>
        <v>308.55</v>
      </c>
      <c r="Y44" s="22">
        <f>RADIANS(X44)</f>
        <v>5.3852134070285036</v>
      </c>
      <c r="Z44" s="64"/>
      <c r="AA44" s="58">
        <f>-M44*COS(Y44)</f>
        <v>-2.4302619391203275</v>
      </c>
      <c r="AB44" s="58">
        <f>-M44*SIN(Y44)</f>
        <v>3.0497912890680334</v>
      </c>
      <c r="AC44" s="64"/>
      <c r="AD44" s="82">
        <f>$AA$40/$M$40*M44</f>
        <v>1.7872177625363487E-4</v>
      </c>
      <c r="AE44" s="82">
        <f>$AB$40/$M$40*M44</f>
        <v>2.1381701317495421E-5</v>
      </c>
      <c r="AF44" s="22">
        <f>AA44-AD44</f>
        <v>-2.430440660896581</v>
      </c>
      <c r="AG44" s="22">
        <f>AB44-AE44</f>
        <v>3.0497699073667159</v>
      </c>
      <c r="AH44" s="64"/>
      <c r="AI44" s="25">
        <f>A44</f>
        <v>3</v>
      </c>
      <c r="AJ44" s="82">
        <f t="shared" si="1"/>
        <v>718123.7419551299</v>
      </c>
      <c r="AK44" s="82">
        <f t="shared" si="1"/>
        <v>459235.93753698538</v>
      </c>
      <c r="AL44" s="66"/>
      <c r="AM44" s="9" t="str">
        <f>IF(A45=0,A44&amp;" - 1",A44&amp;" - "&amp;A45)</f>
        <v>3 - 4</v>
      </c>
      <c r="AN44" s="18">
        <f>AN43+F43+F44</f>
        <v>-31.650000000139698</v>
      </c>
      <c r="AO44" s="18">
        <f>AN44*G44</f>
        <v>96.532500000057624</v>
      </c>
      <c r="AP44" s="9" t="str">
        <f>D44&amp;","&amp;C44</f>
        <v>459235.94,718123.74</v>
      </c>
    </row>
    <row r="45" spans="1:44" s="46" customFormat="1">
      <c r="A45" s="20">
        <f t="shared" ref="A45:A46" si="2">A44+1</f>
        <v>4</v>
      </c>
      <c r="B45" s="44"/>
      <c r="C45" s="60">
        <v>718121.31</v>
      </c>
      <c r="D45" s="60">
        <v>459238.99</v>
      </c>
      <c r="E45" s="79"/>
      <c r="F45" s="72">
        <f t="shared" ref="F45:F46" si="3">IF(C46=0,C45-$C$42,C45-C46)</f>
        <v>15.64000000001397</v>
      </c>
      <c r="G45" s="72">
        <f t="shared" ref="G45:G46" si="4">IF(D46=0,D45-$D$42,D45-D46)</f>
        <v>0.48999999999068677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15.647673948559506</v>
      </c>
      <c r="N45" s="22">
        <f t="shared" ref="N45:N46" si="11">IF(F45=0,,ATAN(G45/F45))</f>
        <v>3.1319678529980771E-2</v>
      </c>
      <c r="O45" s="22">
        <f t="shared" ref="O45:O46" si="12">ABS(DEGREES(N45))</f>
        <v>1.7944853954743964</v>
      </c>
      <c r="P45" s="24" t="str">
        <f t="shared" ref="P45:P46" si="13">TEXT(INT(O45),"00")</f>
        <v>01</v>
      </c>
      <c r="Q45" s="25" t="str">
        <f t="shared" ref="Q45:Q46" si="14">TEXT((O45-P45)*60,"00")</f>
        <v>48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1.8</v>
      </c>
      <c r="X45" s="22">
        <f t="shared" ref="X45:X46" si="20">IF(R45="",W45,IF(R45="N",IF(U45="E",180+W45,180-W45),IF(U45="E",360-W45,W45)))</f>
        <v>1.8</v>
      </c>
      <c r="Y45" s="22">
        <f t="shared" ref="Y45:Y46" si="21">RADIANS(X45)</f>
        <v>3.1415926535897934E-2</v>
      </c>
      <c r="Z45" s="64"/>
      <c r="AA45" s="58">
        <f t="shared" ref="AA45:AA46" si="22">-M45*COS(Y45)</f>
        <v>-15.639952766049177</v>
      </c>
      <c r="AB45" s="58">
        <f t="shared" ref="AB45:AB46" si="23">-M45*SIN(Y45)</f>
        <v>-0.49150531653130708</v>
      </c>
      <c r="AC45" s="64"/>
      <c r="AD45" s="82">
        <f t="shared" ref="AD45:AD46" si="24">$AA$40/$M$40*M45</f>
        <v>7.1713311203771006E-4</v>
      </c>
      <c r="AE45" s="82">
        <f t="shared" ref="AE45:AE46" si="25">$AB$40/$M$40*M45</f>
        <v>8.5795510361958154E-5</v>
      </c>
      <c r="AF45" s="22">
        <f t="shared" ref="AF45:AF46" si="26">AA45-AD45</f>
        <v>-15.640669899161216</v>
      </c>
      <c r="AG45" s="22">
        <f t="shared" ref="AG45:AG46" si="27">AB45-AE45</f>
        <v>-0.49159111204166905</v>
      </c>
      <c r="AH45" s="64"/>
      <c r="AI45" s="25">
        <f t="shared" ref="AI45:AI46" si="28">A45</f>
        <v>4</v>
      </c>
      <c r="AJ45" s="82">
        <f t="shared" ref="AJ45:AJ46" si="29">AJ44+AF44</f>
        <v>718121.31151446898</v>
      </c>
      <c r="AK45" s="82">
        <f t="shared" ref="AK45:AK46" si="30">AK44+AG44</f>
        <v>459238.98730689276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-13.580000000190921</v>
      </c>
      <c r="AO45" s="18">
        <f t="shared" ref="AO45:AO46" si="33">AN45*G45</f>
        <v>-6.6541999999670773</v>
      </c>
      <c r="AP45" s="9" t="str">
        <f t="shared" ref="AP45:AP46" si="34">D45&amp;","&amp;C45</f>
        <v>459238.99,718121.31</v>
      </c>
    </row>
    <row r="46" spans="1:44" s="46" customFormat="1">
      <c r="A46" s="20">
        <f t="shared" si="2"/>
        <v>5</v>
      </c>
      <c r="B46" s="44"/>
      <c r="C46" s="60">
        <v>718105.67</v>
      </c>
      <c r="D46" s="60">
        <v>459238.5</v>
      </c>
      <c r="E46" s="79"/>
      <c r="F46" s="72">
        <f t="shared" si="3"/>
        <v>-1.0299999999115244</v>
      </c>
      <c r="G46" s="72">
        <f t="shared" si="4"/>
        <v>39.989999999990687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40.003262366950437</v>
      </c>
      <c r="N46" s="22">
        <f t="shared" si="11"/>
        <v>-1.5450455809784165</v>
      </c>
      <c r="O46" s="22">
        <f t="shared" si="12"/>
        <v>88.524590945401528</v>
      </c>
      <c r="P46" s="24" t="str">
        <f t="shared" si="13"/>
        <v>88</v>
      </c>
      <c r="Q46" s="25" t="str">
        <f t="shared" si="14"/>
        <v>31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88.516666666666666</v>
      </c>
      <c r="X46" s="22">
        <f t="shared" si="20"/>
        <v>91.483333333333334</v>
      </c>
      <c r="Y46" s="22">
        <f t="shared" si="21"/>
        <v>1.5966853773661458</v>
      </c>
      <c r="Z46" s="64"/>
      <c r="AA46" s="58">
        <f t="shared" si="22"/>
        <v>1.0355307971860832</v>
      </c>
      <c r="AB46" s="58">
        <f t="shared" si="23"/>
        <v>-39.989857163625281</v>
      </c>
      <c r="AC46" s="64"/>
      <c r="AD46" s="82">
        <f t="shared" si="24"/>
        <v>1.8333500638612877E-3</v>
      </c>
      <c r="AE46" s="82">
        <f t="shared" si="25"/>
        <v>2.1933613406047351E-4</v>
      </c>
      <c r="AF46" s="22">
        <f t="shared" si="26"/>
        <v>1.033697447122222</v>
      </c>
      <c r="AG46" s="22">
        <f t="shared" si="27"/>
        <v>-39.99007649975934</v>
      </c>
      <c r="AH46" s="64"/>
      <c r="AI46" s="25">
        <f t="shared" si="28"/>
        <v>5</v>
      </c>
      <c r="AJ46" s="82">
        <f t="shared" si="29"/>
        <v>718105.6708445698</v>
      </c>
      <c r="AK46" s="82">
        <f t="shared" si="30"/>
        <v>459238.49571578071</v>
      </c>
      <c r="AL46" s="66"/>
      <c r="AM46" s="9" t="str">
        <f t="shared" si="31"/>
        <v>5 - 1</v>
      </c>
      <c r="AN46" s="18">
        <f t="shared" si="32"/>
        <v>1.0299999999115244</v>
      </c>
      <c r="AO46" s="18">
        <f t="shared" si="33"/>
        <v>41.189699996452269</v>
      </c>
      <c r="AP46" s="9" t="str">
        <f t="shared" si="34"/>
        <v>459238.5,718105.67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LOT NO. </vt:lpstr>
      <vt:lpstr>1859</vt:lpstr>
      <vt:lpstr>1860</vt:lpstr>
      <vt:lpstr>1861</vt:lpstr>
      <vt:lpstr>1862</vt:lpstr>
      <vt:lpstr>1863</vt:lpstr>
      <vt:lpstr>1864</vt:lpstr>
      <vt:lpstr>1865</vt:lpstr>
      <vt:lpstr>1866</vt:lpstr>
      <vt:lpstr>1867</vt:lpstr>
      <vt:lpstr>'LOT NO. 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2007-04-24T03:00:16Z</dcterms:modified>
</cp:coreProperties>
</file>