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68" sheetId="2" r:id="rId1"/>
    <sheet name="1869" sheetId="4" r:id="rId2"/>
    <sheet name="1870" sheetId="5" r:id="rId3"/>
    <sheet name="1871" sheetId="6" r:id="rId4"/>
    <sheet name="1872" sheetId="7" r:id="rId5"/>
    <sheet name="1873" sheetId="8" r:id="rId6"/>
    <sheet name="1874" sheetId="9" r:id="rId7"/>
    <sheet name="1875" sheetId="10" r:id="rId8"/>
    <sheet name="1876" sheetId="11" r:id="rId9"/>
    <sheet name="1877" sheetId="3" r:id="rId10"/>
  </sheets>
  <definedNames>
    <definedName name="_xlnm.Print_Area" localSheetId="0">'1868'!$A$1:$AJ$43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7" i="10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7" i="10"/>
  <c r="AA47"/>
  <c r="AB46"/>
  <c r="AA46"/>
  <c r="AB45"/>
  <c r="AA45"/>
  <c r="AB46" i="9"/>
  <c r="AA46"/>
  <c r="AB45"/>
  <c r="AA45"/>
  <c r="AB45" i="8"/>
  <c r="AA45"/>
  <c r="AB45" i="7"/>
  <c r="AA45"/>
  <c r="AB46" i="6"/>
  <c r="AA46"/>
  <c r="AB45"/>
  <c r="AA45"/>
  <c r="AB46" i="5"/>
  <c r="AA46"/>
  <c r="AB4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10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7" s="1"/>
  <c r="AJ40"/>
  <c r="AK45"/>
  <c r="AK46" s="1"/>
  <c r="AK47" s="1"/>
  <c r="AK40"/>
  <c r="AJ45" i="9"/>
  <c r="AJ46" s="1"/>
  <c r="AJ40"/>
  <c r="AK45"/>
  <c r="AK46" s="1"/>
  <c r="AK40"/>
  <c r="AJ45" i="8"/>
  <c r="AJ40"/>
  <c r="AK45"/>
  <c r="AK40"/>
  <c r="AJ45" i="7"/>
  <c r="AJ40"/>
  <c r="AK45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<sst xmlns="http://schemas.openxmlformats.org/spreadsheetml/2006/main" count="930" uniqueCount="99">
  <si>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</si>
  <si>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</si>
  <si>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</si>
  <si>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</si>
  <si>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</si>
  <si>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</si>
  <si>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</si>
  <si>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</si>
  <si>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</si>
  <si>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</si>
  <si>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</si>
  <si>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</si>
  <si>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</si>
  <si>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</si>
  <si>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</si>
  <si>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</si>
  <si>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</si>
  <si>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</si>
  <si>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</si>
  <si>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</si>
  <si>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</si>
  <si>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</si>
  <si>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</si>
  <si>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</si>
  <si>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</si>
  <si>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</si>
  <si>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</si>
  <si>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</si>
  <si>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</si>
  <si>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</si>
  <si>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</si>
  <si>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</si>
  <si>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</si>
  <si>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</si>
  <si>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</si>
  <si>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</si>
  <si>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</si>
  <si>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</si>
  <si>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</si>
  <si>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</si>
  <si>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</si>
  <si>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</si>
  <si>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</si>
  <si>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</si>
  <si>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</si>
  <si>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</si>
  <si>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</si>
  <si>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</si>
  <si>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</si>
  <si>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</si>
  <si>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</si>
  <si>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</si>
  <si>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</si>
  <si>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</si>
  <si>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</si>
  <si>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</si>
  <si>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</si>
  <si>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1868</t>
  </si>
  <si>
    <t>Felosopo, Agaton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</si>
  <si>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</si>
  <si>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</si>
  <si>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</si>
  <si>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</si>
  <si>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</si>
  <si>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</si>
  <si>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</si>
  <si>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800.34</t>
  </si>
  <si>
    <t>BLLM 1</t>
  </si>
  <si>
    <t>1869</t>
  </si>
  <si>
    <t>Felosopo, Pedro</t>
  </si>
  <si>
    <t>802.18</t>
  </si>
  <si>
    <t>1870</t>
  </si>
  <si>
    <t>Frinal, Regalado</t>
  </si>
  <si>
    <t>799.34</t>
  </si>
  <si>
    <t>1871</t>
  </si>
  <si>
    <t>Panaligan, Marcelino</t>
  </si>
  <si>
    <t>849.26</t>
  </si>
  <si>
    <t>1872</t>
  </si>
  <si>
    <t>Egmus, Jose</t>
  </si>
  <si>
    <t>Mat 14, 1970</t>
  </si>
  <si>
    <t>May 14, 1970</t>
  </si>
  <si>
    <t>785.58</t>
  </si>
  <si>
    <t>1873</t>
  </si>
  <si>
    <t>Panaligan, Magdalina</t>
  </si>
  <si>
    <t>Pany (Bo. 9)</t>
  </si>
  <si>
    <t>803.27</t>
  </si>
  <si>
    <t>1874</t>
  </si>
  <si>
    <t>Panaligan, Jose</t>
  </si>
  <si>
    <t>762.90</t>
  </si>
  <si>
    <t>1875</t>
  </si>
  <si>
    <t>Panaligan, Elizabeth</t>
  </si>
  <si>
    <t xml:space="preserve">Norala </t>
  </si>
  <si>
    <t>944.58</t>
  </si>
  <si>
    <t>1876</t>
  </si>
  <si>
    <t>Carbon, Cloro</t>
  </si>
  <si>
    <t>777.28</t>
  </si>
  <si>
    <t>1877</t>
  </si>
  <si>
    <t>Carbon, Sulficio</t>
  </si>
  <si>
    <t>795.12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</si>
</sst>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M20" sqref="M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79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1601.6850000015686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800.8425000007843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2.273554607723239E-3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52842.545599670222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120.1404130319556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8.0396731015741629E-4</v>
      </c>
      <c r="AB40" s="91">
        <f>SUM(AB42:AB65536)</f>
        <v>-2.1266610257626439E-3</v>
      </c>
      <c r="AC40" s="91"/>
      <c r="AD40" s="91">
        <f>SUM(AD42:AD65536)</f>
        <v>8.0396731015741629E-4</v>
      </c>
      <c r="AE40" s="91">
        <f>SUM(AE42:AE65536)</f>
        <v>-2.1266610257626444E-3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718159.23656998668</v>
      </c>
      <c r="AK40" s="92">
        <f>AK44+AG44</f>
        <v>459240.21357356827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3067.9699999999721</v>
      </c>
      <c r="G41" s="72">
        <f>IF(D42=0,D41-$D$41,D41-D42)</f>
        <v>3250.2699999999604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4469.5296166151056</v>
      </c>
      <c r="N41" s="36">
        <f>IF(F41=0,,ATAN(G41/F41))</f>
        <v>0.81424313246628</v>
      </c>
      <c r="O41" s="36">
        <f>ABS(DEGREES(N41))</f>
        <v>46.652694987829463</v>
      </c>
      <c r="P41" s="37" t="str">
        <f>TEXT(INT(O41),"00")</f>
        <v>46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46.65</v>
      </c>
      <c r="X41" s="22">
        <f>IF(R41="",W41,IF(R41="N",IF(U41="E",180+W41,180-W41),IF(U41="E",360-W41,W41)))</f>
        <v>46.65</v>
      </c>
      <c r="Y41" s="22">
        <f>RADIANS(X41)</f>
        <v>0.8141960960553547</v>
      </c>
      <c r="Z41" s="64"/>
      <c r="AA41" s="58">
        <f>-M41*COS(Y41)</f>
        <v>-3068.1228776414287</v>
      </c>
      <c r="AB41" s="58">
        <f>-M41*SIN(Y41)</f>
        <v>-3250.1256901069</v>
      </c>
      <c r="AC41" s="64"/>
      <c r="AD41" s="22">
        <v>0</v>
      </c>
      <c r="AE41" s="22">
        <v>0</v>
      </c>
      <c r="AF41" s="22">
        <f t="shared" ref="AF41:AG43" si="0">AA41-AD41</f>
        <v>-3068.1228776414287</v>
      </c>
      <c r="AG41" s="22">
        <f t="shared" si="0"/>
        <v>-3250.1256901069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718160.65</v>
      </c>
      <c r="D42" s="60">
        <v>459199.95</v>
      </c>
      <c r="E42" s="79"/>
      <c r="F42" s="72">
        <f>IF(C43=0,C42-$C$42,C42-C43)</f>
        <v>-19.900000000023283</v>
      </c>
      <c r="G42" s="72">
        <f>IF(D43=0,D42-$D$42,D42-D43)</f>
        <v>-0.58000000001629815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19.908450467099279</v>
      </c>
      <c r="N42" s="36">
        <f>IF(F42=0,,ATAN(G42/F42))</f>
        <v>2.9137480006436241E-2</v>
      </c>
      <c r="O42" s="36">
        <f>ABS(DEGREES(N42))</f>
        <v>1.6694546300156154</v>
      </c>
      <c r="P42" s="37" t="str">
        <f>TEXT(INT(O42),"00")</f>
        <v>01</v>
      </c>
      <c r="Q42" s="38" t="str">
        <f>TEXT((O42-P42)*60,"00")</f>
        <v>40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1.6666666666666665</v>
      </c>
      <c r="X42" s="22">
        <f>IF(R42="",W42,IF(R42="N",IF(U42="E",180+W42,180-W42),IF(U42="E",360-W42,W42)))</f>
        <v>181.66666666666666</v>
      </c>
      <c r="Y42" s="22">
        <f>RADIANS(X42)</f>
        <v>3.1706814744563654</v>
      </c>
      <c r="Z42" s="64"/>
      <c r="AA42" s="58">
        <f>-M42*COS(Y42)</f>
        <v>19.900028198765657</v>
      </c>
      <c r="AB42" s="58">
        <f>-M42*SIN(Y42)</f>
        <v>0.5790316824467473</v>
      </c>
      <c r="AC42" s="64"/>
      <c r="AD42" s="82">
        <f>$AA$40/$M$40*M42</f>
        <v>1.3322530668492599E-4</v>
      </c>
      <c r="AE42" s="82">
        <f>$AB$40/$M$40*M42</f>
        <v>-3.5240869099097165E-4</v>
      </c>
      <c r="AF42" s="22">
        <f t="shared" si="0"/>
        <v>19.899894973458974</v>
      </c>
      <c r="AG42" s="22">
        <f t="shared" si="0"/>
        <v>0.57938409113773826</v>
      </c>
      <c r="AH42" s="63"/>
      <c r="AI42" s="38">
        <f>A42</f>
        <v>1</v>
      </c>
      <c r="AJ42" s="82">
        <f t="shared" ref="AJ42:AK44" si="1">AJ41+AF41</f>
        <v>718160.49712235853</v>
      </c>
      <c r="AK42" s="82">
        <f t="shared" si="1"/>
        <v>459200.09430989309</v>
      </c>
      <c r="AL42" s="66"/>
      <c r="AM42" s="9" t="str">
        <f>IF(A43=0,A42&amp;" - 1",A42&amp;" - "&amp;A43)</f>
        <v>1 - 2</v>
      </c>
      <c r="AN42" s="18">
        <f>F42</f>
        <v>-19.900000000023283</v>
      </c>
      <c r="AO42" s="18">
        <f>AN42*G42</f>
        <v>11.542000000337838</v>
      </c>
      <c r="AP42" s="9" t="str">
        <f>D42&amp;","&amp;C42</f>
        <v>459199.95,718160.65</v>
      </c>
    </row>
    <row r="43" spans="1:44">
      <c r="A43" s="20">
        <f>A42+1</f>
        <v>2</v>
      </c>
      <c r="B43" s="44"/>
      <c r="C43" s="60">
        <v>718180.55</v>
      </c>
      <c r="D43" s="60">
        <v>459200.53</v>
      </c>
      <c r="E43" s="79"/>
      <c r="F43" s="72">
        <f>IF(C44=0,C43-$C$42,C43-C44)</f>
        <v>1.1300000000046566</v>
      </c>
      <c r="G43" s="72">
        <f>IF(D44=0,D43-$D$42,D43-D44)</f>
        <v>-40.039999999979045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40.055942130953959</v>
      </c>
      <c r="N43" s="36">
        <f>IF(F43=0,,ATAN(G43/F43))</f>
        <v>-1.5425820375827473</v>
      </c>
      <c r="O43" s="36">
        <f>ABS(DEGREES(N43))</f>
        <v>88.383440306182351</v>
      </c>
      <c r="P43" s="37" t="str">
        <f>TEXT(INT(O43),"00")</f>
        <v>88</v>
      </c>
      <c r="Q43" s="38" t="str">
        <f>TEXT((O43-P43)*60,"00")</f>
        <v>23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23</v>
      </c>
      <c r="U43" s="40" t="str">
        <f>IF(L43="",IF(G43&gt;0,"W","E"),"")</f>
        <v>E</v>
      </c>
      <c r="V43" s="44"/>
      <c r="W43" s="22">
        <f>IF(S43="due",90*(I43+K43),S43+T43/60)</f>
        <v>88.38333333333334</v>
      </c>
      <c r="X43" s="22">
        <f>IF(R43="",W43,IF(R43="N",IF(U43="E",180+W43,180-W43),IF(U43="E",360-W43,W43)))</f>
        <v>271.61666666666667</v>
      </c>
      <c r="Y43" s="22">
        <f>RADIANS(X43)</f>
        <v>4.7406051366252653</v>
      </c>
      <c r="Z43" s="64"/>
      <c r="AA43" s="58">
        <f>-M43*COS(Y43)</f>
        <v>-1.1300747558208637</v>
      </c>
      <c r="AB43" s="58">
        <f>-M43*SIN(Y43)</f>
        <v>40.039997890167136</v>
      </c>
      <c r="AC43" s="64"/>
      <c r="AD43" s="82">
        <f>$AA$40/$M$40*M43</f>
        <v>2.6805025251809707E-4</v>
      </c>
      <c r="AE43" s="82">
        <f>$AB$40/$M$40*M43</f>
        <v>-7.0904876078164958E-4</v>
      </c>
      <c r="AF43" s="22">
        <f t="shared" si="0"/>
        <v>-1.1303428060733818</v>
      </c>
      <c r="AG43" s="22">
        <f t="shared" si="0"/>
        <v>40.040706938927919</v>
      </c>
      <c r="AH43" s="64"/>
      <c r="AI43" s="25">
        <f>A43</f>
        <v>2</v>
      </c>
      <c r="AJ43" s="82">
        <f t="shared" si="1"/>
        <v>718180.39701733203</v>
      </c>
      <c r="AK43" s="82">
        <f t="shared" si="1"/>
        <v>459200.67369398422</v>
      </c>
      <c r="AL43" s="66"/>
      <c r="AM43" s="9" t="str">
        <f>IF(A44=0,A43&amp;" - 1",A43&amp;" - "&amp;A44)</f>
        <v>2 - 3</v>
      </c>
      <c r="AN43" s="18">
        <f>AN42+F42+F43</f>
        <v>-38.67000000004191</v>
      </c>
      <c r="AO43" s="18">
        <f>AN43*G43</f>
        <v>1548.3468000008677</v>
      </c>
      <c r="AP43" s="9" t="str">
        <f>D43&amp;","&amp;C43</f>
        <v>459200.53,718180.55</v>
      </c>
    </row>
    <row r="44" spans="1:44" s="46" customFormat="1">
      <c r="A44" s="20">
        <f>A43+1</f>
        <v>3</v>
      </c>
      <c r="B44" s="44"/>
      <c r="C44" s="60">
        <v>718179.42</v>
      </c>
      <c r="D44" s="60">
        <v>459240.57</v>
      </c>
      <c r="E44" s="79"/>
      <c r="F44" s="72">
        <f>IF(C45=0,C44-$C$42,C44-C45)</f>
        <v>20.03000000002794</v>
      </c>
      <c r="G44" s="72">
        <f>IF(D45=0,D44-$D$42,D44-D45)</f>
        <v>0.5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20.03623966719103</v>
      </c>
      <c r="N44" s="22">
        <f>IF(F44=0,,ATAN(G44/F44))</f>
        <v>2.4957373137425964E-2</v>
      </c>
      <c r="O44" s="22">
        <f>ABS(DEGREES(N44))</f>
        <v>1.4299521485076816</v>
      </c>
      <c r="P44" s="24" t="str">
        <f>TEXT(INT(O44),"00")</f>
        <v>01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1.4333333333333333</v>
      </c>
      <c r="X44" s="22">
        <f>IF(R44="",W44,IF(R44="N",IF(U44="E",180+W44,180-W44),IF(U44="E",360-W44,W44)))</f>
        <v>1.4333333333333333</v>
      </c>
      <c r="Y44" s="22">
        <f>RADIANS(X44)</f>
        <v>2.5016385945252056E-2</v>
      </c>
      <c r="Z44" s="64"/>
      <c r="AA44" s="58">
        <f>-M44*COS(Y44)</f>
        <v>-20.029970458746693</v>
      </c>
      <c r="AB44" s="58">
        <f>-M44*SIN(Y44)</f>
        <v>-0.50118202566944425</v>
      </c>
      <c r="AC44" s="64"/>
      <c r="AD44" s="82">
        <f>$AA$40/$M$40*M44</f>
        <v>1.3408045889284795E-4</v>
      </c>
      <c r="AE44" s="82">
        <f>$AB$40/$M$40*M44</f>
        <v>-3.5467074673466403E-4</v>
      </c>
      <c r="AF44" s="22">
        <f>AA44-AD44</f>
        <v>-20.030104539205585</v>
      </c>
      <c r="AG44" s="22">
        <f>AB44-AE44</f>
        <v>-0.50082735492270958</v>
      </c>
      <c r="AH44" s="64"/>
      <c r="AI44" s="25">
        <f>A44</f>
        <v>3</v>
      </c>
      <c r="AJ44" s="82">
        <f t="shared" si="1"/>
        <v>718179.26667452592</v>
      </c>
      <c r="AK44" s="82">
        <f t="shared" si="1"/>
        <v>459240.71440092317</v>
      </c>
      <c r="AL44" s="66"/>
      <c r="AM44" s="9" t="str">
        <f>IF(A45=0,A44&amp;" - 1",A44&amp;" - "&amp;A45)</f>
        <v>3 - 4</v>
      </c>
      <c r="AN44" s="18">
        <f>AN43+F43+F44</f>
        <v>-17.510000000009313</v>
      </c>
      <c r="AO44" s="18">
        <f>AN44*G44</f>
        <v>-8.7550000000046566</v>
      </c>
      <c r="AP44" s="9" t="str">
        <f>D44&amp;","&amp;C44</f>
        <v>459240.57,718179.42</v>
      </c>
    </row>
    <row r="45" spans="1:44" s="46" customFormat="1">
      <c r="A45" s="20">
        <f>A44+1</f>
        <v>4</v>
      </c>
      <c r="B45" s="44"/>
      <c r="C45" s="60">
        <v>718159.39</v>
      </c>
      <c r="D45" s="60">
        <v>459240.07</v>
      </c>
      <c r="E45" s="79"/>
      <c r="F45" s="72">
        <f>IF(C46=0,C45-$C$42,C45-C46)</f>
        <v>-1.2600000000093132</v>
      </c>
      <c r="G45" s="72">
        <f>IF(D46=0,D45-$D$42,D45-D46)</f>
        <v>40.119999999995343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40.13978076671134</v>
      </c>
      <c r="N45" s="22">
        <f>IF(F45=0,,ATAN(G45/F45))</f>
        <v>-1.5394008634535803</v>
      </c>
      <c r="O45" s="22">
        <f>ABS(DEGREES(N45))</f>
        <v>88.20117245468488</v>
      </c>
      <c r="P45" s="24" t="str">
        <f>TEXT(INT(O45),"00")</f>
        <v>88</v>
      </c>
      <c r="Q45" s="25" t="str">
        <f>TEXT((O45-P45)*60,"00")</f>
        <v>12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12</v>
      </c>
      <c r="U45" s="24" t="str">
        <f>IF(L45="",IF(G45&gt;0,"W","E"),"")</f>
        <v>W</v>
      </c>
      <c r="V45" s="44"/>
      <c r="W45" s="22">
        <f>IF(S45="due",90*(I45+K45),S45+T45/60)</f>
        <v>88.2</v>
      </c>
      <c r="X45" s="22">
        <f>IF(R45="",W45,IF(R45="N",IF(U45="E",180+W45,180-W45),IF(U45="E",360-W45,W45)))</f>
        <v>91.8</v>
      </c>
      <c r="Y45" s="22">
        <f>RADIANS(X45)</f>
        <v>1.6022122533307945</v>
      </c>
      <c r="Z45" s="64"/>
      <c r="AA45" s="58">
        <f>-M45*COS(Y45)</f>
        <v>1.2608209831120571</v>
      </c>
      <c r="AB45" s="58">
        <f>-M45*SIN(Y45)</f>
        <v>-40.119974207970202</v>
      </c>
      <c r="AC45" s="64"/>
      <c r="AD45" s="82">
        <f>$AA$40/$M$40*M45</f>
        <v>2.6861129206154528E-4</v>
      </c>
      <c r="AE45" s="82">
        <f>$AB$40/$M$40*M45</f>
        <v>-7.1053282725535899E-4</v>
      </c>
      <c r="AF45" s="22">
        <f>AA45-AD45</f>
        <v>1.2605523718199956</v>
      </c>
      <c r="AG45" s="22">
        <f>AB45-AE45</f>
        <v>-40.119263675142946</v>
      </c>
      <c r="AH45" s="64"/>
      <c r="AI45" s="25">
        <f>A45</f>
        <v>4</v>
      </c>
      <c r="AJ45" s="82">
        <f t="shared" ref="AJ45" si="2">AJ44+AF44</f>
        <v>718159.23656998668</v>
      </c>
      <c r="AK45" s="82">
        <f t="shared" ref="AK45" si="3">AK44+AG44</f>
        <v>459240.21357356827</v>
      </c>
      <c r="AL45" s="66"/>
      <c r="AM45" s="9" t="str">
        <f>IF(A46=0,A45&amp;" - 1",A45&amp;" - "&amp;A46)</f>
        <v>4 - 1</v>
      </c>
      <c r="AN45" s="18">
        <f>AN44+F44+F45</f>
        <v>1.2600000000093132</v>
      </c>
      <c r="AO45" s="18">
        <f>AN45*G45</f>
        <v>50.551200000367778</v>
      </c>
      <c r="AP45" s="9" t="str">
        <f>D45&amp;","&amp;C45</f>
        <v>459240.07,718159.39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80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1590.2316000011544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795.11580000057722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4.7796788742275331E-3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25056.008063658901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119.75967241434518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4.6079046451659167E-3</v>
      </c>
      <c r="AB40" s="91">
        <f>SUM(AB42:AB65536)</f>
        <v>-1.2698601977364846E-3</v>
      </c>
      <c r="AC40" s="91"/>
      <c r="AD40" s="91">
        <f>SUM(AD42:AD65536)</f>
        <v>4.6079046451659176E-3</v>
      </c>
      <c r="AE40" s="91">
        <f>SUM(AE42:AE65536)</f>
        <v>-1.2698601977364843E-3</v>
      </c>
      <c r="AF40" s="91">
        <f>SUM(AF42:AF65536)</f>
        <v>0</v>
      </c>
      <c r="AG40" s="91">
        <f>SUM(AG42:AG65536)</f>
        <v>4.541506060107281E-15</v>
      </c>
      <c r="AH40" s="92"/>
      <c r="AI40" s="93">
        <v>1</v>
      </c>
      <c r="AJ40" s="92">
        <f>AJ44+AF44</f>
        <v>717906.96205918526</v>
      </c>
      <c r="AK40" s="92">
        <f>AK44+AG44</f>
        <v>459192.31953307433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3301.7600000000093</v>
      </c>
      <c r="G41" s="72">
        <f>IF(D42=0,D41-$D$41,D41-D42)</f>
        <v>3257.8699999999953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4638.462680080549</v>
      </c>
      <c r="N41" s="36">
        <f>IF(F41=0,,ATAN(G41/F41))</f>
        <v>0.77870733707728168</v>
      </c>
      <c r="O41" s="36">
        <f>ABS(DEGREES(N41))</f>
        <v>44.616643890399409</v>
      </c>
      <c r="P41" s="37" t="str">
        <f>TEXT(INT(O41),"00")</f>
        <v>44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44.616666666666667</v>
      </c>
      <c r="X41" s="22">
        <f>IF(R41="",W41,IF(R41="N",IF(U41="E",180+W41,180-W41),IF(U41="E",360-W41,W41)))</f>
        <v>44.616666666666667</v>
      </c>
      <c r="Y41" s="22">
        <f>RADIANS(X41)</f>
        <v>0.77870773459813669</v>
      </c>
      <c r="Z41" s="64"/>
      <c r="AA41" s="58">
        <f>-M41*COS(Y41)</f>
        <v>-3301.7587049284803</v>
      </c>
      <c r="AB41" s="58">
        <f>-M41*SIN(Y41)</f>
        <v>-3257.8713125181962</v>
      </c>
      <c r="AC41" s="64"/>
      <c r="AD41" s="22">
        <v>0</v>
      </c>
      <c r="AE41" s="22">
        <v>0</v>
      </c>
      <c r="AF41" s="22">
        <f t="shared" ref="AF41:AG43" si="0">AA41-AD41</f>
        <v>-3301.7587049284803</v>
      </c>
      <c r="AG41" s="22">
        <f t="shared" si="0"/>
        <v>-3257.8713125181962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717926.86</v>
      </c>
      <c r="D42" s="60">
        <v>459192.35</v>
      </c>
      <c r="E42" s="79"/>
      <c r="F42" s="72">
        <f>IF(C43=0,C42-$C$42,C42-C43)</f>
        <v>1.2600000000093132</v>
      </c>
      <c r="G42" s="72">
        <f>IF(D43=0,D42-$D$42,D42-D43)</f>
        <v>-40.03000000002794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40.049825218123736</v>
      </c>
      <c r="N42" s="36">
        <f>IF(F42=0,,ATAN(G42/F42))</f>
        <v>-1.5393303231322772</v>
      </c>
      <c r="O42" s="36">
        <f>ABS(DEGREES(N42))</f>
        <v>88.197130791988727</v>
      </c>
      <c r="P42" s="37" t="str">
        <f>TEXT(INT(O42),"00")</f>
        <v>88</v>
      </c>
      <c r="Q42" s="38" t="str">
        <f>TEXT((O42-P42)*60,"00")</f>
        <v>12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88.2</v>
      </c>
      <c r="X42" s="22">
        <f>IF(R42="",W42,IF(R42="N",IF(U42="E",180+W42,180-W42),IF(U42="E",360-W42,W42)))</f>
        <v>271.8</v>
      </c>
      <c r="Y42" s="22">
        <f>RADIANS(X42)</f>
        <v>4.7438049069205883</v>
      </c>
      <c r="Z42" s="64"/>
      <c r="AA42" s="58">
        <f>-M42*COS(Y42)</f>
        <v>-1.2579954110476526</v>
      </c>
      <c r="AB42" s="58">
        <f>-M42*SIN(Y42)</f>
        <v>40.030063047015588</v>
      </c>
      <c r="AC42" s="64"/>
      <c r="AD42" s="82">
        <f>$AA$40/$M$40*M42</f>
        <v>1.5409676057077291E-3</v>
      </c>
      <c r="AE42" s="82">
        <f>$AB$40/$M$40*M42</f>
        <v>-4.2466447966591435E-4</v>
      </c>
      <c r="AF42" s="22">
        <f t="shared" si="0"/>
        <v>-1.2595363786533602</v>
      </c>
      <c r="AG42" s="22">
        <f t="shared" si="0"/>
        <v>40.030487711495255</v>
      </c>
      <c r="AH42" s="63"/>
      <c r="AI42" s="38">
        <f>A42</f>
        <v>1</v>
      </c>
      <c r="AJ42" s="82">
        <f t="shared" ref="AJ42:AK44" si="1">AJ41+AF41</f>
        <v>717926.86129507155</v>
      </c>
      <c r="AK42" s="82">
        <f t="shared" si="1"/>
        <v>459192.34868748178</v>
      </c>
      <c r="AL42" s="66"/>
      <c r="AM42" s="9" t="str">
        <f>IF(A43=0,A42&amp;" - 1",A42&amp;" - "&amp;A43)</f>
        <v>1 - 2</v>
      </c>
      <c r="AN42" s="18">
        <f>F42</f>
        <v>1.2600000000093132</v>
      </c>
      <c r="AO42" s="18">
        <f>AN42*G42</f>
        <v>-50.437800000408011</v>
      </c>
      <c r="AP42" s="9" t="str">
        <f>D42&amp;","&amp;C42</f>
        <v>459192.35,717926.86</v>
      </c>
    </row>
    <row r="43" spans="1:44">
      <c r="A43" s="20">
        <f>A42+1</f>
        <v>2</v>
      </c>
      <c r="B43" s="44"/>
      <c r="C43" s="60">
        <v>717925.6</v>
      </c>
      <c r="D43" s="60">
        <v>459232.38</v>
      </c>
      <c r="E43" s="79"/>
      <c r="F43" s="72">
        <f>IF(C44=0,C43-$C$42,C43-C44)</f>
        <v>19.880000000004657</v>
      </c>
      <c r="G43" s="72">
        <f>IF(D44=0,D43-$D$42,D43-D44)</f>
        <v>0.15000000002328306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19.88056588732303</v>
      </c>
      <c r="N43" s="36">
        <f>IF(F43=0,,ATAN(G43/F43))</f>
        <v>7.5451284489073877E-3</v>
      </c>
      <c r="O43" s="36">
        <f>ABS(DEGREES(N43))</f>
        <v>0.43230401600648249</v>
      </c>
      <c r="P43" s="37" t="str">
        <f>TEXT(INT(O43),"00")</f>
        <v>00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26</v>
      </c>
      <c r="U43" s="40" t="str">
        <f>IF(L43="",IF(G43&gt;0,"W","E"),"")</f>
        <v>W</v>
      </c>
      <c r="V43" s="44"/>
      <c r="W43" s="22">
        <f>IF(S43="due",90*(I43+K43),S43+T43/60)</f>
        <v>0.43333333333333335</v>
      </c>
      <c r="X43" s="22">
        <f>IF(R43="",W43,IF(R43="N",IF(U43="E",180+W43,180-W43),IF(U43="E",360-W43,W43)))</f>
        <v>0.43333333333333335</v>
      </c>
      <c r="Y43" s="22">
        <f>RADIANS(X43)</f>
        <v>7.5630934253087612E-3</v>
      </c>
      <c r="Z43" s="64"/>
      <c r="AA43" s="58">
        <f>-M43*COS(Y43)</f>
        <v>-19.879997302050157</v>
      </c>
      <c r="AB43" s="58">
        <f>-M43*SIN(Y43)</f>
        <v>-0.15035714372991768</v>
      </c>
      <c r="AC43" s="64"/>
      <c r="AD43" s="82">
        <f>$AA$40/$M$40*M43</f>
        <v>7.6492988043402334E-4</v>
      </c>
      <c r="AE43" s="82">
        <f>$AB$40/$M$40*M43</f>
        <v>-2.1080167321637768E-4</v>
      </c>
      <c r="AF43" s="22">
        <f t="shared" si="0"/>
        <v>-19.880762231930589</v>
      </c>
      <c r="AG43" s="22">
        <f t="shared" si="0"/>
        <v>-0.1501463420567013</v>
      </c>
      <c r="AH43" s="64"/>
      <c r="AI43" s="25">
        <f>A43</f>
        <v>2</v>
      </c>
      <c r="AJ43" s="82">
        <f t="shared" si="1"/>
        <v>717925.60175869288</v>
      </c>
      <c r="AK43" s="82">
        <f t="shared" si="1"/>
        <v>459232.37917519326</v>
      </c>
      <c r="AL43" s="66"/>
      <c r="AM43" s="9" t="str">
        <f>IF(A44=0,A43&amp;" - 1",A43&amp;" - "&amp;A44)</f>
        <v>2 - 3</v>
      </c>
      <c r="AN43" s="18">
        <f>AN42+F42+F43</f>
        <v>22.400000000023283</v>
      </c>
      <c r="AO43" s="18">
        <f>AN43*G43</f>
        <v>3.3600000005250332</v>
      </c>
      <c r="AP43" s="9" t="str">
        <f>D43&amp;","&amp;C43</f>
        <v>459232.38,717925.6</v>
      </c>
    </row>
    <row r="44" spans="1:44" s="46" customFormat="1">
      <c r="A44" s="20">
        <f>A43+1</f>
        <v>3</v>
      </c>
      <c r="B44" s="44"/>
      <c r="C44" s="60">
        <v>717905.72</v>
      </c>
      <c r="D44" s="60">
        <v>459232.23</v>
      </c>
      <c r="E44" s="79"/>
      <c r="F44" s="72">
        <f>IF(C45=0,C44-$C$42,C44-C45)</f>
        <v>-1.2399999999906868</v>
      </c>
      <c r="G44" s="72">
        <f>IF(D45=0,D44-$D$42,D44-D45)</f>
        <v>39.909999999974389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39.929258695822696</v>
      </c>
      <c r="N44" s="22">
        <f>IF(F44=0,,ATAN(G44/F44))</f>
        <v>-1.5397364113828633</v>
      </c>
      <c r="O44" s="22">
        <f>ABS(DEGREES(N44))</f>
        <v>88.220397934857161</v>
      </c>
      <c r="P44" s="24" t="str">
        <f>TEXT(INT(O44),"00")</f>
        <v>88</v>
      </c>
      <c r="Q44" s="25" t="str">
        <f>TEXT((O44-P44)*60,"00")</f>
        <v>13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88.216666666666669</v>
      </c>
      <c r="X44" s="22">
        <f>IF(R44="",W44,IF(R44="N",IF(U44="E",180+W44,180-W44),IF(U44="E",360-W44,W44)))</f>
        <v>91.783333333333331</v>
      </c>
      <c r="Y44" s="22">
        <f>RADIANS(X44)</f>
        <v>1.6019213651221287</v>
      </c>
      <c r="Z44" s="64"/>
      <c r="AA44" s="58">
        <f>-M44*COS(Y44)</f>
        <v>1.2425990529050128</v>
      </c>
      <c r="AB44" s="58">
        <f>-M44*SIN(Y44)</f>
        <v>-39.909919162930557</v>
      </c>
      <c r="AC44" s="64"/>
      <c r="AD44" s="82">
        <f>$AA$40/$M$40*M44</f>
        <v>1.5363286564941713E-3</v>
      </c>
      <c r="AE44" s="82">
        <f>$AB$40/$M$40*M44</f>
        <v>-4.2338606411280652E-4</v>
      </c>
      <c r="AF44" s="22">
        <f>AA44-AD44</f>
        <v>1.2410627242485186</v>
      </c>
      <c r="AG44" s="22">
        <f>AB44-AE44</f>
        <v>-39.909495776866443</v>
      </c>
      <c r="AH44" s="64"/>
      <c r="AI44" s="25">
        <f>A44</f>
        <v>3</v>
      </c>
      <c r="AJ44" s="82">
        <f t="shared" si="1"/>
        <v>717905.72099646099</v>
      </c>
      <c r="AK44" s="82">
        <f t="shared" si="1"/>
        <v>459232.2290288512</v>
      </c>
      <c r="AL44" s="66"/>
      <c r="AM44" s="9" t="str">
        <f>IF(A45=0,A44&amp;" - 1",A44&amp;" - "&amp;A45)</f>
        <v>3 - 4</v>
      </c>
      <c r="AN44" s="18">
        <f>AN43+F43+F44</f>
        <v>41.040000000037253</v>
      </c>
      <c r="AO44" s="18">
        <f>AN44*G44</f>
        <v>1637.9064000004357</v>
      </c>
      <c r="AP44" s="9" t="str">
        <f>D44&amp;","&amp;C44</f>
        <v>459232.23,717905.72</v>
      </c>
    </row>
    <row r="45" spans="1:44" s="46" customFormat="1">
      <c r="A45" s="20">
        <f>A44+1</f>
        <v>4</v>
      </c>
      <c r="B45" s="44"/>
      <c r="C45" s="60">
        <v>717906.96</v>
      </c>
      <c r="D45" s="60">
        <v>459192.32000000001</v>
      </c>
      <c r="E45" s="79"/>
      <c r="F45" s="72">
        <f>IF(C46=0,C45-$C$42,C45-C46)</f>
        <v>-19.900000000023283</v>
      </c>
      <c r="G45" s="72">
        <f>IF(D46=0,D45-$D$42,D45-D46)</f>
        <v>-2.9999999969732016E-2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19.900022613075716</v>
      </c>
      <c r="N45" s="22">
        <f>IF(F45=0,,ATAN(G45/F45))</f>
        <v>1.5075365448758368E-3</v>
      </c>
      <c r="O45" s="22">
        <f>ABS(DEGREES(N45))</f>
        <v>8.6375481483119881E-2</v>
      </c>
      <c r="P45" s="24" t="str">
        <f>TEXT(INT(O45),"00")</f>
        <v>00</v>
      </c>
      <c r="Q45" s="25" t="str">
        <f>TEXT((O45-P45)*60,"00")</f>
        <v>05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05</v>
      </c>
      <c r="U45" s="24" t="str">
        <f>IF(L45="",IF(G45&gt;0,"W","E"),"")</f>
        <v>E</v>
      </c>
      <c r="V45" s="44"/>
      <c r="W45" s="22">
        <f>IF(S45="due",90*(I45+K45),S45+T45/60)</f>
        <v>8.3333333333333329E-2</v>
      </c>
      <c r="X45" s="22">
        <f>IF(R45="",W45,IF(R45="N",IF(U45="E",180+W45,180-W45),IF(U45="E",360-W45,W45)))</f>
        <v>180.08333333333334</v>
      </c>
      <c r="Y45" s="22">
        <f>RADIANS(X45)</f>
        <v>3.1430470946331219</v>
      </c>
      <c r="Z45" s="64"/>
      <c r="AA45" s="58">
        <f>-M45*COS(Y45)</f>
        <v>19.900001564837961</v>
      </c>
      <c r="AB45" s="58">
        <f>-M45*SIN(Y45)</f>
        <v>2.8943399447152039E-2</v>
      </c>
      <c r="AC45" s="64"/>
      <c r="AD45" s="82">
        <f>$AA$40/$M$40*M45</f>
        <v>7.6567850252999353E-4</v>
      </c>
      <c r="AE45" s="82">
        <f>$AB$40/$M$40*M45</f>
        <v>-2.1100798074138601E-4</v>
      </c>
      <c r="AF45" s="22">
        <f>AA45-AD45</f>
        <v>19.899235886335433</v>
      </c>
      <c r="AG45" s="22">
        <f>AB45-AE45</f>
        <v>2.9154407427893426E-2</v>
      </c>
      <c r="AH45" s="64"/>
      <c r="AI45" s="25">
        <f>A45</f>
        <v>4</v>
      </c>
      <c r="AJ45" s="82">
        <f t="shared" ref="AJ45" si="2">AJ44+AF44</f>
        <v>717906.96205918526</v>
      </c>
      <c r="AK45" s="82">
        <f t="shared" ref="AK45" si="3">AK44+AG44</f>
        <v>459192.31953307433</v>
      </c>
      <c r="AL45" s="66"/>
      <c r="AM45" s="9" t="str">
        <f>IF(A46=0,A45&amp;" - 1",A45&amp;" - "&amp;A46)</f>
        <v>4 - 1</v>
      </c>
      <c r="AN45" s="18">
        <f>AN44+F44+F45</f>
        <v>19.900000000023283</v>
      </c>
      <c r="AO45" s="18">
        <f>AN45*G45</f>
        <v>-0.59699999939836557</v>
      </c>
      <c r="AP45" s="9" t="str">
        <f>D45&amp;","&amp;C45</f>
        <v>459192.32,717906.96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M21" sqref="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69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1604.3515999955407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802.17579999777035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4.9893406021291843E-3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24088.613496434926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120.18629736675983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-4.5466779131295709E-3</v>
      </c>
      <c r="AB40" s="91">
        <f>SUM(AB42:AB65536)</f>
        <v>2.0545655497731241E-3</v>
      </c>
      <c r="AC40" s="91"/>
      <c r="AD40" s="91">
        <f>SUM(AD42:AD65536)</f>
        <v>-4.5466779131295709E-3</v>
      </c>
      <c r="AE40" s="91">
        <f>SUM(AE42:AE65536)</f>
        <v>2.0545655497731241E-3</v>
      </c>
      <c r="AF40" s="91">
        <f>SUM(AF42:AF65536)</f>
        <v>0</v>
      </c>
      <c r="AG40" s="91">
        <f>SUM(AG42:AG65536)</f>
        <v>-3.5527136788005009E-15</v>
      </c>
      <c r="AH40" s="92"/>
      <c r="AI40" s="93">
        <v>1</v>
      </c>
      <c r="AJ40" s="92">
        <f>AJ44+AF44</f>
        <v>718180.54841137817</v>
      </c>
      <c r="AK40" s="92">
        <f>AK44+AG44</f>
        <v>459200.52939780796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3028.0200000000186</v>
      </c>
      <c r="G41" s="72">
        <f>IF(D42=0,D41-$D$41,D41-D42)</f>
        <v>3249.0499999999884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4441.3096067376382</v>
      </c>
      <c r="N41" s="36">
        <f>IF(F41=0,,ATAN(G41/F41))</f>
        <v>0.82059590944994876</v>
      </c>
      <c r="O41" s="36">
        <f>ABS(DEGREES(N41))</f>
        <v>47.016682297181532</v>
      </c>
      <c r="P41" s="37" t="str">
        <f>TEXT(INT(O41),"00")</f>
        <v>47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47.016666666666666</v>
      </c>
      <c r="X41" s="22">
        <f>IF(R41="",W41,IF(R41="N",IF(U41="E",180+W41,180-W41),IF(U41="E",360-W41,W41)))</f>
        <v>47.016666666666666</v>
      </c>
      <c r="Y41" s="22">
        <f>RADIANS(X41)</f>
        <v>0.82059563664600055</v>
      </c>
      <c r="Z41" s="64"/>
      <c r="AA41" s="58">
        <f>-M41*COS(Y41)</f>
        <v>-3028.0208863535736</v>
      </c>
      <c r="AB41" s="58">
        <f>-M41*SIN(Y41)</f>
        <v>-3249.0491739440558</v>
      </c>
      <c r="AC41" s="64"/>
      <c r="AD41" s="22">
        <v>0</v>
      </c>
      <c r="AE41" s="22">
        <v>0</v>
      </c>
      <c r="AF41" s="22">
        <f t="shared" ref="AF41:AG43" si="0">AA41-AD41</f>
        <v>-3028.0208863535736</v>
      </c>
      <c r="AG41" s="22">
        <f t="shared" si="0"/>
        <v>-3249.0491739440558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718200.6</v>
      </c>
      <c r="D42" s="60">
        <v>459201.17</v>
      </c>
      <c r="E42" s="79"/>
      <c r="F42" s="72">
        <f>IF(C43=0,C42-$C$42,C42-C43)</f>
        <v>1.2199999999720603</v>
      </c>
      <c r="G42" s="72">
        <f>IF(D43=0,D42-$D$42,D42-D43)</f>
        <v>-40.080000000016298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40.098563565310393</v>
      </c>
      <c r="N42" s="36">
        <f>IF(F42=0,,ATAN(G42/F42))</f>
        <v>-1.5403666008389632</v>
      </c>
      <c r="O42" s="36">
        <f>ABS(DEGREES(N42))</f>
        <v>88.256505130985317</v>
      </c>
      <c r="P42" s="37" t="str">
        <f>TEXT(INT(O42),"00")</f>
        <v>88</v>
      </c>
      <c r="Q42" s="38" t="str">
        <f>TEXT((O42-P42)*60,"00")</f>
        <v>15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15</v>
      </c>
      <c r="U42" s="40" t="str">
        <f>IF(L42="",IF(G42&gt;0,"W","E"),"")</f>
        <v>E</v>
      </c>
      <c r="V42" s="44"/>
      <c r="W42" s="22">
        <f>IF(S42="due",90*(I42+K42),S42+T42/60)</f>
        <v>88.25</v>
      </c>
      <c r="X42" s="22">
        <f>IF(R42="",W42,IF(R42="N",IF(U42="E",180+W42,180-W42),IF(U42="E",360-W42,W42)))</f>
        <v>271.75</v>
      </c>
      <c r="Y42" s="22">
        <f>RADIANS(X42)</f>
        <v>4.7429322422945903</v>
      </c>
      <c r="Z42" s="64"/>
      <c r="AA42" s="58">
        <f>-M42*COS(Y42)</f>
        <v>-1.2245505131341325</v>
      </c>
      <c r="AB42" s="58">
        <f>-M42*SIN(Y42)</f>
        <v>40.079861227828886</v>
      </c>
      <c r="AC42" s="64"/>
      <c r="AD42" s="82">
        <f>$AA$40/$M$40*M42</f>
        <v>-1.5169387634454425E-3</v>
      </c>
      <c r="AE42" s="82">
        <f>$AB$40/$M$40*M42</f>
        <v>6.8547853708537606E-4</v>
      </c>
      <c r="AF42" s="22">
        <f t="shared" si="0"/>
        <v>-1.223033574370687</v>
      </c>
      <c r="AG42" s="22">
        <f t="shared" si="0"/>
        <v>40.079175749291799</v>
      </c>
      <c r="AH42" s="63"/>
      <c r="AI42" s="38">
        <f>A42</f>
        <v>1</v>
      </c>
      <c r="AJ42" s="82">
        <f t="shared" ref="AJ42:AK44" si="1">AJ41+AF41</f>
        <v>718200.59911364643</v>
      </c>
      <c r="AK42" s="82">
        <f t="shared" si="1"/>
        <v>459201.17082605592</v>
      </c>
      <c r="AL42" s="66"/>
      <c r="AM42" s="9" t="str">
        <f>IF(A43=0,A42&amp;" - 1",A42&amp;" - "&amp;A43)</f>
        <v>1 - 2</v>
      </c>
      <c r="AN42" s="18">
        <f>F42</f>
        <v>1.2199999999720603</v>
      </c>
      <c r="AO42" s="18">
        <f>AN42*G42</f>
        <v>-48.897599998900063</v>
      </c>
      <c r="AP42" s="9" t="str">
        <f>D42&amp;","&amp;C42</f>
        <v>459201.17,718200.6</v>
      </c>
    </row>
    <row r="43" spans="1:44">
      <c r="A43" s="20">
        <f>A42+1</f>
        <v>2</v>
      </c>
      <c r="B43" s="44"/>
      <c r="C43" s="60">
        <v>718199.38</v>
      </c>
      <c r="D43" s="60">
        <v>459241.25</v>
      </c>
      <c r="E43" s="79"/>
      <c r="F43" s="72">
        <f>IF(C44=0,C43-$C$42,C43-C44)</f>
        <v>19.959999999962747</v>
      </c>
      <c r="G43" s="72">
        <f>IF(D44=0,D43-$D$42,D43-D44)</f>
        <v>0.67999999999301508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19.971579807278726</v>
      </c>
      <c r="N43" s="36">
        <f>IF(F43=0,,ATAN(G43/F43))</f>
        <v>3.405496518634353E-2</v>
      </c>
      <c r="O43" s="36">
        <f>ABS(DEGREES(N43))</f>
        <v>1.9512057766424333</v>
      </c>
      <c r="P43" s="37" t="str">
        <f>TEXT(INT(O43),"00")</f>
        <v>01</v>
      </c>
      <c r="Q43" s="38" t="str">
        <f>TEXT((O43-P43)*60,"00")</f>
        <v>57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57</v>
      </c>
      <c r="U43" s="40" t="str">
        <f>IF(L43="",IF(G43&gt;0,"W","E"),"")</f>
        <v>W</v>
      </c>
      <c r="V43" s="44"/>
      <c r="W43" s="22">
        <f>IF(S43="due",90*(I43+K43),S43+T43/60)</f>
        <v>1.95</v>
      </c>
      <c r="X43" s="22">
        <f>IF(R43="",W43,IF(R43="N",IF(U43="E",180+W43,180-W43),IF(U43="E",360-W43,W43)))</f>
        <v>1.95</v>
      </c>
      <c r="Y43" s="22">
        <f>RADIANS(X43)</f>
        <v>3.4033920413889425E-2</v>
      </c>
      <c r="Z43" s="64"/>
      <c r="AA43" s="58">
        <f>-M43*COS(Y43)</f>
        <v>-19.960014305988047</v>
      </c>
      <c r="AB43" s="58">
        <f>-M43*SIN(Y43)</f>
        <v>-0.67957994618428297</v>
      </c>
      <c r="AC43" s="64"/>
      <c r="AD43" s="82">
        <f>$AA$40/$M$40*M43</f>
        <v>-7.5552989641540166E-4</v>
      </c>
      <c r="AE43" s="82">
        <f>$AB$40/$M$40*M43</f>
        <v>3.4141096568907195E-4</v>
      </c>
      <c r="AF43" s="22">
        <f t="shared" si="0"/>
        <v>-19.95925877609163</v>
      </c>
      <c r="AG43" s="22">
        <f t="shared" si="0"/>
        <v>-0.67992135714997204</v>
      </c>
      <c r="AH43" s="64"/>
      <c r="AI43" s="25">
        <f>A43</f>
        <v>2</v>
      </c>
      <c r="AJ43" s="82">
        <f t="shared" si="1"/>
        <v>718199.37608007202</v>
      </c>
      <c r="AK43" s="82">
        <f t="shared" si="1"/>
        <v>459241.25000180519</v>
      </c>
      <c r="AL43" s="66"/>
      <c r="AM43" s="9" t="str">
        <f>IF(A44=0,A43&amp;" - 1",A43&amp;" - "&amp;A44)</f>
        <v>2 - 3</v>
      </c>
      <c r="AN43" s="18">
        <f>AN42+F42+F43</f>
        <v>22.399999999906868</v>
      </c>
      <c r="AO43" s="18">
        <f>AN43*G43</f>
        <v>15.231999999780207</v>
      </c>
      <c r="AP43" s="9" t="str">
        <f>D43&amp;","&amp;C43</f>
        <v>459241.25,718199.38</v>
      </c>
    </row>
    <row r="44" spans="1:44" s="46" customFormat="1">
      <c r="A44" s="20">
        <f>A43+1</f>
        <v>3</v>
      </c>
      <c r="B44" s="44"/>
      <c r="C44" s="60">
        <v>718179.42</v>
      </c>
      <c r="D44" s="60">
        <v>459240.57</v>
      </c>
      <c r="E44" s="79"/>
      <c r="F44" s="72">
        <f>IF(C45=0,C44-$C$42,C44-C45)</f>
        <v>-1.1300000000046566</v>
      </c>
      <c r="G44" s="72">
        <f>IF(D45=0,D44-$D$42,D44-D45)</f>
        <v>40.039999999979045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40.055942130953959</v>
      </c>
      <c r="N44" s="22">
        <f>IF(F44=0,,ATAN(G44/F44))</f>
        <v>-1.5425820375827473</v>
      </c>
      <c r="O44" s="22">
        <f>ABS(DEGREES(N44))</f>
        <v>88.383440306182351</v>
      </c>
      <c r="P44" s="24" t="str">
        <f>TEXT(INT(O44),"00")</f>
        <v>88</v>
      </c>
      <c r="Q44" s="25" t="str">
        <f>TEXT((O44-P44)*60,"00")</f>
        <v>23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23</v>
      </c>
      <c r="U44" s="24" t="str">
        <f>IF(L44="",IF(G44&gt;0,"W","E"),"")</f>
        <v>W</v>
      </c>
      <c r="V44" s="44"/>
      <c r="W44" s="22">
        <f>IF(S44="due",90*(I44+K44),S44+T44/60)</f>
        <v>88.38333333333334</v>
      </c>
      <c r="X44" s="22">
        <f>IF(R44="",W44,IF(R44="N",IF(U44="E",180+W44,180-W44),IF(U44="E",360-W44,W44)))</f>
        <v>91.61666666666666</v>
      </c>
      <c r="Y44" s="22">
        <f>RADIANS(X44)</f>
        <v>1.5990124830354715</v>
      </c>
      <c r="Z44" s="64"/>
      <c r="AA44" s="58">
        <f>-M44*COS(Y44)</f>
        <v>1.1300747558208417</v>
      </c>
      <c r="AB44" s="58">
        <f>-M44*SIN(Y44)</f>
        <v>-40.039997890167136</v>
      </c>
      <c r="AC44" s="64"/>
      <c r="AD44" s="82">
        <f>$AA$40/$M$40*M44</f>
        <v>-1.5153263838442726E-3</v>
      </c>
      <c r="AE44" s="82">
        <f>$AB$40/$M$40*M44</f>
        <v>6.8474993047522791E-4</v>
      </c>
      <c r="AF44" s="22">
        <f>AA44-AD44</f>
        <v>1.131590082204686</v>
      </c>
      <c r="AG44" s="22">
        <f>AB44-AE44</f>
        <v>-40.040682640097614</v>
      </c>
      <c r="AH44" s="64"/>
      <c r="AI44" s="25">
        <f>A44</f>
        <v>3</v>
      </c>
      <c r="AJ44" s="82">
        <f t="shared" si="1"/>
        <v>718179.41682129598</v>
      </c>
      <c r="AK44" s="82">
        <f t="shared" si="1"/>
        <v>459240.57008044806</v>
      </c>
      <c r="AL44" s="66"/>
      <c r="AM44" s="9" t="str">
        <f>IF(A45=0,A44&amp;" - 1",A44&amp;" - "&amp;A45)</f>
        <v>3 - 4</v>
      </c>
      <c r="AN44" s="18">
        <f>AN43+F43+F44</f>
        <v>41.229999999864958</v>
      </c>
      <c r="AO44" s="18">
        <f>AN44*G44</f>
        <v>1650.8491999937289</v>
      </c>
      <c r="AP44" s="9" t="str">
        <f>D44&amp;","&amp;C44</f>
        <v>459240.57,718179.42</v>
      </c>
    </row>
    <row r="45" spans="1:44" s="46" customFormat="1">
      <c r="A45" s="20">
        <f>A44+1</f>
        <v>4</v>
      </c>
      <c r="B45" s="44"/>
      <c r="C45" s="60">
        <v>718180.55</v>
      </c>
      <c r="D45" s="60">
        <v>459200.53</v>
      </c>
      <c r="E45" s="79"/>
      <c r="F45" s="72">
        <f>IF(C46=0,C45-$C$42,C45-C46)</f>
        <v>-20.049999999930151</v>
      </c>
      <c r="G45" s="72">
        <f>IF(D46=0,D45-$D$42,D45-D46)</f>
        <v>-0.63999999995576218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20.060211863216761</v>
      </c>
      <c r="N45" s="22">
        <f>IF(F45=0,,ATAN(G45/F45))</f>
        <v>3.1909364967393612E-2</v>
      </c>
      <c r="O45" s="22">
        <f>ABS(DEGREES(N45))</f>
        <v>1.8282719395742577</v>
      </c>
      <c r="P45" s="24" t="str">
        <f>TEXT(INT(O45),"00")</f>
        <v>01</v>
      </c>
      <c r="Q45" s="25" t="str">
        <f>TEXT((O45-P45)*60,"00")</f>
        <v>50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50</v>
      </c>
      <c r="U45" s="24" t="str">
        <f>IF(L45="",IF(G45&gt;0,"W","E"),"")</f>
        <v>E</v>
      </c>
      <c r="V45" s="44"/>
      <c r="W45" s="22">
        <f>IF(S45="due",90*(I45+K45),S45+T45/60)</f>
        <v>1.8333333333333335</v>
      </c>
      <c r="X45" s="22">
        <f>IF(R45="",W45,IF(R45="N",IF(U45="E",180+W45,180-W45),IF(U45="E",360-W45,W45)))</f>
        <v>181.83333333333334</v>
      </c>
      <c r="Y45" s="22">
        <f>RADIANS(X45)</f>
        <v>3.1735903565430226</v>
      </c>
      <c r="Z45" s="64"/>
      <c r="AA45" s="58">
        <f>-M45*COS(Y45)</f>
        <v>20.049943385388207</v>
      </c>
      <c r="AB45" s="58">
        <f>-M45*SIN(Y45)</f>
        <v>0.64177117407230677</v>
      </c>
      <c r="AC45" s="64"/>
      <c r="AD45" s="82">
        <f>$AA$40/$M$40*M45</f>
        <v>-7.5888286942445431E-4</v>
      </c>
      <c r="AE45" s="82">
        <f>$AB$40/$M$40*M45</f>
        <v>3.429261165234483E-4</v>
      </c>
      <c r="AF45" s="22">
        <f>AA45-AD45</f>
        <v>20.050702268257631</v>
      </c>
      <c r="AG45" s="22">
        <f>AB45-AE45</f>
        <v>0.64142824795578335</v>
      </c>
      <c r="AH45" s="64"/>
      <c r="AI45" s="25">
        <f>A45</f>
        <v>4</v>
      </c>
      <c r="AJ45" s="82">
        <f t="shared" ref="AJ45" si="2">AJ44+AF44</f>
        <v>718180.54841137817</v>
      </c>
      <c r="AK45" s="82">
        <f t="shared" ref="AK45" si="3">AK44+AG44</f>
        <v>459200.52939780796</v>
      </c>
      <c r="AL45" s="66"/>
      <c r="AM45" s="9" t="str">
        <f>IF(A46=0,A45&amp;" - 1",A45&amp;" - "&amp;A46)</f>
        <v>4 - 1</v>
      </c>
      <c r="AN45" s="18">
        <f>AN44+F44+F45</f>
        <v>20.049999999930151</v>
      </c>
      <c r="AO45" s="18">
        <f>AN45*G45</f>
        <v>-12.831999999068328</v>
      </c>
      <c r="AP45" s="9" t="str">
        <f>D45&amp;","&amp;C45</f>
        <v>459200.53,718180.55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M14" sqref="M1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1598.6775000022967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799.33875000114836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7.1419906567247405E-3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16598.951439950655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118.54955609555526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7.0480788511639858E-3</v>
      </c>
      <c r="AB40" s="91">
        <f>SUM(AB42:AB65536)</f>
        <v>1.154389470030992E-3</v>
      </c>
      <c r="AC40" s="91"/>
      <c r="AD40" s="91">
        <f>SUM(AD42:AD65536)</f>
        <v>7.0480788511639858E-3</v>
      </c>
      <c r="AE40" s="91">
        <f>SUM(AE42:AE65536)</f>
        <v>1.154389470030992E-3</v>
      </c>
      <c r="AF40" s="91">
        <f>SUM(AF42:AF65536)</f>
        <v>2.886579864025407E-15</v>
      </c>
      <c r="AG40" s="91">
        <f>SUM(AG42:AG65536)</f>
        <v>0</v>
      </c>
      <c r="AH40" s="92"/>
      <c r="AI40" s="93">
        <v>1</v>
      </c>
      <c r="AJ40" s="92">
        <f>AJ44+AF44</f>
        <v>718216.37798017636</v>
      </c>
      <c r="AK40" s="92">
        <f>AK44+AG44</f>
        <v>459241.78054063395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3028.0200000000186</v>
      </c>
      <c r="G41" s="72">
        <f>IF(D42=0,D41-$D$41,D41-D42)</f>
        <v>3249.0499999999884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4441.3096067376382</v>
      </c>
      <c r="N41" s="36">
        <f>IF(F41=0,,ATAN(G41/F41))</f>
        <v>0.82059590944994876</v>
      </c>
      <c r="O41" s="36">
        <f>ABS(DEGREES(N41))</f>
        <v>47.016682297181532</v>
      </c>
      <c r="P41" s="37" t="str">
        <f>TEXT(INT(O41),"00")</f>
        <v>47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47.016666666666666</v>
      </c>
      <c r="X41" s="22">
        <f>IF(R41="",W41,IF(R41="N",IF(U41="E",180+W41,180-W41),IF(U41="E",360-W41,W41)))</f>
        <v>47.016666666666666</v>
      </c>
      <c r="Y41" s="22">
        <f>RADIANS(X41)</f>
        <v>0.82059563664600055</v>
      </c>
      <c r="Z41" s="64"/>
      <c r="AA41" s="58">
        <f>-M41*COS(Y41)</f>
        <v>-3028.0208863535736</v>
      </c>
      <c r="AB41" s="58">
        <f>-M41*SIN(Y41)</f>
        <v>-3249.0491739440558</v>
      </c>
      <c r="AC41" s="64"/>
      <c r="AD41" s="22">
        <v>0</v>
      </c>
      <c r="AE41" s="22">
        <v>0</v>
      </c>
      <c r="AF41" s="22">
        <f t="shared" ref="AF41:AG43" si="0">AA41-AD41</f>
        <v>-3028.0208863535736</v>
      </c>
      <c r="AG41" s="22">
        <f t="shared" si="0"/>
        <v>-3249.0491739440558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718200.6</v>
      </c>
      <c r="D42" s="60">
        <v>459201.17</v>
      </c>
      <c r="E42" s="79"/>
      <c r="F42" s="72">
        <f>IF(C43=0,C42-$C$42,C42-C43)</f>
        <v>-20.050000000046566</v>
      </c>
      <c r="G42" s="72">
        <f>IF(D43=0,D42-$D$42,D42-D43)</f>
        <v>-0.63000000000465661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20.059895313831355</v>
      </c>
      <c r="N42" s="36">
        <f>IF(F42=0,,ATAN(G42/F42))</f>
        <v>3.1411111631265622E-2</v>
      </c>
      <c r="O42" s="36">
        <f>ABS(DEGREES(N42))</f>
        <v>1.7997241262858106</v>
      </c>
      <c r="P42" s="37" t="str">
        <f>TEXT(INT(O42),"00")</f>
        <v>01</v>
      </c>
      <c r="Q42" s="38" t="str">
        <f>TEXT((O42-P42)*60,"00")</f>
        <v>48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1.8</v>
      </c>
      <c r="X42" s="22">
        <f>IF(R42="",W42,IF(R42="N",IF(U42="E",180+W42,180-W42),IF(U42="E",360-W42,W42)))</f>
        <v>181.8</v>
      </c>
      <c r="Y42" s="22">
        <f>RADIANS(X42)</f>
        <v>3.1730085801256913</v>
      </c>
      <c r="Z42" s="64"/>
      <c r="AA42" s="58">
        <f>-M42*COS(Y42)</f>
        <v>20.049996966424235</v>
      </c>
      <c r="AB42" s="58">
        <f>-M42*SIN(Y42)</f>
        <v>0.63009653883523431</v>
      </c>
      <c r="AC42" s="64"/>
      <c r="AD42" s="82">
        <f>$AA$40/$M$40*M42</f>
        <v>1.1926128496341048E-3</v>
      </c>
      <c r="AE42" s="82">
        <f>$AB$40/$M$40*M42</f>
        <v>1.9533545871353264E-4</v>
      </c>
      <c r="AF42" s="22">
        <f t="shared" si="0"/>
        <v>20.048804353574599</v>
      </c>
      <c r="AG42" s="22">
        <f t="shared" si="0"/>
        <v>0.62990120337652078</v>
      </c>
      <c r="AH42" s="63"/>
      <c r="AI42" s="38">
        <f>A42</f>
        <v>1</v>
      </c>
      <c r="AJ42" s="82">
        <f t="shared" ref="AJ42:AK44" si="1">AJ41+AF41</f>
        <v>718200.59911364643</v>
      </c>
      <c r="AK42" s="82">
        <f t="shared" si="1"/>
        <v>459201.17082605592</v>
      </c>
      <c r="AL42" s="66"/>
      <c r="AM42" s="9" t="str">
        <f>IF(A43=0,A42&amp;" - 1",A42&amp;" - "&amp;A43)</f>
        <v>1 - 2</v>
      </c>
      <c r="AN42" s="18">
        <f>F42</f>
        <v>-20.050000000046566</v>
      </c>
      <c r="AO42" s="18">
        <f>AN42*G42</f>
        <v>12.631500000122701</v>
      </c>
      <c r="AP42" s="9" t="str">
        <f>D42&amp;","&amp;C42</f>
        <v>459201.17,718200.6</v>
      </c>
    </row>
    <row r="43" spans="1:44">
      <c r="A43" s="20">
        <f>A42+1</f>
        <v>2</v>
      </c>
      <c r="B43" s="44"/>
      <c r="C43" s="60">
        <v>718220.65</v>
      </c>
      <c r="D43" s="60">
        <v>459201.8</v>
      </c>
      <c r="E43" s="79"/>
      <c r="F43" s="72">
        <f>IF(C44=0,C43-$C$42,C43-C44)</f>
        <v>1.1600000000325963</v>
      </c>
      <c r="G43" s="72">
        <f>IF(D44=0,D43-$D$42,D43-D44)</f>
        <v>-37.179999999993015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37.198091348879132</v>
      </c>
      <c r="N43" s="36">
        <f>IF(F43=0,,ATAN(G43/F43))</f>
        <v>-1.5396068745815861</v>
      </c>
      <c r="O43" s="36">
        <f>ABS(DEGREES(N43))</f>
        <v>88.212976022852345</v>
      </c>
      <c r="P43" s="37" t="str">
        <f>TEXT(INT(O43),"00")</f>
        <v>88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88.216666666666669</v>
      </c>
      <c r="X43" s="22">
        <f>IF(R43="",W43,IF(R43="N",IF(U43="E",180+W43,180-W43),IF(U43="E",360-W43,W43)))</f>
        <v>271.7833333333333</v>
      </c>
      <c r="Y43" s="22">
        <f>RADIANS(X43)</f>
        <v>4.7435140187119211</v>
      </c>
      <c r="Z43" s="64"/>
      <c r="AA43" s="58">
        <f>-M43*COS(Y43)</f>
        <v>-1.1576050893433156</v>
      </c>
      <c r="AB43" s="58">
        <f>-M43*SIN(Y43)</f>
        <v>37.180074642968151</v>
      </c>
      <c r="AC43" s="64"/>
      <c r="AD43" s="82">
        <f>$AA$40/$M$40*M43</f>
        <v>2.2115230927425688E-3</v>
      </c>
      <c r="AE43" s="82">
        <f>$AB$40/$M$40*M43</f>
        <v>3.6222054618057723E-4</v>
      </c>
      <c r="AF43" s="22">
        <f t="shared" si="0"/>
        <v>-1.1598166124360583</v>
      </c>
      <c r="AG43" s="22">
        <f t="shared" si="0"/>
        <v>37.179712422421971</v>
      </c>
      <c r="AH43" s="64"/>
      <c r="AI43" s="25">
        <f>A43</f>
        <v>2</v>
      </c>
      <c r="AJ43" s="82">
        <f t="shared" si="1"/>
        <v>718220.647918</v>
      </c>
      <c r="AK43" s="82">
        <f t="shared" si="1"/>
        <v>459201.80072725931</v>
      </c>
      <c r="AL43" s="66"/>
      <c r="AM43" s="9" t="str">
        <f>IF(A44=0,A43&amp;" - 1",A43&amp;" - "&amp;A44)</f>
        <v>2 - 3</v>
      </c>
      <c r="AN43" s="18">
        <f>AN42+F42+F43</f>
        <v>-38.940000000060536</v>
      </c>
      <c r="AO43" s="18">
        <f>AN43*G43</f>
        <v>1447.7892000019788</v>
      </c>
      <c r="AP43" s="9" t="str">
        <f>D43&amp;","&amp;C43</f>
        <v>459201.8,718220.65</v>
      </c>
    </row>
    <row r="44" spans="1:44" s="46" customFormat="1">
      <c r="A44" s="20">
        <f>A43+1</f>
        <v>3</v>
      </c>
      <c r="B44" s="44"/>
      <c r="C44" s="60">
        <v>718219.49</v>
      </c>
      <c r="D44" s="60">
        <v>459238.98</v>
      </c>
      <c r="E44" s="79"/>
      <c r="F44" s="72">
        <f>IF(C45=0,C44-$C$42,C44-C45)</f>
        <v>3.1099999999860302</v>
      </c>
      <c r="G44" s="72">
        <f>IF(D45=0,D44-$D$42,D44-D45)</f>
        <v>-2.8000000000465661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4.1847461094042346</v>
      </c>
      <c r="N44" s="22">
        <f>IF(F44=0,,ATAN(G44/F44))</f>
        <v>-0.7329927216885701</v>
      </c>
      <c r="O44" s="22">
        <f>ABS(DEGREES(N44))</f>
        <v>41.99738936656243</v>
      </c>
      <c r="P44" s="24" t="str">
        <f>TEXT(INT(O44),"00")</f>
        <v>41</v>
      </c>
      <c r="Q44" s="25" t="str">
        <f>TEXT((O44-P44)*60,"00")</f>
        <v>60</v>
      </c>
      <c r="R44" s="23" t="str">
        <f>IF(L44="",IF(F44&gt;0,"S","N"),"")</f>
        <v>S</v>
      </c>
      <c r="S44" s="25">
        <f>IF(L44="",IF(INT(Q44)=60,INT(P44+1),P44),"due")</f>
        <v>42</v>
      </c>
      <c r="T44" s="25" t="str">
        <f>IF(L44="",IF(INT(Q44)=60,"00",Q44),L44)</f>
        <v>00</v>
      </c>
      <c r="U44" s="24" t="str">
        <f>IF(L44="",IF(G44&gt;0,"W","E"),"")</f>
        <v>E</v>
      </c>
      <c r="V44" s="44"/>
      <c r="W44" s="22">
        <f>IF(S44="due",90*(I44+K44),S44+T44/60)</f>
        <v>42</v>
      </c>
      <c r="X44" s="22">
        <f>IF(R44="",W44,IF(R44="N",IF(U44="E",180+W44,180-W44),IF(U44="E",360-W44,W44)))</f>
        <v>318</v>
      </c>
      <c r="Y44" s="22">
        <f>RADIANS(X44)</f>
        <v>5.5501470213419681</v>
      </c>
      <c r="Z44" s="64"/>
      <c r="AA44" s="58">
        <f>-M44*COS(Y44)</f>
        <v>-3.1098724171404144</v>
      </c>
      <c r="AB44" s="58">
        <f>-M44*SIN(Y44)</f>
        <v>2.8001417016435282</v>
      </c>
      <c r="AC44" s="64"/>
      <c r="AD44" s="82">
        <f>$AA$40/$M$40*M44</f>
        <v>2.4879401933322452E-4</v>
      </c>
      <c r="AE44" s="82">
        <f>$AB$40/$M$40*M44</f>
        <v>4.0749430048945841E-5</v>
      </c>
      <c r="AF44" s="22">
        <f>AA44-AD44</f>
        <v>-3.1101212111597478</v>
      </c>
      <c r="AG44" s="22">
        <f>AB44-AE44</f>
        <v>2.8001009522134792</v>
      </c>
      <c r="AH44" s="64"/>
      <c r="AI44" s="25">
        <f>A44</f>
        <v>3</v>
      </c>
      <c r="AJ44" s="82">
        <f t="shared" si="1"/>
        <v>718219.48810138751</v>
      </c>
      <c r="AK44" s="82">
        <f t="shared" si="1"/>
        <v>459238.98043968173</v>
      </c>
      <c r="AL44" s="66"/>
      <c r="AM44" s="9" t="str">
        <f>IF(A45=0,A44&amp;" - 1",A44&amp;" - "&amp;A45)</f>
        <v>3 - 4</v>
      </c>
      <c r="AN44" s="18">
        <f>AN43+F43+F44</f>
        <v>-34.67000000004191</v>
      </c>
      <c r="AO44" s="18">
        <f>AN44*G44</f>
        <v>97.076000001731799</v>
      </c>
      <c r="AP44" s="9" t="str">
        <f>D44&amp;","&amp;C44</f>
        <v>459238.98,718219.49</v>
      </c>
    </row>
    <row r="45" spans="1:44" s="46" customFormat="1">
      <c r="A45" s="20">
        <f t="shared" ref="A45:A46" si="2">A44+1</f>
        <v>4</v>
      </c>
      <c r="B45" s="44"/>
      <c r="C45" s="60">
        <v>718216.38</v>
      </c>
      <c r="D45" s="60">
        <v>459241.78</v>
      </c>
      <c r="E45" s="79"/>
      <c r="F45" s="72">
        <f t="shared" ref="F45:F46" si="3">IF(C46=0,C45-$C$42,C45-C46)</f>
        <v>17</v>
      </c>
      <c r="G45" s="72">
        <f t="shared" ref="G45:G46" si="4">IF(D46=0,D45-$D$42,D45-D46)</f>
        <v>0.53000000002793968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17.008259758130155</v>
      </c>
      <c r="N45" s="22">
        <f t="shared" ref="N45:N46" si="11">IF(F45=0,,ATAN(G45/F45))</f>
        <v>3.1166375587662762E-2</v>
      </c>
      <c r="O45" s="22">
        <f t="shared" ref="O45:O46" si="12">ABS(DEGREES(N45))</f>
        <v>1.785701783892637</v>
      </c>
      <c r="P45" s="24" t="str">
        <f t="shared" ref="P45:P46" si="13">TEXT(INT(O45),"00")</f>
        <v>01</v>
      </c>
      <c r="Q45" s="25" t="str">
        <f t="shared" ref="Q45:Q46" si="14">TEXT((O45-P45)*60,"00")</f>
        <v>47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1.7833333333333332</v>
      </c>
      <c r="X45" s="22">
        <f t="shared" ref="X45:X46" si="20">IF(R45="",W45,IF(R45="N",IF(U45="E",180+W45,180-W45),IF(U45="E",360-W45,W45)))</f>
        <v>1.7833333333333332</v>
      </c>
      <c r="Y45" s="22">
        <f t="shared" ref="Y45:Y46" si="21">RADIANS(X45)</f>
        <v>3.1125038327232207E-2</v>
      </c>
      <c r="Z45" s="64"/>
      <c r="AA45" s="58">
        <f t="shared" ref="AA45:AA46" si="22">-M45*COS(Y45)</f>
        <v>-17.000021894223487</v>
      </c>
      <c r="AB45" s="58">
        <f t="shared" ref="AB45:AB46" si="23">-M45*SIN(Y45)</f>
        <v>-0.52929726614799655</v>
      </c>
      <c r="AC45" s="64"/>
      <c r="AD45" s="82">
        <f t="shared" ref="AD45:AD46" si="24">$AA$40/$M$40*M45</f>
        <v>1.0111851941457847E-3</v>
      </c>
      <c r="AE45" s="82">
        <f t="shared" ref="AE45:AE46" si="25">$AB$40/$M$40*M45</f>
        <v>1.6561981853826152E-4</v>
      </c>
      <c r="AF45" s="22">
        <f t="shared" ref="AF45:AF46" si="26">AA45-AD45</f>
        <v>-17.001033079417631</v>
      </c>
      <c r="AG45" s="22">
        <f t="shared" ref="AG45:AG46" si="27">AB45-AE45</f>
        <v>-0.52946288596653479</v>
      </c>
      <c r="AH45" s="64"/>
      <c r="AI45" s="25">
        <f t="shared" ref="AI45:AI46" si="28">A45</f>
        <v>4</v>
      </c>
      <c r="AJ45" s="82">
        <f t="shared" ref="AJ45:AJ46" si="29">AJ44+AF44</f>
        <v>718216.37798017636</v>
      </c>
      <c r="AK45" s="82">
        <f t="shared" ref="AK45:AK46" si="30">AK44+AG44</f>
        <v>459241.78054063395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-14.560000000055879</v>
      </c>
      <c r="AO45" s="18">
        <f t="shared" ref="AO45:AO46" si="33">AN45*G45</f>
        <v>-7.7168000004364181</v>
      </c>
      <c r="AP45" s="9" t="str">
        <f t="shared" ref="AP45:AP46" si="34">D45&amp;","&amp;C45</f>
        <v>459241.78,718216.38</v>
      </c>
    </row>
    <row r="46" spans="1:44" s="46" customFormat="1">
      <c r="A46" s="20">
        <f t="shared" si="2"/>
        <v>5</v>
      </c>
      <c r="B46" s="44"/>
      <c r="C46" s="60">
        <v>718199.38</v>
      </c>
      <c r="D46" s="60">
        <v>459241.25</v>
      </c>
      <c r="E46" s="79"/>
      <c r="F46" s="72">
        <f t="shared" si="3"/>
        <v>-1.2199999999720603</v>
      </c>
      <c r="G46" s="72">
        <f t="shared" si="4"/>
        <v>40.080000000016298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40.098563565310393</v>
      </c>
      <c r="N46" s="22">
        <f t="shared" si="11"/>
        <v>-1.5403666008389632</v>
      </c>
      <c r="O46" s="22">
        <f t="shared" si="12"/>
        <v>88.256505130985317</v>
      </c>
      <c r="P46" s="24" t="str">
        <f t="shared" si="13"/>
        <v>88</v>
      </c>
      <c r="Q46" s="25" t="str">
        <f t="shared" si="14"/>
        <v>15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15</v>
      </c>
      <c r="U46" s="24" t="str">
        <f t="shared" si="18"/>
        <v>W</v>
      </c>
      <c r="V46" s="44"/>
      <c r="W46" s="22">
        <f t="shared" si="19"/>
        <v>88.25</v>
      </c>
      <c r="X46" s="22">
        <f t="shared" si="20"/>
        <v>91.75</v>
      </c>
      <c r="Y46" s="22">
        <f t="shared" si="21"/>
        <v>1.6013395887047974</v>
      </c>
      <c r="Z46" s="64"/>
      <c r="AA46" s="58">
        <f t="shared" si="22"/>
        <v>1.2245505131341465</v>
      </c>
      <c r="AB46" s="58">
        <f t="shared" si="23"/>
        <v>-40.079861227828879</v>
      </c>
      <c r="AC46" s="64"/>
      <c r="AD46" s="82">
        <f t="shared" si="24"/>
        <v>2.3839636953083033E-3</v>
      </c>
      <c r="AE46" s="82">
        <f t="shared" si="25"/>
        <v>3.9046421654967477E-4</v>
      </c>
      <c r="AF46" s="22">
        <f t="shared" si="26"/>
        <v>1.2221665494388383</v>
      </c>
      <c r="AG46" s="22">
        <f t="shared" si="27"/>
        <v>-40.080251692045429</v>
      </c>
      <c r="AH46" s="64"/>
      <c r="AI46" s="25">
        <f t="shared" si="28"/>
        <v>5</v>
      </c>
      <c r="AJ46" s="82">
        <f t="shared" si="29"/>
        <v>718199.3769470969</v>
      </c>
      <c r="AK46" s="82">
        <f t="shared" si="30"/>
        <v>459241.25107774796</v>
      </c>
      <c r="AL46" s="66"/>
      <c r="AM46" s="9" t="str">
        <f t="shared" si="31"/>
        <v>5 - 1</v>
      </c>
      <c r="AN46" s="18">
        <f t="shared" si="32"/>
        <v>1.2199999999720603</v>
      </c>
      <c r="AO46" s="18">
        <f t="shared" si="33"/>
        <v>48.897599998900063</v>
      </c>
      <c r="AP46" s="9" t="str">
        <f t="shared" si="34"/>
        <v>459241.25,718199.38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M18" sqref="M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1698.518300000527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849.2591500002635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3.9644732284694886E-3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30441.699840050518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120.68530404498419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3.8119136752854388E-3</v>
      </c>
      <c r="AB40" s="91">
        <f>SUM(AB42:AB65536)</f>
        <v>-1.089202511667664E-3</v>
      </c>
      <c r="AC40" s="91"/>
      <c r="AD40" s="91">
        <f>SUM(AD42:AD65536)</f>
        <v>3.8119136752854388E-3</v>
      </c>
      <c r="AE40" s="91">
        <f>SUM(AE42:AE65536)</f>
        <v>-1.089202511667664E-3</v>
      </c>
      <c r="AF40" s="91">
        <f>SUM(AF42:AF65536)</f>
        <v>0</v>
      </c>
      <c r="AG40" s="91">
        <f>SUM(AG42:AG65536)</f>
        <v>-5.3290705182007514E-15</v>
      </c>
      <c r="AH40" s="92"/>
      <c r="AI40" s="93">
        <v>1</v>
      </c>
      <c r="AJ40" s="92">
        <f>AJ44+AF44</f>
        <v>718229.78100762505</v>
      </c>
      <c r="AK40" s="92">
        <f>AK44+AG44</f>
        <v>459238.68182318221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2977.3499999999767</v>
      </c>
      <c r="G41" s="72">
        <f>IF(D42=0,D41-$D$41,D41-D42)</f>
        <v>3247.9699999999721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4406.1232555841734</v>
      </c>
      <c r="N41" s="36">
        <f>IF(F41=0,,ATAN(G41/F41))</f>
        <v>0.82884166960821737</v>
      </c>
      <c r="O41" s="36">
        <f>ABS(DEGREES(N41))</f>
        <v>47.489129553127448</v>
      </c>
      <c r="P41" s="37" t="str">
        <f>TEXT(INT(O41),"00")</f>
        <v>47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47.483333333333334</v>
      </c>
      <c r="X41" s="22">
        <f>IF(R41="",W41,IF(R41="N",IF(U41="E",180+W41,180-W41),IF(U41="E",360-W41,W41)))</f>
        <v>47.483333333333334</v>
      </c>
      <c r="Y41" s="22">
        <f>RADIANS(X41)</f>
        <v>0.82874050648864084</v>
      </c>
      <c r="Z41" s="64"/>
      <c r="AA41" s="58">
        <f>-M41*COS(Y41)</f>
        <v>-2977.6785595418419</v>
      </c>
      <c r="AB41" s="58">
        <f>-M41*SIN(Y41)</f>
        <v>-3247.6687853665894</v>
      </c>
      <c r="AC41" s="64"/>
      <c r="AD41" s="22">
        <v>0</v>
      </c>
      <c r="AE41" s="22">
        <v>0</v>
      </c>
      <c r="AF41" s="22">
        <f t="shared" ref="AF41:AG43" si="0">AA41-AD41</f>
        <v>-2977.6785595418419</v>
      </c>
      <c r="AG41" s="22">
        <f t="shared" si="0"/>
        <v>-3247.6687853665894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718251.27</v>
      </c>
      <c r="D42" s="60">
        <v>459202.25</v>
      </c>
      <c r="E42" s="79"/>
      <c r="F42" s="72">
        <f>IF(C43=0,C42-$C$42,C42-C43)</f>
        <v>-1.8499999999767169</v>
      </c>
      <c r="G42" s="72">
        <f>IF(D43=0,D42-$D$42,D42-D43)</f>
        <v>-39.5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39.543299053062249</v>
      </c>
      <c r="N42" s="36">
        <f>IF(F42=0,,ATAN(G42/F42))</f>
        <v>1.523995084187955</v>
      </c>
      <c r="O42" s="36">
        <f>ABS(DEGREES(N42))</f>
        <v>87.318486322654408</v>
      </c>
      <c r="P42" s="37" t="str">
        <f>TEXT(INT(O42),"00")</f>
        <v>87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19</v>
      </c>
      <c r="U42" s="40" t="str">
        <f>IF(L42="",IF(G42&gt;0,"W","E"),"")</f>
        <v>E</v>
      </c>
      <c r="V42" s="44"/>
      <c r="W42" s="22">
        <f>IF(S42="due",90*(I42+K42),S42+T42/60)</f>
        <v>87.316666666666663</v>
      </c>
      <c r="X42" s="22">
        <f>IF(R42="",W42,IF(R42="N",IF(U42="E",180+W42,180-W42),IF(U42="E",360-W42,W42)))</f>
        <v>267.31666666666666</v>
      </c>
      <c r="Y42" s="22">
        <f>RADIANS(X42)</f>
        <v>4.6655559787895085</v>
      </c>
      <c r="Z42" s="64"/>
      <c r="AA42" s="58">
        <f>-M42*COS(Y42)</f>
        <v>1.8512544790789951</v>
      </c>
      <c r="AB42" s="58">
        <f>-M42*SIN(Y42)</f>
        <v>39.499941225951261</v>
      </c>
      <c r="AC42" s="64"/>
      <c r="AD42" s="82">
        <f>$AA$40/$M$40*M42</f>
        <v>1.2489974949235292E-3</v>
      </c>
      <c r="AE42" s="82">
        <f>$AB$40/$M$40*M42</f>
        <v>-3.5688405468296965E-4</v>
      </c>
      <c r="AF42" s="22">
        <f t="shared" si="0"/>
        <v>1.8500054815840716</v>
      </c>
      <c r="AG42" s="22">
        <f t="shared" si="0"/>
        <v>39.500298110005943</v>
      </c>
      <c r="AH42" s="63"/>
      <c r="AI42" s="38">
        <f>A42</f>
        <v>1</v>
      </c>
      <c r="AJ42" s="82">
        <f t="shared" ref="AJ42:AK44" si="1">AJ41+AF41</f>
        <v>718250.94144045818</v>
      </c>
      <c r="AK42" s="82">
        <f t="shared" si="1"/>
        <v>459202.55121463339</v>
      </c>
      <c r="AL42" s="66"/>
      <c r="AM42" s="9" t="str">
        <f>IF(A43=0,A42&amp;" - 1",A42&amp;" - "&amp;A43)</f>
        <v>1 - 2</v>
      </c>
      <c r="AN42" s="18">
        <f>F42</f>
        <v>-1.8499999999767169</v>
      </c>
      <c r="AO42" s="18">
        <f>AN42*G42</f>
        <v>73.074999999080319</v>
      </c>
      <c r="AP42" s="9" t="str">
        <f>D42&amp;","&amp;C42</f>
        <v>459202.25,718251.27</v>
      </c>
    </row>
    <row r="43" spans="1:44">
      <c r="A43" s="20">
        <f>A42+1</f>
        <v>2</v>
      </c>
      <c r="B43" s="44"/>
      <c r="C43" s="60">
        <v>718253.12</v>
      </c>
      <c r="D43" s="60">
        <v>459241.75</v>
      </c>
      <c r="E43" s="79"/>
      <c r="F43" s="72">
        <f>IF(C44=0,C43-$C$42,C43-C44)</f>
        <v>20.03000000002794</v>
      </c>
      <c r="G43" s="72">
        <f>IF(D44=0,D43-$D$42,D43-D44)</f>
        <v>0.41999999998370185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20.034402911020472</v>
      </c>
      <c r="N43" s="36">
        <f>IF(F43=0,,ATAN(G43/F43))</f>
        <v>2.0965474838785036E-2</v>
      </c>
      <c r="O43" s="36">
        <f>ABS(DEGREES(N43))</f>
        <v>1.2012332237501027</v>
      </c>
      <c r="P43" s="37" t="str">
        <f>TEXT(INT(O43),"00")</f>
        <v>01</v>
      </c>
      <c r="Q43" s="38" t="str">
        <f>TEXT((O43-P43)*60,"00")</f>
        <v>12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1.2</v>
      </c>
      <c r="X43" s="22">
        <f>IF(R43="",W43,IF(R43="N",IF(U43="E",180+W43,180-W43),IF(U43="E",360-W43,W43)))</f>
        <v>1.2</v>
      </c>
      <c r="Y43" s="22">
        <f>RADIANS(X43)</f>
        <v>2.0943951023931952E-2</v>
      </c>
      <c r="Z43" s="64"/>
      <c r="AA43" s="58">
        <f>-M43*COS(Y43)</f>
        <v>-20.030009035390481</v>
      </c>
      <c r="AB43" s="58">
        <f>-M43*SIN(Y43)</f>
        <v>-0.41956887787493963</v>
      </c>
      <c r="AC43" s="64"/>
      <c r="AD43" s="82">
        <f>$AA$40/$M$40*M43</f>
        <v>6.3279796191449656E-4</v>
      </c>
      <c r="AE43" s="82">
        <f>$AB$40/$M$40*M43</f>
        <v>-1.8081341504771543E-4</v>
      </c>
      <c r="AF43" s="22">
        <f t="shared" si="0"/>
        <v>-20.030641833352394</v>
      </c>
      <c r="AG43" s="22">
        <f t="shared" si="0"/>
        <v>-0.41938806445989191</v>
      </c>
      <c r="AH43" s="64"/>
      <c r="AI43" s="25">
        <f>A43</f>
        <v>2</v>
      </c>
      <c r="AJ43" s="82">
        <f t="shared" si="1"/>
        <v>718252.7914459398</v>
      </c>
      <c r="AK43" s="82">
        <f t="shared" si="1"/>
        <v>459242.0515127434</v>
      </c>
      <c r="AL43" s="66"/>
      <c r="AM43" s="9" t="str">
        <f>IF(A44=0,A43&amp;" - 1",A43&amp;" - "&amp;A44)</f>
        <v>2 - 3</v>
      </c>
      <c r="AN43" s="18">
        <f>AN42+F42+F43</f>
        <v>16.330000000074506</v>
      </c>
      <c r="AO43" s="18">
        <f>AN43*G43</f>
        <v>6.8585999997651435</v>
      </c>
      <c r="AP43" s="9" t="str">
        <f>D43&amp;","&amp;C43</f>
        <v>459241.75,718253.12</v>
      </c>
    </row>
    <row r="44" spans="1:44" s="46" customFormat="1">
      <c r="A44" s="20">
        <f>A43+1</f>
        <v>3</v>
      </c>
      <c r="B44" s="44"/>
      <c r="C44" s="60">
        <v>718233.09</v>
      </c>
      <c r="D44" s="60">
        <v>459241.33</v>
      </c>
      <c r="E44" s="79"/>
      <c r="F44" s="72">
        <f>IF(C45=0,C44-$C$42,C44-C45)</f>
        <v>2.9799999999813735</v>
      </c>
      <c r="G44" s="72">
        <f>IF(D45=0,D44-$D$42,D44-D45)</f>
        <v>2.9500000000116415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4.1931968711184631</v>
      </c>
      <c r="N44" s="22">
        <f>IF(F44=0,,ATAN(G44/F44))</f>
        <v>0.78033918463915652</v>
      </c>
      <c r="O44" s="22">
        <f>ABS(DEGREES(N44))</f>
        <v>44.710141868503548</v>
      </c>
      <c r="P44" s="24" t="str">
        <f>TEXT(INT(O44),"00")</f>
        <v>44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44.716666666666669</v>
      </c>
      <c r="X44" s="22">
        <f>IF(R44="",W44,IF(R44="N",IF(U44="E",180+W44,180-W44),IF(U44="E",360-W44,W44)))</f>
        <v>44.716666666666669</v>
      </c>
      <c r="Y44" s="22">
        <f>RADIANS(X44)</f>
        <v>0.78045306385013102</v>
      </c>
      <c r="Z44" s="64"/>
      <c r="AA44" s="58">
        <f>-M44*COS(Y44)</f>
        <v>-2.9796640369866965</v>
      </c>
      <c r="AB44" s="58">
        <f>-M44*SIN(Y44)</f>
        <v>-2.9503393409311092</v>
      </c>
      <c r="AC44" s="64"/>
      <c r="AD44" s="82">
        <f>$AA$40/$M$40*M44</f>
        <v>1.3244449788370815E-4</v>
      </c>
      <c r="AE44" s="82">
        <f>$AB$40/$M$40*M44</f>
        <v>-3.7844214754075016E-5</v>
      </c>
      <c r="AF44" s="22">
        <f>AA44-AD44</f>
        <v>-2.9797964814845801</v>
      </c>
      <c r="AG44" s="22">
        <f>AB44-AE44</f>
        <v>-2.9503014967163552</v>
      </c>
      <c r="AH44" s="64"/>
      <c r="AI44" s="25">
        <f>A44</f>
        <v>3</v>
      </c>
      <c r="AJ44" s="82">
        <f t="shared" si="1"/>
        <v>718232.76080410648</v>
      </c>
      <c r="AK44" s="82">
        <f t="shared" si="1"/>
        <v>459241.63212467893</v>
      </c>
      <c r="AL44" s="66"/>
      <c r="AM44" s="9" t="str">
        <f>IF(A45=0,A44&amp;" - 1",A44&amp;" - "&amp;A45)</f>
        <v>3 - 4</v>
      </c>
      <c r="AN44" s="18">
        <f>AN43+F43+F44</f>
        <v>39.340000000083819</v>
      </c>
      <c r="AO44" s="18">
        <f>AN44*G44</f>
        <v>116.05300000070524</v>
      </c>
      <c r="AP44" s="9" t="str">
        <f>D44&amp;","&amp;C44</f>
        <v>459241.33,718233.09</v>
      </c>
    </row>
    <row r="45" spans="1:44" s="46" customFormat="1">
      <c r="A45" s="20">
        <f t="shared" ref="A45:A46" si="2">A44+1</f>
        <v>4</v>
      </c>
      <c r="B45" s="44"/>
      <c r="C45" s="60">
        <v>718230.11</v>
      </c>
      <c r="D45" s="60">
        <v>459238.38</v>
      </c>
      <c r="E45" s="79"/>
      <c r="F45" s="72">
        <f t="shared" ref="F45:F46" si="3">IF(C46=0,C45-$C$42,C45-C46)</f>
        <v>-1.190000000060536</v>
      </c>
      <c r="G45" s="72">
        <f t="shared" ref="G45:G46" si="4">IF(D46=0,D45-$D$42,D45-D46)</f>
        <v>36.910000000032596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36.929178165815578</v>
      </c>
      <c r="N45" s="22">
        <f t="shared" ref="N45:N46" si="11">IF(F45=0,,ATAN(G45/F45))</f>
        <v>-1.5385669055069746</v>
      </c>
      <c r="O45" s="22">
        <f t="shared" ref="O45:O46" si="12">ABS(DEGREES(N45))</f>
        <v>88.153390184052981</v>
      </c>
      <c r="P45" s="24" t="str">
        <f t="shared" ref="P45:P46" si="13">TEXT(INT(O45),"00")</f>
        <v>88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88.15</v>
      </c>
      <c r="X45" s="22">
        <f t="shared" ref="X45:X46" si="20">IF(R45="",W45,IF(R45="N",IF(U45="E",180+W45,180-W45),IF(U45="E",360-W45,W45)))</f>
        <v>91.85</v>
      </c>
      <c r="Y45" s="22">
        <f t="shared" ref="Y45:Y46" si="21">RADIANS(X45)</f>
        <v>1.6030849179567916</v>
      </c>
      <c r="Z45" s="64"/>
      <c r="AA45" s="58">
        <f t="shared" ref="AA45:AA46" si="22">-M45*COS(Y45)</f>
        <v>1.1921839580244671</v>
      </c>
      <c r="AB45" s="58">
        <f t="shared" ref="AB45:AB46" si="23">-M45*SIN(Y45)</f>
        <v>-36.909929523270279</v>
      </c>
      <c r="AC45" s="64"/>
      <c r="AD45" s="82">
        <f t="shared" ref="AD45:AD46" si="24">$AA$40/$M$40*M45</f>
        <v>1.1664290062595689E-3</v>
      </c>
      <c r="AE45" s="82">
        <f t="shared" ref="AE45:AE46" si="25">$AB$40/$M$40*M45</f>
        <v>-3.3329123152423055E-4</v>
      </c>
      <c r="AF45" s="22">
        <f t="shared" ref="AF45:AF46" si="26">AA45-AD45</f>
        <v>1.1910175290182075</v>
      </c>
      <c r="AG45" s="22">
        <f t="shared" ref="AG45:AG46" si="27">AB45-AE45</f>
        <v>-36.909596232038751</v>
      </c>
      <c r="AH45" s="64"/>
      <c r="AI45" s="25">
        <f t="shared" ref="AI45:AI46" si="28">A45</f>
        <v>4</v>
      </c>
      <c r="AJ45" s="82">
        <f t="shared" ref="AJ45:AJ46" si="29">AJ44+AF44</f>
        <v>718229.78100762505</v>
      </c>
      <c r="AK45" s="82">
        <f t="shared" ref="AK45:AK46" si="30">AK44+AG44</f>
        <v>459238.68182318221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41.130000000004657</v>
      </c>
      <c r="AO45" s="18">
        <f t="shared" ref="AO45:AO46" si="33">AN45*G45</f>
        <v>1518.1083000015126</v>
      </c>
      <c r="AP45" s="9" t="str">
        <f t="shared" ref="AP45:AP46" si="34">D45&amp;","&amp;C45</f>
        <v>459238.38,718230.11</v>
      </c>
    </row>
    <row r="46" spans="1:44" s="46" customFormat="1">
      <c r="A46" s="20">
        <f t="shared" si="2"/>
        <v>5</v>
      </c>
      <c r="B46" s="44"/>
      <c r="C46" s="60">
        <v>718231.3</v>
      </c>
      <c r="D46" s="60">
        <v>459201.47</v>
      </c>
      <c r="E46" s="79"/>
      <c r="F46" s="72">
        <f t="shared" si="3"/>
        <v>-19.96999999997206</v>
      </c>
      <c r="G46" s="72">
        <f t="shared" si="4"/>
        <v>-0.78000000002793968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19.985227043967441</v>
      </c>
      <c r="N46" s="22">
        <f t="shared" si="11"/>
        <v>3.9038743798169115E-2</v>
      </c>
      <c r="O46" s="22">
        <f t="shared" si="12"/>
        <v>2.2367552571276077</v>
      </c>
      <c r="P46" s="24" t="str">
        <f t="shared" si="13"/>
        <v>02</v>
      </c>
      <c r="Q46" s="25" t="str">
        <f t="shared" si="14"/>
        <v>14</v>
      </c>
      <c r="R46" s="23" t="str">
        <f t="shared" si="15"/>
        <v>N</v>
      </c>
      <c r="S46" s="25" t="str">
        <f t="shared" si="16"/>
        <v>02</v>
      </c>
      <c r="T46" s="25" t="str">
        <f t="shared" si="17"/>
        <v>14</v>
      </c>
      <c r="U46" s="24" t="str">
        <f t="shared" si="18"/>
        <v>E</v>
      </c>
      <c r="V46" s="44"/>
      <c r="W46" s="22">
        <f t="shared" si="19"/>
        <v>2.2333333333333334</v>
      </c>
      <c r="X46" s="22">
        <f t="shared" si="20"/>
        <v>182.23333333333332</v>
      </c>
      <c r="Y46" s="22">
        <f t="shared" si="21"/>
        <v>3.1805716735509995</v>
      </c>
      <c r="Z46" s="64"/>
      <c r="AA46" s="58">
        <f t="shared" si="22"/>
        <v>19.970046548949</v>
      </c>
      <c r="AB46" s="58">
        <f t="shared" si="23"/>
        <v>0.77880731361339584</v>
      </c>
      <c r="AC46" s="64"/>
      <c r="AD46" s="82">
        <f t="shared" si="24"/>
        <v>6.3124471430413634E-4</v>
      </c>
      <c r="AE46" s="82">
        <f t="shared" si="25"/>
        <v>-1.8036959565867339E-4</v>
      </c>
      <c r="AF46" s="22">
        <f t="shared" si="26"/>
        <v>19.969415304234698</v>
      </c>
      <c r="AG46" s="22">
        <f t="shared" si="27"/>
        <v>0.77898768320905454</v>
      </c>
      <c r="AH46" s="64"/>
      <c r="AI46" s="25">
        <f t="shared" si="28"/>
        <v>5</v>
      </c>
      <c r="AJ46" s="82">
        <f t="shared" si="29"/>
        <v>718230.97202515404</v>
      </c>
      <c r="AK46" s="82">
        <f t="shared" si="30"/>
        <v>459201.77222695015</v>
      </c>
      <c r="AL46" s="66"/>
      <c r="AM46" s="9" t="str">
        <f t="shared" si="31"/>
        <v>5 - 1</v>
      </c>
      <c r="AN46" s="18">
        <f t="shared" si="32"/>
        <v>19.96999999997206</v>
      </c>
      <c r="AO46" s="18">
        <f t="shared" si="33"/>
        <v>-15.576600000536162</v>
      </c>
      <c r="AP46" s="9" t="str">
        <f t="shared" si="34"/>
        <v>459201.47,718231.3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1571.152699999735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785.57634999986749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4.4926897889944004E-3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26447.374515516618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118.81984943157224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-1.3710850376269512E-3</v>
      </c>
      <c r="AB40" s="91">
        <f>SUM(AB42:AB65536)</f>
        <v>-4.2783626961409027E-3</v>
      </c>
      <c r="AC40" s="91"/>
      <c r="AD40" s="91">
        <f>SUM(AD42:AD65536)</f>
        <v>-1.371085037626951E-3</v>
      </c>
      <c r="AE40" s="91">
        <f>SUM(AE42:AE65536)</f>
        <v>-4.2783626961409027E-3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718252.79223863955</v>
      </c>
      <c r="AK40" s="92">
        <f>AK44+AG44</f>
        <v>459242.04973201832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2977.3499999999767</v>
      </c>
      <c r="G41" s="72">
        <f>IF(D42=0,D41-$D$41,D41-D42)</f>
        <v>3247.9699999999721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4406.1232555841734</v>
      </c>
      <c r="N41" s="36">
        <f>IF(F41=0,,ATAN(G41/F41))</f>
        <v>0.82884166960821737</v>
      </c>
      <c r="O41" s="36">
        <f>ABS(DEGREES(N41))</f>
        <v>47.489129553127448</v>
      </c>
      <c r="P41" s="37" t="str">
        <f>TEXT(INT(O41),"00")</f>
        <v>47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47.483333333333334</v>
      </c>
      <c r="X41" s="22">
        <f>IF(R41="",W41,IF(R41="N",IF(U41="E",180+W41,180-W41),IF(U41="E",360-W41,W41)))</f>
        <v>47.483333333333334</v>
      </c>
      <c r="Y41" s="22">
        <f>RADIANS(X41)</f>
        <v>0.82874050648864084</v>
      </c>
      <c r="Z41" s="64"/>
      <c r="AA41" s="58">
        <f>-M41*COS(Y41)</f>
        <v>-2977.6785595418419</v>
      </c>
      <c r="AB41" s="58">
        <f>-M41*SIN(Y41)</f>
        <v>-3247.6687853665894</v>
      </c>
      <c r="AC41" s="64"/>
      <c r="AD41" s="22">
        <v>0</v>
      </c>
      <c r="AE41" s="22">
        <v>0</v>
      </c>
      <c r="AF41" s="22">
        <f t="shared" ref="AF41:AG43" si="0">AA41-AD41</f>
        <v>-2977.6785595418419</v>
      </c>
      <c r="AG41" s="22">
        <f t="shared" si="0"/>
        <v>-3247.6687853665894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718251.27</v>
      </c>
      <c r="D42" s="60">
        <v>459202.25</v>
      </c>
      <c r="E42" s="79"/>
      <c r="F42" s="72">
        <f>IF(C43=0,C42-$C$42,C42-C43)</f>
        <v>-19.959999999962747</v>
      </c>
      <c r="G42" s="72">
        <f>IF(D43=0,D42-$D$42,D42-D43)</f>
        <v>-0.38000000000465661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19.963616906726006</v>
      </c>
      <c r="N42" s="36">
        <f>IF(F42=0,,ATAN(G42/F42))</f>
        <v>1.903577654625694E-2</v>
      </c>
      <c r="O42" s="36">
        <f>ABS(DEGREES(N42))</f>
        <v>1.0906696558546414</v>
      </c>
      <c r="P42" s="37" t="str">
        <f>TEXT(INT(O42),"00")</f>
        <v>01</v>
      </c>
      <c r="Q42" s="38" t="str">
        <f>TEXT((O42-P42)*60,"00")</f>
        <v>05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05</v>
      </c>
      <c r="U42" s="40" t="str">
        <f>IF(L42="",IF(G42&gt;0,"W","E"),"")</f>
        <v>E</v>
      </c>
      <c r="V42" s="44"/>
      <c r="W42" s="22">
        <f>IF(S42="due",90*(I42+K42),S42+T42/60)</f>
        <v>1.0833333333333333</v>
      </c>
      <c r="X42" s="22">
        <f>IF(R42="",W42,IF(R42="N",IF(U42="E",180+W42,180-W42),IF(U42="E",360-W42,W42)))</f>
        <v>181.08333333333334</v>
      </c>
      <c r="Y42" s="22">
        <f>RADIANS(X42)</f>
        <v>3.1605003871530655</v>
      </c>
      <c r="Z42" s="64"/>
      <c r="AA42" s="58">
        <f>-M42*COS(Y42)</f>
        <v>19.960048492673995</v>
      </c>
      <c r="AB42" s="58">
        <f>-M42*SIN(Y42)</f>
        <v>0.37744425895621914</v>
      </c>
      <c r="AC42" s="64"/>
      <c r="AD42" s="82">
        <f>$AA$40/$M$40*M42</f>
        <v>-2.303640054138577E-4</v>
      </c>
      <c r="AE42" s="82">
        <f>$AB$40/$M$40*M42</f>
        <v>-7.188327056665098E-4</v>
      </c>
      <c r="AF42" s="22">
        <f t="shared" si="0"/>
        <v>19.960278856679409</v>
      </c>
      <c r="AG42" s="22">
        <f t="shared" si="0"/>
        <v>0.37816309166188566</v>
      </c>
      <c r="AH42" s="63"/>
      <c r="AI42" s="38">
        <f>A42</f>
        <v>1</v>
      </c>
      <c r="AJ42" s="82">
        <f t="shared" ref="AJ42:AK44" si="1">AJ41+AF41</f>
        <v>718250.94144045818</v>
      </c>
      <c r="AK42" s="82">
        <f t="shared" si="1"/>
        <v>459202.55121463339</v>
      </c>
      <c r="AL42" s="66"/>
      <c r="AM42" s="9" t="str">
        <f>IF(A43=0,A42&amp;" - 1",A42&amp;" - "&amp;A43)</f>
        <v>1 - 2</v>
      </c>
      <c r="AN42" s="18">
        <f>F42</f>
        <v>-19.959999999962747</v>
      </c>
      <c r="AO42" s="18">
        <f>AN42*G42</f>
        <v>7.5848000000787899</v>
      </c>
      <c r="AP42" s="9" t="str">
        <f>D42&amp;","&amp;C42</f>
        <v>459202.25,718251.27</v>
      </c>
    </row>
    <row r="43" spans="1:44">
      <c r="A43" s="20">
        <f>A42+1</f>
        <v>2</v>
      </c>
      <c r="B43" s="44"/>
      <c r="C43" s="60">
        <v>718271.23</v>
      </c>
      <c r="D43" s="60">
        <v>459202.63</v>
      </c>
      <c r="E43" s="79"/>
      <c r="F43" s="72">
        <f>IF(C44=0,C43-$C$42,C43-C44)</f>
        <v>-1.8100000000558794</v>
      </c>
      <c r="G43" s="72">
        <f>IF(D44=0,D43-$D$42,D43-D44)</f>
        <v>-39.349999999976717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39.391605704748443</v>
      </c>
      <c r="N43" s="36">
        <f>IF(F43=0,,ATAN(G43/F43))</f>
        <v>1.5248312669266768</v>
      </c>
      <c r="O43" s="36">
        <f>ABS(DEGREES(N43))</f>
        <v>87.366396064484846</v>
      </c>
      <c r="P43" s="37" t="str">
        <f>TEXT(INT(O43),"00")</f>
        <v>87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22</v>
      </c>
      <c r="U43" s="40" t="str">
        <f>IF(L43="",IF(G43&gt;0,"W","E"),"")</f>
        <v>E</v>
      </c>
      <c r="V43" s="44"/>
      <c r="W43" s="22">
        <f>IF(S43="due",90*(I43+K43),S43+T43/60)</f>
        <v>87.36666666666666</v>
      </c>
      <c r="X43" s="22">
        <f>IF(R43="",W43,IF(R43="N",IF(U43="E",180+W43,180-W43),IF(U43="E",360-W43,W43)))</f>
        <v>267.36666666666667</v>
      </c>
      <c r="Y43" s="22">
        <f>RADIANS(X43)</f>
        <v>4.6664286434155056</v>
      </c>
      <c r="Z43" s="64"/>
      <c r="AA43" s="58">
        <f>-M43*COS(Y43)</f>
        <v>1.8098141539586443</v>
      </c>
      <c r="AB43" s="58">
        <f>-M43*SIN(Y43)</f>
        <v>39.350008547985112</v>
      </c>
      <c r="AC43" s="64"/>
      <c r="AD43" s="82">
        <f>$AA$40/$M$40*M43</f>
        <v>-4.5454729532362094E-4</v>
      </c>
      <c r="AE43" s="82">
        <f>$AB$40/$M$40*M43</f>
        <v>-1.4183789761940695E-3</v>
      </c>
      <c r="AF43" s="22">
        <f t="shared" si="0"/>
        <v>1.810268701253968</v>
      </c>
      <c r="AG43" s="22">
        <f t="shared" si="0"/>
        <v>39.35142692696131</v>
      </c>
      <c r="AH43" s="64"/>
      <c r="AI43" s="25">
        <f>A43</f>
        <v>2</v>
      </c>
      <c r="AJ43" s="82">
        <f t="shared" si="1"/>
        <v>718270.90171931486</v>
      </c>
      <c r="AK43" s="82">
        <f t="shared" si="1"/>
        <v>459202.92937772506</v>
      </c>
      <c r="AL43" s="66"/>
      <c r="AM43" s="9" t="str">
        <f>IF(A44=0,A43&amp;" - 1",A43&amp;" - "&amp;A44)</f>
        <v>2 - 3</v>
      </c>
      <c r="AN43" s="18">
        <f>AN42+F42+F43</f>
        <v>-41.729999999981374</v>
      </c>
      <c r="AO43" s="18">
        <f>AN43*G43</f>
        <v>1642.0754999982955</v>
      </c>
      <c r="AP43" s="9" t="str">
        <f>D43&amp;","&amp;C43</f>
        <v>459202.63,718271.23</v>
      </c>
    </row>
    <row r="44" spans="1:44" s="46" customFormat="1">
      <c r="A44" s="20">
        <f>A43+1</f>
        <v>3</v>
      </c>
      <c r="B44" s="44"/>
      <c r="C44" s="60">
        <v>718273.04</v>
      </c>
      <c r="D44" s="60">
        <v>459241.98</v>
      </c>
      <c r="E44" s="79"/>
      <c r="F44" s="72">
        <f>IF(C45=0,C44-$C$42,C44-C45)</f>
        <v>19.92000000004191</v>
      </c>
      <c r="G44" s="72">
        <f>IF(D45=0,D44-$D$42,D44-D45)</f>
        <v>0.22999999998137355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19.921327767035535</v>
      </c>
      <c r="N44" s="22">
        <f>IF(F44=0,,ATAN(G44/F44))</f>
        <v>1.1545671688206376E-2</v>
      </c>
      <c r="O44" s="22">
        <f>ABS(DEGREES(N44))</f>
        <v>0.66151825937790942</v>
      </c>
      <c r="P44" s="24" t="str">
        <f>TEXT(INT(O44),"00")</f>
        <v>00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0.66666666666666663</v>
      </c>
      <c r="X44" s="22">
        <f>IF(R44="",W44,IF(R44="N",IF(U44="E",180+W44,180-W44),IF(U44="E",360-W44,W44)))</f>
        <v>0.66666666666666663</v>
      </c>
      <c r="Y44" s="22">
        <f>RADIANS(X44)</f>
        <v>1.1635528346628864E-2</v>
      </c>
      <c r="Z44" s="64"/>
      <c r="AA44" s="58">
        <f>-M44*COS(Y44)</f>
        <v>-19.919979252591276</v>
      </c>
      <c r="AB44" s="58">
        <f>-M44*SIN(Y44)</f>
        <v>-0.23178994368620934</v>
      </c>
      <c r="AC44" s="64"/>
      <c r="AD44" s="82">
        <f>$AA$40/$M$40*M44</f>
        <v>-2.2987602291799439E-4</v>
      </c>
      <c r="AE44" s="82">
        <f>$AB$40/$M$40*M44</f>
        <v>-7.1730999478470726E-4</v>
      </c>
      <c r="AF44" s="22">
        <f>AA44-AD44</f>
        <v>-19.919749376568358</v>
      </c>
      <c r="AG44" s="22">
        <f>AB44-AE44</f>
        <v>-0.23107263369142464</v>
      </c>
      <c r="AH44" s="64"/>
      <c r="AI44" s="25">
        <f>A44</f>
        <v>3</v>
      </c>
      <c r="AJ44" s="82">
        <f t="shared" si="1"/>
        <v>718272.71198801615</v>
      </c>
      <c r="AK44" s="82">
        <f t="shared" si="1"/>
        <v>459242.28080465202</v>
      </c>
      <c r="AL44" s="66"/>
      <c r="AM44" s="9" t="str">
        <f>IF(A45=0,A44&amp;" - 1",A44&amp;" - "&amp;A45)</f>
        <v>3 - 4</v>
      </c>
      <c r="AN44" s="18">
        <f>AN43+F43+F44</f>
        <v>-23.619999999995343</v>
      </c>
      <c r="AO44" s="18">
        <f>AN44*G44</f>
        <v>-5.4325999995589722</v>
      </c>
      <c r="AP44" s="9" t="str">
        <f>D44&amp;","&amp;C44</f>
        <v>459241.98,718273.04</v>
      </c>
    </row>
    <row r="45" spans="1:44" s="46" customFormat="1">
      <c r="A45" s="20">
        <f>A44+1</f>
        <v>4</v>
      </c>
      <c r="B45" s="44"/>
      <c r="C45" s="60">
        <v>718253.12</v>
      </c>
      <c r="D45" s="60">
        <v>459241.75</v>
      </c>
      <c r="E45" s="79"/>
      <c r="F45" s="72">
        <f>IF(C46=0,C45-$C$42,C45-C46)</f>
        <v>1.8499999999767169</v>
      </c>
      <c r="G45" s="72">
        <f>IF(D46=0,D45-$D$42,D45-D46)</f>
        <v>39.5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39.543299053062249</v>
      </c>
      <c r="N45" s="22">
        <f>IF(F45=0,,ATAN(G45/F45))</f>
        <v>1.523995084187955</v>
      </c>
      <c r="O45" s="22">
        <f>ABS(DEGREES(N45))</f>
        <v>87.318486322654408</v>
      </c>
      <c r="P45" s="24" t="str">
        <f>TEXT(INT(O45),"00")</f>
        <v>87</v>
      </c>
      <c r="Q45" s="25" t="str">
        <f>TEXT((O45-P45)*60,"00")</f>
        <v>19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19</v>
      </c>
      <c r="U45" s="24" t="str">
        <f>IF(L45="",IF(G45&gt;0,"W","E"),"")</f>
        <v>W</v>
      </c>
      <c r="V45" s="44"/>
      <c r="W45" s="22">
        <f>IF(S45="due",90*(I45+K45),S45+T45/60)</f>
        <v>87.316666666666663</v>
      </c>
      <c r="X45" s="22">
        <f>IF(R45="",W45,IF(R45="N",IF(U45="E",180+W45,180-W45),IF(U45="E",360-W45,W45)))</f>
        <v>87.316666666666663</v>
      </c>
      <c r="Y45" s="22">
        <f>RADIANS(X45)</f>
        <v>1.5239633251997153</v>
      </c>
      <c r="Z45" s="64"/>
      <c r="AA45" s="58">
        <f>-M45*COS(Y45)</f>
        <v>-1.8512544790789902</v>
      </c>
      <c r="AB45" s="58">
        <f>-M45*SIN(Y45)</f>
        <v>-39.499941225951261</v>
      </c>
      <c r="AC45" s="64"/>
      <c r="AD45" s="82">
        <f>$AA$40/$M$40*M45</f>
        <v>-4.5629771397147801E-4</v>
      </c>
      <c r="AE45" s="82">
        <f>$AB$40/$M$40*M45</f>
        <v>-1.423841019495616E-3</v>
      </c>
      <c r="AF45" s="22">
        <f>AA45-AD45</f>
        <v>-1.8507981813650187</v>
      </c>
      <c r="AG45" s="22">
        <f>AB45-AE45</f>
        <v>-39.498517384931766</v>
      </c>
      <c r="AH45" s="64"/>
      <c r="AI45" s="25">
        <f>A45</f>
        <v>4</v>
      </c>
      <c r="AJ45" s="82">
        <f t="shared" ref="AJ45" si="2">AJ44+AF44</f>
        <v>718252.79223863955</v>
      </c>
      <c r="AK45" s="82">
        <f t="shared" ref="AK45" si="3">AK44+AG44</f>
        <v>459242.04973201832</v>
      </c>
      <c r="AL45" s="66"/>
      <c r="AM45" s="9" t="str">
        <f>IF(A46=0,A45&amp;" - 1",A45&amp;" - "&amp;A46)</f>
        <v>4 - 1</v>
      </c>
      <c r="AN45" s="18">
        <f>AN44+F44+F45</f>
        <v>-1.8499999999767169</v>
      </c>
      <c r="AO45" s="18">
        <f>AN45*G45</f>
        <v>-73.074999999080319</v>
      </c>
      <c r="AP45" s="9" t="str">
        <f>D45&amp;","&amp;C45</f>
        <v>459241.75,718253.12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84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1606.5333999982411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803.26669999912053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3.605840360297285E-3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33186.771059610539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119.66619851468957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-3.0644461655313648E-3</v>
      </c>
      <c r="AB40" s="91">
        <f>SUM(AB42:AB65536)</f>
        <v>-1.9003300772520992E-3</v>
      </c>
      <c r="AC40" s="91"/>
      <c r="AD40" s="91">
        <f>SUM(AD42:AD65536)</f>
        <v>-3.0644461655313648E-3</v>
      </c>
      <c r="AE40" s="91">
        <f>SUM(AE42:AE65536)</f>
        <v>-1.9003300772520995E-3</v>
      </c>
      <c r="AF40" s="91">
        <f>SUM(AF42:AF65536)</f>
        <v>0</v>
      </c>
      <c r="AG40" s="91">
        <f>SUM(AG42:AG65536)</f>
        <v>5.3290705182007514E-15</v>
      </c>
      <c r="AH40" s="92"/>
      <c r="AI40" s="93">
        <v>1</v>
      </c>
      <c r="AJ40" s="92">
        <f>AJ44+AF44</f>
        <v>718271.2300158263</v>
      </c>
      <c r="AK40" s="92">
        <f>AK44+AG44</f>
        <v>459202.63132115244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2937.359999999986</v>
      </c>
      <c r="G41" s="72">
        <f>IF(D42=0,D41-$D$41,D41-D42)</f>
        <v>3247.039999999979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4378.5103095915838</v>
      </c>
      <c r="N41" s="36">
        <f>IF(F41=0,,ATAN(G41/F41))</f>
        <v>0.83543075405580447</v>
      </c>
      <c r="O41" s="36">
        <f>ABS(DEGREES(N41))</f>
        <v>47.866656282829481</v>
      </c>
      <c r="P41" s="37" t="str">
        <f>TEXT(INT(O41),"00")</f>
        <v>47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47.866666666666667</v>
      </c>
      <c r="X41" s="22">
        <f>IF(R41="",W41,IF(R41="N",IF(U41="E",180+W41,180-W41),IF(U41="E",360-W41,W41)))</f>
        <v>47.866666666666667</v>
      </c>
      <c r="Y41" s="22">
        <f>RADIANS(X41)</f>
        <v>0.83543093528795243</v>
      </c>
      <c r="Z41" s="64"/>
      <c r="AA41" s="58">
        <f>-M41*COS(Y41)</f>
        <v>-2937.3594115319047</v>
      </c>
      <c r="AB41" s="58">
        <f>-M41*SIN(Y41)</f>
        <v>-3247.0405323439882</v>
      </c>
      <c r="AC41" s="64"/>
      <c r="AD41" s="22">
        <v>0</v>
      </c>
      <c r="AE41" s="22">
        <v>0</v>
      </c>
      <c r="AF41" s="22">
        <f t="shared" ref="AF41:AG43" si="0">AA41-AD41</f>
        <v>-2937.3594115319047</v>
      </c>
      <c r="AG41" s="22">
        <f t="shared" si="0"/>
        <v>-3247.0405323439882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718291.26</v>
      </c>
      <c r="D42" s="60">
        <v>459203.18</v>
      </c>
      <c r="E42" s="79"/>
      <c r="F42" s="72">
        <f>IF(C43=0,C42-$C$42,C42-C43)</f>
        <v>-2.6999999999534339</v>
      </c>
      <c r="G42" s="72">
        <f>IF(D43=0,D42-$D$42,D42-D43)</f>
        <v>-39.220000000030268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39.312827423146793</v>
      </c>
      <c r="N42" s="36">
        <f>IF(F42=0,,ATAN(G42/F42))</f>
        <v>1.5020623457637818</v>
      </c>
      <c r="O42" s="36">
        <f>ABS(DEGREES(N42))</f>
        <v>86.061832977784874</v>
      </c>
      <c r="P42" s="37" t="str">
        <f>TEXT(INT(O42),"00")</f>
        <v>86</v>
      </c>
      <c r="Q42" s="38" t="str">
        <f>TEXT((O42-P42)*60,"00")</f>
        <v>04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86.066666666666663</v>
      </c>
      <c r="X42" s="22">
        <f>IF(R42="",W42,IF(R42="N",IF(U42="E",180+W42,180-W42),IF(U42="E",360-W42,W42)))</f>
        <v>266.06666666666666</v>
      </c>
      <c r="Y42" s="22">
        <f>RADIANS(X42)</f>
        <v>4.6437393631395798</v>
      </c>
      <c r="Z42" s="64"/>
      <c r="AA42" s="58">
        <f>-M42*COS(Y42)</f>
        <v>2.6966912426619678</v>
      </c>
      <c r="AB42" s="58">
        <f>-M42*SIN(Y42)</f>
        <v>39.220227642682964</v>
      </c>
      <c r="AC42" s="64"/>
      <c r="AD42" s="82">
        <f>$AA$40/$M$40*M42</f>
        <v>-1.0067341049383297E-3</v>
      </c>
      <c r="AE42" s="82">
        <f>$AB$40/$M$40*M42</f>
        <v>-6.2429783264867679E-4</v>
      </c>
      <c r="AF42" s="22">
        <f t="shared" si="0"/>
        <v>2.6976979767669063</v>
      </c>
      <c r="AG42" s="22">
        <f t="shared" si="0"/>
        <v>39.220851940515615</v>
      </c>
      <c r="AH42" s="63"/>
      <c r="AI42" s="38">
        <f>A42</f>
        <v>1</v>
      </c>
      <c r="AJ42" s="82">
        <f t="shared" ref="AJ42:AK44" si="1">AJ41+AF41</f>
        <v>718291.26058846805</v>
      </c>
      <c r="AK42" s="82">
        <f t="shared" si="1"/>
        <v>459203.17946765601</v>
      </c>
      <c r="AL42" s="66"/>
      <c r="AM42" s="9" t="str">
        <f>IF(A43=0,A42&amp;" - 1",A42&amp;" - "&amp;A43)</f>
        <v>1 - 2</v>
      </c>
      <c r="AN42" s="18">
        <f>F42</f>
        <v>-2.6999999999534339</v>
      </c>
      <c r="AO42" s="18">
        <f>AN42*G42</f>
        <v>105.8939999982554</v>
      </c>
      <c r="AP42" s="9" t="str">
        <f>D42&amp;","&amp;C42</f>
        <v>459203.18,718291.26</v>
      </c>
    </row>
    <row r="43" spans="1:44">
      <c r="A43" s="20">
        <f>A42+1</f>
        <v>2</v>
      </c>
      <c r="B43" s="44"/>
      <c r="C43" s="60">
        <v>718293.96</v>
      </c>
      <c r="D43" s="60">
        <v>459242.4</v>
      </c>
      <c r="E43" s="79"/>
      <c r="F43" s="72">
        <f>IF(C44=0,C43-$C$42,C43-C44)</f>
        <v>20.919999999925494</v>
      </c>
      <c r="G43" s="72">
        <f>IF(D44=0,D43-$D$42,D43-D44)</f>
        <v>0.42000000004190952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20.924215636360611</v>
      </c>
      <c r="N43" s="36">
        <f>IF(F43=0,,ATAN(G43/F43))</f>
        <v>2.0073785113241895E-2</v>
      </c>
      <c r="O43" s="36">
        <f>ABS(DEGREES(N43))</f>
        <v>1.1501431658413019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-20.920001049320614</v>
      </c>
      <c r="AB43" s="58">
        <f>-M43*SIN(Y43)</f>
        <v>-0.41994772691637394</v>
      </c>
      <c r="AC43" s="64"/>
      <c r="AD43" s="82">
        <f>$AA$40/$M$40*M43</f>
        <v>-5.3583328600286017E-4</v>
      </c>
      <c r="AE43" s="82">
        <f>$AB$40/$M$40*M43</f>
        <v>-3.3228193767518796E-4</v>
      </c>
      <c r="AF43" s="22">
        <f t="shared" si="0"/>
        <v>-20.919465216034613</v>
      </c>
      <c r="AG43" s="22">
        <f t="shared" si="0"/>
        <v>-0.41961544497869874</v>
      </c>
      <c r="AH43" s="64"/>
      <c r="AI43" s="25">
        <f>A43</f>
        <v>2</v>
      </c>
      <c r="AJ43" s="82">
        <f t="shared" si="1"/>
        <v>718293.95828644477</v>
      </c>
      <c r="AK43" s="82">
        <f t="shared" si="1"/>
        <v>459242.40031959652</v>
      </c>
      <c r="AL43" s="66"/>
      <c r="AM43" s="9" t="str">
        <f>IF(A44=0,A43&amp;" - 1",A43&amp;" - "&amp;A44)</f>
        <v>2 - 3</v>
      </c>
      <c r="AN43" s="18">
        <f>AN42+F42+F43</f>
        <v>15.520000000018626</v>
      </c>
      <c r="AO43" s="18">
        <f>AN43*G43</f>
        <v>6.518400000658259</v>
      </c>
      <c r="AP43" s="9" t="str">
        <f>D43&amp;","&amp;C43</f>
        <v>459242.4,718293.96</v>
      </c>
    </row>
    <row r="44" spans="1:44" s="46" customFormat="1">
      <c r="A44" s="20">
        <f>A43+1</f>
        <v>3</v>
      </c>
      <c r="B44" s="44"/>
      <c r="C44" s="60">
        <v>718273.04</v>
      </c>
      <c r="D44" s="60">
        <v>459241.98</v>
      </c>
      <c r="E44" s="79"/>
      <c r="F44" s="72">
        <f>IF(C45=0,C44-$C$42,C44-C45)</f>
        <v>1.8100000000558794</v>
      </c>
      <c r="G44" s="72">
        <f>IF(D45=0,D44-$D$42,D44-D45)</f>
        <v>39.349999999976717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39.391605704748443</v>
      </c>
      <c r="N44" s="22">
        <f>IF(F44=0,,ATAN(G44/F44))</f>
        <v>1.5248312669266768</v>
      </c>
      <c r="O44" s="22">
        <f>ABS(DEGREES(N44))</f>
        <v>87.366396064484846</v>
      </c>
      <c r="P44" s="24" t="str">
        <f>TEXT(INT(O44),"00")</f>
        <v>87</v>
      </c>
      <c r="Q44" s="25" t="str">
        <f>TEXT((O44-P44)*60,"00")</f>
        <v>22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22</v>
      </c>
      <c r="U44" s="24" t="str">
        <f>IF(L44="",IF(G44&gt;0,"W","E"),"")</f>
        <v>W</v>
      </c>
      <c r="V44" s="44"/>
      <c r="W44" s="22">
        <f>IF(S44="due",90*(I44+K44),S44+T44/60)</f>
        <v>87.36666666666666</v>
      </c>
      <c r="X44" s="22">
        <f>IF(R44="",W44,IF(R44="N",IF(U44="E",180+W44,180-W44),IF(U44="E",360-W44,W44)))</f>
        <v>87.36666666666666</v>
      </c>
      <c r="Y44" s="22">
        <f>RADIANS(X44)</f>
        <v>1.5248359898257124</v>
      </c>
      <c r="Z44" s="64"/>
      <c r="AA44" s="58">
        <f>-M44*COS(Y44)</f>
        <v>-1.8098141539586394</v>
      </c>
      <c r="AB44" s="58">
        <f>-M44*SIN(Y44)</f>
        <v>-39.350008547985112</v>
      </c>
      <c r="AC44" s="64"/>
      <c r="AD44" s="82">
        <f>$AA$40/$M$40*M44</f>
        <v>-1.0087514816577187E-3</v>
      </c>
      <c r="AE44" s="82">
        <f>$AB$40/$M$40*M44</f>
        <v>-6.2554885206618982E-4</v>
      </c>
      <c r="AF44" s="22">
        <f>AA44-AD44</f>
        <v>-1.8088054024769817</v>
      </c>
      <c r="AG44" s="22">
        <f>AB44-AE44</f>
        <v>-39.349382999133049</v>
      </c>
      <c r="AH44" s="64"/>
      <c r="AI44" s="25">
        <f>A44</f>
        <v>3</v>
      </c>
      <c r="AJ44" s="82">
        <f t="shared" si="1"/>
        <v>718273.03882122878</v>
      </c>
      <c r="AK44" s="82">
        <f t="shared" si="1"/>
        <v>459241.98070415156</v>
      </c>
      <c r="AL44" s="66"/>
      <c r="AM44" s="9" t="str">
        <f>IF(A45=0,A44&amp;" - 1",A44&amp;" - "&amp;A45)</f>
        <v>3 - 4</v>
      </c>
      <c r="AN44" s="18">
        <f>AN43+F43+F44</f>
        <v>38.25</v>
      </c>
      <c r="AO44" s="18">
        <f>AN44*G44</f>
        <v>1505.1374999991094</v>
      </c>
      <c r="AP44" s="9" t="str">
        <f>D44&amp;","&amp;C44</f>
        <v>459241.98,718273.04</v>
      </c>
    </row>
    <row r="45" spans="1:44" s="46" customFormat="1">
      <c r="A45" s="20">
        <f>A44+1</f>
        <v>4</v>
      </c>
      <c r="B45" s="44"/>
      <c r="C45" s="60">
        <v>718271.23</v>
      </c>
      <c r="D45" s="60">
        <v>459202.63</v>
      </c>
      <c r="E45" s="79"/>
      <c r="F45" s="72">
        <f>IF(C46=0,C45-$C$42,C45-C46)</f>
        <v>-20.03000000002794</v>
      </c>
      <c r="G45" s="72">
        <f>IF(D46=0,D45-$D$42,D45-D46)</f>
        <v>-0.54999999998835847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20.037549750433719</v>
      </c>
      <c r="N45" s="22">
        <f>IF(F45=0,,ATAN(G45/F45))</f>
        <v>2.745191371236206E-2</v>
      </c>
      <c r="O45" s="22">
        <f>ABS(DEGREES(N45))</f>
        <v>1.5728787952756578</v>
      </c>
      <c r="P45" s="24" t="str">
        <f>TEXT(INT(O45),"00")</f>
        <v>01</v>
      </c>
      <c r="Q45" s="25" t="str">
        <f>TEXT((O45-P45)*60,"00")</f>
        <v>34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34</v>
      </c>
      <c r="U45" s="24" t="str">
        <f>IF(L45="",IF(G45&gt;0,"W","E"),"")</f>
        <v>E</v>
      </c>
      <c r="V45" s="44"/>
      <c r="W45" s="22">
        <f>IF(S45="due",90*(I45+K45),S45+T45/60)</f>
        <v>1.5666666666666667</v>
      </c>
      <c r="X45" s="22">
        <f>IF(R45="",W45,IF(R45="N",IF(U45="E",180+W45,180-W45),IF(U45="E",360-W45,W45)))</f>
        <v>181.56666666666666</v>
      </c>
      <c r="Y45" s="22">
        <f>RADIANS(X45)</f>
        <v>3.1689361452043712</v>
      </c>
      <c r="Z45" s="64"/>
      <c r="AA45" s="58">
        <f>-M45*COS(Y45)</f>
        <v>20.030059514451757</v>
      </c>
      <c r="AB45" s="58">
        <f>-M45*SIN(Y45)</f>
        <v>0.54782830214127254</v>
      </c>
      <c r="AC45" s="64"/>
      <c r="AD45" s="82">
        <f>$AA$40/$M$40*M45</f>
        <v>-5.1312729293245623E-4</v>
      </c>
      <c r="AE45" s="82">
        <f>$AB$40/$M$40*M45</f>
        <v>-3.1820145486204489E-4</v>
      </c>
      <c r="AF45" s="22">
        <f>AA45-AD45</f>
        <v>20.030572641744691</v>
      </c>
      <c r="AG45" s="22">
        <f>AB45-AE45</f>
        <v>0.54814650359613459</v>
      </c>
      <c r="AH45" s="64"/>
      <c r="AI45" s="25">
        <f>A45</f>
        <v>4</v>
      </c>
      <c r="AJ45" s="82">
        <f t="shared" ref="AJ45" si="2">AJ44+AF44</f>
        <v>718271.2300158263</v>
      </c>
      <c r="AK45" s="82">
        <f t="shared" ref="AK45" si="3">AK44+AG44</f>
        <v>459202.63132115244</v>
      </c>
      <c r="AL45" s="66"/>
      <c r="AM45" s="9" t="str">
        <f>IF(A46=0,A45&amp;" - 1",A45&amp;" - "&amp;A46)</f>
        <v>4 - 1</v>
      </c>
      <c r="AN45" s="18">
        <f>AN44+F44+F45</f>
        <v>20.03000000002794</v>
      </c>
      <c r="AO45" s="18">
        <f>AN45*G45</f>
        <v>-11.016499999782187</v>
      </c>
      <c r="AP45" s="9" t="str">
        <f>D45&amp;","&amp;C45</f>
        <v>459202.63,718271.23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1525.816000002578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762.908000001289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1.7038626616835701E-3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67829.64103856626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115.57239272101262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1.4998394115295355E-3</v>
      </c>
      <c r="AB40" s="91">
        <f>SUM(AB42:AB65536)</f>
        <v>8.0847369128633773E-4</v>
      </c>
      <c r="AC40" s="91"/>
      <c r="AD40" s="91">
        <f>SUM(AD42:AD65536)</f>
        <v>1.4998394115295357E-3</v>
      </c>
      <c r="AE40" s="91">
        <f>SUM(AE42:AE65536)</f>
        <v>8.0847369128633783E-4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718310.00799977768</v>
      </c>
      <c r="AK40" s="92">
        <f>AK44+AG44</f>
        <v>459242.41875761648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2937.359999999986</v>
      </c>
      <c r="G41" s="72">
        <f>IF(D42=0,D41-$D$41,D41-D42)</f>
        <v>3247.039999999979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4378.5103095915838</v>
      </c>
      <c r="N41" s="36">
        <f>IF(F41=0,,ATAN(G41/F41))</f>
        <v>0.83543075405580447</v>
      </c>
      <c r="O41" s="36">
        <f>ABS(DEGREES(N41))</f>
        <v>47.866656282829481</v>
      </c>
      <c r="P41" s="37" t="str">
        <f>TEXT(INT(O41),"00")</f>
        <v>47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47.866666666666667</v>
      </c>
      <c r="X41" s="22">
        <f>IF(R41="",W41,IF(R41="N",IF(U41="E",180+W41,180-W41),IF(U41="E",360-W41,W41)))</f>
        <v>47.866666666666667</v>
      </c>
      <c r="Y41" s="22">
        <f>RADIANS(X41)</f>
        <v>0.83543093528795243</v>
      </c>
      <c r="Z41" s="64"/>
      <c r="AA41" s="58">
        <f>-M41*COS(Y41)</f>
        <v>-2937.3594115319047</v>
      </c>
      <c r="AB41" s="58">
        <f>-M41*SIN(Y41)</f>
        <v>-3247.0405323439882</v>
      </c>
      <c r="AC41" s="64"/>
      <c r="AD41" s="22">
        <v>0</v>
      </c>
      <c r="AE41" s="22">
        <v>0</v>
      </c>
      <c r="AF41" s="22">
        <f t="shared" ref="AF41:AG43" si="0">AA41-AD41</f>
        <v>-2937.3594115319047</v>
      </c>
      <c r="AG41" s="22">
        <f t="shared" si="0"/>
        <v>-3247.0405323439882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718291.26</v>
      </c>
      <c r="D42" s="60">
        <v>459203.18</v>
      </c>
      <c r="E42" s="79"/>
      <c r="F42" s="72">
        <f>IF(C43=0,C42-$C$42,C42-C43)</f>
        <v>-20.130000000004657</v>
      </c>
      <c r="G42" s="72">
        <f>IF(D43=0,D42-$D$42,D42-D43)</f>
        <v>-0.58000000001629815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20.138353954586417</v>
      </c>
      <c r="N42" s="36">
        <f>IF(F42=0,,ATAN(G42/F42))</f>
        <v>2.8804748130297743E-2</v>
      </c>
      <c r="O42" s="36">
        <f>ABS(DEGREES(N42))</f>
        <v>1.6503904978034099</v>
      </c>
      <c r="P42" s="37" t="str">
        <f>TEXT(INT(O42),"00")</f>
        <v>01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39</v>
      </c>
      <c r="U42" s="40" t="str">
        <f>IF(L42="",IF(G42&gt;0,"W","E"),"")</f>
        <v>E</v>
      </c>
      <c r="V42" s="44"/>
      <c r="W42" s="22">
        <f>IF(S42="due",90*(I42+K42),S42+T42/60)</f>
        <v>1.65</v>
      </c>
      <c r="X42" s="22">
        <f>IF(R42="",W42,IF(R42="N",IF(U42="E",180+W42,180-W42),IF(U42="E",360-W42,W42)))</f>
        <v>181.65</v>
      </c>
      <c r="Y42" s="22">
        <f>RADIANS(X42)</f>
        <v>3.1703905862476995</v>
      </c>
      <c r="Z42" s="64"/>
      <c r="AA42" s="58">
        <f>-M42*COS(Y42)</f>
        <v>20.130003952511117</v>
      </c>
      <c r="AB42" s="58">
        <f>-M42*SIN(Y42)</f>
        <v>0.57986280454358874</v>
      </c>
      <c r="AC42" s="64"/>
      <c r="AD42" s="82">
        <f>$AA$40/$M$40*M42</f>
        <v>2.613452593071463E-4</v>
      </c>
      <c r="AE42" s="82">
        <f>$AB$40/$M$40*M42</f>
        <v>1.4087559299215871E-4</v>
      </c>
      <c r="AF42" s="22">
        <f t="shared" si="0"/>
        <v>20.12974260725181</v>
      </c>
      <c r="AG42" s="22">
        <f t="shared" si="0"/>
        <v>0.5797219289505966</v>
      </c>
      <c r="AH42" s="63"/>
      <c r="AI42" s="38">
        <f>A42</f>
        <v>1</v>
      </c>
      <c r="AJ42" s="82">
        <f t="shared" ref="AJ42:AK44" si="1">AJ41+AF41</f>
        <v>718291.26058846805</v>
      </c>
      <c r="AK42" s="82">
        <f t="shared" si="1"/>
        <v>459203.17946765601</v>
      </c>
      <c r="AL42" s="66"/>
      <c r="AM42" s="9" t="str">
        <f>IF(A43=0,A42&amp;" - 1",A42&amp;" - "&amp;A43)</f>
        <v>1 - 2</v>
      </c>
      <c r="AN42" s="18">
        <f>F42</f>
        <v>-20.130000000004657</v>
      </c>
      <c r="AO42" s="18">
        <f>AN42*G42</f>
        <v>11.675400000330782</v>
      </c>
      <c r="AP42" s="9" t="str">
        <f>D42&amp;","&amp;C42</f>
        <v>459203.18,718291.26</v>
      </c>
    </row>
    <row r="43" spans="1:44">
      <c r="A43" s="20">
        <f>A42+1</f>
        <v>2</v>
      </c>
      <c r="B43" s="44"/>
      <c r="C43" s="60">
        <v>718311.39</v>
      </c>
      <c r="D43" s="60">
        <v>459203.76</v>
      </c>
      <c r="E43" s="79"/>
      <c r="F43" s="72">
        <f>IF(C44=0,C43-$C$42,C43-C44)</f>
        <v>-1.7600000000093132</v>
      </c>
      <c r="G43" s="72">
        <f>IF(D44=0,D43-$D$42,D43-D44)</f>
        <v>-35.739999999990687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35.783308958219152</v>
      </c>
      <c r="N43" s="36">
        <f>IF(F43=0,,ATAN(G43/F43))</f>
        <v>1.5215915314659147</v>
      </c>
      <c r="O43" s="36">
        <f>ABS(DEGREES(N43))</f>
        <v>87.180772895844314</v>
      </c>
      <c r="P43" s="37" t="str">
        <f>TEXT(INT(O43),"00")</f>
        <v>87</v>
      </c>
      <c r="Q43" s="38" t="str">
        <f>TEXT((O43-P43)*60,"00")</f>
        <v>11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11</v>
      </c>
      <c r="U43" s="40" t="str">
        <f>IF(L43="",IF(G43&gt;0,"W","E"),"")</f>
        <v>E</v>
      </c>
      <c r="V43" s="44"/>
      <c r="W43" s="22">
        <f>IF(S43="due",90*(I43+K43),S43+T43/60)</f>
        <v>87.183333333333337</v>
      </c>
      <c r="X43" s="22">
        <f>IF(R43="",W43,IF(R43="N",IF(U43="E",180+W43,180-W43),IF(U43="E",360-W43,W43)))</f>
        <v>267.18333333333334</v>
      </c>
      <c r="Y43" s="22">
        <f>RADIANS(X43)</f>
        <v>4.6632288731201825</v>
      </c>
      <c r="Z43" s="64"/>
      <c r="AA43" s="58">
        <f>-M43*COS(Y43)</f>
        <v>1.7584028468281476</v>
      </c>
      <c r="AB43" s="58">
        <f>-M43*SIN(Y43)</f>
        <v>35.740078615297328</v>
      </c>
      <c r="AC43" s="64"/>
      <c r="AD43" s="82">
        <f>$AA$40/$M$40*M43</f>
        <v>4.6437748485514554E-4</v>
      </c>
      <c r="AE43" s="82">
        <f>$AB$40/$M$40*M43</f>
        <v>2.5031811835657424E-4</v>
      </c>
      <c r="AF43" s="22">
        <f t="shared" si="0"/>
        <v>1.7579384693432925</v>
      </c>
      <c r="AG43" s="22">
        <f t="shared" si="0"/>
        <v>35.739828297178974</v>
      </c>
      <c r="AH43" s="64"/>
      <c r="AI43" s="25">
        <f>A43</f>
        <v>2</v>
      </c>
      <c r="AJ43" s="82">
        <f t="shared" si="1"/>
        <v>718311.39033107529</v>
      </c>
      <c r="AK43" s="82">
        <f t="shared" si="1"/>
        <v>459203.75918958493</v>
      </c>
      <c r="AL43" s="66"/>
      <c r="AM43" s="9" t="str">
        <f>IF(A44=0,A43&amp;" - 1",A43&amp;" - "&amp;A44)</f>
        <v>2 - 3</v>
      </c>
      <c r="AN43" s="18">
        <f>AN42+F42+F43</f>
        <v>-42.020000000018626</v>
      </c>
      <c r="AO43" s="18">
        <f>AN43*G43</f>
        <v>1501.7948000002743</v>
      </c>
      <c r="AP43" s="9" t="str">
        <f>D43&amp;","&amp;C43</f>
        <v>459203.76,718311.39</v>
      </c>
    </row>
    <row r="44" spans="1:44" s="46" customFormat="1">
      <c r="A44" s="20">
        <f>A43+1</f>
        <v>3</v>
      </c>
      <c r="B44" s="44"/>
      <c r="C44" s="60">
        <v>718313.15</v>
      </c>
      <c r="D44" s="60">
        <v>459239.5</v>
      </c>
      <c r="E44" s="79"/>
      <c r="F44" s="72">
        <f>IF(C45=0,C44-$C$42,C44-C45)</f>
        <v>3.1400000000139698</v>
      </c>
      <c r="G44" s="72">
        <f>IF(D45=0,D44-$D$42,D44-D45)</f>
        <v>-2.9199999999837019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4.2878899239594004</v>
      </c>
      <c r="N44" s="22">
        <f>IF(F44=0,,ATAN(G44/F44))</f>
        <v>-0.74911046926254898</v>
      </c>
      <c r="O44" s="22">
        <f>ABS(DEGREES(N44))</f>
        <v>42.920868277808637</v>
      </c>
      <c r="P44" s="24" t="str">
        <f>TEXT(INT(O44),"00")</f>
        <v>42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55</v>
      </c>
      <c r="U44" s="24" t="str">
        <f>IF(L44="",IF(G44&gt;0,"W","E"),"")</f>
        <v>E</v>
      </c>
      <c r="V44" s="44"/>
      <c r="W44" s="22">
        <f>IF(S44="due",90*(I44+K44),S44+T44/60)</f>
        <v>42.916666666666664</v>
      </c>
      <c r="X44" s="22">
        <f>IF(R44="",W44,IF(R44="N",IF(U44="E",180+W44,180-W44),IF(U44="E",360-W44,W44)))</f>
        <v>317.08333333333331</v>
      </c>
      <c r="Y44" s="22">
        <f>RADIANS(X44)</f>
        <v>5.534148169865353</v>
      </c>
      <c r="Z44" s="64"/>
      <c r="AA44" s="58">
        <f>-M44*COS(Y44)</f>
        <v>-3.1402141208600658</v>
      </c>
      <c r="AB44" s="58">
        <f>-M44*SIN(Y44)</f>
        <v>2.9197697298149379</v>
      </c>
      <c r="AC44" s="64"/>
      <c r="AD44" s="82">
        <f>$AA$40/$M$40*M44</f>
        <v>5.5646042699654368E-5</v>
      </c>
      <c r="AE44" s="82">
        <f>$AB$40/$M$40*M44</f>
        <v>2.9995452313783128E-5</v>
      </c>
      <c r="AF44" s="22">
        <f>AA44-AD44</f>
        <v>-3.1402697669027653</v>
      </c>
      <c r="AG44" s="22">
        <f>AB44-AE44</f>
        <v>2.9197397343626239</v>
      </c>
      <c r="AH44" s="64"/>
      <c r="AI44" s="25">
        <f>A44</f>
        <v>3</v>
      </c>
      <c r="AJ44" s="82">
        <f t="shared" si="1"/>
        <v>718313.14826954459</v>
      </c>
      <c r="AK44" s="82">
        <f t="shared" si="1"/>
        <v>459239.4990178821</v>
      </c>
      <c r="AL44" s="66"/>
      <c r="AM44" s="9" t="str">
        <f>IF(A45=0,A44&amp;" - 1",A44&amp;" - "&amp;A45)</f>
        <v>3 - 4</v>
      </c>
      <c r="AN44" s="18">
        <f>AN43+F43+F44</f>
        <v>-40.64000000001397</v>
      </c>
      <c r="AO44" s="18">
        <f>AN44*G44</f>
        <v>118.66879999937844</v>
      </c>
      <c r="AP44" s="9" t="str">
        <f>D44&amp;","&amp;C44</f>
        <v>459239.5,718313.15</v>
      </c>
    </row>
    <row r="45" spans="1:44" s="46" customFormat="1">
      <c r="A45" s="20">
        <f t="shared" ref="A45:A46" si="2">A44+1</f>
        <v>4</v>
      </c>
      <c r="B45" s="44"/>
      <c r="C45" s="60">
        <v>718310.01</v>
      </c>
      <c r="D45" s="60">
        <v>459242.42</v>
      </c>
      <c r="E45" s="79"/>
      <c r="F45" s="72">
        <f t="shared" ref="F45:F46" si="3">IF(C46=0,C45-$C$42,C45-C46)</f>
        <v>16.050000000046566</v>
      </c>
      <c r="G45" s="72">
        <f t="shared" ref="G45:G46" si="4">IF(D46=0,D45-$D$42,D45-D46)</f>
        <v>1.9999999960418791E-2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16.05001246110087</v>
      </c>
      <c r="N45" s="22">
        <f t="shared" ref="N45:N46" si="11">IF(F45=0,,ATAN(G45/F45))</f>
        <v>1.2461052715578855E-3</v>
      </c>
      <c r="O45" s="22">
        <f t="shared" ref="O45:O46" si="12">ABS(DEGREES(N45))</f>
        <v>7.1396572889270177E-2</v>
      </c>
      <c r="P45" s="24" t="str">
        <f t="shared" ref="P45:P46" si="13">TEXT(INT(O45),"00")</f>
        <v>00</v>
      </c>
      <c r="Q45" s="25" t="str">
        <f t="shared" ref="Q45:Q46" si="14">TEXT((O45-P45)*60,"00")</f>
        <v>04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04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6.6666666666666666E-2</v>
      </c>
      <c r="X45" s="22">
        <f t="shared" ref="X45:X46" si="20">IF(R45="",W45,IF(R45="N",IF(U45="E",180+W45,180-W45),IF(U45="E",360-W45,W45)))</f>
        <v>6.6666666666666666E-2</v>
      </c>
      <c r="Y45" s="22">
        <f t="shared" ref="Y45:Y46" si="21">RADIANS(X45)</f>
        <v>1.1635528346628863E-3</v>
      </c>
      <c r="Z45" s="64"/>
      <c r="AA45" s="58">
        <f t="shared" ref="AA45:AA46" si="22">-M45*COS(Y45)</f>
        <v>-16.050001596405689</v>
      </c>
      <c r="AB45" s="58">
        <f t="shared" ref="AB45:AB46" si="23">-M45*SIN(Y45)</f>
        <v>-1.8675033281606083E-2</v>
      </c>
      <c r="AC45" s="64"/>
      <c r="AD45" s="82">
        <f t="shared" ref="AD45:AD46" si="24">$AA$40/$M$40*M45</f>
        <v>2.0828885409346161E-4</v>
      </c>
      <c r="AE45" s="82">
        <f t="shared" ref="AE45:AE46" si="25">$AB$40/$M$40*M45</f>
        <v>1.1227605930891767E-4</v>
      </c>
      <c r="AF45" s="22">
        <f t="shared" ref="AF45:AF46" si="26">AA45-AD45</f>
        <v>-16.050209885259783</v>
      </c>
      <c r="AG45" s="22">
        <f t="shared" ref="AG45:AG46" si="27">AB45-AE45</f>
        <v>-1.8787309340915E-2</v>
      </c>
      <c r="AH45" s="64"/>
      <c r="AI45" s="25">
        <f t="shared" ref="AI45:AI46" si="28">A45</f>
        <v>4</v>
      </c>
      <c r="AJ45" s="82">
        <f t="shared" ref="AJ45:AJ46" si="29">AJ44+AF44</f>
        <v>718310.00799977768</v>
      </c>
      <c r="AK45" s="82">
        <f t="shared" ref="AK45:AK46" si="30">AK44+AG44</f>
        <v>459242.41875761648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-21.449999999953434</v>
      </c>
      <c r="AO45" s="18">
        <f t="shared" ref="AO45:AO46" si="33">AN45*G45</f>
        <v>-0.42899999915005171</v>
      </c>
      <c r="AP45" s="9" t="str">
        <f t="shared" ref="AP45:AP46" si="34">D45&amp;","&amp;C45</f>
        <v>459242.42,718310.01</v>
      </c>
    </row>
    <row r="46" spans="1:44" s="46" customFormat="1">
      <c r="A46" s="20">
        <f t="shared" si="2"/>
        <v>5</v>
      </c>
      <c r="B46" s="44"/>
      <c r="C46" s="60">
        <v>718293.96</v>
      </c>
      <c r="D46" s="60">
        <v>459242.4</v>
      </c>
      <c r="E46" s="79"/>
      <c r="F46" s="72">
        <f t="shared" si="3"/>
        <v>2.6999999999534339</v>
      </c>
      <c r="G46" s="72">
        <f t="shared" si="4"/>
        <v>39.220000000030268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39.312827423146793</v>
      </c>
      <c r="N46" s="22">
        <f t="shared" si="11"/>
        <v>1.5020623457637818</v>
      </c>
      <c r="O46" s="22">
        <f t="shared" si="12"/>
        <v>86.061832977784874</v>
      </c>
      <c r="P46" s="24" t="str">
        <f t="shared" si="13"/>
        <v>86</v>
      </c>
      <c r="Q46" s="25" t="str">
        <f t="shared" si="14"/>
        <v>04</v>
      </c>
      <c r="R46" s="23" t="str">
        <f t="shared" si="15"/>
        <v>S</v>
      </c>
      <c r="S46" s="25" t="str">
        <f t="shared" si="16"/>
        <v>86</v>
      </c>
      <c r="T46" s="25" t="str">
        <f t="shared" si="17"/>
        <v>04</v>
      </c>
      <c r="U46" s="24" t="str">
        <f t="shared" si="18"/>
        <v>W</v>
      </c>
      <c r="V46" s="44"/>
      <c r="W46" s="22">
        <f t="shared" si="19"/>
        <v>86.066666666666663</v>
      </c>
      <c r="X46" s="22">
        <f t="shared" si="20"/>
        <v>86.066666666666663</v>
      </c>
      <c r="Y46" s="22">
        <f t="shared" si="21"/>
        <v>1.5021467095497862</v>
      </c>
      <c r="Z46" s="64"/>
      <c r="AA46" s="58">
        <f t="shared" si="22"/>
        <v>-2.6966912426619807</v>
      </c>
      <c r="AB46" s="58">
        <f t="shared" si="23"/>
        <v>-39.220227642682964</v>
      </c>
      <c r="AC46" s="64"/>
      <c r="AD46" s="82">
        <f t="shared" si="24"/>
        <v>5.101817705741279E-4</v>
      </c>
      <c r="AE46" s="82">
        <f t="shared" si="25"/>
        <v>2.7500846831490409E-4</v>
      </c>
      <c r="AF46" s="22">
        <f t="shared" si="26"/>
        <v>-2.6972014244325546</v>
      </c>
      <c r="AG46" s="22">
        <f t="shared" si="27"/>
        <v>-39.220502651151278</v>
      </c>
      <c r="AH46" s="64"/>
      <c r="AI46" s="25">
        <f t="shared" si="28"/>
        <v>5</v>
      </c>
      <c r="AJ46" s="82">
        <f t="shared" si="29"/>
        <v>718293.95778989245</v>
      </c>
      <c r="AK46" s="82">
        <f t="shared" si="30"/>
        <v>459242.39997030713</v>
      </c>
      <c r="AL46" s="66"/>
      <c r="AM46" s="9" t="str">
        <f t="shared" si="31"/>
        <v>5 - 1</v>
      </c>
      <c r="AN46" s="18">
        <f t="shared" si="32"/>
        <v>-2.6999999999534339</v>
      </c>
      <c r="AO46" s="18">
        <f t="shared" si="33"/>
        <v>-105.8939999982554</v>
      </c>
      <c r="AP46" s="9" t="str">
        <f t="shared" si="34"/>
        <v>459242.4,718293.96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91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1889.1602999976105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944.58014999880527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7.8567305202802799E-3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15640.120247715633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122.88021009108098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-7.8397217107841755E-3</v>
      </c>
      <c r="AB40" s="91">
        <f>SUM(AB42:AB65536)</f>
        <v>-5.1669910563389987E-4</v>
      </c>
      <c r="AC40" s="91"/>
      <c r="AD40" s="91">
        <f>SUM(AD42:AD65536)</f>
        <v>-7.8397217107841755E-3</v>
      </c>
      <c r="AE40" s="91">
        <f>SUM(AE42:AE65536)</f>
        <v>-5.1669910563389987E-4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718325.71198680147</v>
      </c>
      <c r="AK40" s="92">
        <f>AK44+AG44</f>
        <v>459242.73800267879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2882.7099999999627</v>
      </c>
      <c r="G41" s="72">
        <f>IF(D42=0,D41-$D$41,D41-D42)</f>
        <v>3244.9699999999721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4340.4892863592695</v>
      </c>
      <c r="N41" s="36">
        <f>IF(F41=0,,ATAN(G41/F41))</f>
        <v>0.84444805642634269</v>
      </c>
      <c r="O41" s="36">
        <f>ABS(DEGREES(N41))</f>
        <v>48.383309651254628</v>
      </c>
      <c r="P41" s="37" t="str">
        <f>TEXT(INT(O41),"00")</f>
        <v>48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48.383333333333333</v>
      </c>
      <c r="X41" s="22">
        <f>IF(R41="",W41,IF(R41="N",IF(U41="E",180+W41,180-W41),IF(U41="E",360-W41,W41)))</f>
        <v>48.383333333333333</v>
      </c>
      <c r="Y41" s="22">
        <f>RADIANS(X41)</f>
        <v>0.84444846975658983</v>
      </c>
      <c r="Z41" s="64"/>
      <c r="AA41" s="58">
        <f>-M41*COS(Y41)</f>
        <v>-2882.7086587554645</v>
      </c>
      <c r="AB41" s="58">
        <f>-M41*SIN(Y41)</f>
        <v>-3244.9711915109315</v>
      </c>
      <c r="AC41" s="64"/>
      <c r="AD41" s="22">
        <v>0</v>
      </c>
      <c r="AE41" s="22">
        <v>0</v>
      </c>
      <c r="AF41" s="22">
        <f t="shared" ref="AF41:AG43" si="0">AA41-AD41</f>
        <v>-2882.7086587554645</v>
      </c>
      <c r="AG41" s="22">
        <f t="shared" si="0"/>
        <v>-3244.9711915109315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718345.91</v>
      </c>
      <c r="D42" s="60">
        <v>459205.25</v>
      </c>
      <c r="E42" s="79"/>
      <c r="F42" s="72">
        <f>IF(C43=0,C42-$C$42,C42-C43)</f>
        <v>-2</v>
      </c>
      <c r="G42" s="72">
        <f>IF(D43=0,D42-$D$42,D42-D43)</f>
        <v>-34.979999999981374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35.037128877787588</v>
      </c>
      <c r="N42" s="36">
        <f>IF(F42=0,,ATAN(G42/F42))</f>
        <v>1.5136829790544115</v>
      </c>
      <c r="O42" s="36">
        <f>ABS(DEGREES(N42))</f>
        <v>86.72764622060717</v>
      </c>
      <c r="P42" s="37" t="str">
        <f>TEXT(INT(O42),"00")</f>
        <v>86</v>
      </c>
      <c r="Q42" s="38" t="str">
        <f>TEXT((O42-P42)*60,"00")</f>
        <v>44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44</v>
      </c>
      <c r="U42" s="40" t="str">
        <f>IF(L42="",IF(G42&gt;0,"W","E"),"")</f>
        <v>E</v>
      </c>
      <c r="V42" s="44"/>
      <c r="W42" s="22">
        <f>IF(S42="due",90*(I42+K42),S42+T42/60)</f>
        <v>86.733333333333334</v>
      </c>
      <c r="X42" s="22">
        <f>IF(R42="",W42,IF(R42="N",IF(U42="E",180+W42,180-W42),IF(U42="E",360-W42,W42)))</f>
        <v>266.73333333333335</v>
      </c>
      <c r="Y42" s="22">
        <f>RADIANS(X42)</f>
        <v>4.6553748914862085</v>
      </c>
      <c r="Z42" s="64"/>
      <c r="AA42" s="58">
        <f>-M42*COS(Y42)</f>
        <v>1.9965279158600906</v>
      </c>
      <c r="AB42" s="58">
        <f>-M42*SIN(Y42)</f>
        <v>34.980198345348022</v>
      </c>
      <c r="AC42" s="64"/>
      <c r="AD42" s="82">
        <f>$AA$40/$M$40*M42</f>
        <v>-2.2353586451645539E-3</v>
      </c>
      <c r="AE42" s="82">
        <f>$AB$40/$M$40*M42</f>
        <v>-1.4732765464604743E-4</v>
      </c>
      <c r="AF42" s="22">
        <f t="shared" si="0"/>
        <v>1.9987632745052553</v>
      </c>
      <c r="AG42" s="22">
        <f t="shared" si="0"/>
        <v>34.980345673002667</v>
      </c>
      <c r="AH42" s="63"/>
      <c r="AI42" s="38">
        <f>A42</f>
        <v>1</v>
      </c>
      <c r="AJ42" s="82">
        <f t="shared" ref="AJ42:AK44" si="1">AJ41+AF41</f>
        <v>718345.91134124459</v>
      </c>
      <c r="AK42" s="82">
        <f t="shared" si="1"/>
        <v>459205.24880848906</v>
      </c>
      <c r="AL42" s="66"/>
      <c r="AM42" s="9" t="str">
        <f>IF(A43=0,A42&amp;" - 1",A42&amp;" - "&amp;A43)</f>
        <v>1 - 2</v>
      </c>
      <c r="AN42" s="18">
        <f>F42</f>
        <v>-2</v>
      </c>
      <c r="AO42" s="18">
        <f>AN42*G42</f>
        <v>69.959999999962747</v>
      </c>
      <c r="AP42" s="9" t="str">
        <f>D42&amp;","&amp;C42</f>
        <v>459205.25,718345.91</v>
      </c>
    </row>
    <row r="43" spans="1:44">
      <c r="A43" s="20">
        <f>A42+1</f>
        <v>2</v>
      </c>
      <c r="B43" s="44"/>
      <c r="C43" s="60">
        <v>718347.91</v>
      </c>
      <c r="D43" s="60">
        <v>459240.23</v>
      </c>
      <c r="E43" s="79"/>
      <c r="F43" s="72">
        <f>IF(C44=0,C43-$C$42,C43-C44)</f>
        <v>3.2700000000186265</v>
      </c>
      <c r="G43" s="72">
        <f>IF(D44=0,D43-$D$42,D43-D44)</f>
        <v>-2.6900000000023283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4.234264989361713</v>
      </c>
      <c r="N43" s="36">
        <f>IF(F43=0,,ATAN(G43/F43))</f>
        <v>-0.68838819523438655</v>
      </c>
      <c r="O43" s="36">
        <f>ABS(DEGREES(N43))</f>
        <v>39.441738253558078</v>
      </c>
      <c r="P43" s="37" t="str">
        <f>TEXT(INT(O43),"00")</f>
        <v>39</v>
      </c>
      <c r="Q43" s="38" t="str">
        <f>TEXT((O43-P43)*60,"00")</f>
        <v>27</v>
      </c>
      <c r="R43" s="39" t="str">
        <f>IF(L43="",IF(F43&gt;0,"S","N"),"")</f>
        <v>S</v>
      </c>
      <c r="S43" s="25" t="str">
        <f>IF(L43="",IF(INT(Q43)=60,INT(P43+1),P43),"due")</f>
        <v>39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39.450000000000003</v>
      </c>
      <c r="X43" s="22">
        <f>IF(R43="",W43,IF(R43="N",IF(U43="E",180+W43,180-W43),IF(U43="E",360-W43,W43)))</f>
        <v>320.55</v>
      </c>
      <c r="Y43" s="22">
        <f>RADIANS(X43)</f>
        <v>5.5946529172678234</v>
      </c>
      <c r="Z43" s="64"/>
      <c r="AA43" s="58">
        <f>-M43*COS(Y43)</f>
        <v>-3.2696120823427361</v>
      </c>
      <c r="AB43" s="58">
        <f>-M43*SIN(Y43)</f>
        <v>2.6904714886303376</v>
      </c>
      <c r="AC43" s="64"/>
      <c r="AD43" s="82">
        <f>$AA$40/$M$40*M43</f>
        <v>-2.701448763939066E-4</v>
      </c>
      <c r="AE43" s="82">
        <f>$AB$40/$M$40*M43</f>
        <v>-1.7804664651846423E-5</v>
      </c>
      <c r="AF43" s="22">
        <f t="shared" si="0"/>
        <v>-3.2693419374663422</v>
      </c>
      <c r="AG43" s="22">
        <f t="shared" si="0"/>
        <v>2.6904892932949895</v>
      </c>
      <c r="AH43" s="64"/>
      <c r="AI43" s="25">
        <f>A43</f>
        <v>2</v>
      </c>
      <c r="AJ43" s="82">
        <f t="shared" si="1"/>
        <v>718347.91010451911</v>
      </c>
      <c r="AK43" s="82">
        <f t="shared" si="1"/>
        <v>459240.22915416205</v>
      </c>
      <c r="AL43" s="66"/>
      <c r="AM43" s="9" t="str">
        <f>IF(A44=0,A43&amp;" - 1",A43&amp;" - "&amp;A44)</f>
        <v>2 - 3</v>
      </c>
      <c r="AN43" s="18">
        <f>AN42+F42+F43</f>
        <v>-0.72999999998137355</v>
      </c>
      <c r="AO43" s="18">
        <f>AN43*G43</f>
        <v>1.9636999999515945</v>
      </c>
      <c r="AP43" s="9" t="str">
        <f>D43&amp;","&amp;C43</f>
        <v>459240.23,718347.91</v>
      </c>
    </row>
    <row r="44" spans="1:44" s="46" customFormat="1">
      <c r="A44" s="20">
        <f>A43+1</f>
        <v>3</v>
      </c>
      <c r="B44" s="44"/>
      <c r="C44" s="60">
        <v>718344.64</v>
      </c>
      <c r="D44" s="60">
        <v>459242.92</v>
      </c>
      <c r="E44" s="79"/>
      <c r="F44" s="72">
        <f>IF(C45=0,C44-$C$42,C44-C45)</f>
        <v>18.930000000051223</v>
      </c>
      <c r="G44" s="72">
        <f>IF(D45=0,D44-$D$42,D44-D45)</f>
        <v>0.17999999999301508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18.930855765177039</v>
      </c>
      <c r="N44" s="22">
        <f>IF(F44=0,,ATAN(G44/F44))</f>
        <v>9.508429759410594E-3</v>
      </c>
      <c r="O44" s="22">
        <f>ABS(DEGREES(N44))</f>
        <v>0.54479289501081984</v>
      </c>
      <c r="P44" s="24" t="str">
        <f>TEXT(INT(O44),"00")</f>
        <v>00</v>
      </c>
      <c r="Q44" s="25" t="str">
        <f>TEXT((O44-P44)*60,"00")</f>
        <v>33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33</v>
      </c>
      <c r="U44" s="24" t="str">
        <f>IF(L44="",IF(G44&gt;0,"W","E"),"")</f>
        <v>W</v>
      </c>
      <c r="V44" s="44"/>
      <c r="W44" s="22">
        <f>IF(S44="due",90*(I44+K44),S44+T44/60)</f>
        <v>0.55000000000000004</v>
      </c>
      <c r="X44" s="22">
        <f>IF(R44="",W44,IF(R44="N",IF(U44="E",180+W44,180-W44),IF(U44="E",360-W44,W44)))</f>
        <v>0.55000000000000004</v>
      </c>
      <c r="Y44" s="22">
        <f>RADIANS(X44)</f>
        <v>9.5993108859688137E-3</v>
      </c>
      <c r="Z44" s="64"/>
      <c r="AA44" s="58">
        <f>-M44*COS(Y44)</f>
        <v>-18.929983563273439</v>
      </c>
      <c r="AB44" s="58">
        <f>-M44*SIN(Y44)</f>
        <v>-0.18172037897305451</v>
      </c>
      <c r="AC44" s="64"/>
      <c r="AD44" s="82">
        <f>$AA$40/$M$40*M44</f>
        <v>-1.2077830989707468E-3</v>
      </c>
      <c r="AE44" s="82">
        <f>$AB$40/$M$40*M44</f>
        <v>-7.9602372387718671E-5</v>
      </c>
      <c r="AF44" s="22">
        <f>AA44-AD44</f>
        <v>-18.928775780174469</v>
      </c>
      <c r="AG44" s="22">
        <f>AB44-AE44</f>
        <v>-0.1816407766006668</v>
      </c>
      <c r="AH44" s="64"/>
      <c r="AI44" s="25">
        <f>A44</f>
        <v>3</v>
      </c>
      <c r="AJ44" s="82">
        <f t="shared" si="1"/>
        <v>718344.64076258161</v>
      </c>
      <c r="AK44" s="82">
        <f t="shared" si="1"/>
        <v>459242.91964345536</v>
      </c>
      <c r="AL44" s="66"/>
      <c r="AM44" s="9" t="str">
        <f>IF(A45=0,A44&amp;" - 1",A44&amp;" - "&amp;A45)</f>
        <v>3 - 4</v>
      </c>
      <c r="AN44" s="18">
        <f>AN43+F43+F44</f>
        <v>21.470000000088476</v>
      </c>
      <c r="AO44" s="18">
        <f>AN44*G44</f>
        <v>3.8645999998659595</v>
      </c>
      <c r="AP44" s="9" t="str">
        <f>D44&amp;","&amp;C44</f>
        <v>459242.92,718344.64</v>
      </c>
    </row>
    <row r="45" spans="1:44" s="46" customFormat="1">
      <c r="A45" s="20">
        <f t="shared" ref="A45:A47" si="2">A44+1</f>
        <v>4</v>
      </c>
      <c r="B45" s="44"/>
      <c r="C45" s="60">
        <v>718325.71</v>
      </c>
      <c r="D45" s="60">
        <v>459242.74</v>
      </c>
      <c r="E45" s="79"/>
      <c r="F45" s="72">
        <f t="shared" ref="F45:F47" si="3">IF(C46=0,C45-$C$42,C45-C46)</f>
        <v>3.0299999999115244</v>
      </c>
      <c r="G45" s="72">
        <f t="shared" ref="G45:G47" si="4">IF(D46=0,D45-$D$42,D45-D46)</f>
        <v>2.8800000000046566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4.1803468754985706</v>
      </c>
      <c r="N45" s="22">
        <f t="shared" ref="N45:N47" si="11">IF(F45=0,,ATAN(G45/F45))</f>
        <v>0.76002290056687249</v>
      </c>
      <c r="O45" s="22">
        <f t="shared" ref="O45:O47" si="12">ABS(DEGREES(N45))</f>
        <v>43.54610453577282</v>
      </c>
      <c r="P45" s="24" t="str">
        <f t="shared" ref="P45:P47" si="13">TEXT(INT(O45),"00")</f>
        <v>43</v>
      </c>
      <c r="Q45" s="25" t="str">
        <f t="shared" ref="Q45:Q47" si="14">TEXT((O45-P45)*60,"00")</f>
        <v>33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43</v>
      </c>
      <c r="T45" s="25" t="str">
        <f t="shared" ref="T45:T47" si="17">IF(L45="",IF(INT(Q45)=60,"00",Q45),L45)</f>
        <v>33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43.55</v>
      </c>
      <c r="X45" s="22">
        <f t="shared" ref="X45:X47" si="20">IF(R45="",W45,IF(R45="N",IF(U45="E",180+W45,180-W45),IF(U45="E",360-W45,W45)))</f>
        <v>43.55</v>
      </c>
      <c r="Y45" s="22">
        <f t="shared" ref="Y45:Y47" si="21">RADIANS(X45)</f>
        <v>0.76009088924353052</v>
      </c>
      <c r="Z45" s="64"/>
      <c r="AA45" s="58">
        <f t="shared" ref="AA45:AA47" si="22">-M45*COS(Y45)</f>
        <v>-3.0298041855198727</v>
      </c>
      <c r="AB45" s="58">
        <f t="shared" ref="AB45:AB47" si="23">-M45*SIN(Y45)</f>
        <v>-2.8802059990384232</v>
      </c>
      <c r="AC45" s="64"/>
      <c r="AD45" s="82">
        <f t="shared" ref="AD45:AD47" si="24">$AA$40/$M$40*M45</f>
        <v>-2.6670491639103802E-4</v>
      </c>
      <c r="AE45" s="82">
        <f t="shared" ref="AE45:AE47" si="25">$AB$40/$M$40*M45</f>
        <v>-1.7577944326499465E-5</v>
      </c>
      <c r="AF45" s="22">
        <f t="shared" ref="AF45:AF47" si="26">AA45-AD45</f>
        <v>-3.0295374806034818</v>
      </c>
      <c r="AG45" s="22">
        <f t="shared" ref="AG45:AG47" si="27">AB45-AE45</f>
        <v>-2.8801884210940969</v>
      </c>
      <c r="AH45" s="64"/>
      <c r="AI45" s="25">
        <f t="shared" ref="AI45:AI47" si="28">A45</f>
        <v>4</v>
      </c>
      <c r="AJ45" s="82">
        <f t="shared" ref="AJ45:AJ47" si="29">AJ44+AF44</f>
        <v>718325.71198680147</v>
      </c>
      <c r="AK45" s="82">
        <f t="shared" ref="AK45:AK47" si="30">AK44+AG44</f>
        <v>459242.73800267879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43.430000000051223</v>
      </c>
      <c r="AO45" s="18">
        <f t="shared" ref="AO45:AO47" si="33">AN45*G45</f>
        <v>125.07840000034976</v>
      </c>
      <c r="AP45" s="9" t="str">
        <f t="shared" ref="AP45:AP47" si="34">D45&amp;","&amp;C45</f>
        <v>459242.74,718325.71</v>
      </c>
    </row>
    <row r="46" spans="1:44" s="46" customFormat="1">
      <c r="A46" s="20">
        <f t="shared" si="2"/>
        <v>5</v>
      </c>
      <c r="B46" s="44"/>
      <c r="C46" s="60">
        <v>718322.68</v>
      </c>
      <c r="D46" s="60">
        <v>459239.86</v>
      </c>
      <c r="E46" s="79"/>
      <c r="F46" s="72">
        <f t="shared" si="3"/>
        <v>1.75</v>
      </c>
      <c r="G46" s="72">
        <f t="shared" si="4"/>
        <v>35.459999999962747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35.503156197686963</v>
      </c>
      <c r="N46" s="22">
        <f t="shared" si="11"/>
        <v>1.5214849525734422</v>
      </c>
      <c r="O46" s="22">
        <f t="shared" si="12"/>
        <v>87.174666375120452</v>
      </c>
      <c r="P46" s="24" t="str">
        <f t="shared" si="13"/>
        <v>87</v>
      </c>
      <c r="Q46" s="25" t="str">
        <f t="shared" si="14"/>
        <v>10</v>
      </c>
      <c r="R46" s="23" t="str">
        <f t="shared" si="15"/>
        <v>S</v>
      </c>
      <c r="S46" s="25" t="str">
        <f t="shared" si="16"/>
        <v>87</v>
      </c>
      <c r="T46" s="25" t="str">
        <f t="shared" si="17"/>
        <v>10</v>
      </c>
      <c r="U46" s="24" t="str">
        <f t="shared" si="18"/>
        <v>W</v>
      </c>
      <c r="V46" s="44"/>
      <c r="W46" s="22">
        <f t="shared" si="19"/>
        <v>87.166666666666671</v>
      </c>
      <c r="X46" s="22">
        <f t="shared" si="20"/>
        <v>87.166666666666671</v>
      </c>
      <c r="Y46" s="22">
        <f t="shared" si="21"/>
        <v>1.521345331321724</v>
      </c>
      <c r="Z46" s="64"/>
      <c r="AA46" s="58">
        <f t="shared" si="22"/>
        <v>-1.7549509525125073</v>
      </c>
      <c r="AB46" s="58">
        <f t="shared" si="23"/>
        <v>-35.459755317142751</v>
      </c>
      <c r="AC46" s="64"/>
      <c r="AD46" s="82">
        <f t="shared" si="24"/>
        <v>-2.2650910528071327E-3</v>
      </c>
      <c r="AE46" s="82">
        <f t="shared" si="25"/>
        <v>-1.4928725334151263E-4</v>
      </c>
      <c r="AF46" s="22">
        <f t="shared" si="26"/>
        <v>-1.7526858614597003</v>
      </c>
      <c r="AG46" s="22">
        <f t="shared" si="27"/>
        <v>-35.459606029889407</v>
      </c>
      <c r="AH46" s="64"/>
      <c r="AI46" s="25">
        <f t="shared" si="28"/>
        <v>5</v>
      </c>
      <c r="AJ46" s="82">
        <f t="shared" si="29"/>
        <v>718322.68244932091</v>
      </c>
      <c r="AK46" s="82">
        <f t="shared" si="30"/>
        <v>459239.85781425767</v>
      </c>
      <c r="AL46" s="66"/>
      <c r="AM46" s="9" t="str">
        <f t="shared" si="31"/>
        <v>5 - 6</v>
      </c>
      <c r="AN46" s="18">
        <f t="shared" si="32"/>
        <v>48.209999999962747</v>
      </c>
      <c r="AO46" s="18">
        <f t="shared" si="33"/>
        <v>1709.5265999968831</v>
      </c>
      <c r="AP46" s="9" t="str">
        <f t="shared" si="34"/>
        <v>459239.86,718322.68</v>
      </c>
    </row>
    <row r="47" spans="1:44" s="46" customFormat="1">
      <c r="A47" s="20">
        <f t="shared" si="2"/>
        <v>6</v>
      </c>
      <c r="B47" s="44"/>
      <c r="C47" s="60">
        <v>718320.93</v>
      </c>
      <c r="D47" s="60">
        <v>459204.4</v>
      </c>
      <c r="E47" s="79"/>
      <c r="F47" s="72">
        <f t="shared" si="3"/>
        <v>-24.979999999981374</v>
      </c>
      <c r="G47" s="72">
        <f t="shared" si="4"/>
        <v>-0.84999999997671694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24.994457385569103</v>
      </c>
      <c r="N47" s="22">
        <f t="shared" si="11"/>
        <v>3.401409806558852E-2</v>
      </c>
      <c r="O47" s="22">
        <f t="shared" si="12"/>
        <v>1.9488642631023199</v>
      </c>
      <c r="P47" s="24" t="str">
        <f t="shared" si="13"/>
        <v>01</v>
      </c>
      <c r="Q47" s="25" t="str">
        <f t="shared" si="14"/>
        <v>57</v>
      </c>
      <c r="R47" s="23" t="str">
        <f t="shared" si="15"/>
        <v>N</v>
      </c>
      <c r="S47" s="25" t="str">
        <f t="shared" si="16"/>
        <v>01</v>
      </c>
      <c r="T47" s="25" t="str">
        <f t="shared" si="17"/>
        <v>57</v>
      </c>
      <c r="U47" s="24" t="str">
        <f t="shared" si="18"/>
        <v>E</v>
      </c>
      <c r="V47" s="44"/>
      <c r="W47" s="22">
        <f t="shared" si="19"/>
        <v>1.95</v>
      </c>
      <c r="X47" s="22">
        <f t="shared" si="20"/>
        <v>181.95</v>
      </c>
      <c r="Y47" s="22">
        <f t="shared" si="21"/>
        <v>3.1756265740036822</v>
      </c>
      <c r="Z47" s="64"/>
      <c r="AA47" s="58">
        <f t="shared" si="22"/>
        <v>24.979983146077682</v>
      </c>
      <c r="AB47" s="58">
        <f t="shared" si="23"/>
        <v>0.85049516207023601</v>
      </c>
      <c r="AC47" s="64"/>
      <c r="AD47" s="82">
        <f t="shared" si="24"/>
        <v>-1.5946391210567973E-3</v>
      </c>
      <c r="AE47" s="82">
        <f t="shared" si="25"/>
        <v>-1.0509921628027523E-4</v>
      </c>
      <c r="AF47" s="22">
        <f t="shared" si="26"/>
        <v>24.981577785198738</v>
      </c>
      <c r="AG47" s="22">
        <f t="shared" si="27"/>
        <v>0.85060026128651633</v>
      </c>
      <c r="AH47" s="64"/>
      <c r="AI47" s="25">
        <f t="shared" si="28"/>
        <v>6</v>
      </c>
      <c r="AJ47" s="82">
        <f t="shared" si="29"/>
        <v>718320.92976345948</v>
      </c>
      <c r="AK47" s="82">
        <f t="shared" si="30"/>
        <v>459204.39820822777</v>
      </c>
      <c r="AL47" s="66"/>
      <c r="AM47" s="9" t="str">
        <f t="shared" si="31"/>
        <v>6 - 1</v>
      </c>
      <c r="AN47" s="18">
        <f t="shared" si="32"/>
        <v>24.979999999981374</v>
      </c>
      <c r="AO47" s="18">
        <f t="shared" si="33"/>
        <v>-21.232999999402555</v>
      </c>
      <c r="AP47" s="9" t="str">
        <f t="shared" si="34"/>
        <v>459204.4,718320.93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91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1554.5502000018655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777.27510000093275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6.2655641610668868E-3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18727.971481886078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117.34130692638811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-5.8447830850079097E-3</v>
      </c>
      <c r="AB40" s="91">
        <f>SUM(AB42:AB65536)</f>
        <v>2.2573889664059266E-3</v>
      </c>
      <c r="AC40" s="91"/>
      <c r="AD40" s="91">
        <f>SUM(AD42:AD65536)</f>
        <v>-5.8447830850079097E-3</v>
      </c>
      <c r="AE40" s="91">
        <f>SUM(AE42:AE65536)</f>
        <v>2.2573889664059261E-3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717942.13047432818</v>
      </c>
      <c r="AK40" s="92">
        <f>AK44+AG44</f>
        <v>459232.7501462751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3301.7600000000093</v>
      </c>
      <c r="G41" s="72">
        <f>IF(D42=0,D41-$D$41,D41-D42)</f>
        <v>3257.8699999999953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4638.462680080549</v>
      </c>
      <c r="N41" s="36">
        <f>IF(F41=0,,ATAN(G41/F41))</f>
        <v>0.77870733707728168</v>
      </c>
      <c r="O41" s="36">
        <f>ABS(DEGREES(N41))</f>
        <v>44.616643890399409</v>
      </c>
      <c r="P41" s="37" t="str">
        <f>TEXT(INT(O41),"00")</f>
        <v>44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44.616666666666667</v>
      </c>
      <c r="X41" s="22">
        <f>IF(R41="",W41,IF(R41="N",IF(U41="E",180+W41,180-W41),IF(U41="E",360-W41,W41)))</f>
        <v>44.616666666666667</v>
      </c>
      <c r="Y41" s="22">
        <f>RADIANS(X41)</f>
        <v>0.77870773459813669</v>
      </c>
      <c r="Z41" s="64"/>
      <c r="AA41" s="58">
        <f>-M41*COS(Y41)</f>
        <v>-3301.7587049284803</v>
      </c>
      <c r="AB41" s="58">
        <f>-M41*SIN(Y41)</f>
        <v>-3257.8713125181962</v>
      </c>
      <c r="AC41" s="64"/>
      <c r="AD41" s="22">
        <v>0</v>
      </c>
      <c r="AE41" s="22">
        <v>0</v>
      </c>
      <c r="AF41" s="22">
        <f t="shared" ref="AF41:AG43" si="0">AA41-AD41</f>
        <v>-3301.7587049284803</v>
      </c>
      <c r="AG41" s="22">
        <f t="shared" si="0"/>
        <v>-3257.8713125181962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717926.86</v>
      </c>
      <c r="D42" s="60">
        <v>459192.35</v>
      </c>
      <c r="E42" s="79"/>
      <c r="F42" s="72">
        <f>IF(C43=0,C42-$C$42,C42-C43)</f>
        <v>-19.46999999997206</v>
      </c>
      <c r="G42" s="72">
        <f>IF(D43=0,D42-$D$42,D42-D43)</f>
        <v>-0.53000000002793968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19.47721232617598</v>
      </c>
      <c r="N42" s="36">
        <f>IF(F42=0,,ATAN(G42/F42))</f>
        <v>2.7214645491018326E-2</v>
      </c>
      <c r="O42" s="36">
        <f>ABS(DEGREES(N42))</f>
        <v>1.5592843275800861</v>
      </c>
      <c r="P42" s="37" t="str">
        <f>TEXT(INT(O42),"00")</f>
        <v>01</v>
      </c>
      <c r="Q42" s="38" t="str">
        <f>TEXT((O42-P42)*60,"00")</f>
        <v>34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34</v>
      </c>
      <c r="U42" s="40" t="str">
        <f>IF(L42="",IF(G42&gt;0,"W","E"),"")</f>
        <v>E</v>
      </c>
      <c r="V42" s="44"/>
      <c r="W42" s="22">
        <f>IF(S42="due",90*(I42+K42),S42+T42/60)</f>
        <v>1.5666666666666667</v>
      </c>
      <c r="X42" s="22">
        <f>IF(R42="",W42,IF(R42="N",IF(U42="E",180+W42,180-W42),IF(U42="E",360-W42,W42)))</f>
        <v>181.56666666666666</v>
      </c>
      <c r="Y42" s="22">
        <f>RADIANS(X42)</f>
        <v>3.1689361452043712</v>
      </c>
      <c r="Z42" s="64"/>
      <c r="AA42" s="58">
        <f>-M42*COS(Y42)</f>
        <v>19.469931549912872</v>
      </c>
      <c r="AB42" s="58">
        <f>-M42*SIN(Y42)</f>
        <v>0.53250862964734957</v>
      </c>
      <c r="AC42" s="64"/>
      <c r="AD42" s="82">
        <f>$AA$40/$M$40*M42</f>
        <v>-9.7016203525461314E-4</v>
      </c>
      <c r="AE42" s="82">
        <f>$AB$40/$M$40*M42</f>
        <v>3.7469877703882616E-4</v>
      </c>
      <c r="AF42" s="22">
        <f t="shared" si="0"/>
        <v>19.470901711948127</v>
      </c>
      <c r="AG42" s="22">
        <f t="shared" si="0"/>
        <v>0.5321339308703108</v>
      </c>
      <c r="AH42" s="63"/>
      <c r="AI42" s="38">
        <f>A42</f>
        <v>1</v>
      </c>
      <c r="AJ42" s="82">
        <f t="shared" ref="AJ42:AK44" si="1">AJ41+AF41</f>
        <v>717926.86129507155</v>
      </c>
      <c r="AK42" s="82">
        <f t="shared" si="1"/>
        <v>459192.34868748178</v>
      </c>
      <c r="AL42" s="66"/>
      <c r="AM42" s="9" t="str">
        <f>IF(A43=0,A42&amp;" - 1",A42&amp;" - "&amp;A43)</f>
        <v>1 - 2</v>
      </c>
      <c r="AN42" s="18">
        <f>F42</f>
        <v>-19.46999999997206</v>
      </c>
      <c r="AO42" s="18">
        <f>AN42*G42</f>
        <v>10.319100000529177</v>
      </c>
      <c r="AP42" s="9" t="str">
        <f>D42&amp;","&amp;C42</f>
        <v>459192.35,717926.86</v>
      </c>
    </row>
    <row r="43" spans="1:44">
      <c r="A43" s="20">
        <f>A42+1</f>
        <v>2</v>
      </c>
      <c r="B43" s="44"/>
      <c r="C43" s="60">
        <v>717946.33</v>
      </c>
      <c r="D43" s="60">
        <v>459192.88</v>
      </c>
      <c r="E43" s="79"/>
      <c r="F43" s="72">
        <f>IF(C44=0,C43-$C$42,C43-C44)</f>
        <v>1.0399999999208376</v>
      </c>
      <c r="G43" s="72">
        <f>IF(D44=0,D43-$D$42,D43-D44)</f>
        <v>-36.989999999990687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37.004617279457797</v>
      </c>
      <c r="N43" s="36">
        <f>IF(F43=0,,ATAN(G43/F43))</f>
        <v>-1.5426880247603667</v>
      </c>
      <c r="O43" s="36">
        <f>ABS(DEGREES(N43))</f>
        <v>88.389512924142451</v>
      </c>
      <c r="P43" s="37" t="str">
        <f>TEXT(INT(O43),"00")</f>
        <v>88</v>
      </c>
      <c r="Q43" s="38" t="str">
        <f>TEXT((O43-P43)*60,"00")</f>
        <v>23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23</v>
      </c>
      <c r="U43" s="40" t="str">
        <f>IF(L43="",IF(G43&gt;0,"W","E"),"")</f>
        <v>E</v>
      </c>
      <c r="V43" s="44"/>
      <c r="W43" s="22">
        <f>IF(S43="due",90*(I43+K43),S43+T43/60)</f>
        <v>88.38333333333334</v>
      </c>
      <c r="X43" s="22">
        <f>IF(R43="",W43,IF(R43="N",IF(U43="E",180+W43,180-W43),IF(U43="E",360-W43,W43)))</f>
        <v>271.61666666666667</v>
      </c>
      <c r="Y43" s="22">
        <f>RADIANS(X43)</f>
        <v>4.7406051366252653</v>
      </c>
      <c r="Z43" s="64"/>
      <c r="AA43" s="58">
        <f>-M43*COS(Y43)</f>
        <v>-1.0439895209458117</v>
      </c>
      <c r="AB43" s="58">
        <f>-M43*SIN(Y43)</f>
        <v>36.989887616472991</v>
      </c>
      <c r="AC43" s="64"/>
      <c r="AD43" s="82">
        <f>$AA$40/$M$40*M43</f>
        <v>-1.8432039561128125E-3</v>
      </c>
      <c r="AE43" s="82">
        <f>$AB$40/$M$40*M43</f>
        <v>7.1188754361774329E-4</v>
      </c>
      <c r="AF43" s="22">
        <f t="shared" si="0"/>
        <v>-1.042146316989699</v>
      </c>
      <c r="AG43" s="22">
        <f t="shared" si="0"/>
        <v>36.989175728929375</v>
      </c>
      <c r="AH43" s="64"/>
      <c r="AI43" s="25">
        <f>A43</f>
        <v>2</v>
      </c>
      <c r="AJ43" s="82">
        <f t="shared" si="1"/>
        <v>717946.33219678351</v>
      </c>
      <c r="AK43" s="82">
        <f t="shared" si="1"/>
        <v>459192.88082141266</v>
      </c>
      <c r="AL43" s="66"/>
      <c r="AM43" s="9" t="str">
        <f>IF(A44=0,A43&amp;" - 1",A43&amp;" - "&amp;A44)</f>
        <v>2 - 3</v>
      </c>
      <c r="AN43" s="18">
        <f>AN42+F42+F43</f>
        <v>-37.900000000023283</v>
      </c>
      <c r="AO43" s="18">
        <f>AN43*G43</f>
        <v>1401.9210000005082</v>
      </c>
      <c r="AP43" s="9" t="str">
        <f>D43&amp;","&amp;C43</f>
        <v>459192.88,717946.33</v>
      </c>
    </row>
    <row r="44" spans="1:44" s="46" customFormat="1">
      <c r="A44" s="20">
        <f>A43+1</f>
        <v>3</v>
      </c>
      <c r="B44" s="44"/>
      <c r="C44" s="60">
        <v>717945.29</v>
      </c>
      <c r="D44" s="60">
        <v>459229.87</v>
      </c>
      <c r="E44" s="79"/>
      <c r="F44" s="72">
        <f>IF(C45=0,C44-$C$42,C44-C45)</f>
        <v>3.1600000000325963</v>
      </c>
      <c r="G44" s="72">
        <f>IF(D45=0,D44-$D$42,D44-D45)</f>
        <v>-2.8800000000046566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4.2755116653136183</v>
      </c>
      <c r="N44" s="22">
        <f>IF(F44=0,,ATAN(G44/F44))</f>
        <v>-0.73907371269251088</v>
      </c>
      <c r="O44" s="22">
        <f>ABS(DEGREES(N44))</f>
        <v>42.345804486345259</v>
      </c>
      <c r="P44" s="24" t="str">
        <f>TEXT(INT(O44),"00")</f>
        <v>42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42.35</v>
      </c>
      <c r="X44" s="22">
        <f>IF(R44="",W44,IF(R44="N",IF(U44="E",180+W44,180-W44),IF(U44="E",360-W44,W44)))</f>
        <v>317.64999999999998</v>
      </c>
      <c r="Y44" s="22">
        <f>RADIANS(X44)</f>
        <v>5.5440383689599875</v>
      </c>
      <c r="Z44" s="64"/>
      <c r="AA44" s="58">
        <f>-M44*COS(Y44)</f>
        <v>-3.1597891020428457</v>
      </c>
      <c r="AB44" s="58">
        <f>-M44*SIN(Y44)</f>
        <v>2.8802313849488024</v>
      </c>
      <c r="AC44" s="64"/>
      <c r="AD44" s="82">
        <f>$AA$40/$M$40*M44</f>
        <v>-2.1296369467621232E-4</v>
      </c>
      <c r="AE44" s="82">
        <f>$AB$40/$M$40*M44</f>
        <v>8.2251451870000682E-5</v>
      </c>
      <c r="AF44" s="22">
        <f>AA44-AD44</f>
        <v>-3.1595761383481693</v>
      </c>
      <c r="AG44" s="22">
        <f>AB44-AE44</f>
        <v>2.8801491334969325</v>
      </c>
      <c r="AH44" s="64"/>
      <c r="AI44" s="25">
        <f>A44</f>
        <v>3</v>
      </c>
      <c r="AJ44" s="82">
        <f t="shared" si="1"/>
        <v>717945.29005046654</v>
      </c>
      <c r="AK44" s="82">
        <f t="shared" si="1"/>
        <v>459229.86999714159</v>
      </c>
      <c r="AL44" s="66"/>
      <c r="AM44" s="9" t="str">
        <f>IF(A45=0,A44&amp;" - 1",A44&amp;" - "&amp;A45)</f>
        <v>3 - 4</v>
      </c>
      <c r="AN44" s="18">
        <f>AN43+F43+F44</f>
        <v>-33.700000000069849</v>
      </c>
      <c r="AO44" s="18">
        <f>AN44*G44</f>
        <v>97.056000000358097</v>
      </c>
      <c r="AP44" s="9" t="str">
        <f>D44&amp;","&amp;C44</f>
        <v>459229.87,717945.29</v>
      </c>
    </row>
    <row r="45" spans="1:44" s="46" customFormat="1">
      <c r="A45" s="20">
        <f t="shared" ref="A45:A46" si="2">A44+1</f>
        <v>4</v>
      </c>
      <c r="B45" s="44"/>
      <c r="C45" s="60">
        <v>717942.13</v>
      </c>
      <c r="D45" s="60">
        <v>459232.75</v>
      </c>
      <c r="E45" s="79"/>
      <c r="F45" s="72">
        <f t="shared" ref="F45:F46" si="3">IF(C46=0,C45-$C$42,C45-C46)</f>
        <v>16.53000000002794</v>
      </c>
      <c r="G45" s="72">
        <f t="shared" ref="G45:G46" si="4">IF(D46=0,D45-$D$42,D45-D46)</f>
        <v>0.36999999999534339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16.534140437316971</v>
      </c>
      <c r="N45" s="22">
        <f t="shared" ref="N45:N46" si="11">IF(F45=0,,ATAN(G45/F45))</f>
        <v>2.2379807968306683E-2</v>
      </c>
      <c r="O45" s="22">
        <f t="shared" ref="O45:O46" si="12">ABS(DEGREES(N45))</f>
        <v>1.2822685428972225</v>
      </c>
      <c r="P45" s="24" t="str">
        <f t="shared" ref="P45:P46" si="13">TEXT(INT(O45),"00")</f>
        <v>01</v>
      </c>
      <c r="Q45" s="25" t="str">
        <f t="shared" ref="Q45:Q46" si="14">TEXT((O45-P45)*60,"00")</f>
        <v>17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1.2833333333333332</v>
      </c>
      <c r="X45" s="22">
        <f t="shared" ref="X45:X46" si="20">IF(R45="",W45,IF(R45="N",IF(U45="E",180+W45,180-W45),IF(U45="E",360-W45,W45)))</f>
        <v>1.2833333333333332</v>
      </c>
      <c r="Y45" s="22">
        <f t="shared" ref="Y45:Y46" si="21">RADIANS(X45)</f>
        <v>2.2398392067260561E-2</v>
      </c>
      <c r="Z45" s="64"/>
      <c r="AA45" s="58">
        <f t="shared" ref="AA45:AA46" si="22">-M45*COS(Y45)</f>
        <v>-16.529993121056854</v>
      </c>
      <c r="AB45" s="58">
        <f t="shared" ref="AB45:AB46" si="23">-M45*SIN(Y45)</f>
        <v>-0.37030719508714061</v>
      </c>
      <c r="AC45" s="64"/>
      <c r="AD45" s="82">
        <f t="shared" ref="AD45:AD46" si="24">$AA$40/$M$40*M45</f>
        <v>-8.2356730877217741E-4</v>
      </c>
      <c r="AE45" s="82">
        <f t="shared" ref="AE45:AE46" si="25">$AB$40/$M$40*M45</f>
        <v>3.1808053932465486E-4</v>
      </c>
      <c r="AF45" s="22">
        <f t="shared" ref="AF45:AF46" si="26">AA45-AD45</f>
        <v>-16.529169553748083</v>
      </c>
      <c r="AG45" s="22">
        <f t="shared" ref="AG45:AG46" si="27">AB45-AE45</f>
        <v>-0.37062527562646524</v>
      </c>
      <c r="AH45" s="64"/>
      <c r="AI45" s="25">
        <f t="shared" ref="AI45:AI46" si="28">A45</f>
        <v>4</v>
      </c>
      <c r="AJ45" s="82">
        <f t="shared" ref="AJ45:AJ46" si="29">AJ44+AF44</f>
        <v>717942.13047432818</v>
      </c>
      <c r="AK45" s="82">
        <f t="shared" ref="AK45:AK46" si="30">AK44+AG44</f>
        <v>459232.7501462751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-14.010000000009313</v>
      </c>
      <c r="AO45" s="18">
        <f t="shared" ref="AO45:AO46" si="33">AN45*G45</f>
        <v>-5.1836999999382067</v>
      </c>
      <c r="AP45" s="9" t="str">
        <f t="shared" ref="AP45:AP46" si="34">D45&amp;","&amp;C45</f>
        <v>459232.75,717942.13</v>
      </c>
    </row>
    <row r="46" spans="1:44" s="46" customFormat="1">
      <c r="A46" s="20">
        <f t="shared" si="2"/>
        <v>5</v>
      </c>
      <c r="B46" s="44"/>
      <c r="C46" s="60">
        <v>717925.6</v>
      </c>
      <c r="D46" s="60">
        <v>459232.38</v>
      </c>
      <c r="E46" s="79"/>
      <c r="F46" s="72">
        <f t="shared" si="3"/>
        <v>-1.2600000000093132</v>
      </c>
      <c r="G46" s="72">
        <f t="shared" si="4"/>
        <v>40.03000000002794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40.049825218123736</v>
      </c>
      <c r="N46" s="22">
        <f t="shared" si="11"/>
        <v>-1.5393303231322772</v>
      </c>
      <c r="O46" s="22">
        <f t="shared" si="12"/>
        <v>88.197130791988727</v>
      </c>
      <c r="P46" s="24" t="str">
        <f t="shared" si="13"/>
        <v>88</v>
      </c>
      <c r="Q46" s="25" t="str">
        <f t="shared" si="14"/>
        <v>12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12</v>
      </c>
      <c r="U46" s="24" t="str">
        <f t="shared" si="18"/>
        <v>W</v>
      </c>
      <c r="V46" s="44"/>
      <c r="W46" s="22">
        <f t="shared" si="19"/>
        <v>88.2</v>
      </c>
      <c r="X46" s="22">
        <f t="shared" si="20"/>
        <v>91.8</v>
      </c>
      <c r="Y46" s="22">
        <f t="shared" si="21"/>
        <v>1.6022122533307945</v>
      </c>
      <c r="Z46" s="64"/>
      <c r="AA46" s="58">
        <f t="shared" si="22"/>
        <v>1.257995411047631</v>
      </c>
      <c r="AB46" s="58">
        <f t="shared" si="23"/>
        <v>-40.030063047015595</v>
      </c>
      <c r="AC46" s="64"/>
      <c r="AD46" s="82">
        <f t="shared" si="24"/>
        <v>-1.9948860901920938E-3</v>
      </c>
      <c r="AE46" s="82">
        <f t="shared" si="25"/>
        <v>7.7047065455470123E-4</v>
      </c>
      <c r="AF46" s="22">
        <f t="shared" si="26"/>
        <v>1.2599902971378232</v>
      </c>
      <c r="AG46" s="22">
        <f t="shared" si="27"/>
        <v>-40.030833517670153</v>
      </c>
      <c r="AH46" s="64"/>
      <c r="AI46" s="25">
        <f t="shared" si="28"/>
        <v>5</v>
      </c>
      <c r="AJ46" s="82">
        <f t="shared" si="29"/>
        <v>717925.60130477441</v>
      </c>
      <c r="AK46" s="82">
        <f t="shared" si="30"/>
        <v>459232.37952099944</v>
      </c>
      <c r="AL46" s="66"/>
      <c r="AM46" s="9" t="str">
        <f t="shared" si="31"/>
        <v>5 - 1</v>
      </c>
      <c r="AN46" s="18">
        <f t="shared" si="32"/>
        <v>1.2600000000093132</v>
      </c>
      <c r="AO46" s="18">
        <f t="shared" si="33"/>
        <v>50.437800000408011</v>
      </c>
      <c r="AP46" s="9" t="str">
        <f t="shared" si="34"/>
        <v>459232.38,717925.6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1868</vt:lpstr>
      <vt:lpstr>1869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'1868'!Print_Area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2007-04-24T04:13:15Z</dcterms:modified>
</cp:coreProperties>
</file>