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78" sheetId="2" r:id="rId1"/>
    <sheet name="1879" sheetId="4" r:id="rId2"/>
    <sheet name="1880" sheetId="5" r:id="rId3"/>
    <sheet name="1881" sheetId="6" r:id="rId4"/>
    <sheet name="1882" sheetId="7" r:id="rId5"/>
    <sheet name="1883" sheetId="8" r:id="rId6"/>
    <sheet name="1884" sheetId="9" r:id="rId7"/>
    <sheet name="1885" sheetId="10" r:id="rId8"/>
    <sheet name="1886" sheetId="11" r:id="rId9"/>
    <sheet name="1887" sheetId="3" r:id="rId10"/>
  </sheets>
  <definedNames>
    <definedName name="_xlnm.Print_Area" localSheetId="0">'1878'!$A$1:$AJ$43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6" i="9"/>
  <c r="AA46"/>
  <c r="AB45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<sst xmlns="http://schemas.openxmlformats.org/spreadsheetml/2006/main" count="930" uniqueCount="98">
  <si>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</si>
  <si>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</si>
  <si>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</si>
  <si>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</si>
  <si>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</si>
  <si>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</si>
  <si>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</si>
  <si>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</si>
  <si>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</si>
  <si>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</si>
  <si>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</si>
  <si>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</si>
  <si>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</si>
  <si>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</si>
  <si>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</si>
  <si>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</si>
  <si>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</si>
  <si>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</si>
  <si>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</si>
  <si>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</si>
  <si>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</si>
  <si>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</si>
  <si>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</si>
  <si>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</si>
  <si>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</si>
  <si>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</si>
  <si>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</si>
  <si>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</si>
  <si>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</si>
  <si>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</si>
  <si>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</si>
  <si>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</si>
  <si>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</si>
  <si>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</si>
  <si>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</si>
  <si>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</si>
  <si>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</si>
  <si>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</si>
  <si>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</si>
  <si>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</si>
  <si>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</si>
  <si>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</si>
  <si>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</si>
  <si>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</si>
  <si>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</si>
  <si>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</si>
  <si>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</si>
  <si>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</si>
  <si>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</si>
  <si>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</si>
  <si>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</si>
  <si>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</si>
  <si>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</si>
  <si>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</si>
  <si>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</si>
  <si>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</si>
  <si>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</si>
  <si>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1878</t>
  </si>
  <si>
    <t>Valencia, Marchita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</si>
  <si>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</si>
  <si>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</si>
  <si>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</si>
  <si>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</si>
  <si>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</si>
  <si>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</si>
  <si>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</si>
  <si>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14, 1970</t>
  </si>
  <si>
    <t>774.76</t>
  </si>
  <si>
    <t>BLLM 1</t>
  </si>
  <si>
    <t>1879</t>
  </si>
  <si>
    <t>Gardose, Lucita</t>
  </si>
  <si>
    <t>780.05</t>
  </si>
  <si>
    <t>1880</t>
  </si>
  <si>
    <t>Gardose, Ernesto</t>
  </si>
  <si>
    <t>May 14,1970</t>
  </si>
  <si>
    <t>778.82</t>
  </si>
  <si>
    <t>1881</t>
  </si>
  <si>
    <t>Alfonso, Federico</t>
  </si>
  <si>
    <t>779.04</t>
  </si>
  <si>
    <t>1882</t>
  </si>
  <si>
    <t>Sorriao, Remedio</t>
  </si>
  <si>
    <t>782.80</t>
  </si>
  <si>
    <t>1883</t>
  </si>
  <si>
    <t>Laud, Concijo</t>
  </si>
  <si>
    <t>778.75</t>
  </si>
  <si>
    <t>1884</t>
  </si>
  <si>
    <t>Carbon, Isidro</t>
  </si>
  <si>
    <t>772.25</t>
  </si>
  <si>
    <t>1885</t>
  </si>
  <si>
    <t>Dungaleo, George</t>
  </si>
  <si>
    <t xml:space="preserve">6 29 N. 124 37 E. </t>
  </si>
  <si>
    <t>767.29</t>
  </si>
  <si>
    <t>1886</t>
  </si>
  <si>
    <t>Laud, Monico</t>
  </si>
  <si>
    <t>778.97</t>
  </si>
  <si>
    <t>1887</t>
  </si>
  <si>
    <t>Laud, Rodolfo</t>
  </si>
  <si>
    <t>780.76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</si>
</sst>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1549.516299993651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774.75814999682552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7.1705835176237792E-4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165594.74464720889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118.74109465723947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-2.9344556834121072E-4</v>
      </c>
      <c r="AB40" s="91">
        <f>SUM(AB42:AB65536)</f>
        <v>-6.5426476158592095E-4</v>
      </c>
      <c r="AC40" s="91"/>
      <c r="AD40" s="91">
        <f>SUM(AD42:AD65536)</f>
        <v>-2.9344556834121077E-4</v>
      </c>
      <c r="AE40" s="91">
        <f>SUM(AE42:AE65536)</f>
        <v>-6.5426476158592095E-4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717886.40599646431</v>
      </c>
      <c r="AK40" s="92">
        <f>AK44+AG44</f>
        <v>459231.76135903661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3341.0699999999488</v>
      </c>
      <c r="G41" s="72">
        <f>IF(D42=0,D41-$D$41,D41-D42)</f>
        <v>3258.5199999999604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4666.9798944605927</v>
      </c>
      <c r="N41" s="36">
        <f>IF(F41=0,,ATAN(G41/F41))</f>
        <v>0.77289046289226726</v>
      </c>
      <c r="O41" s="36">
        <f>ABS(DEGREES(N41))</f>
        <v>44.28336154963948</v>
      </c>
      <c r="P41" s="37" t="str">
        <f>TEXT(INT(O41),"00")</f>
        <v>44</v>
      </c>
      <c r="Q41" s="38" t="str">
        <f>TEXT((O41-P41)*60,"00")</f>
        <v>17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44.283333333333331</v>
      </c>
      <c r="X41" s="22">
        <f>IF(R41="",W41,IF(R41="N",IF(U41="E",180+W41,180-W41),IF(U41="E",360-W41,W41)))</f>
        <v>44.283333333333331</v>
      </c>
      <c r="Y41" s="22">
        <f>RADIANS(X41)</f>
        <v>0.77288997042482221</v>
      </c>
      <c r="Z41" s="64"/>
      <c r="AA41" s="58">
        <f>-M41*COS(Y41)</f>
        <v>-3341.0716047145629</v>
      </c>
      <c r="AB41" s="58">
        <f>-M41*SIN(Y41)</f>
        <v>-3258.5183546313592</v>
      </c>
      <c r="AC41" s="64"/>
      <c r="AD41" s="22">
        <v>0</v>
      </c>
      <c r="AE41" s="22">
        <v>0</v>
      </c>
      <c r="AF41" s="22">
        <f t="shared" ref="AF41:AG43" si="0">AA41-AD41</f>
        <v>-3341.0716047145629</v>
      </c>
      <c r="AG41" s="22">
        <f t="shared" si="0"/>
        <v>-3258.5183546313592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717887.55</v>
      </c>
      <c r="D42" s="60">
        <v>459191.7</v>
      </c>
      <c r="E42" s="79"/>
      <c r="F42" s="72">
        <f>IF(C43=0,C42-$C$42,C42-C43)</f>
        <v>-19.409999999916181</v>
      </c>
      <c r="G42" s="72">
        <f>IF(D43=0,D42-$D$42,D42-D43)</f>
        <v>-0.61999999999534339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19.419899587710034</v>
      </c>
      <c r="N42" s="36">
        <f>IF(F42=0,,ATAN(G42/F42))</f>
        <v>3.1931440744221641E-2</v>
      </c>
      <c r="O42" s="36">
        <f>ABS(DEGREES(N42))</f>
        <v>1.8295367884159766</v>
      </c>
      <c r="P42" s="37" t="str">
        <f>TEXT(INT(O42),"00")</f>
        <v>01</v>
      </c>
      <c r="Q42" s="38" t="str">
        <f>TEXT((O42-P42)*60,"00")</f>
        <v>50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1.8333333333333335</v>
      </c>
      <c r="X42" s="22">
        <f>IF(R42="",W42,IF(R42="N",IF(U42="E",180+W42,180-W42),IF(U42="E",360-W42,W42)))</f>
        <v>181.83333333333334</v>
      </c>
      <c r="Y42" s="22">
        <f>RADIANS(X42)</f>
        <v>3.1735903565430226</v>
      </c>
      <c r="Z42" s="64"/>
      <c r="AA42" s="58">
        <f>-M42*COS(Y42)</f>
        <v>19.409958874735075</v>
      </c>
      <c r="AB42" s="58">
        <f>-M42*SIN(Y42)</f>
        <v>0.62128614811012495</v>
      </c>
      <c r="AC42" s="64"/>
      <c r="AD42" s="82">
        <f>$AA$40/$M$40*M42</f>
        <v>-4.7992512517210276E-5</v>
      </c>
      <c r="AE42" s="82">
        <f>$AB$40/$M$40*M42</f>
        <v>-1.0700386425148202E-4</v>
      </c>
      <c r="AF42" s="22">
        <f t="shared" si="0"/>
        <v>19.410006867247592</v>
      </c>
      <c r="AG42" s="22">
        <f t="shared" si="0"/>
        <v>0.62139315197437639</v>
      </c>
      <c r="AH42" s="63"/>
      <c r="AI42" s="38">
        <f>A42</f>
        <v>1</v>
      </c>
      <c r="AJ42" s="82">
        <f t="shared" ref="AJ42:AK44" si="1">AJ41+AF41</f>
        <v>717887.54839528538</v>
      </c>
      <c r="AK42" s="82">
        <f t="shared" si="1"/>
        <v>459191.70164536859</v>
      </c>
      <c r="AL42" s="66"/>
      <c r="AM42" s="9" t="str">
        <f>IF(A43=0,A42&amp;" - 1",A42&amp;" - "&amp;A43)</f>
        <v>1 - 2</v>
      </c>
      <c r="AN42" s="18">
        <f>F42</f>
        <v>-19.409999999916181</v>
      </c>
      <c r="AO42" s="18">
        <f>AN42*G42</f>
        <v>12.034199999857647</v>
      </c>
      <c r="AP42" s="9" t="str">
        <f>D42&amp;","&amp;C42</f>
        <v>459191.7,717887.55</v>
      </c>
    </row>
    <row r="43" spans="1:44">
      <c r="A43" s="20">
        <f>A42+1</f>
        <v>2</v>
      </c>
      <c r="B43" s="44"/>
      <c r="C43" s="60">
        <v>717906.96</v>
      </c>
      <c r="D43" s="60">
        <v>459192.32000000001</v>
      </c>
      <c r="E43" s="79"/>
      <c r="F43" s="72">
        <f>IF(C44=0,C43-$C$42,C43-C44)</f>
        <v>1.2399999999906868</v>
      </c>
      <c r="G43" s="72">
        <f>IF(D44=0,D43-$D$42,D43-D44)</f>
        <v>-39.909999999974389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39.929258695822696</v>
      </c>
      <c r="N43" s="36">
        <f>IF(F43=0,,ATAN(G43/F43))</f>
        <v>-1.5397364113828633</v>
      </c>
      <c r="O43" s="36">
        <f>ABS(DEGREES(N43))</f>
        <v>88.220397934857161</v>
      </c>
      <c r="P43" s="37" t="str">
        <f>TEXT(INT(O43),"00")</f>
        <v>88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88.216666666666669</v>
      </c>
      <c r="X43" s="22">
        <f>IF(R43="",W43,IF(R43="N",IF(U43="E",180+W43,180-W43),IF(U43="E",360-W43,W43)))</f>
        <v>271.7833333333333</v>
      </c>
      <c r="Y43" s="22">
        <f>RADIANS(X43)</f>
        <v>4.7435140187119211</v>
      </c>
      <c r="Z43" s="64"/>
      <c r="AA43" s="58">
        <f>-M43*COS(Y43)</f>
        <v>-1.2425990529049815</v>
      </c>
      <c r="AB43" s="58">
        <f>-M43*SIN(Y43)</f>
        <v>39.909919162930564</v>
      </c>
      <c r="AC43" s="64"/>
      <c r="AD43" s="82">
        <f>$AA$40/$M$40*M43</f>
        <v>-9.8677412779978524E-5</v>
      </c>
      <c r="AE43" s="82">
        <f>$AB$40/$M$40*M43</f>
        <v>-2.2001066266346935E-4</v>
      </c>
      <c r="AF43" s="22">
        <f t="shared" si="0"/>
        <v>-1.2425003754922015</v>
      </c>
      <c r="AG43" s="22">
        <f t="shared" si="0"/>
        <v>39.91013917359323</v>
      </c>
      <c r="AH43" s="64"/>
      <c r="AI43" s="25">
        <f>A43</f>
        <v>2</v>
      </c>
      <c r="AJ43" s="82">
        <f t="shared" si="1"/>
        <v>717906.95840215264</v>
      </c>
      <c r="AK43" s="82">
        <f t="shared" si="1"/>
        <v>459192.32303852058</v>
      </c>
      <c r="AL43" s="66"/>
      <c r="AM43" s="9" t="str">
        <f>IF(A44=0,A43&amp;" - 1",A43&amp;" - "&amp;A44)</f>
        <v>2 - 3</v>
      </c>
      <c r="AN43" s="18">
        <f>AN42+F42+F43</f>
        <v>-37.579999999841675</v>
      </c>
      <c r="AO43" s="18">
        <f>AN43*G43</f>
        <v>1499.8177999927188</v>
      </c>
      <c r="AP43" s="9" t="str">
        <f>D43&amp;","&amp;C43</f>
        <v>459192.32,717906.96</v>
      </c>
    </row>
    <row r="44" spans="1:44" s="46" customFormat="1">
      <c r="A44" s="20">
        <f>A43+1</f>
        <v>3</v>
      </c>
      <c r="B44" s="44"/>
      <c r="C44" s="60">
        <v>717905.72</v>
      </c>
      <c r="D44" s="60">
        <v>459232.23</v>
      </c>
      <c r="E44" s="79"/>
      <c r="F44" s="72">
        <f>IF(C45=0,C44-$C$42,C44-C45)</f>
        <v>19.309999999939464</v>
      </c>
      <c r="G44" s="72">
        <f>IF(D45=0,D44-$D$42,D44-D45)</f>
        <v>0.46999999997206032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19.315718987333497</v>
      </c>
      <c r="N44" s="22">
        <f>IF(F44=0,,ATAN(G44/F44))</f>
        <v>2.4334915596699043E-2</v>
      </c>
      <c r="O44" s="22">
        <f>ABS(DEGREES(N44))</f>
        <v>1.3942879584979364</v>
      </c>
      <c r="P44" s="24" t="str">
        <f>TEXT(INT(O44),"00")</f>
        <v>01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1.4</v>
      </c>
      <c r="X44" s="22">
        <f>IF(R44="",W44,IF(R44="N",IF(U44="E",180+W44,180-W44),IF(U44="E",360-W44,W44)))</f>
        <v>1.4</v>
      </c>
      <c r="Y44" s="22">
        <f>RADIANS(X44)</f>
        <v>2.4434609527920613E-2</v>
      </c>
      <c r="Z44" s="64"/>
      <c r="AA44" s="58">
        <f>-M44*COS(Y44)</f>
        <v>-19.309953047831982</v>
      </c>
      <c r="AB44" s="58">
        <f>-M44*SIN(Y44)</f>
        <v>-0.47192508744511713</v>
      </c>
      <c r="AC44" s="64"/>
      <c r="AD44" s="82">
        <f>$AA$40/$M$40*M44</f>
        <v>-4.7735050384358377E-5</v>
      </c>
      <c r="AE44" s="82">
        <f>$AB$40/$M$40*M44</f>
        <v>-1.0642982797647554E-4</v>
      </c>
      <c r="AF44" s="22">
        <f>AA44-AD44</f>
        <v>-19.309905312781598</v>
      </c>
      <c r="AG44" s="22">
        <f>AB44-AE44</f>
        <v>-0.47181865761714065</v>
      </c>
      <c r="AH44" s="64"/>
      <c r="AI44" s="25">
        <f>A44</f>
        <v>3</v>
      </c>
      <c r="AJ44" s="82">
        <f t="shared" si="1"/>
        <v>717905.71590177715</v>
      </c>
      <c r="AK44" s="82">
        <f t="shared" si="1"/>
        <v>459232.2331776942</v>
      </c>
      <c r="AL44" s="66"/>
      <c r="AM44" s="9" t="str">
        <f>IF(A45=0,A44&amp;" - 1",A44&amp;" - "&amp;A45)</f>
        <v>3 - 4</v>
      </c>
      <c r="AN44" s="18">
        <f>AN43+F43+F44</f>
        <v>-17.029999999911524</v>
      </c>
      <c r="AO44" s="18">
        <f>AN44*G44</f>
        <v>-8.0040999994826034</v>
      </c>
      <c r="AP44" s="9" t="str">
        <f>D44&amp;","&amp;C44</f>
        <v>459232.23,717905.72</v>
      </c>
    </row>
    <row r="45" spans="1:44" s="46" customFormat="1">
      <c r="A45" s="20">
        <f>A44+1</f>
        <v>4</v>
      </c>
      <c r="B45" s="44"/>
      <c r="C45" s="60">
        <v>717886.41</v>
      </c>
      <c r="D45" s="60">
        <v>459231.76</v>
      </c>
      <c r="E45" s="79"/>
      <c r="F45" s="72">
        <f>IF(C46=0,C45-$C$42,C45-C46)</f>
        <v>-1.1400000000139698</v>
      </c>
      <c r="G45" s="72">
        <f>IF(D46=0,D45-$D$42,D45-D46)</f>
        <v>40.059999999997672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40.076217386373251</v>
      </c>
      <c r="N45" s="22">
        <f>IF(F45=0,,ATAN(G45/F45))</f>
        <v>-1.5423466907904739</v>
      </c>
      <c r="O45" s="22">
        <f>ABS(DEGREES(N45))</f>
        <v>88.369955928263153</v>
      </c>
      <c r="P45" s="24" t="str">
        <f>TEXT(INT(O45),"00")</f>
        <v>88</v>
      </c>
      <c r="Q45" s="25" t="str">
        <f>TEXT((O45-P45)*60,"00")</f>
        <v>22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22</v>
      </c>
      <c r="U45" s="24" t="str">
        <f>IF(L45="",IF(G45&gt;0,"W","E"),"")</f>
        <v>W</v>
      </c>
      <c r="V45" s="44"/>
      <c r="W45" s="22">
        <f>IF(S45="due",90*(I45+K45),S45+T45/60)</f>
        <v>88.36666666666666</v>
      </c>
      <c r="X45" s="22">
        <f>IF(R45="",W45,IF(R45="N",IF(U45="E",180+W45,180-W45),IF(U45="E",360-W45,W45)))</f>
        <v>91.63333333333334</v>
      </c>
      <c r="Y45" s="22">
        <f>RADIANS(X45)</f>
        <v>1.5993033712441374</v>
      </c>
      <c r="Z45" s="64"/>
      <c r="AA45" s="58">
        <f>-M45*COS(Y45)</f>
        <v>1.1422997804335477</v>
      </c>
      <c r="AB45" s="58">
        <f>-M45*SIN(Y45)</f>
        <v>-40.059934488357158</v>
      </c>
      <c r="AC45" s="64"/>
      <c r="AD45" s="82">
        <f>$AA$40/$M$40*M45</f>
        <v>-9.9040592659663574E-5</v>
      </c>
      <c r="AE45" s="82">
        <f>$AB$40/$M$40*M45</f>
        <v>-2.2082040669449404E-4</v>
      </c>
      <c r="AF45" s="22">
        <f>AA45-AD45</f>
        <v>1.1423988210262075</v>
      </c>
      <c r="AG45" s="22">
        <f>AB45-AE45</f>
        <v>-40.059713667950462</v>
      </c>
      <c r="AH45" s="64"/>
      <c r="AI45" s="25">
        <f>A45</f>
        <v>4</v>
      </c>
      <c r="AJ45" s="82">
        <f t="shared" ref="AJ45" si="2">AJ44+AF44</f>
        <v>717886.40599646431</v>
      </c>
      <c r="AK45" s="82">
        <f t="shared" ref="AK45" si="3">AK44+AG44</f>
        <v>459231.76135903661</v>
      </c>
      <c r="AL45" s="66"/>
      <c r="AM45" s="9" t="str">
        <f>IF(A46=0,A45&amp;" - 1",A45&amp;" - "&amp;A46)</f>
        <v>4 - 1</v>
      </c>
      <c r="AN45" s="18">
        <f>AN44+F44+F45</f>
        <v>1.1400000000139698</v>
      </c>
      <c r="AO45" s="18">
        <f>AN45*G45</f>
        <v>45.668400000556979</v>
      </c>
      <c r="AP45" s="9" t="str">
        <f>D45&amp;","&amp;C45</f>
        <v>459231.76,717886.41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1561.5224000022897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780.76120000114486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6.4300294930853237E-3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18522.116724771444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119.09775681464933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4.5904124023508075E-3</v>
      </c>
      <c r="AB40" s="91">
        <f>SUM(AB42:AB65536)</f>
        <v>4.502598500676136E-3</v>
      </c>
      <c r="AC40" s="91"/>
      <c r="AD40" s="91">
        <f>SUM(AD42:AD65536)</f>
        <v>4.5904124023508075E-3</v>
      </c>
      <c r="AE40" s="91">
        <f>SUM(AE42:AE65536)</f>
        <v>4.502598500676136E-3</v>
      </c>
      <c r="AF40" s="91">
        <f>SUM(AF42:AF65536)</f>
        <v>0</v>
      </c>
      <c r="AG40" s="91">
        <f>SUM(AG42:AG65536)</f>
        <v>-4.4408920985006262E-15</v>
      </c>
      <c r="AH40" s="92"/>
      <c r="AI40" s="93">
        <v>1</v>
      </c>
      <c r="AJ40" s="92">
        <f>AJ44+AF44</f>
        <v>717829.52436676458</v>
      </c>
      <c r="AK40" s="92">
        <f>AK44+AG44</f>
        <v>459189.60872853629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3418.9100000000326</v>
      </c>
      <c r="G41" s="72">
        <f>IF(D42=0,D41-$D$41,D41-D42)</f>
        <v>3260.789999999979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4724.5843216308549</v>
      </c>
      <c r="N41" s="36">
        <f>IF(F41=0,,ATAN(G41/F41))</f>
        <v>0.76173086161392678</v>
      </c>
      <c r="O41" s="36">
        <f>ABS(DEGREES(N41))</f>
        <v>43.643963495341772</v>
      </c>
      <c r="P41" s="37" t="str">
        <f>TEXT(INT(O41),"00")</f>
        <v>43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43.65</v>
      </c>
      <c r="X41" s="22">
        <f>IF(R41="",W41,IF(R41="N",IF(U41="E",180+W41,180-W41),IF(U41="E",360-W41,W41)))</f>
        <v>43.65</v>
      </c>
      <c r="Y41" s="22">
        <f>RADIANS(X41)</f>
        <v>0.76183621849552485</v>
      </c>
      <c r="Z41" s="64"/>
      <c r="AA41" s="58">
        <f>-M41*COS(Y41)</f>
        <v>-3418.5664343596472</v>
      </c>
      <c r="AB41" s="58">
        <f>-M41*SIN(Y41)</f>
        <v>-3261.1501875978747</v>
      </c>
      <c r="AC41" s="64"/>
      <c r="AD41" s="22">
        <v>0</v>
      </c>
      <c r="AE41" s="22">
        <v>0</v>
      </c>
      <c r="AF41" s="22">
        <f t="shared" ref="AF41:AG43" si="0">AA41-AD41</f>
        <v>-3418.5664343596472</v>
      </c>
      <c r="AG41" s="22">
        <f t="shared" si="0"/>
        <v>-3261.1501875978747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717809.71</v>
      </c>
      <c r="D42" s="60">
        <v>459189.43</v>
      </c>
      <c r="E42" s="79"/>
      <c r="F42" s="72">
        <f>IF(C43=0,C42-$C$42,C42-C43)</f>
        <v>-1.1400000000139698</v>
      </c>
      <c r="G42" s="72">
        <f>IF(D43=0,D42-$D$42,D42-D43)</f>
        <v>40.179999999993015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40.196168971675284</v>
      </c>
      <c r="N42" s="36">
        <f>IF(F42=0,,ATAN(G42/F42))</f>
        <v>-1.5424316117144852</v>
      </c>
      <c r="O42" s="36">
        <f>ABS(DEGREES(N42))</f>
        <v>88.374821538801342</v>
      </c>
      <c r="P42" s="37" t="str">
        <f>TEXT(INT(O42),"00")</f>
        <v>88</v>
      </c>
      <c r="Q42" s="38" t="str">
        <f>TEXT((O42-P42)*60,"00")</f>
        <v>22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22</v>
      </c>
      <c r="U42" s="40" t="str">
        <f>IF(L42="",IF(G42&gt;0,"W","E"),"")</f>
        <v>W</v>
      </c>
      <c r="V42" s="44"/>
      <c r="W42" s="22">
        <f>IF(S42="due",90*(I42+K42),S42+T42/60)</f>
        <v>88.36666666666666</v>
      </c>
      <c r="X42" s="22">
        <f>IF(R42="",W42,IF(R42="N",IF(U42="E",180+W42,180-W42),IF(U42="E",360-W42,W42)))</f>
        <v>91.63333333333334</v>
      </c>
      <c r="Y42" s="22">
        <f>RADIANS(X42)</f>
        <v>1.5993033712441374</v>
      </c>
      <c r="Z42" s="64"/>
      <c r="AA42" s="58">
        <f>-M42*COS(Y42)</f>
        <v>1.1457187824873634</v>
      </c>
      <c r="AB42" s="58">
        <f>-M42*SIN(Y42)</f>
        <v>-40.179837337536931</v>
      </c>
      <c r="AC42" s="64"/>
      <c r="AD42" s="82">
        <f>$AA$40/$M$40*M42</f>
        <v>1.5492902428190056E-3</v>
      </c>
      <c r="AE42" s="82">
        <f>$AB$40/$M$40*M42</f>
        <v>1.5196525525368069E-3</v>
      </c>
      <c r="AF42" s="22">
        <f t="shared" si="0"/>
        <v>1.1441694922445445</v>
      </c>
      <c r="AG42" s="22">
        <f t="shared" si="0"/>
        <v>-40.181356990089469</v>
      </c>
      <c r="AH42" s="63"/>
      <c r="AI42" s="38">
        <f>A42</f>
        <v>1</v>
      </c>
      <c r="AJ42" s="82">
        <f t="shared" ref="AJ42:AK44" si="1">AJ41+AF41</f>
        <v>717810.05356564035</v>
      </c>
      <c r="AK42" s="82">
        <f t="shared" si="1"/>
        <v>459189.06981240207</v>
      </c>
      <c r="AL42" s="66"/>
      <c r="AM42" s="9" t="str">
        <f>IF(A43=0,A42&amp;" - 1",A42&amp;" - "&amp;A43)</f>
        <v>1 - 2</v>
      </c>
      <c r="AN42" s="18">
        <f>F42</f>
        <v>-1.1400000000139698</v>
      </c>
      <c r="AO42" s="18">
        <f>AN42*G42</f>
        <v>-45.805200000553349</v>
      </c>
      <c r="AP42" s="9" t="str">
        <f>D42&amp;","&amp;C42</f>
        <v>459189.43,717809.71</v>
      </c>
    </row>
    <row r="43" spans="1:44">
      <c r="A43" s="20">
        <f>A42+1</f>
        <v>2</v>
      </c>
      <c r="B43" s="44"/>
      <c r="C43" s="60">
        <v>717810.85</v>
      </c>
      <c r="D43" s="60">
        <v>459149.25</v>
      </c>
      <c r="E43" s="79"/>
      <c r="F43" s="72">
        <f>IF(C44=0,C43-$C$42,C43-C44)</f>
        <v>-19.489999999990687</v>
      </c>
      <c r="G43" s="72">
        <f>IF(D44=0,D43-$D$42,D43-D44)</f>
        <v>-0.82000000000698492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19.507242244859945</v>
      </c>
      <c r="N43" s="36">
        <f>IF(F43=0,,ATAN(G43/F43))</f>
        <v>4.2048059464297863E-2</v>
      </c>
      <c r="O43" s="36">
        <f>ABS(DEGREES(N43))</f>
        <v>2.409176344019385</v>
      </c>
      <c r="P43" s="37" t="str">
        <f>TEXT(INT(O43),"00")</f>
        <v>02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25</v>
      </c>
      <c r="U43" s="40" t="str">
        <f>IF(L43="",IF(G43&gt;0,"W","E"),"")</f>
        <v>E</v>
      </c>
      <c r="V43" s="44"/>
      <c r="W43" s="22">
        <f>IF(S43="due",90*(I43+K43),S43+T43/60)</f>
        <v>2.4166666666666665</v>
      </c>
      <c r="X43" s="22">
        <f>IF(R43="",W43,IF(R43="N",IF(U43="E",180+W43,180-W43),IF(U43="E",360-W43,W43)))</f>
        <v>182.41666666666666</v>
      </c>
      <c r="Y43" s="22">
        <f>RADIANS(X43)</f>
        <v>3.1837714438463225</v>
      </c>
      <c r="Z43" s="64"/>
      <c r="AA43" s="58">
        <f>-M43*COS(Y43)</f>
        <v>19.489892634194049</v>
      </c>
      <c r="AB43" s="58">
        <f>-M43*SIN(Y43)</f>
        <v>0.82254793613319444</v>
      </c>
      <c r="AC43" s="64"/>
      <c r="AD43" s="82">
        <f>$AA$40/$M$40*M43</f>
        <v>7.5187215218357726E-4</v>
      </c>
      <c r="AE43" s="82">
        <f>$AB$40/$M$40*M43</f>
        <v>7.3748895053268415E-4</v>
      </c>
      <c r="AF43" s="22">
        <f t="shared" si="0"/>
        <v>19.489140762041867</v>
      </c>
      <c r="AG43" s="22">
        <f t="shared" si="0"/>
        <v>0.82181044718266172</v>
      </c>
      <c r="AH43" s="64"/>
      <c r="AI43" s="25">
        <f>A43</f>
        <v>2</v>
      </c>
      <c r="AJ43" s="82">
        <f t="shared" si="1"/>
        <v>717811.19773513265</v>
      </c>
      <c r="AK43" s="82">
        <f t="shared" si="1"/>
        <v>459148.888455412</v>
      </c>
      <c r="AL43" s="66"/>
      <c r="AM43" s="9" t="str">
        <f>IF(A44=0,A43&amp;" - 1",A43&amp;" - "&amp;A44)</f>
        <v>2 - 3</v>
      </c>
      <c r="AN43" s="18">
        <f>AN42+F42+F43</f>
        <v>-21.770000000018626</v>
      </c>
      <c r="AO43" s="18">
        <f>AN43*G43</f>
        <v>17.851400000167335</v>
      </c>
      <c r="AP43" s="9" t="str">
        <f>D43&amp;","&amp;C43</f>
        <v>459149.25,717810.85</v>
      </c>
    </row>
    <row r="44" spans="1:44" s="46" customFormat="1">
      <c r="A44" s="20">
        <f>A43+1</f>
        <v>3</v>
      </c>
      <c r="B44" s="44"/>
      <c r="C44" s="60">
        <v>717830.34</v>
      </c>
      <c r="D44" s="60">
        <v>459150.07</v>
      </c>
      <c r="E44" s="79"/>
      <c r="F44" s="72">
        <f>IF(C45=0,C44-$C$42,C44-C45)</f>
        <v>1.159999999916181</v>
      </c>
      <c r="G44" s="72">
        <f>IF(D45=0,D44-$D$42,D44-D45)</f>
        <v>-39.899999999965075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39.916858593794913</v>
      </c>
      <c r="N44" s="22">
        <f>IF(F44=0,,ATAN(G44/F44))</f>
        <v>-1.5417318318866253</v>
      </c>
      <c r="O44" s="22">
        <f>ABS(DEGREES(N44))</f>
        <v>88.334727108076592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E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271.66666666666669</v>
      </c>
      <c r="Y44" s="22">
        <f>RADIANS(X44)</f>
        <v>4.7414778012512624</v>
      </c>
      <c r="Z44" s="64"/>
      <c r="AA44" s="58">
        <f>-M44*COS(Y44)</f>
        <v>-1.1609706053090894</v>
      </c>
      <c r="AB44" s="58">
        <f>-M44*SIN(Y44)</f>
        <v>39.899971770047998</v>
      </c>
      <c r="AC44" s="64"/>
      <c r="AD44" s="82">
        <f>$AA$40/$M$40*M44</f>
        <v>1.5385247182867279E-3</v>
      </c>
      <c r="AE44" s="82">
        <f>$AB$40/$M$40*M44</f>
        <v>1.5090929708763004E-3</v>
      </c>
      <c r="AF44" s="22">
        <f>AA44-AD44</f>
        <v>-1.162509130027376</v>
      </c>
      <c r="AG44" s="22">
        <f>AB44-AE44</f>
        <v>39.89846267707712</v>
      </c>
      <c r="AH44" s="64"/>
      <c r="AI44" s="25">
        <f>A44</f>
        <v>3</v>
      </c>
      <c r="AJ44" s="82">
        <f t="shared" si="1"/>
        <v>717830.68687589467</v>
      </c>
      <c r="AK44" s="82">
        <f t="shared" si="1"/>
        <v>459149.7102658592</v>
      </c>
      <c r="AL44" s="66"/>
      <c r="AM44" s="9" t="str">
        <f>IF(A45=0,A44&amp;" - 1",A44&amp;" - "&amp;A45)</f>
        <v>3 - 4</v>
      </c>
      <c r="AN44" s="18">
        <f>AN43+F43+F44</f>
        <v>-40.100000000093132</v>
      </c>
      <c r="AO44" s="18">
        <f>AN44*G44</f>
        <v>1599.9900000023156</v>
      </c>
      <c r="AP44" s="9" t="str">
        <f>D44&amp;","&amp;C44</f>
        <v>459150.07,717830.34</v>
      </c>
    </row>
    <row r="45" spans="1:44" s="46" customFormat="1">
      <c r="A45" s="20">
        <f>A44+1</f>
        <v>4</v>
      </c>
      <c r="B45" s="44"/>
      <c r="C45" s="60">
        <v>717829.18</v>
      </c>
      <c r="D45" s="60">
        <v>459189.97</v>
      </c>
      <c r="E45" s="79"/>
      <c r="F45" s="72">
        <f>IF(C46=0,C45-$C$42,C45-C46)</f>
        <v>19.470000000088476</v>
      </c>
      <c r="G45" s="72">
        <f>IF(D46=0,D45-$D$42,D45-D46)</f>
        <v>0.53999999997904524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19.477487004319183</v>
      </c>
      <c r="N45" s="22">
        <f>IF(F45=0,,ATAN(G45/F45))</f>
        <v>2.7727868651094431E-2</v>
      </c>
      <c r="O45" s="22">
        <f>ABS(DEGREES(N45))</f>
        <v>1.5886898486008139</v>
      </c>
      <c r="P45" s="24" t="str">
        <f>TEXT(INT(O45),"00")</f>
        <v>01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1.5833333333333335</v>
      </c>
      <c r="X45" s="22">
        <f>IF(R45="",W45,IF(R45="N",IF(U45="E",180+W45,180-W45),IF(U45="E",360-W45,W45)))</f>
        <v>1.5833333333333335</v>
      </c>
      <c r="Y45" s="22">
        <f>RADIANS(X45)</f>
        <v>2.7634379823243554E-2</v>
      </c>
      <c r="Z45" s="64"/>
      <c r="AA45" s="58">
        <f>-M45*COS(Y45)</f>
        <v>-19.470050398969974</v>
      </c>
      <c r="AB45" s="58">
        <f>-M45*SIN(Y45)</f>
        <v>-0.53817977014358842</v>
      </c>
      <c r="AC45" s="64"/>
      <c r="AD45" s="82">
        <f>$AA$40/$M$40*M45</f>
        <v>7.5072528906149668E-4</v>
      </c>
      <c r="AE45" s="82">
        <f>$AB$40/$M$40*M45</f>
        <v>7.3636402673034416E-4</v>
      </c>
      <c r="AF45" s="22">
        <f>AA45-AD45</f>
        <v>-19.470801124259037</v>
      </c>
      <c r="AG45" s="22">
        <f>AB45-AE45</f>
        <v>-0.53891613417031881</v>
      </c>
      <c r="AH45" s="64"/>
      <c r="AI45" s="25">
        <f>A45</f>
        <v>4</v>
      </c>
      <c r="AJ45" s="82">
        <f t="shared" ref="AJ45" si="2">AJ44+AF44</f>
        <v>717829.52436676458</v>
      </c>
      <c r="AK45" s="82">
        <f t="shared" ref="AK45" si="3">AK44+AG44</f>
        <v>459189.60872853629</v>
      </c>
      <c r="AL45" s="66"/>
      <c r="AM45" s="9" t="str">
        <f>IF(A46=0,A45&amp;" - 1",A45&amp;" - "&amp;A46)</f>
        <v>4 - 1</v>
      </c>
      <c r="AN45" s="18">
        <f>AN44+F44+F45</f>
        <v>-19.470000000088476</v>
      </c>
      <c r="AO45" s="18">
        <f>AN45*G45</f>
        <v>-10.513799999639788</v>
      </c>
      <c r="AP45" s="9" t="str">
        <f>D45&amp;","&amp;C45</f>
        <v>459189.97,717829.18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1560.0973000021631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780.04865000108157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4.556469950098823E-3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26124.491965070923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119.03546260044382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2.2077420563881844E-3</v>
      </c>
      <c r="AB40" s="91">
        <f>SUM(AB42:AB65536)</f>
        <v>3.9858867794517749E-3</v>
      </c>
      <c r="AC40" s="91"/>
      <c r="AD40" s="91">
        <f>SUM(AD42:AD65536)</f>
        <v>2.2077420563881849E-3</v>
      </c>
      <c r="AE40" s="91">
        <f>SUM(AE42:AE65536)</f>
        <v>3.9858867794517749E-3</v>
      </c>
      <c r="AF40" s="91">
        <f>SUM(AF42:AF65536)</f>
        <v>0</v>
      </c>
      <c r="AG40" s="91">
        <f>SUM(AG42:AG65536)</f>
        <v>6.7723604502134549E-15</v>
      </c>
      <c r="AH40" s="92"/>
      <c r="AI40" s="93">
        <v>1</v>
      </c>
      <c r="AJ40" s="92">
        <f>AJ44+AF44</f>
        <v>717868.08880514768</v>
      </c>
      <c r="AK40" s="92">
        <f>AK44+AG44</f>
        <v>459191.0907436994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3341.0699999999488</v>
      </c>
      <c r="G41" s="72">
        <f>IF(D42=0,D41-$D$41,D41-D42)</f>
        <v>3258.5199999999604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4666.9798944605927</v>
      </c>
      <c r="N41" s="36">
        <f>IF(F41=0,,ATAN(G41/F41))</f>
        <v>0.77289046289226726</v>
      </c>
      <c r="O41" s="36">
        <f>ABS(DEGREES(N41))</f>
        <v>44.28336154963948</v>
      </c>
      <c r="P41" s="37" t="str">
        <f>TEXT(INT(O41),"00")</f>
        <v>44</v>
      </c>
      <c r="Q41" s="38" t="str">
        <f>TEXT((O41-P41)*60,"00")</f>
        <v>17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44.283333333333331</v>
      </c>
      <c r="X41" s="22">
        <f>IF(R41="",W41,IF(R41="N",IF(U41="E",180+W41,180-W41),IF(U41="E",360-W41,W41)))</f>
        <v>44.283333333333331</v>
      </c>
      <c r="Y41" s="22">
        <f>RADIANS(X41)</f>
        <v>0.77288997042482221</v>
      </c>
      <c r="Z41" s="64"/>
      <c r="AA41" s="58">
        <f>-M41*COS(Y41)</f>
        <v>-3341.0716047145629</v>
      </c>
      <c r="AB41" s="58">
        <f>-M41*SIN(Y41)</f>
        <v>-3258.5183546313592</v>
      </c>
      <c r="AC41" s="64"/>
      <c r="AD41" s="22">
        <v>0</v>
      </c>
      <c r="AE41" s="22">
        <v>0</v>
      </c>
      <c r="AF41" s="22">
        <f t="shared" ref="AF41:AG43" si="0">AA41-AD41</f>
        <v>-3341.0716047145629</v>
      </c>
      <c r="AG41" s="22">
        <f t="shared" si="0"/>
        <v>-3258.5183546313592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717887.55</v>
      </c>
      <c r="D42" s="60">
        <v>459191.7</v>
      </c>
      <c r="E42" s="79"/>
      <c r="F42" s="72">
        <f>IF(C43=0,C42-$C$42,C42-C43)</f>
        <v>1.1400000000139698</v>
      </c>
      <c r="G42" s="72">
        <f>IF(D43=0,D42-$D$42,D42-D43)</f>
        <v>-40.059999999997672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40.076217386373251</v>
      </c>
      <c r="N42" s="36">
        <f>IF(F42=0,,ATAN(G42/F42))</f>
        <v>-1.5423466907904739</v>
      </c>
      <c r="O42" s="36">
        <f>ABS(DEGREES(N42))</f>
        <v>88.369955928263153</v>
      </c>
      <c r="P42" s="37" t="str">
        <f>TEXT(INT(O42),"00")</f>
        <v>88</v>
      </c>
      <c r="Q42" s="38" t="str">
        <f>TEXT((O42-P42)*60,"00")</f>
        <v>22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22</v>
      </c>
      <c r="U42" s="40" t="str">
        <f>IF(L42="",IF(G42&gt;0,"W","E"),"")</f>
        <v>E</v>
      </c>
      <c r="V42" s="44"/>
      <c r="W42" s="22">
        <f>IF(S42="due",90*(I42+K42),S42+T42/60)</f>
        <v>88.36666666666666</v>
      </c>
      <c r="X42" s="22">
        <f>IF(R42="",W42,IF(R42="N",IF(U42="E",180+W42,180-W42),IF(U42="E",360-W42,W42)))</f>
        <v>271.63333333333333</v>
      </c>
      <c r="Y42" s="22">
        <f>RADIANS(X42)</f>
        <v>4.7408960248339307</v>
      </c>
      <c r="Z42" s="64"/>
      <c r="AA42" s="58">
        <f>-M42*COS(Y42)</f>
        <v>-1.1422997804335517</v>
      </c>
      <c r="AB42" s="58">
        <f>-M42*SIN(Y42)</f>
        <v>40.059934488357158</v>
      </c>
      <c r="AC42" s="64"/>
      <c r="AD42" s="82">
        <f>$AA$40/$M$40*M42</f>
        <v>7.4329068541395917E-4</v>
      </c>
      <c r="AE42" s="82">
        <f>$AB$40/$M$40*M42</f>
        <v>1.341946858197743E-3</v>
      </c>
      <c r="AF42" s="22">
        <f t="shared" si="0"/>
        <v>-1.1430430711189656</v>
      </c>
      <c r="AG42" s="22">
        <f t="shared" si="0"/>
        <v>40.05859254149896</v>
      </c>
      <c r="AH42" s="63"/>
      <c r="AI42" s="38">
        <f>A42</f>
        <v>1</v>
      </c>
      <c r="AJ42" s="82">
        <f t="shared" ref="AJ42:AK44" si="1">AJ41+AF41</f>
        <v>717887.54839528538</v>
      </c>
      <c r="AK42" s="82">
        <f t="shared" si="1"/>
        <v>459191.70164536859</v>
      </c>
      <c r="AL42" s="66"/>
      <c r="AM42" s="9" t="str">
        <f>IF(A43=0,A42&amp;" - 1",A42&amp;" - "&amp;A43)</f>
        <v>1 - 2</v>
      </c>
      <c r="AN42" s="18">
        <f>F42</f>
        <v>1.1400000000139698</v>
      </c>
      <c r="AO42" s="18">
        <f>AN42*G42</f>
        <v>-45.668400000556979</v>
      </c>
      <c r="AP42" s="9" t="str">
        <f>D42&amp;","&amp;C42</f>
        <v>459191.7,717887.55</v>
      </c>
    </row>
    <row r="43" spans="1:44">
      <c r="A43" s="20">
        <f>A42+1</f>
        <v>2</v>
      </c>
      <c r="B43" s="44"/>
      <c r="C43" s="60">
        <v>717886.41</v>
      </c>
      <c r="D43" s="60">
        <v>459231.76</v>
      </c>
      <c r="E43" s="79"/>
      <c r="F43" s="72">
        <f>IF(C44=0,C43-$C$42,C43-C44)</f>
        <v>19.489999999990687</v>
      </c>
      <c r="G43" s="72">
        <f>IF(D44=0,D43-$D$42,D43-D44)</f>
        <v>0.70000000001164153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19.502566497762629</v>
      </c>
      <c r="N43" s="36">
        <f>IF(F43=0,,ATAN(G43/F43))</f>
        <v>3.5900423024570076E-2</v>
      </c>
      <c r="O43" s="36">
        <f>ABS(DEGREES(N43))</f>
        <v>2.0569427220421512</v>
      </c>
      <c r="P43" s="37" t="str">
        <f>TEXT(INT(O43),"00")</f>
        <v>02</v>
      </c>
      <c r="Q43" s="38" t="str">
        <f>TEXT((O43-P43)*60,"00")</f>
        <v>03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03</v>
      </c>
      <c r="U43" s="40" t="str">
        <f>IF(L43="",IF(G43&gt;0,"W","E"),"")</f>
        <v>W</v>
      </c>
      <c r="V43" s="44"/>
      <c r="W43" s="22">
        <f>IF(S43="due",90*(I43+K43),S43+T43/60)</f>
        <v>2.0499999999999998</v>
      </c>
      <c r="X43" s="22">
        <f>IF(R43="",W43,IF(R43="N",IF(U43="E",180+W43,180-W43),IF(U43="E",360-W43,W43)))</f>
        <v>2.0499999999999998</v>
      </c>
      <c r="Y43" s="22">
        <f>RADIANS(X43)</f>
        <v>3.577924966588375E-2</v>
      </c>
      <c r="Z43" s="64"/>
      <c r="AA43" s="58">
        <f>-M43*COS(Y43)</f>
        <v>-19.490084678255894</v>
      </c>
      <c r="AB43" s="58">
        <f>-M43*SIN(Y43)</f>
        <v>-0.69763832611758159</v>
      </c>
      <c r="AC43" s="64"/>
      <c r="AD43" s="82">
        <f>$AA$40/$M$40*M43</f>
        <v>3.617126806079825E-4</v>
      </c>
      <c r="AE43" s="82">
        <f>$AB$40/$M$40*M43</f>
        <v>6.5304086925538894E-4</v>
      </c>
      <c r="AF43" s="22">
        <f t="shared" si="0"/>
        <v>-19.490446390936501</v>
      </c>
      <c r="AG43" s="22">
        <f t="shared" si="0"/>
        <v>-0.69829136698683703</v>
      </c>
      <c r="AH43" s="64"/>
      <c r="AI43" s="25">
        <f>A43</f>
        <v>2</v>
      </c>
      <c r="AJ43" s="82">
        <f t="shared" si="1"/>
        <v>717886.40535221423</v>
      </c>
      <c r="AK43" s="82">
        <f t="shared" si="1"/>
        <v>459231.76023791009</v>
      </c>
      <c r="AL43" s="66"/>
      <c r="AM43" s="9" t="str">
        <f>IF(A44=0,A43&amp;" - 1",A43&amp;" - "&amp;A44)</f>
        <v>2 - 3</v>
      </c>
      <c r="AN43" s="18">
        <f>AN42+F42+F43</f>
        <v>21.770000000018626</v>
      </c>
      <c r="AO43" s="18">
        <f>AN43*G43</f>
        <v>15.239000000266474</v>
      </c>
      <c r="AP43" s="9" t="str">
        <f>D43&amp;","&amp;C43</f>
        <v>459231.76,717886.41</v>
      </c>
    </row>
    <row r="44" spans="1:44" s="46" customFormat="1">
      <c r="A44" s="20">
        <f>A43+1</f>
        <v>3</v>
      </c>
      <c r="B44" s="44"/>
      <c r="C44" s="60">
        <v>717866.92</v>
      </c>
      <c r="D44" s="60">
        <v>459231.06</v>
      </c>
      <c r="E44" s="79"/>
      <c r="F44" s="72">
        <f>IF(C45=0,C44-$C$42,C44-C45)</f>
        <v>-1.1699999999254942</v>
      </c>
      <c r="G44" s="72">
        <f>IF(D45=0,D44-$D$42,D44-D45)</f>
        <v>39.96999999997206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39.987120426427204</v>
      </c>
      <c r="N44" s="22">
        <f>IF(F44=0,,ATAN(G44/F44))</f>
        <v>-1.5415327290671401</v>
      </c>
      <c r="O44" s="22">
        <f>ABS(DEGREES(N44))</f>
        <v>88.323319356830936</v>
      </c>
      <c r="P44" s="24" t="str">
        <f>TEXT(INT(O44),"00")</f>
        <v>88</v>
      </c>
      <c r="Q44" s="25" t="str">
        <f>TEXT((O44-P44)*60,"00")</f>
        <v>19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19</v>
      </c>
      <c r="U44" s="24" t="str">
        <f>IF(L44="",IF(G44&gt;0,"W","E"),"")</f>
        <v>W</v>
      </c>
      <c r="V44" s="44"/>
      <c r="W44" s="22">
        <f>IF(S44="due",90*(I44+K44),S44+T44/60)</f>
        <v>88.316666666666663</v>
      </c>
      <c r="X44" s="22">
        <f>IF(R44="",W44,IF(R44="N",IF(U44="E",180+W44,180-W44),IF(U44="E",360-W44,W44)))</f>
        <v>91.683333333333337</v>
      </c>
      <c r="Y44" s="22">
        <f>RADIANS(X44)</f>
        <v>1.6001760358701345</v>
      </c>
      <c r="Z44" s="64"/>
      <c r="AA44" s="58">
        <f>-M44*COS(Y44)</f>
        <v>1.1746409625870124</v>
      </c>
      <c r="AB44" s="58">
        <f>-M44*SIN(Y44)</f>
        <v>-39.969863880261144</v>
      </c>
      <c r="AC44" s="64"/>
      <c r="AD44" s="82">
        <f>$AA$40/$M$40*M44</f>
        <v>7.4163821058610495E-4</v>
      </c>
      <c r="AE44" s="82">
        <f>$AB$40/$M$40*M44</f>
        <v>1.3389634582345713E-3</v>
      </c>
      <c r="AF44" s="22">
        <f>AA44-AD44</f>
        <v>1.1738993243764264</v>
      </c>
      <c r="AG44" s="22">
        <f>AB44-AE44</f>
        <v>-39.971202843719375</v>
      </c>
      <c r="AH44" s="64"/>
      <c r="AI44" s="25">
        <f>A44</f>
        <v>3</v>
      </c>
      <c r="AJ44" s="82">
        <f t="shared" si="1"/>
        <v>717866.9149058233</v>
      </c>
      <c r="AK44" s="82">
        <f t="shared" si="1"/>
        <v>459231.06194654311</v>
      </c>
      <c r="AL44" s="66"/>
      <c r="AM44" s="9" t="str">
        <f>IF(A45=0,A44&amp;" - 1",A44&amp;" - "&amp;A45)</f>
        <v>3 - 4</v>
      </c>
      <c r="AN44" s="18">
        <f>AN43+F43+F44</f>
        <v>40.090000000083819</v>
      </c>
      <c r="AO44" s="18">
        <f>AN44*G44</f>
        <v>1602.3973000022302</v>
      </c>
      <c r="AP44" s="9" t="str">
        <f>D44&amp;","&amp;C44</f>
        <v>459231.06,717866.92</v>
      </c>
    </row>
    <row r="45" spans="1:44" s="46" customFormat="1">
      <c r="A45" s="20">
        <f>A44+1</f>
        <v>4</v>
      </c>
      <c r="B45" s="44"/>
      <c r="C45" s="60">
        <v>717868.09</v>
      </c>
      <c r="D45" s="60">
        <v>459191.09</v>
      </c>
      <c r="E45" s="79"/>
      <c r="F45" s="72">
        <f>IF(C46=0,C45-$C$42,C45-C46)</f>
        <v>-19.460000000079162</v>
      </c>
      <c r="G45" s="72">
        <f>IF(D46=0,D45-$D$42,D45-D46)</f>
        <v>-0.60999999998603016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19.469558289880744</v>
      </c>
      <c r="N45" s="22">
        <f>IF(F45=0,,ATAN(G45/F45))</f>
        <v>3.1336090628362789E-2</v>
      </c>
      <c r="O45" s="22">
        <f>ABS(DEGREES(N45))</f>
        <v>1.7954257394446398</v>
      </c>
      <c r="P45" s="24" t="str">
        <f>TEXT(INT(O45),"00")</f>
        <v>01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48</v>
      </c>
      <c r="U45" s="24" t="str">
        <f>IF(L45="",IF(G45&gt;0,"W","E"),"")</f>
        <v>E</v>
      </c>
      <c r="V45" s="44"/>
      <c r="W45" s="22">
        <f>IF(S45="due",90*(I45+K45),S45+T45/60)</f>
        <v>1.8</v>
      </c>
      <c r="X45" s="22">
        <f>IF(R45="",W45,IF(R45="N",IF(U45="E",180+W45,180-W45),IF(U45="E",360-W45,W45)))</f>
        <v>181.8</v>
      </c>
      <c r="Y45" s="22">
        <f>RADIANS(X45)</f>
        <v>3.1730085801256913</v>
      </c>
      <c r="Z45" s="64"/>
      <c r="AA45" s="58">
        <f>-M45*COS(Y45)</f>
        <v>19.459951238158819</v>
      </c>
      <c r="AB45" s="58">
        <f>-M45*SIN(Y45)</f>
        <v>0.61155360480102239</v>
      </c>
      <c r="AC45" s="64"/>
      <c r="AD45" s="82">
        <f>$AA$40/$M$40*M45</f>
        <v>3.6110047978013803E-4</v>
      </c>
      <c r="AE45" s="82">
        <f>$AB$40/$M$40*M45</f>
        <v>6.5193559376407239E-4</v>
      </c>
      <c r="AF45" s="22">
        <f>AA45-AD45</f>
        <v>19.45959013767904</v>
      </c>
      <c r="AG45" s="22">
        <f>AB45-AE45</f>
        <v>0.6109016692072583</v>
      </c>
      <c r="AH45" s="64"/>
      <c r="AI45" s="25">
        <f>A45</f>
        <v>4</v>
      </c>
      <c r="AJ45" s="82">
        <f t="shared" ref="AJ45" si="2">AJ44+AF44</f>
        <v>717868.08880514768</v>
      </c>
      <c r="AK45" s="82">
        <f t="shared" ref="AK45" si="3">AK44+AG44</f>
        <v>459191.0907436994</v>
      </c>
      <c r="AL45" s="66"/>
      <c r="AM45" s="9" t="str">
        <f>IF(A46=0,A45&amp;" - 1",A45&amp;" - "&amp;A46)</f>
        <v>4 - 1</v>
      </c>
      <c r="AN45" s="18">
        <f>AN44+F44+F45</f>
        <v>19.460000000079162</v>
      </c>
      <c r="AO45" s="18">
        <f>AN45*G45</f>
        <v>-11.870599999776436</v>
      </c>
      <c r="AP45" s="9" t="str">
        <f>D45&amp;","&amp;C45</f>
        <v>459191.09,717868.09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1557.6463999956893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778.82319999784465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2.5653708665935721E-3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46380.169588746983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118.98233585064068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-1.8258003960534008E-3</v>
      </c>
      <c r="AB40" s="91">
        <f>SUM(AB42:AB65536)</f>
        <v>1.8021044911264994E-3</v>
      </c>
      <c r="AC40" s="91"/>
      <c r="AD40" s="91">
        <f>SUM(AD42:AD65536)</f>
        <v>-1.8258003960534008E-3</v>
      </c>
      <c r="AE40" s="91">
        <f>SUM(AE42:AE65536)</f>
        <v>1.8021044911264994E-3</v>
      </c>
      <c r="AF40" s="91">
        <f>SUM(AF42:AF65536)</f>
        <v>-1.7763568394002505E-15</v>
      </c>
      <c r="AG40" s="91">
        <f>SUM(AG42:AG65536)</f>
        <v>0</v>
      </c>
      <c r="AH40" s="92"/>
      <c r="AI40" s="93">
        <v>1</v>
      </c>
      <c r="AJ40" s="92">
        <f>AJ44+AF44</f>
        <v>717847.86024926207</v>
      </c>
      <c r="AK40" s="92">
        <f>AK44+AG44</f>
        <v>459230.3056196798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3380.0599999999395</v>
      </c>
      <c r="G41" s="72">
        <f>IF(D42=0,D41-$D$41,D41-D42)</f>
        <v>3259.679999999993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4695.7767521465012</v>
      </c>
      <c r="N41" s="36">
        <f>IF(F41=0,,ATAN(G41/F41))</f>
        <v>0.76726992151478257</v>
      </c>
      <c r="O41" s="36">
        <f>ABS(DEGREES(N41))</f>
        <v>43.961328250130961</v>
      </c>
      <c r="P41" s="37" t="str">
        <f>TEXT(INT(O41),"00")</f>
        <v>43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43.966666666666669</v>
      </c>
      <c r="X41" s="22">
        <f>IF(R41="",W41,IF(R41="N",IF(U41="E",180+W41,180-W41),IF(U41="E",360-W41,W41)))</f>
        <v>43.966666666666669</v>
      </c>
      <c r="Y41" s="22">
        <f>RADIANS(X41)</f>
        <v>0.76736309446017359</v>
      </c>
      <c r="Z41" s="64"/>
      <c r="AA41" s="58">
        <f>-M41*COS(Y41)</f>
        <v>-3379.7562713422622</v>
      </c>
      <c r="AB41" s="58">
        <f>-M41*SIN(Y41)</f>
        <v>-3259.9949159963721</v>
      </c>
      <c r="AC41" s="64"/>
      <c r="AD41" s="22">
        <v>0</v>
      </c>
      <c r="AE41" s="22">
        <v>0</v>
      </c>
      <c r="AF41" s="22">
        <f t="shared" ref="AF41:AG43" si="0">AA41-AD41</f>
        <v>-3379.7562713422622</v>
      </c>
      <c r="AG41" s="22">
        <f t="shared" si="0"/>
        <v>-3259.9949159963721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717848.56</v>
      </c>
      <c r="D42" s="60">
        <v>459190.54</v>
      </c>
      <c r="E42" s="79"/>
      <c r="F42" s="72">
        <f>IF(C43=0,C42-$C$42,C42-C43)</f>
        <v>-19.529999999911524</v>
      </c>
      <c r="G42" s="72">
        <f>IF(D43=0,D42-$D$42,D42-D43)</f>
        <v>-0.55000000004656613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19.537742960654267</v>
      </c>
      <c r="N42" s="36">
        <f>IF(F42=0,,ATAN(G42/F42))</f>
        <v>2.8154360977705479E-2</v>
      </c>
      <c r="O42" s="36">
        <f>ABS(DEGREES(N42))</f>
        <v>1.613126058910342</v>
      </c>
      <c r="P42" s="37" t="str">
        <f>TEXT(INT(O42),"00")</f>
        <v>01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1.6166666666666667</v>
      </c>
      <c r="X42" s="22">
        <f>IF(R42="",W42,IF(R42="N",IF(U42="E",180+W42,180-W42),IF(U42="E",360-W42,W42)))</f>
        <v>181.61666666666667</v>
      </c>
      <c r="Y42" s="22">
        <f>RADIANS(X42)</f>
        <v>3.1698088098303683</v>
      </c>
      <c r="Z42" s="64"/>
      <c r="AA42" s="58">
        <f>-M42*COS(Y42)</f>
        <v>19.529965975227803</v>
      </c>
      <c r="AB42" s="58">
        <f>-M42*SIN(Y42)</f>
        <v>0.55120686047950507</v>
      </c>
      <c r="AC42" s="64"/>
      <c r="AD42" s="82">
        <f>$AA$40/$M$40*M42</f>
        <v>-2.9980936733610132E-4</v>
      </c>
      <c r="AE42" s="82">
        <f>$AB$40/$M$40*M42</f>
        <v>2.9591833177715024E-4</v>
      </c>
      <c r="AF42" s="22">
        <f t="shared" si="0"/>
        <v>19.530265784595141</v>
      </c>
      <c r="AG42" s="22">
        <f t="shared" si="0"/>
        <v>0.55091094214772796</v>
      </c>
      <c r="AH42" s="63"/>
      <c r="AI42" s="38">
        <f>A42</f>
        <v>1</v>
      </c>
      <c r="AJ42" s="82">
        <f t="shared" ref="AJ42:AK44" si="1">AJ41+AF41</f>
        <v>717848.86372865771</v>
      </c>
      <c r="AK42" s="82">
        <f t="shared" si="1"/>
        <v>459190.22508400358</v>
      </c>
      <c r="AL42" s="66"/>
      <c r="AM42" s="9" t="str">
        <f>IF(A43=0,A42&amp;" - 1",A42&amp;" - "&amp;A43)</f>
        <v>1 - 2</v>
      </c>
      <c r="AN42" s="18">
        <f>F42</f>
        <v>-19.529999999911524</v>
      </c>
      <c r="AO42" s="18">
        <f>AN42*G42</f>
        <v>10.741500000860775</v>
      </c>
      <c r="AP42" s="9" t="str">
        <f>D42&amp;","&amp;C42</f>
        <v>459190.54,717848.56</v>
      </c>
    </row>
    <row r="43" spans="1:44">
      <c r="A43" s="20">
        <f>A42+1</f>
        <v>2</v>
      </c>
      <c r="B43" s="44"/>
      <c r="C43" s="60">
        <v>717868.09</v>
      </c>
      <c r="D43" s="60">
        <v>459191.09</v>
      </c>
      <c r="E43" s="79"/>
      <c r="F43" s="72">
        <f>IF(C44=0,C43-$C$42,C43-C44)</f>
        <v>1.1699999999254942</v>
      </c>
      <c r="G43" s="72">
        <f>IF(D44=0,D43-$D$42,D43-D44)</f>
        <v>-39.96999999997206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39.987120426427204</v>
      </c>
      <c r="N43" s="36">
        <f>IF(F43=0,,ATAN(G43/F43))</f>
        <v>-1.5415327290671401</v>
      </c>
      <c r="O43" s="36">
        <f>ABS(DEGREES(N43))</f>
        <v>88.323319356830936</v>
      </c>
      <c r="P43" s="37" t="str">
        <f>TEXT(INT(O43),"00")</f>
        <v>88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88.316666666666663</v>
      </c>
      <c r="X43" s="22">
        <f>IF(R43="",W43,IF(R43="N",IF(U43="E",180+W43,180-W43),IF(U43="E",360-W43,W43)))</f>
        <v>271.68333333333334</v>
      </c>
      <c r="Y43" s="22">
        <f>RADIANS(X43)</f>
        <v>4.7417686894599278</v>
      </c>
      <c r="Z43" s="64"/>
      <c r="AA43" s="58">
        <f>-M43*COS(Y43)</f>
        <v>-1.1746409625870164</v>
      </c>
      <c r="AB43" s="58">
        <f>-M43*SIN(Y43)</f>
        <v>39.969863880261144</v>
      </c>
      <c r="AC43" s="64"/>
      <c r="AD43" s="82">
        <f>$AA$40/$M$40*M43</f>
        <v>-6.1360789221060407E-4</v>
      </c>
      <c r="AE43" s="82">
        <f>$AB$40/$M$40*M43</f>
        <v>6.0564426469269573E-4</v>
      </c>
      <c r="AF43" s="22">
        <f t="shared" si="0"/>
        <v>-1.1740273546948059</v>
      </c>
      <c r="AG43" s="22">
        <f t="shared" si="0"/>
        <v>39.969258235996449</v>
      </c>
      <c r="AH43" s="64"/>
      <c r="AI43" s="25">
        <f>A43</f>
        <v>2</v>
      </c>
      <c r="AJ43" s="82">
        <f t="shared" si="1"/>
        <v>717868.3939944423</v>
      </c>
      <c r="AK43" s="82">
        <f t="shared" si="1"/>
        <v>459190.77599494572</v>
      </c>
      <c r="AL43" s="66"/>
      <c r="AM43" s="9" t="str">
        <f>IF(A44=0,A43&amp;" - 1",A43&amp;" - "&amp;A44)</f>
        <v>2 - 3</v>
      </c>
      <c r="AN43" s="18">
        <f>AN42+F42+F43</f>
        <v>-37.889999999897555</v>
      </c>
      <c r="AO43" s="18">
        <f>AN43*G43</f>
        <v>1514.4632999948467</v>
      </c>
      <c r="AP43" s="9" t="str">
        <f>D43&amp;","&amp;C43</f>
        <v>459191.09,717868.09</v>
      </c>
    </row>
    <row r="44" spans="1:44" s="46" customFormat="1">
      <c r="A44" s="20">
        <f>A43+1</f>
        <v>3</v>
      </c>
      <c r="B44" s="44"/>
      <c r="C44" s="60">
        <v>717866.92</v>
      </c>
      <c r="D44" s="60">
        <v>459231.06</v>
      </c>
      <c r="E44" s="79"/>
      <c r="F44" s="72">
        <f>IF(C45=0,C44-$C$42,C44-C45)</f>
        <v>19.35999999998603</v>
      </c>
      <c r="G44" s="72">
        <f>IF(D45=0,D44-$D$42,D44-D45)</f>
        <v>0.44000000000232831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19.364999354491626</v>
      </c>
      <c r="N44" s="22">
        <f>IF(F44=0,,ATAN(G44/F44))</f>
        <v>2.2723360841777656E-2</v>
      </c>
      <c r="O44" s="22">
        <f>ABS(DEGREES(N44))</f>
        <v>1.3019526725867012</v>
      </c>
      <c r="P44" s="24" t="str">
        <f>TEXT(INT(O44),"00")</f>
        <v>01</v>
      </c>
      <c r="Q44" s="25" t="str">
        <f>TEXT((O44-P44)*60,"00")</f>
        <v>18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18</v>
      </c>
      <c r="U44" s="24" t="str">
        <f>IF(L44="",IF(G44&gt;0,"W","E"),"")</f>
        <v>W</v>
      </c>
      <c r="V44" s="44"/>
      <c r="W44" s="22">
        <f>IF(S44="due",90*(I44+K44),S44+T44/60)</f>
        <v>1.3</v>
      </c>
      <c r="X44" s="22">
        <f>IF(R44="",W44,IF(R44="N",IF(U44="E",180+W44,180-W44),IF(U44="E",360-W44,W44)))</f>
        <v>1.3</v>
      </c>
      <c r="Y44" s="22">
        <f>RADIANS(X44)</f>
        <v>2.2689280275926284E-2</v>
      </c>
      <c r="Z44" s="64"/>
      <c r="AA44" s="58">
        <f>-M44*COS(Y44)</f>
        <v>-19.360014984191828</v>
      </c>
      <c r="AB44" s="58">
        <f>-M44*SIN(Y44)</f>
        <v>-0.43934019999204721</v>
      </c>
      <c r="AC44" s="64"/>
      <c r="AD44" s="82">
        <f>$AA$40/$M$40*M44</f>
        <v>-2.9715859281320608E-4</v>
      </c>
      <c r="AE44" s="82">
        <f>$AB$40/$M$40*M44</f>
        <v>2.9330195997495379E-4</v>
      </c>
      <c r="AF44" s="22">
        <f>AA44-AD44</f>
        <v>-19.359717825599017</v>
      </c>
      <c r="AG44" s="22">
        <f>AB44-AE44</f>
        <v>-0.43963350195202217</v>
      </c>
      <c r="AH44" s="64"/>
      <c r="AI44" s="25">
        <f>A44</f>
        <v>3</v>
      </c>
      <c r="AJ44" s="82">
        <f t="shared" si="1"/>
        <v>717867.21996708761</v>
      </c>
      <c r="AK44" s="82">
        <f t="shared" si="1"/>
        <v>459230.74525318173</v>
      </c>
      <c r="AL44" s="66"/>
      <c r="AM44" s="9" t="str">
        <f>IF(A45=0,A44&amp;" - 1",A44&amp;" - "&amp;A45)</f>
        <v>3 - 4</v>
      </c>
      <c r="AN44" s="18">
        <f>AN43+F43+F44</f>
        <v>-17.35999999998603</v>
      </c>
      <c r="AO44" s="18">
        <f>AN44*G44</f>
        <v>-7.6384000000342729</v>
      </c>
      <c r="AP44" s="9" t="str">
        <f>D44&amp;","&amp;C44</f>
        <v>459231.06,717866.92</v>
      </c>
    </row>
    <row r="45" spans="1:44" s="46" customFormat="1">
      <c r="A45" s="20">
        <f>A44+1</f>
        <v>4</v>
      </c>
      <c r="B45" s="44"/>
      <c r="C45" s="60">
        <v>717847.56</v>
      </c>
      <c r="D45" s="60">
        <v>459230.62</v>
      </c>
      <c r="E45" s="79"/>
      <c r="F45" s="72">
        <f>IF(C46=0,C45-$C$42,C45-C46)</f>
        <v>-1</v>
      </c>
      <c r="G45" s="72">
        <f>IF(D46=0,D45-$D$42,D45-D46)</f>
        <v>40.080000000016298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40.092473109067576</v>
      </c>
      <c r="N45" s="22">
        <f>IF(F45=0,,ATAN(G45/F45))</f>
        <v>-1.5458514022695744</v>
      </c>
      <c r="O45" s="22">
        <f>ABS(DEGREES(N45))</f>
        <v>88.570761104426666</v>
      </c>
      <c r="P45" s="24" t="str">
        <f>TEXT(INT(O45),"00")</f>
        <v>88</v>
      </c>
      <c r="Q45" s="25" t="str">
        <f>TEXT((O45-P45)*60,"00")</f>
        <v>34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34</v>
      </c>
      <c r="U45" s="24" t="str">
        <f>IF(L45="",IF(G45&gt;0,"W","E"),"")</f>
        <v>W</v>
      </c>
      <c r="V45" s="44"/>
      <c r="W45" s="22">
        <f>IF(S45="due",90*(I45+K45),S45+T45/60)</f>
        <v>88.566666666666663</v>
      </c>
      <c r="X45" s="22">
        <f>IF(R45="",W45,IF(R45="N",IF(U45="E",180+W45,180-W45),IF(U45="E",360-W45,W45)))</f>
        <v>91.433333333333337</v>
      </c>
      <c r="Y45" s="22">
        <f>RADIANS(X45)</f>
        <v>1.5958127127401487</v>
      </c>
      <c r="Z45" s="64"/>
      <c r="AA45" s="58">
        <f>-M45*COS(Y45)</f>
        <v>1.0028641711549879</v>
      </c>
      <c r="AB45" s="58">
        <f>-M45*SIN(Y45)</f>
        <v>-40.079928436257475</v>
      </c>
      <c r="AC45" s="64"/>
      <c r="AD45" s="82">
        <f>$AA$40/$M$40*M45</f>
        <v>-6.1522454369348925E-4</v>
      </c>
      <c r="AE45" s="82">
        <f>$AB$40/$M$40*M45</f>
        <v>6.0723993468169953E-4</v>
      </c>
      <c r="AF45" s="22">
        <f>AA45-AD45</f>
        <v>1.0034793956986814</v>
      </c>
      <c r="AG45" s="22">
        <f>AB45-AE45</f>
        <v>-40.080535676192156</v>
      </c>
      <c r="AH45" s="64"/>
      <c r="AI45" s="25">
        <f>A45</f>
        <v>4</v>
      </c>
      <c r="AJ45" s="82">
        <f t="shared" ref="AJ45" si="2">AJ44+AF44</f>
        <v>717847.86024926207</v>
      </c>
      <c r="AK45" s="82">
        <f t="shared" ref="AK45" si="3">AK44+AG44</f>
        <v>459230.3056196798</v>
      </c>
      <c r="AL45" s="66"/>
      <c r="AM45" s="9" t="str">
        <f>IF(A46=0,A45&amp;" - 1",A45&amp;" - "&amp;A46)</f>
        <v>4 - 1</v>
      </c>
      <c r="AN45" s="18">
        <f>AN44+F44+F45</f>
        <v>1</v>
      </c>
      <c r="AO45" s="18">
        <f>AN45*G45</f>
        <v>40.080000000016298</v>
      </c>
      <c r="AP45" s="9" t="str">
        <f>D45&amp;","&amp;C45</f>
        <v>459230.62,717847.56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1558.0766000042208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779.03830000211042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2.1879130650521716E-3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54414.161178761889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119.05345416686781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1.9654642405377842E-3</v>
      </c>
      <c r="AB40" s="91">
        <f>SUM(AB42:AB65536)</f>
        <v>-9.6120440042335442E-4</v>
      </c>
      <c r="AC40" s="91"/>
      <c r="AD40" s="91">
        <f>SUM(AD42:AD65536)</f>
        <v>1.9654642405377842E-3</v>
      </c>
      <c r="AE40" s="91">
        <f>SUM(AE42:AE65536)</f>
        <v>-9.6120440042335442E-4</v>
      </c>
      <c r="AF40" s="91">
        <f>SUM(AF42:AF65536)</f>
        <v>0</v>
      </c>
      <c r="AG40" s="91">
        <f>SUM(AG42:AG65536)</f>
        <v>9.9920072216264089E-16</v>
      </c>
      <c r="AH40" s="92"/>
      <c r="AI40" s="93">
        <v>1</v>
      </c>
      <c r="AJ40" s="92">
        <f>AJ44+AF44</f>
        <v>717829.48403530754</v>
      </c>
      <c r="AK40" s="92">
        <f>AK44+AG44</f>
        <v>459189.65538443084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3380.0599999999395</v>
      </c>
      <c r="G41" s="72">
        <f>IF(D42=0,D41-$D$41,D41-D42)</f>
        <v>3259.679999999993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4695.7767521465012</v>
      </c>
      <c r="N41" s="36">
        <f>IF(F41=0,,ATAN(G41/F41))</f>
        <v>0.76726992151478257</v>
      </c>
      <c r="O41" s="36">
        <f>ABS(DEGREES(N41))</f>
        <v>43.961328250130961</v>
      </c>
      <c r="P41" s="37" t="str">
        <f>TEXT(INT(O41),"00")</f>
        <v>43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43.966666666666669</v>
      </c>
      <c r="X41" s="22">
        <f>IF(R41="",W41,IF(R41="N",IF(U41="E",180+W41,180-W41),IF(U41="E",360-W41,W41)))</f>
        <v>43.966666666666669</v>
      </c>
      <c r="Y41" s="22">
        <f>RADIANS(X41)</f>
        <v>0.76736309446017359</v>
      </c>
      <c r="Z41" s="64"/>
      <c r="AA41" s="58">
        <f>-M41*COS(Y41)</f>
        <v>-3379.7562713422622</v>
      </c>
      <c r="AB41" s="58">
        <f>-M41*SIN(Y41)</f>
        <v>-3259.9949159963721</v>
      </c>
      <c r="AC41" s="64"/>
      <c r="AD41" s="22">
        <v>0</v>
      </c>
      <c r="AE41" s="22">
        <v>0</v>
      </c>
      <c r="AF41" s="22">
        <f t="shared" ref="AF41:AG43" si="0">AA41-AD41</f>
        <v>-3379.7562713422622</v>
      </c>
      <c r="AG41" s="22">
        <f t="shared" si="0"/>
        <v>-3259.9949159963721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717848.56</v>
      </c>
      <c r="D42" s="60">
        <v>459190.54</v>
      </c>
      <c r="E42" s="79"/>
      <c r="F42" s="72">
        <f>IF(C43=0,C42-$C$42,C42-C43)</f>
        <v>1</v>
      </c>
      <c r="G42" s="72">
        <f>IF(D43=0,D42-$D$42,D42-D43)</f>
        <v>-40.080000000016298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40.092473109067576</v>
      </c>
      <c r="N42" s="36">
        <f>IF(F42=0,,ATAN(G42/F42))</f>
        <v>-1.5458514022695744</v>
      </c>
      <c r="O42" s="36">
        <f>ABS(DEGREES(N42))</f>
        <v>88.570761104426666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E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271.43333333333334</v>
      </c>
      <c r="Y42" s="22">
        <f>RADIANS(X42)</f>
        <v>4.7374053663299422</v>
      </c>
      <c r="Z42" s="64"/>
      <c r="AA42" s="58">
        <f>-M42*COS(Y42)</f>
        <v>-1.0028641711550006</v>
      </c>
      <c r="AB42" s="58">
        <f>-M42*SIN(Y42)</f>
        <v>40.079928436257475</v>
      </c>
      <c r="AC42" s="64"/>
      <c r="AD42" s="82">
        <f>$AA$40/$M$40*M42</f>
        <v>6.6189026401658924E-4</v>
      </c>
      <c r="AE42" s="82">
        <f>$AB$40/$M$40*M42</f>
        <v>-3.2369545130774962E-4</v>
      </c>
      <c r="AF42" s="22">
        <f t="shared" si="0"/>
        <v>-1.0035260614190171</v>
      </c>
      <c r="AG42" s="22">
        <f t="shared" si="0"/>
        <v>40.080252131708782</v>
      </c>
      <c r="AH42" s="63"/>
      <c r="AI42" s="38">
        <f>A42</f>
        <v>1</v>
      </c>
      <c r="AJ42" s="82">
        <f t="shared" ref="AJ42:AK44" si="1">AJ41+AF41</f>
        <v>717848.86372865771</v>
      </c>
      <c r="AK42" s="82">
        <f t="shared" si="1"/>
        <v>459190.22508400358</v>
      </c>
      <c r="AL42" s="66"/>
      <c r="AM42" s="9" t="str">
        <f>IF(A43=0,A42&amp;" - 1",A42&amp;" - "&amp;A43)</f>
        <v>1 - 2</v>
      </c>
      <c r="AN42" s="18">
        <f>F42</f>
        <v>1</v>
      </c>
      <c r="AO42" s="18">
        <f>AN42*G42</f>
        <v>-40.080000000016298</v>
      </c>
      <c r="AP42" s="9" t="str">
        <f>D42&amp;","&amp;C42</f>
        <v>459190.54,717848.56</v>
      </c>
    </row>
    <row r="43" spans="1:44">
      <c r="A43" s="20">
        <f>A42+1</f>
        <v>2</v>
      </c>
      <c r="B43" s="44"/>
      <c r="C43" s="60">
        <v>717847.56</v>
      </c>
      <c r="D43" s="60">
        <v>459230.62</v>
      </c>
      <c r="E43" s="79"/>
      <c r="F43" s="72">
        <f>IF(C44=0,C43-$C$42,C43-C44)</f>
        <v>19.460000000079162</v>
      </c>
      <c r="G43" s="72">
        <f>IF(D44=0,D43-$D$42,D43-D44)</f>
        <v>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19.468055886581958</v>
      </c>
      <c r="N43" s="36">
        <f>IF(F43=0,,ATAN(G43/F43))</f>
        <v>2.8769038817356825E-2</v>
      </c>
      <c r="O43" s="36">
        <f>ABS(DEGREES(N43))</f>
        <v>1.6483445048825833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1.65</v>
      </c>
      <c r="Y43" s="22">
        <f>RADIANS(X43)</f>
        <v>2.8797932657906436E-2</v>
      </c>
      <c r="Z43" s="64"/>
      <c r="AA43" s="58">
        <f>-M43*COS(Y43)</f>
        <v>-19.459983811405326</v>
      </c>
      <c r="AB43" s="58">
        <f>-M43*SIN(Y43)</f>
        <v>-0.56056227390093205</v>
      </c>
      <c r="AC43" s="64"/>
      <c r="AD43" s="82">
        <f>$AA$40/$M$40*M43</f>
        <v>3.213998950776905E-4</v>
      </c>
      <c r="AE43" s="82">
        <f>$AB$40/$M$40*M43</f>
        <v>-1.5717965612020075E-4</v>
      </c>
      <c r="AF43" s="22">
        <f t="shared" si="0"/>
        <v>-19.460305211300405</v>
      </c>
      <c r="AG43" s="22">
        <f t="shared" si="0"/>
        <v>-0.56040509424481189</v>
      </c>
      <c r="AH43" s="64"/>
      <c r="AI43" s="25">
        <f>A43</f>
        <v>2</v>
      </c>
      <c r="AJ43" s="82">
        <f t="shared" si="1"/>
        <v>717847.86020259629</v>
      </c>
      <c r="AK43" s="82">
        <f t="shared" si="1"/>
        <v>459230.30533613526</v>
      </c>
      <c r="AL43" s="66"/>
      <c r="AM43" s="9" t="str">
        <f>IF(A44=0,A43&amp;" - 1",A43&amp;" - "&amp;A44)</f>
        <v>2 - 3</v>
      </c>
      <c r="AN43" s="18">
        <f>AN42+F42+F43</f>
        <v>21.460000000079162</v>
      </c>
      <c r="AO43" s="18">
        <f>AN43*G43</f>
        <v>12.017599999994365</v>
      </c>
      <c r="AP43" s="9" t="str">
        <f>D43&amp;","&amp;C43</f>
        <v>459230.62,717847.56</v>
      </c>
    </row>
    <row r="44" spans="1:44" s="46" customFormat="1">
      <c r="A44" s="20">
        <f>A43+1</f>
        <v>3</v>
      </c>
      <c r="B44" s="44"/>
      <c r="C44" s="60">
        <v>717828.1</v>
      </c>
      <c r="D44" s="60">
        <v>459230.06</v>
      </c>
      <c r="E44" s="79"/>
      <c r="F44" s="72">
        <f>IF(C45=0,C44-$C$42,C44-C45)</f>
        <v>-1.0800000000745058</v>
      </c>
      <c r="G44" s="72">
        <f>IF(D45=0,D44-$D$42,D44-D45)</f>
        <v>40.090000000025611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40.104544630281168</v>
      </c>
      <c r="N44" s="22">
        <f>IF(F44=0,,ATAN(G44/F44))</f>
        <v>-1.5438634544879657</v>
      </c>
      <c r="O44" s="22">
        <f>ABS(DEGREES(N44))</f>
        <v>88.456860086648092</v>
      </c>
      <c r="P44" s="24" t="str">
        <f>TEXT(INT(O44),"00")</f>
        <v>88</v>
      </c>
      <c r="Q44" s="25" t="str">
        <f>TEXT((O44-P44)*60,"00")</f>
        <v>27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88.45</v>
      </c>
      <c r="X44" s="22">
        <f>IF(R44="",W44,IF(R44="N",IF(U44="E",180+W44,180-W44),IF(U44="E",360-W44,W44)))</f>
        <v>91.55</v>
      </c>
      <c r="Y44" s="22">
        <f>RADIANS(X44)</f>
        <v>1.5978489302008088</v>
      </c>
      <c r="Z44" s="64"/>
      <c r="AA44" s="58">
        <f>-M44*COS(Y44)</f>
        <v>1.0848000120800094</v>
      </c>
      <c r="AB44" s="58">
        <f>-M44*SIN(Y44)</f>
        <v>-40.089870403083189</v>
      </c>
      <c r="AC44" s="64"/>
      <c r="AD44" s="82">
        <f>$AA$40/$M$40*M44</f>
        <v>6.6208955385190101E-4</v>
      </c>
      <c r="AE44" s="82">
        <f>$AB$40/$M$40*M44</f>
        <v>-3.2379291340485131E-4</v>
      </c>
      <c r="AF44" s="22">
        <f>AA44-AD44</f>
        <v>1.0841379225261576</v>
      </c>
      <c r="AG44" s="22">
        <f>AB44-AE44</f>
        <v>-40.089546610169783</v>
      </c>
      <c r="AH44" s="64"/>
      <c r="AI44" s="25">
        <f>A44</f>
        <v>3</v>
      </c>
      <c r="AJ44" s="82">
        <f t="shared" si="1"/>
        <v>717828.39989738504</v>
      </c>
      <c r="AK44" s="82">
        <f t="shared" si="1"/>
        <v>459229.74493104103</v>
      </c>
      <c r="AL44" s="66"/>
      <c r="AM44" s="9" t="str">
        <f>IF(A45=0,A44&amp;" - 1",A44&amp;" - "&amp;A45)</f>
        <v>3 - 4</v>
      </c>
      <c r="AN44" s="18">
        <f>AN43+F43+F44</f>
        <v>39.840000000083819</v>
      </c>
      <c r="AO44" s="18">
        <f>AN44*G44</f>
        <v>1597.1856000043806</v>
      </c>
      <c r="AP44" s="9" t="str">
        <f>D44&amp;","&amp;C44</f>
        <v>459230.06,717828.1</v>
      </c>
    </row>
    <row r="45" spans="1:44" s="46" customFormat="1">
      <c r="A45" s="20">
        <f>A44+1</f>
        <v>4</v>
      </c>
      <c r="B45" s="44"/>
      <c r="C45" s="60">
        <v>717829.18</v>
      </c>
      <c r="D45" s="60">
        <v>459189.97</v>
      </c>
      <c r="E45" s="79"/>
      <c r="F45" s="72">
        <f>IF(C46=0,C45-$C$42,C45-C46)</f>
        <v>-19.380000000004657</v>
      </c>
      <c r="G45" s="72">
        <f>IF(D46=0,D45-$D$42,D45-D46)</f>
        <v>-0.57000000000698492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19.388380540937103</v>
      </c>
      <c r="N45" s="22">
        <f>IF(F45=0,,ATAN(G45/F45))</f>
        <v>2.9403288204358162E-2</v>
      </c>
      <c r="O45" s="22">
        <f>ABS(DEGREES(N45))</f>
        <v>1.6846843179165194</v>
      </c>
      <c r="P45" s="24" t="str">
        <f>TEXT(INT(O45),"00")</f>
        <v>01</v>
      </c>
      <c r="Q45" s="25" t="str">
        <f>TEXT((O45-P45)*60,"00")</f>
        <v>41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41</v>
      </c>
      <c r="U45" s="24" t="str">
        <f>IF(L45="",IF(G45&gt;0,"W","E"),"")</f>
        <v>E</v>
      </c>
      <c r="V45" s="44"/>
      <c r="W45" s="22">
        <f>IF(S45="due",90*(I45+K45),S45+T45/60)</f>
        <v>1.6833333333333333</v>
      </c>
      <c r="X45" s="22">
        <f>IF(R45="",W45,IF(R45="N",IF(U45="E",180+W45,180-W45),IF(U45="E",360-W45,W45)))</f>
        <v>181.68333333333334</v>
      </c>
      <c r="Y45" s="22">
        <f>RADIANS(X45)</f>
        <v>3.1709723626650312</v>
      </c>
      <c r="Z45" s="64"/>
      <c r="AA45" s="58">
        <f>-M45*COS(Y45)</f>
        <v>19.380013434720855</v>
      </c>
      <c r="AB45" s="58">
        <f>-M45*SIN(Y45)</f>
        <v>0.5695430363262256</v>
      </c>
      <c r="AC45" s="64"/>
      <c r="AD45" s="82">
        <f>$AA$40/$M$40*M45</f>
        <v>3.2008452759160343E-4</v>
      </c>
      <c r="AE45" s="82">
        <f>$AB$40/$M$40*M45</f>
        <v>-1.5653637959055263E-4</v>
      </c>
      <c r="AF45" s="22">
        <f>AA45-AD45</f>
        <v>19.379693350193264</v>
      </c>
      <c r="AG45" s="22">
        <f>AB45-AE45</f>
        <v>0.56969957270581617</v>
      </c>
      <c r="AH45" s="64"/>
      <c r="AI45" s="25">
        <f>A45</f>
        <v>4</v>
      </c>
      <c r="AJ45" s="82">
        <f t="shared" ref="AJ45" si="2">AJ44+AF44</f>
        <v>717829.48403530754</v>
      </c>
      <c r="AK45" s="82">
        <f t="shared" ref="AK45" si="3">AK44+AG44</f>
        <v>459189.65538443084</v>
      </c>
      <c r="AL45" s="66"/>
      <c r="AM45" s="9" t="str">
        <f>IF(A46=0,A45&amp;" - 1",A45&amp;" - "&amp;A46)</f>
        <v>4 - 1</v>
      </c>
      <c r="AN45" s="18">
        <f>AN44+F44+F45</f>
        <v>19.380000000004657</v>
      </c>
      <c r="AO45" s="18">
        <f>AN45*G45</f>
        <v>-11.046600000138023</v>
      </c>
      <c r="AP45" s="9" t="str">
        <f>D45&amp;","&amp;C45</f>
        <v>459189.97,717829.18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1565.5984000017654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782.79920000088271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8.2394202534229518E-3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14470.436070605039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119.22800403600519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-7.7265833374764448E-3</v>
      </c>
      <c r="AB40" s="91">
        <f>SUM(AB42:AB65536)</f>
        <v>-2.8614604735253124E-3</v>
      </c>
      <c r="AC40" s="91"/>
      <c r="AD40" s="91">
        <f>SUM(AD42:AD65536)</f>
        <v>-7.7265833374764439E-3</v>
      </c>
      <c r="AE40" s="91">
        <f>SUM(AE42:AE65536)</f>
        <v>-2.861460473525312E-3</v>
      </c>
      <c r="AF40" s="91">
        <f>SUM(AF42:AF65536)</f>
        <v>1.7763568394002505E-15</v>
      </c>
      <c r="AG40" s="91">
        <f>SUM(AG42:AG65536)</f>
        <v>0</v>
      </c>
      <c r="AH40" s="92"/>
      <c r="AI40" s="93">
        <v>1</v>
      </c>
      <c r="AJ40" s="92">
        <f>AJ44+AF44</f>
        <v>717808.87397045793</v>
      </c>
      <c r="AK40" s="92">
        <f>AK44+AG44</f>
        <v>459229.1189391067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3418.9100000000326</v>
      </c>
      <c r="G41" s="72">
        <f>IF(D42=0,D41-$D$41,D41-D42)</f>
        <v>3260.789999999979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4724.5843216308549</v>
      </c>
      <c r="N41" s="36">
        <f>IF(F41=0,,ATAN(G41/F41))</f>
        <v>0.76173086161392678</v>
      </c>
      <c r="O41" s="36">
        <f>ABS(DEGREES(N41))</f>
        <v>43.643963495341772</v>
      </c>
      <c r="P41" s="37" t="str">
        <f>TEXT(INT(O41),"00")</f>
        <v>43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43.65</v>
      </c>
      <c r="X41" s="22">
        <f>IF(R41="",W41,IF(R41="N",IF(U41="E",180+W41,180-W41),IF(U41="E",360-W41,W41)))</f>
        <v>43.65</v>
      </c>
      <c r="Y41" s="22">
        <f>RADIANS(X41)</f>
        <v>0.76183621849552485</v>
      </c>
      <c r="Z41" s="64"/>
      <c r="AA41" s="58">
        <f>-M41*COS(Y41)</f>
        <v>-3418.5664343596472</v>
      </c>
      <c r="AB41" s="58">
        <f>-M41*SIN(Y41)</f>
        <v>-3261.1501875978747</v>
      </c>
      <c r="AC41" s="64"/>
      <c r="AD41" s="22">
        <v>0</v>
      </c>
      <c r="AE41" s="22">
        <v>0</v>
      </c>
      <c r="AF41" s="22">
        <f t="shared" ref="AF41:AG43" si="0">AA41-AD41</f>
        <v>-3418.5664343596472</v>
      </c>
      <c r="AG41" s="22">
        <f t="shared" si="0"/>
        <v>-3261.1501875978747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717809.71</v>
      </c>
      <c r="D42" s="60">
        <v>459189.43</v>
      </c>
      <c r="E42" s="79"/>
      <c r="F42" s="72">
        <f>IF(C43=0,C42-$C$42,C42-C43)</f>
        <v>-19.470000000088476</v>
      </c>
      <c r="G42" s="72">
        <f>IF(D43=0,D42-$D$42,D42-D43)</f>
        <v>-0.53999999997904524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19.477487004319183</v>
      </c>
      <c r="N42" s="36">
        <f>IF(F42=0,,ATAN(G42/F42))</f>
        <v>2.7727868651094431E-2</v>
      </c>
      <c r="O42" s="36">
        <f>ABS(DEGREES(N42))</f>
        <v>1.5886898486008139</v>
      </c>
      <c r="P42" s="37" t="str">
        <f>TEXT(INT(O42),"00")</f>
        <v>01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35</v>
      </c>
      <c r="U42" s="40" t="str">
        <f>IF(L42="",IF(G42&gt;0,"W","E"),"")</f>
        <v>E</v>
      </c>
      <c r="V42" s="44"/>
      <c r="W42" s="22">
        <f>IF(S42="due",90*(I42+K42),S42+T42/60)</f>
        <v>1.5833333333333335</v>
      </c>
      <c r="X42" s="22">
        <f>IF(R42="",W42,IF(R42="N",IF(U42="E",180+W42,180-W42),IF(U42="E",360-W42,W42)))</f>
        <v>181.58333333333334</v>
      </c>
      <c r="Y42" s="22">
        <f>RADIANS(X42)</f>
        <v>3.169227033413037</v>
      </c>
      <c r="Z42" s="64"/>
      <c r="AA42" s="58">
        <f>-M42*COS(Y42)</f>
        <v>19.470050398969974</v>
      </c>
      <c r="AB42" s="58">
        <f>-M42*SIN(Y42)</f>
        <v>0.53817977014359297</v>
      </c>
      <c r="AC42" s="64"/>
      <c r="AD42" s="82">
        <f>$AA$40/$M$40*M42</f>
        <v>-1.2622405932253917E-3</v>
      </c>
      <c r="AE42" s="82">
        <f>$AB$40/$M$40*M42</f>
        <v>-4.6745778927601093E-4</v>
      </c>
      <c r="AF42" s="22">
        <f t="shared" si="0"/>
        <v>19.471312639563198</v>
      </c>
      <c r="AG42" s="22">
        <f t="shared" si="0"/>
        <v>0.53864722793286901</v>
      </c>
      <c r="AH42" s="63"/>
      <c r="AI42" s="38">
        <f>A42</f>
        <v>1</v>
      </c>
      <c r="AJ42" s="82">
        <f t="shared" ref="AJ42:AK44" si="1">AJ41+AF41</f>
        <v>717810.05356564035</v>
      </c>
      <c r="AK42" s="82">
        <f t="shared" si="1"/>
        <v>459189.06981240207</v>
      </c>
      <c r="AL42" s="66"/>
      <c r="AM42" s="9" t="str">
        <f>IF(A43=0,A42&amp;" - 1",A42&amp;" - "&amp;A43)</f>
        <v>1 - 2</v>
      </c>
      <c r="AN42" s="18">
        <f>F42</f>
        <v>-19.470000000088476</v>
      </c>
      <c r="AO42" s="18">
        <f>AN42*G42</f>
        <v>10.513799999639788</v>
      </c>
      <c r="AP42" s="9" t="str">
        <f>D42&amp;","&amp;C42</f>
        <v>459189.43,717809.71</v>
      </c>
    </row>
    <row r="43" spans="1:44">
      <c r="A43" s="20">
        <f>A42+1</f>
        <v>2</v>
      </c>
      <c r="B43" s="44"/>
      <c r="C43" s="60">
        <v>717829.18</v>
      </c>
      <c r="D43" s="60">
        <v>459189.97</v>
      </c>
      <c r="E43" s="79"/>
      <c r="F43" s="72">
        <f>IF(C44=0,C43-$C$42,C43-C44)</f>
        <v>1.0800000000745058</v>
      </c>
      <c r="G43" s="72">
        <f>IF(D44=0,D43-$D$42,D43-D44)</f>
        <v>-40.090000000025611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40.104544630281168</v>
      </c>
      <c r="N43" s="36">
        <f>IF(F43=0,,ATAN(G43/F43))</f>
        <v>-1.5438634544879657</v>
      </c>
      <c r="O43" s="36">
        <f>ABS(DEGREES(N43))</f>
        <v>88.456860086648092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271.55</v>
      </c>
      <c r="Y43" s="22">
        <f>RADIANS(X43)</f>
        <v>4.7394415837906019</v>
      </c>
      <c r="Z43" s="64"/>
      <c r="AA43" s="58">
        <f>-M43*COS(Y43)</f>
        <v>-1.0848000120800045</v>
      </c>
      <c r="AB43" s="58">
        <f>-M43*SIN(Y43)</f>
        <v>40.089870403083189</v>
      </c>
      <c r="AC43" s="64"/>
      <c r="AD43" s="82">
        <f>$AA$40/$M$40*M43</f>
        <v>-2.598979231455004E-3</v>
      </c>
      <c r="AE43" s="82">
        <f>$AB$40/$M$40*M43</f>
        <v>-9.6250516140173074E-4</v>
      </c>
      <c r="AF43" s="22">
        <f t="shared" si="0"/>
        <v>-1.0822010328485496</v>
      </c>
      <c r="AG43" s="22">
        <f t="shared" si="0"/>
        <v>40.090832908244593</v>
      </c>
      <c r="AH43" s="64"/>
      <c r="AI43" s="25">
        <f>A43</f>
        <v>2</v>
      </c>
      <c r="AJ43" s="82">
        <f t="shared" si="1"/>
        <v>717829.52487827989</v>
      </c>
      <c r="AK43" s="82">
        <f t="shared" si="1"/>
        <v>459189.60845962999</v>
      </c>
      <c r="AL43" s="66"/>
      <c r="AM43" s="9" t="str">
        <f>IF(A44=0,A43&amp;" - 1",A43&amp;" - "&amp;A44)</f>
        <v>2 - 3</v>
      </c>
      <c r="AN43" s="18">
        <f>AN42+F42+F43</f>
        <v>-37.860000000102445</v>
      </c>
      <c r="AO43" s="18">
        <f>AN43*G43</f>
        <v>1517.8074000050767</v>
      </c>
      <c r="AP43" s="9" t="str">
        <f>D43&amp;","&amp;C43</f>
        <v>459189.97,717829.18</v>
      </c>
    </row>
    <row r="44" spans="1:44" s="46" customFormat="1">
      <c r="A44" s="20">
        <f>A43+1</f>
        <v>3</v>
      </c>
      <c r="B44" s="44"/>
      <c r="C44" s="60">
        <v>717828.1</v>
      </c>
      <c r="D44" s="60">
        <v>459230.06</v>
      </c>
      <c r="E44" s="79"/>
      <c r="F44" s="72">
        <f>IF(C45=0,C44-$C$42,C44-C45)</f>
        <v>19.569999999948777</v>
      </c>
      <c r="G44" s="72">
        <f>IF(D45=0,D44-$D$42,D44-D45)</f>
        <v>0.58000000001629815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19.578592901381192</v>
      </c>
      <c r="N44" s="22">
        <f>IF(F44=0,,ATAN(G44/F44))</f>
        <v>2.9628526954183991E-2</v>
      </c>
      <c r="O44" s="22">
        <f>ABS(DEGREES(N44))</f>
        <v>1.6975895476643426</v>
      </c>
      <c r="P44" s="24" t="str">
        <f>TEXT(INT(O44),"00")</f>
        <v>01</v>
      </c>
      <c r="Q44" s="25" t="str">
        <f>TEXT((O44-P44)*60,"00")</f>
        <v>42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1.7</v>
      </c>
      <c r="X44" s="22">
        <f>IF(R44="",W44,IF(R44="N",IF(U44="E",180+W44,180-W44),IF(U44="E",360-W44,W44)))</f>
        <v>1.7</v>
      </c>
      <c r="Y44" s="22">
        <f>RADIANS(X44)</f>
        <v>2.9670597283903602E-2</v>
      </c>
      <c r="Z44" s="64"/>
      <c r="AA44" s="58">
        <f>-M44*COS(Y44)</f>
        <v>-19.56997558183895</v>
      </c>
      <c r="AB44" s="58">
        <f>-M44*SIN(Y44)</f>
        <v>-0.58082331585539126</v>
      </c>
      <c r="AC44" s="64"/>
      <c r="AD44" s="82">
        <f>$AA$40/$M$40*M44</f>
        <v>-1.2687927715150159E-3</v>
      </c>
      <c r="AE44" s="82">
        <f>$AB$40/$M$40*M44</f>
        <v>-4.6988432094885425E-4</v>
      </c>
      <c r="AF44" s="22">
        <f>AA44-AD44</f>
        <v>-19.568706789067434</v>
      </c>
      <c r="AG44" s="22">
        <f>AB44-AE44</f>
        <v>-0.58035343153444241</v>
      </c>
      <c r="AH44" s="64"/>
      <c r="AI44" s="25">
        <f>A44</f>
        <v>3</v>
      </c>
      <c r="AJ44" s="82">
        <f t="shared" si="1"/>
        <v>717828.44267724699</v>
      </c>
      <c r="AK44" s="82">
        <f t="shared" si="1"/>
        <v>459229.69929253822</v>
      </c>
      <c r="AL44" s="66"/>
      <c r="AM44" s="9" t="str">
        <f>IF(A45=0,A44&amp;" - 1",A44&amp;" - "&amp;A45)</f>
        <v>3 - 4</v>
      </c>
      <c r="AN44" s="18">
        <f>AN43+F43+F44</f>
        <v>-17.210000000079162</v>
      </c>
      <c r="AO44" s="18">
        <f>AN44*G44</f>
        <v>-9.9818000003264054</v>
      </c>
      <c r="AP44" s="9" t="str">
        <f>D44&amp;","&amp;C44</f>
        <v>459230.06,717828.1</v>
      </c>
    </row>
    <row r="45" spans="1:44" s="46" customFormat="1">
      <c r="A45" s="20">
        <f>A44+1</f>
        <v>4</v>
      </c>
      <c r="B45" s="44"/>
      <c r="C45" s="60">
        <v>717808.53</v>
      </c>
      <c r="D45" s="60">
        <v>459229.48</v>
      </c>
      <c r="E45" s="79"/>
      <c r="F45" s="72">
        <f>IF(C46=0,C45-$C$42,C45-C46)</f>
        <v>-1.1799999999348074</v>
      </c>
      <c r="G45" s="72">
        <f>IF(D46=0,D45-$D$42,D45-D46)</f>
        <v>40.049999999988358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40.067379500023627</v>
      </c>
      <c r="N45" s="22">
        <f>IF(F45=0,,ATAN(G45/F45))</f>
        <v>-1.5413416767705306</v>
      </c>
      <c r="O45" s="22">
        <f>ABS(DEGREES(N45))</f>
        <v>88.312372866568921</v>
      </c>
      <c r="P45" s="24" t="str">
        <f>TEXT(INT(O45),"00")</f>
        <v>88</v>
      </c>
      <c r="Q45" s="25" t="str">
        <f>TEXT((O45-P45)*60,"00")</f>
        <v>19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19</v>
      </c>
      <c r="U45" s="24" t="str">
        <f>IF(L45="",IF(G45&gt;0,"W","E"),"")</f>
        <v>W</v>
      </c>
      <c r="V45" s="44"/>
      <c r="W45" s="22">
        <f>IF(S45="due",90*(I45+K45),S45+T45/60)</f>
        <v>88.316666666666663</v>
      </c>
      <c r="X45" s="22">
        <f>IF(R45="",W45,IF(R45="N",IF(U45="E",180+W45,180-W45),IF(U45="E",360-W45,W45)))</f>
        <v>91.683333333333337</v>
      </c>
      <c r="Y45" s="22">
        <f>RADIANS(X45)</f>
        <v>1.6001760358701345</v>
      </c>
      <c r="Z45" s="64"/>
      <c r="AA45" s="58">
        <f>-M45*COS(Y45)</f>
        <v>1.1769986116115052</v>
      </c>
      <c r="AB45" s="58">
        <f>-M45*SIN(Y45)</f>
        <v>-40.050088317844917</v>
      </c>
      <c r="AC45" s="64"/>
      <c r="AD45" s="82">
        <f>$AA$40/$M$40*M45</f>
        <v>-2.5965707412810317E-3</v>
      </c>
      <c r="AE45" s="82">
        <f>$AB$40/$M$40*M45</f>
        <v>-9.6161320189871622E-4</v>
      </c>
      <c r="AF45" s="22">
        <f>AA45-AD45</f>
        <v>1.1795951823527862</v>
      </c>
      <c r="AG45" s="22">
        <f>AB45-AE45</f>
        <v>-40.049126704643015</v>
      </c>
      <c r="AH45" s="64"/>
      <c r="AI45" s="25">
        <f>A45</f>
        <v>4</v>
      </c>
      <c r="AJ45" s="82">
        <f t="shared" ref="AJ45" si="2">AJ44+AF44</f>
        <v>717808.87397045793</v>
      </c>
      <c r="AK45" s="82">
        <f t="shared" ref="AK45" si="3">AK44+AG44</f>
        <v>459229.1189391067</v>
      </c>
      <c r="AL45" s="66"/>
      <c r="AM45" s="9" t="str">
        <f>IF(A46=0,A45&amp;" - 1",A45&amp;" - "&amp;A46)</f>
        <v>4 - 1</v>
      </c>
      <c r="AN45" s="18">
        <f>AN44+F44+F45</f>
        <v>1.1799999999348074</v>
      </c>
      <c r="AO45" s="18">
        <f>AN45*G45</f>
        <v>47.258999997375298</v>
      </c>
      <c r="AP45" s="9" t="str">
        <f>D45&amp;","&amp;C45</f>
        <v>459229.48,717808.53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1557.4976000023576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778.74880000117878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2.047946303582327E-3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58139.159314154247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119.06587641080621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-2.0438507444353604E-3</v>
      </c>
      <c r="AB40" s="91">
        <f>SUM(AB42:AB65536)</f>
        <v>1.2945345428971855E-4</v>
      </c>
      <c r="AC40" s="91"/>
      <c r="AD40" s="91">
        <f>SUM(AD42:AD65536)</f>
        <v>-2.0438507444353604E-3</v>
      </c>
      <c r="AE40" s="91">
        <f>SUM(AE42:AE65536)</f>
        <v>1.2945345428971855E-4</v>
      </c>
      <c r="AF40" s="91">
        <f>SUM(AF42:AF65536)</f>
        <v>0</v>
      </c>
      <c r="AG40" s="91">
        <f>SUM(AG42:AG65536)</f>
        <v>-5.5511151231257827E-15</v>
      </c>
      <c r="AH40" s="92"/>
      <c r="AI40" s="93">
        <v>1</v>
      </c>
      <c r="AJ40" s="92">
        <f>AJ44+AF44</f>
        <v>717790.53329141694</v>
      </c>
      <c r="AK40" s="92">
        <f>AK44+AG44</f>
        <v>459188.42797488294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3418.9100000000326</v>
      </c>
      <c r="G41" s="72">
        <f>IF(D42=0,D41-$D$41,D41-D42)</f>
        <v>3260.789999999979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4724.5843216308549</v>
      </c>
      <c r="N41" s="36">
        <f>IF(F41=0,,ATAN(G41/F41))</f>
        <v>0.76173086161392678</v>
      </c>
      <c r="O41" s="36">
        <f>ABS(DEGREES(N41))</f>
        <v>43.643963495341772</v>
      </c>
      <c r="P41" s="37" t="str">
        <f>TEXT(INT(O41),"00")</f>
        <v>43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43.65</v>
      </c>
      <c r="X41" s="22">
        <f>IF(R41="",W41,IF(R41="N",IF(U41="E",180+W41,180-W41),IF(U41="E",360-W41,W41)))</f>
        <v>43.65</v>
      </c>
      <c r="Y41" s="22">
        <f>RADIANS(X41)</f>
        <v>0.76183621849552485</v>
      </c>
      <c r="Z41" s="64"/>
      <c r="AA41" s="58">
        <f>-M41*COS(Y41)</f>
        <v>-3418.5664343596472</v>
      </c>
      <c r="AB41" s="58">
        <f>-M41*SIN(Y41)</f>
        <v>-3261.1501875978747</v>
      </c>
      <c r="AC41" s="64"/>
      <c r="AD41" s="22">
        <v>0</v>
      </c>
      <c r="AE41" s="22">
        <v>0</v>
      </c>
      <c r="AF41" s="22">
        <f t="shared" ref="AF41:AG43" si="0">AA41-AD41</f>
        <v>-3418.5664343596472</v>
      </c>
      <c r="AG41" s="22">
        <f t="shared" si="0"/>
        <v>-3261.1501875978747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717809.71</v>
      </c>
      <c r="D42" s="60">
        <v>459189.43</v>
      </c>
      <c r="E42" s="79"/>
      <c r="F42" s="72">
        <f>IF(C43=0,C42-$C$42,C42-C43)</f>
        <v>1.1799999999348074</v>
      </c>
      <c r="G42" s="72">
        <f>IF(D43=0,D42-$D$42,D42-D43)</f>
        <v>-40.049999999988358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40.067379500023627</v>
      </c>
      <c r="N42" s="36">
        <f>IF(F42=0,,ATAN(G42/F42))</f>
        <v>-1.5413416767705306</v>
      </c>
      <c r="O42" s="36">
        <f>ABS(DEGREES(N42))</f>
        <v>88.312372866568921</v>
      </c>
      <c r="P42" s="37" t="str">
        <f>TEXT(INT(O42),"00")</f>
        <v>88</v>
      </c>
      <c r="Q42" s="38" t="str">
        <f>TEXT((O42-P42)*60,"00")</f>
        <v>19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19</v>
      </c>
      <c r="U42" s="40" t="str">
        <f>IF(L42="",IF(G42&gt;0,"W","E"),"")</f>
        <v>E</v>
      </c>
      <c r="V42" s="44"/>
      <c r="W42" s="22">
        <f>IF(S42="due",90*(I42+K42),S42+T42/60)</f>
        <v>88.316666666666663</v>
      </c>
      <c r="X42" s="22">
        <f>IF(R42="",W42,IF(R42="N",IF(U42="E",180+W42,180-W42),IF(U42="E",360-W42,W42)))</f>
        <v>271.68333333333334</v>
      </c>
      <c r="Y42" s="22">
        <f>RADIANS(X42)</f>
        <v>4.7417686894599278</v>
      </c>
      <c r="Z42" s="64"/>
      <c r="AA42" s="58">
        <f>-M42*COS(Y42)</f>
        <v>-1.1769986116115092</v>
      </c>
      <c r="AB42" s="58">
        <f>-M42*SIN(Y42)</f>
        <v>40.050088317844917</v>
      </c>
      <c r="AC42" s="64"/>
      <c r="AD42" s="82">
        <f>$AA$40/$M$40*M42</f>
        <v>-6.8778516471126438E-4</v>
      </c>
      <c r="AE42" s="82">
        <f>$AB$40/$M$40*M42</f>
        <v>4.3562948822710417E-5</v>
      </c>
      <c r="AF42" s="22">
        <f t="shared" si="0"/>
        <v>-1.1763108264467979</v>
      </c>
      <c r="AG42" s="22">
        <f t="shared" si="0"/>
        <v>40.050044754896092</v>
      </c>
      <c r="AH42" s="63"/>
      <c r="AI42" s="38">
        <f>A42</f>
        <v>1</v>
      </c>
      <c r="AJ42" s="82">
        <f t="shared" ref="AJ42:AK44" si="1">AJ41+AF41</f>
        <v>717810.05356564035</v>
      </c>
      <c r="AK42" s="82">
        <f t="shared" si="1"/>
        <v>459189.06981240207</v>
      </c>
      <c r="AL42" s="66"/>
      <c r="AM42" s="9" t="str">
        <f>IF(A43=0,A42&amp;" - 1",A42&amp;" - "&amp;A43)</f>
        <v>1 - 2</v>
      </c>
      <c r="AN42" s="18">
        <f>F42</f>
        <v>1.1799999999348074</v>
      </c>
      <c r="AO42" s="18">
        <f>AN42*G42</f>
        <v>-47.258999997375298</v>
      </c>
      <c r="AP42" s="9" t="str">
        <f>D42&amp;","&amp;C42</f>
        <v>459189.43,717809.71</v>
      </c>
    </row>
    <row r="43" spans="1:44">
      <c r="A43" s="20">
        <f>A42+1</f>
        <v>2</v>
      </c>
      <c r="B43" s="44"/>
      <c r="C43" s="60">
        <v>717808.53</v>
      </c>
      <c r="D43" s="60">
        <v>459229.48</v>
      </c>
      <c r="E43" s="79"/>
      <c r="F43" s="72">
        <f>IF(C44=0,C43-$C$42,C43-C44)</f>
        <v>19.28000000002794</v>
      </c>
      <c r="G43" s="72">
        <f>IF(D44=0,D43-$D$42,D43-D44)</f>
        <v>0.51999999996041879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19.287011173352809</v>
      </c>
      <c r="N43" s="36">
        <f>IF(F43=0,,ATAN(G43/F43))</f>
        <v>2.6964417359155685E-2</v>
      </c>
      <c r="O43" s="36">
        <f>ABS(DEGREES(N43))</f>
        <v>1.5449473117089136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1.55</v>
      </c>
      <c r="Y43" s="22">
        <f>RADIANS(X43)</f>
        <v>2.7052603405912107E-2</v>
      </c>
      <c r="Z43" s="64"/>
      <c r="AA43" s="58">
        <f>-M43*COS(Y43)</f>
        <v>-19.27995406831554</v>
      </c>
      <c r="AB43" s="58">
        <f>-M43*SIN(Y43)</f>
        <v>-0.52170022491771884</v>
      </c>
      <c r="AC43" s="64"/>
      <c r="AD43" s="82">
        <f>$AA$40/$M$40*M43</f>
        <v>-3.3107531169201211E-4</v>
      </c>
      <c r="AE43" s="82">
        <f>$AB$40/$M$40*M43</f>
        <v>2.0969653897313573E-5</v>
      </c>
      <c r="AF43" s="22">
        <f t="shared" si="0"/>
        <v>-19.279622993003848</v>
      </c>
      <c r="AG43" s="22">
        <f t="shared" si="0"/>
        <v>-0.52172119457161614</v>
      </c>
      <c r="AH43" s="64"/>
      <c r="AI43" s="25">
        <f>A43</f>
        <v>2</v>
      </c>
      <c r="AJ43" s="82">
        <f t="shared" si="1"/>
        <v>717808.87725481391</v>
      </c>
      <c r="AK43" s="82">
        <f t="shared" si="1"/>
        <v>459229.11985715694</v>
      </c>
      <c r="AL43" s="66"/>
      <c r="AM43" s="9" t="str">
        <f>IF(A44=0,A43&amp;" - 1",A43&amp;" - "&amp;A44)</f>
        <v>2 - 3</v>
      </c>
      <c r="AN43" s="18">
        <f>AN42+F42+F43</f>
        <v>21.639999999897555</v>
      </c>
      <c r="AO43" s="18">
        <f>AN43*G43</f>
        <v>11.252799999090191</v>
      </c>
      <c r="AP43" s="9" t="str">
        <f>D43&amp;","&amp;C43</f>
        <v>459229.48,717808.53</v>
      </c>
    </row>
    <row r="44" spans="1:44" s="46" customFormat="1">
      <c r="A44" s="20">
        <f>A43+1</f>
        <v>3</v>
      </c>
      <c r="B44" s="44"/>
      <c r="C44" s="60">
        <v>717789.25</v>
      </c>
      <c r="D44" s="60">
        <v>459228.96</v>
      </c>
      <c r="E44" s="79"/>
      <c r="F44" s="72">
        <f>IF(C45=0,C44-$C$42,C44-C45)</f>
        <v>-0.93999999994412065</v>
      </c>
      <c r="G44" s="72">
        <f>IF(D45=0,D44-$D$42,D44-D45)</f>
        <v>40.17000000004191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40.180996752236773</v>
      </c>
      <c r="N44" s="22">
        <f>IF(F44=0,,ATAN(G44/F44))</f>
        <v>-1.5474000489890272</v>
      </c>
      <c r="O44" s="22">
        <f>ABS(DEGREES(N44))</f>
        <v>88.659492025408085</v>
      </c>
      <c r="P44" s="24" t="str">
        <f>TEXT(INT(O44),"00")</f>
        <v>88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88.666666666666671</v>
      </c>
      <c r="X44" s="22">
        <f>IF(R44="",W44,IF(R44="N",IF(U44="E",180+W44,180-W44),IF(U44="E",360-W44,W44)))</f>
        <v>91.333333333333329</v>
      </c>
      <c r="Y44" s="22">
        <f>RADIANS(X44)</f>
        <v>1.5940673834881542</v>
      </c>
      <c r="Z44" s="64"/>
      <c r="AA44" s="58">
        <f>-M44*COS(Y44)</f>
        <v>0.93496986049389219</v>
      </c>
      <c r="AB44" s="58">
        <f>-M44*SIN(Y44)</f>
        <v>-40.170117392948086</v>
      </c>
      <c r="AC44" s="64"/>
      <c r="AD44" s="82">
        <f>$AA$40/$M$40*M44</f>
        <v>-6.8973548593273114E-4</v>
      </c>
      <c r="AE44" s="82">
        <f>$AB$40/$M$40*M44</f>
        <v>4.3686478302434322E-5</v>
      </c>
      <c r="AF44" s="22">
        <f>AA44-AD44</f>
        <v>0.93565959597982495</v>
      </c>
      <c r="AG44" s="22">
        <f>AB44-AE44</f>
        <v>-40.170161079426386</v>
      </c>
      <c r="AH44" s="64"/>
      <c r="AI44" s="25">
        <f>A44</f>
        <v>3</v>
      </c>
      <c r="AJ44" s="82">
        <f t="shared" si="1"/>
        <v>717789.59763182094</v>
      </c>
      <c r="AK44" s="82">
        <f t="shared" si="1"/>
        <v>459228.59813596238</v>
      </c>
      <c r="AL44" s="66"/>
      <c r="AM44" s="9" t="str">
        <f>IF(A45=0,A44&amp;" - 1",A44&amp;" - "&amp;A45)</f>
        <v>3 - 4</v>
      </c>
      <c r="AN44" s="18">
        <f>AN43+F43+F44</f>
        <v>39.979999999981374</v>
      </c>
      <c r="AO44" s="18">
        <f>AN44*G44</f>
        <v>1605.9966000009274</v>
      </c>
      <c r="AP44" s="9" t="str">
        <f>D44&amp;","&amp;C44</f>
        <v>459228.96,717789.25</v>
      </c>
    </row>
    <row r="45" spans="1:44" s="46" customFormat="1">
      <c r="A45" s="20">
        <f>A44+1</f>
        <v>4</v>
      </c>
      <c r="B45" s="44"/>
      <c r="C45" s="60">
        <v>717790.19</v>
      </c>
      <c r="D45" s="60">
        <v>459188.79</v>
      </c>
      <c r="E45" s="79"/>
      <c r="F45" s="72">
        <f>IF(C46=0,C45-$C$42,C45-C46)</f>
        <v>-19.520000000018626</v>
      </c>
      <c r="G45" s="72">
        <f>IF(D46=0,D45-$D$42,D45-D46)</f>
        <v>-0.64000000001396984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19.530488985192999</v>
      </c>
      <c r="N45" s="22">
        <f>IF(F45=0,,ATAN(G45/F45))</f>
        <v>3.277514440475942E-2</v>
      </c>
      <c r="O45" s="22">
        <f>ABS(DEGREES(N45))</f>
        <v>1.8778774473245294</v>
      </c>
      <c r="P45" s="24" t="str">
        <f>TEXT(INT(O45),"00")</f>
        <v>01</v>
      </c>
      <c r="Q45" s="25" t="str">
        <f>TEXT((O45-P45)*60,"00")</f>
        <v>53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53</v>
      </c>
      <c r="U45" s="24" t="str">
        <f>IF(L45="",IF(G45&gt;0,"W","E"),"")</f>
        <v>E</v>
      </c>
      <c r="V45" s="44"/>
      <c r="W45" s="22">
        <f>IF(S45="due",90*(I45+K45),S45+T45/60)</f>
        <v>1.8833333333333333</v>
      </c>
      <c r="X45" s="22">
        <f>IF(R45="",W45,IF(R45="N",IF(U45="E",180+W45,180-W45),IF(U45="E",360-W45,W45)))</f>
        <v>181.88333333333333</v>
      </c>
      <c r="Y45" s="22">
        <f>RADIANS(X45)</f>
        <v>3.1744630211690197</v>
      </c>
      <c r="Z45" s="64"/>
      <c r="AA45" s="58">
        <f>-M45*COS(Y45)</f>
        <v>19.51993896868872</v>
      </c>
      <c r="AB45" s="58">
        <f>-M45*SIN(Y45)</f>
        <v>0.64185875347517407</v>
      </c>
      <c r="AC45" s="64"/>
      <c r="AD45" s="82">
        <f>$AA$40/$M$40*M45</f>
        <v>-3.3525478209935294E-4</v>
      </c>
      <c r="AE45" s="82">
        <f>$AB$40/$M$40*M45</f>
        <v>2.1234373267260227E-5</v>
      </c>
      <c r="AF45" s="22">
        <f>AA45-AD45</f>
        <v>19.520274223470821</v>
      </c>
      <c r="AG45" s="22">
        <f>AB45-AE45</f>
        <v>0.64183751910190678</v>
      </c>
      <c r="AH45" s="64"/>
      <c r="AI45" s="25">
        <f>A45</f>
        <v>4</v>
      </c>
      <c r="AJ45" s="82">
        <f t="shared" ref="AJ45" si="2">AJ44+AF44</f>
        <v>717790.53329141694</v>
      </c>
      <c r="AK45" s="82">
        <f t="shared" ref="AK45" si="3">AK44+AG44</f>
        <v>459188.42797488294</v>
      </c>
      <c r="AL45" s="66"/>
      <c r="AM45" s="9" t="str">
        <f>IF(A46=0,A45&amp;" - 1",A45&amp;" - "&amp;A46)</f>
        <v>4 - 1</v>
      </c>
      <c r="AN45" s="18">
        <f>AN44+F44+F45</f>
        <v>19.520000000018626</v>
      </c>
      <c r="AO45" s="18">
        <f>AN45*G45</f>
        <v>-12.492800000284612</v>
      </c>
      <c r="AP45" s="9" t="str">
        <f>D45&amp;","&amp;C45</f>
        <v>459188.79,717790.19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1544.5075999962339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772.25379999811696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7.8597228704364881E-3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14910.799971009956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117.19475554865068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7.7824297194197811E-3</v>
      </c>
      <c r="AB40" s="91">
        <f>SUM(AB42:AB65536)</f>
        <v>1.099559576536957E-3</v>
      </c>
      <c r="AC40" s="91"/>
      <c r="AD40" s="91">
        <f>SUM(AD42:AD65536)</f>
        <v>7.7824297194197811E-3</v>
      </c>
      <c r="AE40" s="91">
        <f>SUM(AE42:AE65536)</f>
        <v>1.099559576536957E-3</v>
      </c>
      <c r="AF40" s="91">
        <f>SUM(AF42:AF65536)</f>
        <v>0</v>
      </c>
      <c r="AG40" s="91">
        <f>SUM(AG42:AG65536)</f>
        <v>1.1268763699945339E-14</v>
      </c>
      <c r="AH40" s="92"/>
      <c r="AI40" s="93">
        <v>1</v>
      </c>
      <c r="AJ40" s="92">
        <f>AJ44+AF44</f>
        <v>717769.7000340228</v>
      </c>
      <c r="AK40" s="92">
        <f>AK44+AG44</f>
        <v>459225.48946234572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3438.4300000000512</v>
      </c>
      <c r="G41" s="72">
        <f>IF(D42=0,D41-$D$41,D41-D42)</f>
        <v>3261.429999999993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4739.1693902835241</v>
      </c>
      <c r="N41" s="36">
        <f>IF(F41=0,,ATAN(G41/F41))</f>
        <v>0.75898584447423667</v>
      </c>
      <c r="O41" s="36">
        <f>ABS(DEGREES(N41))</f>
        <v>43.486685598546458</v>
      </c>
      <c r="P41" s="37" t="str">
        <f>TEXT(INT(O41),"00")</f>
        <v>43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43.483333333333334</v>
      </c>
      <c r="X41" s="22">
        <f>IF(R41="",W41,IF(R41="N",IF(U41="E",180+W41,180-W41),IF(U41="E",360-W41,W41)))</f>
        <v>43.483333333333334</v>
      </c>
      <c r="Y41" s="22">
        <f>RADIANS(X41)</f>
        <v>0.75892733640886767</v>
      </c>
      <c r="Z41" s="64"/>
      <c r="AA41" s="58">
        <f>-M41*COS(Y41)</f>
        <v>-3438.6208140743729</v>
      </c>
      <c r="AB41" s="58">
        <f>-M41*SIN(Y41)</f>
        <v>-3261.2288185306479</v>
      </c>
      <c r="AC41" s="64"/>
      <c r="AD41" s="22">
        <v>0</v>
      </c>
      <c r="AE41" s="22">
        <v>0</v>
      </c>
      <c r="AF41" s="22">
        <f t="shared" ref="AF41:AG43" si="0">AA41-AD41</f>
        <v>-3438.6208140743729</v>
      </c>
      <c r="AG41" s="22">
        <f t="shared" si="0"/>
        <v>-3261.2288185306479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717790.19</v>
      </c>
      <c r="D42" s="60">
        <v>459188.79</v>
      </c>
      <c r="E42" s="79"/>
      <c r="F42" s="72">
        <f>IF(C43=0,C42-$C$42,C42-C43)</f>
        <v>0.93999999994412065</v>
      </c>
      <c r="G42" s="72">
        <f>IF(D43=0,D42-$D$42,D42-D43)</f>
        <v>-40.17000000004191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40.180996752236773</v>
      </c>
      <c r="N42" s="36">
        <f>IF(F42=0,,ATAN(G42/F42))</f>
        <v>-1.5474000489890272</v>
      </c>
      <c r="O42" s="36">
        <f>ABS(DEGREES(N42))</f>
        <v>88.659492025408085</v>
      </c>
      <c r="P42" s="37" t="str">
        <f>TEXT(INT(O42),"00")</f>
        <v>88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88.666666666666671</v>
      </c>
      <c r="X42" s="22">
        <f>IF(R42="",W42,IF(R42="N",IF(U42="E",180+W42,180-W42),IF(U42="E",360-W42,W42)))</f>
        <v>271.33333333333331</v>
      </c>
      <c r="Y42" s="22">
        <f>RADIANS(X42)</f>
        <v>4.7356600370779471</v>
      </c>
      <c r="Z42" s="64"/>
      <c r="AA42" s="58">
        <f>-M42*COS(Y42)</f>
        <v>-0.9349698604938782</v>
      </c>
      <c r="AB42" s="58">
        <f>-M42*SIN(Y42)</f>
        <v>40.170117392948086</v>
      </c>
      <c r="AC42" s="64"/>
      <c r="AD42" s="82">
        <f>$AA$40/$M$40*M42</f>
        <v>2.6682574814596086E-3</v>
      </c>
      <c r="AE42" s="82">
        <f>$AB$40/$M$40*M42</f>
        <v>3.7699127035920504E-4</v>
      </c>
      <c r="AF42" s="22">
        <f t="shared" si="0"/>
        <v>-0.9376381179753378</v>
      </c>
      <c r="AG42" s="22">
        <f t="shared" si="0"/>
        <v>40.169740401677728</v>
      </c>
      <c r="AH42" s="63"/>
      <c r="AI42" s="38">
        <f>A42</f>
        <v>1</v>
      </c>
      <c r="AJ42" s="82">
        <f t="shared" ref="AJ42:AK44" si="1">AJ41+AF41</f>
        <v>717789.99918592558</v>
      </c>
      <c r="AK42" s="82">
        <f t="shared" si="1"/>
        <v>459188.99118146935</v>
      </c>
      <c r="AL42" s="66"/>
      <c r="AM42" s="9" t="str">
        <f>IF(A43=0,A42&amp;" - 1",A42&amp;" - "&amp;A43)</f>
        <v>1 - 2</v>
      </c>
      <c r="AN42" s="18">
        <f>F42</f>
        <v>0.93999999994412065</v>
      </c>
      <c r="AO42" s="18">
        <f>AN42*G42</f>
        <v>-37.759799997794723</v>
      </c>
      <c r="AP42" s="9" t="str">
        <f>D42&amp;","&amp;C42</f>
        <v>459188.79,717790.19</v>
      </c>
    </row>
    <row r="43" spans="1:44">
      <c r="A43" s="20">
        <f>A42+1</f>
        <v>2</v>
      </c>
      <c r="B43" s="44"/>
      <c r="C43" s="60">
        <v>717789.25</v>
      </c>
      <c r="D43" s="60">
        <v>459228.96</v>
      </c>
      <c r="E43" s="79"/>
      <c r="F43" s="72">
        <f>IF(C44=0,C43-$C$42,C43-C44)</f>
        <v>16.439999999944121</v>
      </c>
      <c r="G43" s="72">
        <f>IF(D44=0,D43-$D$42,D43-D44)</f>
        <v>0.52000000001862645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16.448221788332685</v>
      </c>
      <c r="N43" s="36">
        <f>IF(F43=0,,ATAN(G43/F43))</f>
        <v>3.1619628323994668E-2</v>
      </c>
      <c r="O43" s="36">
        <f>ABS(DEGREES(N43))</f>
        <v>1.8116712527372112</v>
      </c>
      <c r="P43" s="37" t="str">
        <f>TEXT(INT(O43),"00")</f>
        <v>01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49</v>
      </c>
      <c r="U43" s="40" t="str">
        <f>IF(L43="",IF(G43&gt;0,"W","E"),"")</f>
        <v>W</v>
      </c>
      <c r="V43" s="44"/>
      <c r="W43" s="22">
        <f>IF(S43="due",90*(I43+K43),S43+T43/60)</f>
        <v>1.8166666666666667</v>
      </c>
      <c r="X43" s="22">
        <f>IF(R43="",W43,IF(R43="N",IF(U43="E",180+W43,180-W43),IF(U43="E",360-W43,W43)))</f>
        <v>1.8166666666666667</v>
      </c>
      <c r="Y43" s="22">
        <f>RADIANS(X43)</f>
        <v>3.1706814744563654E-2</v>
      </c>
      <c r="Z43" s="64"/>
      <c r="AA43" s="58">
        <f>-M43*COS(Y43)</f>
        <v>-16.439954600521382</v>
      </c>
      <c r="AB43" s="58">
        <f>-M43*SIN(Y43)</f>
        <v>-0.52143334279457698</v>
      </c>
      <c r="AC43" s="64"/>
      <c r="AD43" s="82">
        <f>$AA$40/$M$40*M43</f>
        <v>1.0922598837964988E-3</v>
      </c>
      <c r="AE43" s="82">
        <f>$AB$40/$M$40*M43</f>
        <v>1.5432260342790799E-4</v>
      </c>
      <c r="AF43" s="22">
        <f t="shared" si="0"/>
        <v>-16.44104686040518</v>
      </c>
      <c r="AG43" s="22">
        <f t="shared" si="0"/>
        <v>-0.52158766539800494</v>
      </c>
      <c r="AH43" s="64"/>
      <c r="AI43" s="25">
        <f>A43</f>
        <v>2</v>
      </c>
      <c r="AJ43" s="82">
        <f t="shared" si="1"/>
        <v>717789.06154780765</v>
      </c>
      <c r="AK43" s="82">
        <f t="shared" si="1"/>
        <v>459229.16092187102</v>
      </c>
      <c r="AL43" s="66"/>
      <c r="AM43" s="9" t="str">
        <f>IF(A44=0,A43&amp;" - 1",A43&amp;" - "&amp;A44)</f>
        <v>2 - 3</v>
      </c>
      <c r="AN43" s="18">
        <f>AN42+F42+F43</f>
        <v>18.319999999832362</v>
      </c>
      <c r="AO43" s="18">
        <f>AN43*G43</f>
        <v>9.5264000002540641</v>
      </c>
      <c r="AP43" s="9" t="str">
        <f>D43&amp;","&amp;C43</f>
        <v>459228.96,717789.25</v>
      </c>
    </row>
    <row r="44" spans="1:44" s="46" customFormat="1">
      <c r="A44" s="20">
        <f>A43+1</f>
        <v>3</v>
      </c>
      <c r="B44" s="44"/>
      <c r="C44" s="60">
        <v>717772.81</v>
      </c>
      <c r="D44" s="60">
        <v>459228.44</v>
      </c>
      <c r="E44" s="79"/>
      <c r="F44" s="72">
        <f>IF(C45=0,C44-$C$42,C44-C45)</f>
        <v>2.9200000000419095</v>
      </c>
      <c r="G44" s="72">
        <f>IF(D45=0,D44-$D$42,D44-D45)</f>
        <v>3.1500000000232831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4.2952182715656528</v>
      </c>
      <c r="N44" s="22">
        <f>IF(F44=0,,ATAN(G44/F44))</f>
        <v>0.82327131342609805</v>
      </c>
      <c r="O44" s="22">
        <f>ABS(DEGREES(N44))</f>
        <v>47.169971653507403</v>
      </c>
      <c r="P44" s="24" t="str">
        <f>TEXT(INT(O44),"00")</f>
        <v>47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47.166666666666664</v>
      </c>
      <c r="X44" s="22">
        <f>IF(R44="",W44,IF(R44="N",IF(U44="E",180+W44,180-W44),IF(U44="E",360-W44,W44)))</f>
        <v>47.166666666666664</v>
      </c>
      <c r="Y44" s="22">
        <f>RADIANS(X44)</f>
        <v>0.8232136305239921</v>
      </c>
      <c r="Z44" s="64"/>
      <c r="AA44" s="58">
        <f>-M44*COS(Y44)</f>
        <v>-2.9201816963255607</v>
      </c>
      <c r="AB44" s="58">
        <f>-M44*SIN(Y44)</f>
        <v>-3.1498315607086997</v>
      </c>
      <c r="AC44" s="64"/>
      <c r="AD44" s="82">
        <f>$AA$40/$M$40*M44</f>
        <v>2.8522807331724724E-4</v>
      </c>
      <c r="AE44" s="82">
        <f>$AB$40/$M$40*M44</f>
        <v>4.0299144460060323E-5</v>
      </c>
      <c r="AF44" s="22">
        <f>AA44-AD44</f>
        <v>-2.9204669243988781</v>
      </c>
      <c r="AG44" s="22">
        <f>AB44-AE44</f>
        <v>-3.1498718598531599</v>
      </c>
      <c r="AH44" s="64"/>
      <c r="AI44" s="25">
        <f>A44</f>
        <v>3</v>
      </c>
      <c r="AJ44" s="82">
        <f t="shared" si="1"/>
        <v>717772.62050094723</v>
      </c>
      <c r="AK44" s="82">
        <f t="shared" si="1"/>
        <v>459228.6393342056</v>
      </c>
      <c r="AL44" s="66"/>
      <c r="AM44" s="9" t="str">
        <f>IF(A45=0,A44&amp;" - 1",A44&amp;" - "&amp;A45)</f>
        <v>3 - 4</v>
      </c>
      <c r="AN44" s="18">
        <f>AN43+F43+F44</f>
        <v>37.679999999818392</v>
      </c>
      <c r="AO44" s="18">
        <f>AN44*G44</f>
        <v>118.69200000030524</v>
      </c>
      <c r="AP44" s="9" t="str">
        <f>D44&amp;","&amp;C44</f>
        <v>459228.44,717772.81</v>
      </c>
    </row>
    <row r="45" spans="1:44" s="46" customFormat="1">
      <c r="A45" s="20">
        <f t="shared" ref="A45:A46" si="2">A44+1</f>
        <v>4</v>
      </c>
      <c r="B45" s="44"/>
      <c r="C45" s="60">
        <v>717769.89</v>
      </c>
      <c r="D45" s="60">
        <v>459225.29</v>
      </c>
      <c r="E45" s="79"/>
      <c r="F45" s="72">
        <f t="shared" ref="F45:F46" si="3">IF(C46=0,C45-$C$42,C45-C46)</f>
        <v>-1.0300000000279397</v>
      </c>
      <c r="G45" s="72">
        <f t="shared" ref="G45:G46" si="4">IF(D46=0,D45-$D$42,D45-D46)</f>
        <v>36.979999999981374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36.99434145918373</v>
      </c>
      <c r="N45" s="22">
        <f t="shared" ref="N45:N46" si="11">IF(F45=0,,ATAN(G45/F45))</f>
        <v>-1.5429506325941345</v>
      </c>
      <c r="O45" s="22">
        <f t="shared" ref="O45:O46" si="12">ABS(DEGREES(N45))</f>
        <v>88.404559244684421</v>
      </c>
      <c r="P45" s="24" t="str">
        <f t="shared" ref="P45:P46" si="13">TEXT(INT(O45),"00")</f>
        <v>88</v>
      </c>
      <c r="Q45" s="25" t="str">
        <f t="shared" ref="Q45:Q46" si="14">TEXT((O45-P45)*60,"00")</f>
        <v>24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</v>
      </c>
      <c r="X45" s="22">
        <f t="shared" ref="X45:X46" si="20">IF(R45="",W45,IF(R45="N",IF(U45="E",180+W45,180-W45),IF(U45="E",360-W45,W45)))</f>
        <v>91.6</v>
      </c>
      <c r="Y45" s="22">
        <f t="shared" ref="Y45:Y46" si="21">RADIANS(X45)</f>
        <v>1.5987215948268059</v>
      </c>
      <c r="Z45" s="64"/>
      <c r="AA45" s="58">
        <f t="shared" ref="AA45:AA46" si="22">-M45*COS(Y45)</f>
        <v>1.0329426370396733</v>
      </c>
      <c r="AB45" s="58">
        <f t="shared" ref="AB45:AB46" si="23">-M45*SIN(Y45)</f>
        <v>-36.979917921856796</v>
      </c>
      <c r="AC45" s="64"/>
      <c r="AD45" s="82">
        <f t="shared" ref="AD45:AD46" si="24">$AA$40/$M$40*M45</f>
        <v>2.4566445919399302E-3</v>
      </c>
      <c r="AE45" s="82">
        <f t="shared" ref="AE45:AE46" si="25">$AB$40/$M$40*M45</f>
        <v>3.470930268056009E-4</v>
      </c>
      <c r="AF45" s="22">
        <f t="shared" ref="AF45:AF46" si="26">AA45-AD45</f>
        <v>1.0304859924477334</v>
      </c>
      <c r="AG45" s="22">
        <f t="shared" ref="AG45:AG46" si="27">AB45-AE45</f>
        <v>-36.980265014883599</v>
      </c>
      <c r="AH45" s="64"/>
      <c r="AI45" s="25">
        <f t="shared" ref="AI45:AI46" si="28">A45</f>
        <v>4</v>
      </c>
      <c r="AJ45" s="82">
        <f t="shared" ref="AJ45:AJ46" si="29">AJ44+AF44</f>
        <v>717769.7000340228</v>
      </c>
      <c r="AK45" s="82">
        <f t="shared" ref="AK45:AK46" si="30">AK44+AG44</f>
        <v>459225.48946234572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39.569999999832362</v>
      </c>
      <c r="AO45" s="18">
        <f t="shared" ref="AO45:AO46" si="33">AN45*G45</f>
        <v>1463.2985999930636</v>
      </c>
      <c r="AP45" s="9" t="str">
        <f t="shared" ref="AP45:AP46" si="34">D45&amp;","&amp;C45</f>
        <v>459225.29,717769.89</v>
      </c>
    </row>
    <row r="46" spans="1:44" s="46" customFormat="1">
      <c r="A46" s="20">
        <f t="shared" si="2"/>
        <v>5</v>
      </c>
      <c r="B46" s="44"/>
      <c r="C46" s="60">
        <v>717770.92</v>
      </c>
      <c r="D46" s="60">
        <v>459188.31</v>
      </c>
      <c r="E46" s="79"/>
      <c r="F46" s="72">
        <f t="shared" si="3"/>
        <v>-19.269999999902211</v>
      </c>
      <c r="G46" s="72">
        <f t="shared" si="4"/>
        <v>-0.47999999998137355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19.275977277331837</v>
      </c>
      <c r="N46" s="22">
        <f t="shared" si="11"/>
        <v>2.4904035398228025E-2</v>
      </c>
      <c r="O46" s="22">
        <f t="shared" si="12"/>
        <v>1.4268961211628703</v>
      </c>
      <c r="P46" s="24" t="str">
        <f t="shared" si="13"/>
        <v>01</v>
      </c>
      <c r="Q46" s="25" t="str">
        <f t="shared" si="14"/>
        <v>26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26</v>
      </c>
      <c r="U46" s="24" t="str">
        <f t="shared" si="18"/>
        <v>E</v>
      </c>
      <c r="V46" s="44"/>
      <c r="W46" s="22">
        <f t="shared" si="19"/>
        <v>1.4333333333333333</v>
      </c>
      <c r="X46" s="22">
        <f t="shared" si="20"/>
        <v>181.43333333333334</v>
      </c>
      <c r="Y46" s="22">
        <f t="shared" si="21"/>
        <v>3.1666090395350452</v>
      </c>
      <c r="Z46" s="64"/>
      <c r="AA46" s="58">
        <f t="shared" si="22"/>
        <v>19.269945950020567</v>
      </c>
      <c r="AB46" s="58">
        <f t="shared" si="23"/>
        <v>0.48216499198852503</v>
      </c>
      <c r="AC46" s="64"/>
      <c r="AD46" s="82">
        <f t="shared" si="24"/>
        <v>1.2800396889064963E-3</v>
      </c>
      <c r="AE46" s="82">
        <f t="shared" si="25"/>
        <v>1.8085353148418278E-4</v>
      </c>
      <c r="AF46" s="22">
        <f t="shared" si="26"/>
        <v>19.268665910331659</v>
      </c>
      <c r="AG46" s="22">
        <f t="shared" si="27"/>
        <v>0.48198413845704086</v>
      </c>
      <c r="AH46" s="64"/>
      <c r="AI46" s="25">
        <f t="shared" si="28"/>
        <v>5</v>
      </c>
      <c r="AJ46" s="82">
        <f t="shared" si="29"/>
        <v>717770.73052001523</v>
      </c>
      <c r="AK46" s="82">
        <f t="shared" si="30"/>
        <v>459188.50919733086</v>
      </c>
      <c r="AL46" s="66"/>
      <c r="AM46" s="9" t="str">
        <f t="shared" si="31"/>
        <v>5 - 1</v>
      </c>
      <c r="AN46" s="18">
        <f t="shared" si="32"/>
        <v>19.269999999902211</v>
      </c>
      <c r="AO46" s="18">
        <f t="shared" si="33"/>
        <v>-9.24959999959413</v>
      </c>
      <c r="AP46" s="9" t="str">
        <f t="shared" si="34"/>
        <v>459188.31,717770.92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90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464450.22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1534.572799994321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767.28639999716052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3.9096728490196813E-3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29864.194246479714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116.75922940331152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1.6922291414491752E-3</v>
      </c>
      <c r="AB40" s="91">
        <f>SUM(AB42:AB65536)</f>
        <v>-3.5244719206133368E-3</v>
      </c>
      <c r="AC40" s="91"/>
      <c r="AD40" s="91">
        <f>SUM(AD42:AD65536)</f>
        <v>1.6922291414491755E-3</v>
      </c>
      <c r="AE40" s="91">
        <f>SUM(AE42:AE65536)</f>
        <v>-3.5244719206133368E-3</v>
      </c>
      <c r="AF40" s="91">
        <f>SUM(AF42:AF65536)</f>
        <v>-3.3306690738754696E-15</v>
      </c>
      <c r="AG40" s="91">
        <f>SUM(AG42:AG65536)</f>
        <v>0</v>
      </c>
      <c r="AH40" s="92"/>
      <c r="AI40" s="93">
        <v>1</v>
      </c>
      <c r="AJ40" s="92">
        <f>AJ44+AF44</f>
        <v>717774.98920455831</v>
      </c>
      <c r="AK40" s="92">
        <f>AK44+AG44</f>
        <v>459148.51321756135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464450.22</v>
      </c>
      <c r="E41" s="78"/>
      <c r="F41" s="72">
        <f>IF(C42=0,C41-$C$41,C41-C42)</f>
        <v>3438.4300000000512</v>
      </c>
      <c r="G41" s="72">
        <f>IF(D42=0,D41-$D$41,D41-D42)</f>
        <v>5261.429999999993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6285.3358311072188</v>
      </c>
      <c r="N41" s="36">
        <f>IF(F41=0,,ATAN(G41/F41))</f>
        <v>0.9919531964076358</v>
      </c>
      <c r="O41" s="36">
        <f>ABS(DEGREES(N41))</f>
        <v>56.834731628669147</v>
      </c>
      <c r="P41" s="37" t="str">
        <f>TEXT(INT(O41),"00")</f>
        <v>56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56.833333333333336</v>
      </c>
      <c r="X41" s="22">
        <f>IF(R41="",W41,IF(R41="N",IF(U41="E",180+W41,180-W41),IF(U41="E",360-W41,W41)))</f>
        <v>56.833333333333336</v>
      </c>
      <c r="Y41" s="22">
        <f>RADIANS(X41)</f>
        <v>0.99192879155011071</v>
      </c>
      <c r="Z41" s="64"/>
      <c r="AA41" s="58">
        <f>-M41*COS(Y41)</f>
        <v>-3438.5584034256067</v>
      </c>
      <c r="AB41" s="58">
        <f>-M41*SIN(Y41)</f>
        <v>-5261.3460840388943</v>
      </c>
      <c r="AC41" s="64"/>
      <c r="AD41" s="22">
        <v>0</v>
      </c>
      <c r="AE41" s="22">
        <v>0</v>
      </c>
      <c r="AF41" s="22">
        <f t="shared" ref="AF41:AG43" si="0">AA41-AD41</f>
        <v>-3438.5584034256067</v>
      </c>
      <c r="AG41" s="22">
        <f t="shared" si="0"/>
        <v>-5261.3460840388943</v>
      </c>
      <c r="AH41" s="63"/>
      <c r="AI41" s="36" t="str">
        <f>A41</f>
        <v>BLLM 1</v>
      </c>
      <c r="AJ41" s="36">
        <f>C41</f>
        <v>721228.62</v>
      </c>
      <c r="AK41" s="36">
        <f>D41</f>
        <v>464450.22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717790.19</v>
      </c>
      <c r="D42" s="60">
        <v>459188.79</v>
      </c>
      <c r="E42" s="79"/>
      <c r="F42" s="72">
        <f>IF(C43=0,C42-$C$42,C42-C43)</f>
        <v>19.269999999902211</v>
      </c>
      <c r="G42" s="72">
        <f>IF(D43=0,D42-$D$42,D42-D43)</f>
        <v>0.47999999998137355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19.275977277331837</v>
      </c>
      <c r="N42" s="36">
        <f>IF(F42=0,,ATAN(G42/F42))</f>
        <v>2.4904035398228025E-2</v>
      </c>
      <c r="O42" s="36">
        <f>ABS(DEGREES(N42))</f>
        <v>1.4268961211628703</v>
      </c>
      <c r="P42" s="37" t="str">
        <f>TEXT(INT(O42),"00")</f>
        <v>01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26</v>
      </c>
      <c r="U42" s="40" t="str">
        <f>IF(L42="",IF(G42&gt;0,"W","E"),"")</f>
        <v>W</v>
      </c>
      <c r="V42" s="44"/>
      <c r="W42" s="22">
        <f>IF(S42="due",90*(I42+K42),S42+T42/60)</f>
        <v>1.4333333333333333</v>
      </c>
      <c r="X42" s="22">
        <f>IF(R42="",W42,IF(R42="N",IF(U42="E",180+W42,180-W42),IF(U42="E",360-W42,W42)))</f>
        <v>1.4333333333333333</v>
      </c>
      <c r="Y42" s="22">
        <f>RADIANS(X42)</f>
        <v>2.5016385945252056E-2</v>
      </c>
      <c r="Z42" s="64"/>
      <c r="AA42" s="58">
        <f>-M42*COS(Y42)</f>
        <v>-19.269945950020567</v>
      </c>
      <c r="AB42" s="58">
        <f>-M42*SIN(Y42)</f>
        <v>-0.48216499198852597</v>
      </c>
      <c r="AC42" s="64"/>
      <c r="AD42" s="82">
        <f>$AA$40/$M$40*M42</f>
        <v>2.793729510318943E-4</v>
      </c>
      <c r="AE42" s="82">
        <f>$AB$40/$M$40*M42</f>
        <v>-5.8186098866467792E-4</v>
      </c>
      <c r="AF42" s="22">
        <f t="shared" si="0"/>
        <v>-19.270225322971598</v>
      </c>
      <c r="AG42" s="22">
        <f t="shared" si="0"/>
        <v>-0.48158313099986128</v>
      </c>
      <c r="AH42" s="63"/>
      <c r="AI42" s="38">
        <f>A42</f>
        <v>1</v>
      </c>
      <c r="AJ42" s="82">
        <f t="shared" ref="AJ42:AK44" si="1">AJ41+AF41</f>
        <v>717790.06159657438</v>
      </c>
      <c r="AK42" s="82">
        <f t="shared" si="1"/>
        <v>459188.87391596107</v>
      </c>
      <c r="AL42" s="66"/>
      <c r="AM42" s="9" t="str">
        <f>IF(A43=0,A42&amp;" - 1",A42&amp;" - "&amp;A43)</f>
        <v>1 - 2</v>
      </c>
      <c r="AN42" s="18">
        <f>F42</f>
        <v>19.269999999902211</v>
      </c>
      <c r="AO42" s="18">
        <f>AN42*G42</f>
        <v>9.24959999959413</v>
      </c>
      <c r="AP42" s="9" t="str">
        <f>D42&amp;","&amp;C42</f>
        <v>459188.79,717790.19</v>
      </c>
    </row>
    <row r="43" spans="1:44">
      <c r="A43" s="20">
        <f>A42+1</f>
        <v>2</v>
      </c>
      <c r="B43" s="44"/>
      <c r="C43" s="60">
        <v>717770.92</v>
      </c>
      <c r="D43" s="60">
        <v>459188.31</v>
      </c>
      <c r="E43" s="79"/>
      <c r="F43" s="72">
        <f>IF(C44=0,C43-$C$42,C43-C44)</f>
        <v>-1.0999999999767169</v>
      </c>
      <c r="G43" s="72">
        <f>IF(D44=0,D43-$D$42,D43-D44)</f>
        <v>37.020000000018626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37.036338911956832</v>
      </c>
      <c r="N43" s="36">
        <f>IF(F43=0,,ATAN(G43/F43))</f>
        <v>-1.5410913986317998</v>
      </c>
      <c r="O43" s="36">
        <f>ABS(DEGREES(N43))</f>
        <v>88.298032985515263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91.7</v>
      </c>
      <c r="Y43" s="22">
        <f>RADIANS(X43)</f>
        <v>1.6004669240788003</v>
      </c>
      <c r="Z43" s="64"/>
      <c r="AA43" s="58">
        <f>-M43*COS(Y43)</f>
        <v>1.098729070181</v>
      </c>
      <c r="AB43" s="58">
        <f>-M43*SIN(Y43)</f>
        <v>-37.02003774216967</v>
      </c>
      <c r="AC43" s="64"/>
      <c r="AD43" s="82">
        <f>$AA$40/$M$40*M43</f>
        <v>5.3677959609438667E-4</v>
      </c>
      <c r="AE43" s="82">
        <f>$AB$40/$M$40*M43</f>
        <v>-1.1179718914264157E-3</v>
      </c>
      <c r="AF43" s="22">
        <f t="shared" si="0"/>
        <v>1.0981922905849055</v>
      </c>
      <c r="AG43" s="22">
        <f t="shared" si="0"/>
        <v>-37.018919770278245</v>
      </c>
      <c r="AH43" s="64"/>
      <c r="AI43" s="25">
        <f>A43</f>
        <v>2</v>
      </c>
      <c r="AJ43" s="82">
        <f t="shared" si="1"/>
        <v>717770.79137125146</v>
      </c>
      <c r="AK43" s="82">
        <f t="shared" si="1"/>
        <v>459188.39233283006</v>
      </c>
      <c r="AL43" s="66"/>
      <c r="AM43" s="9" t="str">
        <f>IF(A44=0,A43&amp;" - 1",A43&amp;" - "&amp;A44)</f>
        <v>2 - 3</v>
      </c>
      <c r="AN43" s="18">
        <f>AN42+F42+F43</f>
        <v>37.439999999827705</v>
      </c>
      <c r="AO43" s="18">
        <f>AN43*G43</f>
        <v>1386.0287999943191</v>
      </c>
      <c r="AP43" s="9" t="str">
        <f>D43&amp;","&amp;C43</f>
        <v>459188.31,717770.92</v>
      </c>
    </row>
    <row r="44" spans="1:44" s="46" customFormat="1">
      <c r="A44" s="20">
        <f>A43+1</f>
        <v>3</v>
      </c>
      <c r="B44" s="44"/>
      <c r="C44" s="60">
        <v>717772.02</v>
      </c>
      <c r="D44" s="60">
        <v>459151.29</v>
      </c>
      <c r="E44" s="79"/>
      <c r="F44" s="72">
        <f>IF(C45=0,C44-$C$42,C44-C45)</f>
        <v>-3.0999999999767169</v>
      </c>
      <c r="G44" s="72">
        <f>IF(D45=0,D44-$D$42,D44-D45)</f>
        <v>2.8599999999860302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4.2177719236316866</v>
      </c>
      <c r="N44" s="22">
        <f>IF(F44=0,,ATAN(G44/F44))</f>
        <v>-0.74515145162361651</v>
      </c>
      <c r="O44" s="22">
        <f>ABS(DEGREES(N44))</f>
        <v>42.694033276079963</v>
      </c>
      <c r="P44" s="24" t="str">
        <f>TEXT(INT(O44),"00")</f>
        <v>42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42.7</v>
      </c>
      <c r="X44" s="22">
        <f>IF(R44="",W44,IF(R44="N",IF(U44="E",180+W44,180-W44),IF(U44="E",360-W44,W44)))</f>
        <v>137.30000000000001</v>
      </c>
      <c r="Y44" s="22">
        <f>RADIANS(X44)</f>
        <v>2.3963370629882146</v>
      </c>
      <c r="Z44" s="64"/>
      <c r="AA44" s="58">
        <f>-M44*COS(Y44)</f>
        <v>3.0997021456906486</v>
      </c>
      <c r="AB44" s="58">
        <f>-M44*SIN(Y44)</f>
        <v>-2.8603228153088813</v>
      </c>
      <c r="AC44" s="64"/>
      <c r="AD44" s="82">
        <f>$AA$40/$M$40*M44</f>
        <v>6.1129527812327729E-5</v>
      </c>
      <c r="AE44" s="82">
        <f>$AB$40/$M$40*M44</f>
        <v>-1.2731686213038305E-4</v>
      </c>
      <c r="AF44" s="22">
        <f>AA44-AD44</f>
        <v>3.0996410161628365</v>
      </c>
      <c r="AG44" s="22">
        <f>AB44-AE44</f>
        <v>-2.860195498446751</v>
      </c>
      <c r="AH44" s="64"/>
      <c r="AI44" s="25">
        <f>A44</f>
        <v>3</v>
      </c>
      <c r="AJ44" s="82">
        <f t="shared" si="1"/>
        <v>717771.88956354209</v>
      </c>
      <c r="AK44" s="82">
        <f t="shared" si="1"/>
        <v>459151.3734130598</v>
      </c>
      <c r="AL44" s="66"/>
      <c r="AM44" s="9" t="str">
        <f>IF(A45=0,A44&amp;" - 1",A44&amp;" - "&amp;A45)</f>
        <v>3 - 4</v>
      </c>
      <c r="AN44" s="18">
        <f>AN43+F43+F44</f>
        <v>33.239999999874271</v>
      </c>
      <c r="AO44" s="18">
        <f>AN44*G44</f>
        <v>95.066399999176056</v>
      </c>
      <c r="AP44" s="9" t="str">
        <f>D44&amp;","&amp;C44</f>
        <v>459151.29,717772.02</v>
      </c>
    </row>
    <row r="45" spans="1:44" s="46" customFormat="1">
      <c r="A45" s="20">
        <f t="shared" ref="A45:A46" si="2">A44+1</f>
        <v>4</v>
      </c>
      <c r="B45" s="44"/>
      <c r="C45" s="60">
        <v>717775.12</v>
      </c>
      <c r="D45" s="60">
        <v>459148.43</v>
      </c>
      <c r="E45" s="79"/>
      <c r="F45" s="72">
        <f t="shared" ref="F45:F46" si="3">IF(C46=0,C45-$C$42,C45-C46)</f>
        <v>-16.35999999998603</v>
      </c>
      <c r="G45" s="72">
        <f t="shared" ref="G45:G46" si="4">IF(D46=0,D45-$D$42,D45-D46)</f>
        <v>-0.52000000001862645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16.368261972474727</v>
      </c>
      <c r="N45" s="22">
        <f t="shared" ref="N45:N46" si="11">IF(F45=0,,ATAN(G45/F45))</f>
        <v>3.1774143738574408E-2</v>
      </c>
      <c r="O45" s="22">
        <f t="shared" ref="O45:O46" si="12">ABS(DEGREES(N45))</f>
        <v>1.8205243338623445</v>
      </c>
      <c r="P45" s="24" t="str">
        <f t="shared" ref="P45:P46" si="13">TEXT(INT(O45),"00")</f>
        <v>01</v>
      </c>
      <c r="Q45" s="25" t="str">
        <f t="shared" ref="Q45:Q46" si="14">TEXT((O45-P45)*60,"00")</f>
        <v>49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1.8166666666666667</v>
      </c>
      <c r="X45" s="22">
        <f t="shared" ref="X45:X46" si="20">IF(R45="",W45,IF(R45="N",IF(U45="E",180+W45,180-W45),IF(U45="E",360-W45,W45)))</f>
        <v>181.81666666666666</v>
      </c>
      <c r="Y45" s="22">
        <f t="shared" ref="Y45:Y46" si="21">RADIANS(X45)</f>
        <v>3.1732994683343567</v>
      </c>
      <c r="Z45" s="64"/>
      <c r="AA45" s="58">
        <f t="shared" ref="AA45:AA46" si="22">-M45*COS(Y45)</f>
        <v>16.360034973981367</v>
      </c>
      <c r="AB45" s="58">
        <f t="shared" ref="AB45:AB46" si="23">-M45*SIN(Y45)</f>
        <v>0.51889849649881048</v>
      </c>
      <c r="AC45" s="64"/>
      <c r="AD45" s="82">
        <f t="shared" ref="AD45:AD46" si="24">$AA$40/$M$40*M45</f>
        <v>2.3723049600660089E-4</v>
      </c>
      <c r="AE45" s="82">
        <f t="shared" ref="AE45:AE46" si="25">$AB$40/$M$40*M45</f>
        <v>-4.9408924678629351E-4</v>
      </c>
      <c r="AF45" s="22">
        <f t="shared" ref="AF45:AF46" si="26">AA45-AD45</f>
        <v>16.359797743485359</v>
      </c>
      <c r="AG45" s="22">
        <f t="shared" ref="AG45:AG46" si="27">AB45-AE45</f>
        <v>0.51939258574559677</v>
      </c>
      <c r="AH45" s="64"/>
      <c r="AI45" s="25">
        <f t="shared" ref="AI45:AI46" si="28">A45</f>
        <v>4</v>
      </c>
      <c r="AJ45" s="82">
        <f t="shared" ref="AJ45:AJ46" si="29">AJ44+AF44</f>
        <v>717774.98920455831</v>
      </c>
      <c r="AK45" s="82">
        <f t="shared" ref="AK45:AK46" si="30">AK44+AG44</f>
        <v>459148.51321756135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13.779999999911524</v>
      </c>
      <c r="AO45" s="18">
        <f t="shared" ref="AO45:AO46" si="33">AN45*G45</f>
        <v>-7.1656000002106648</v>
      </c>
      <c r="AP45" s="9" t="str">
        <f t="shared" ref="AP45:AP46" si="34">D45&amp;","&amp;C45</f>
        <v>459148.43,717775.12</v>
      </c>
    </row>
    <row r="46" spans="1:44" s="46" customFormat="1">
      <c r="A46" s="20">
        <f t="shared" si="2"/>
        <v>5</v>
      </c>
      <c r="B46" s="44"/>
      <c r="C46" s="60">
        <v>717791.48</v>
      </c>
      <c r="D46" s="60">
        <v>459148.95</v>
      </c>
      <c r="E46" s="79"/>
      <c r="F46" s="72">
        <f t="shared" si="3"/>
        <v>1.2900000000372529</v>
      </c>
      <c r="G46" s="72">
        <f t="shared" si="4"/>
        <v>-39.839999999967404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39.860879317916442</v>
      </c>
      <c r="N46" s="22">
        <f t="shared" si="11"/>
        <v>-1.5384281175290622</v>
      </c>
      <c r="O46" s="22">
        <f t="shared" si="12"/>
        <v>88.145438218671444</v>
      </c>
      <c r="P46" s="24" t="str">
        <f t="shared" si="13"/>
        <v>88</v>
      </c>
      <c r="Q46" s="25" t="str">
        <f t="shared" si="14"/>
        <v>09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88.15</v>
      </c>
      <c r="X46" s="22">
        <f t="shared" si="20"/>
        <v>271.85000000000002</v>
      </c>
      <c r="Y46" s="22">
        <f t="shared" si="21"/>
        <v>4.7446775715465854</v>
      </c>
      <c r="Z46" s="64"/>
      <c r="AA46" s="58">
        <f t="shared" si="22"/>
        <v>-1.2868280106910017</v>
      </c>
      <c r="AB46" s="58">
        <f t="shared" si="23"/>
        <v>39.840102581047653</v>
      </c>
      <c r="AC46" s="64"/>
      <c r="AD46" s="82">
        <f t="shared" si="24"/>
        <v>5.7771657050396572E-4</v>
      </c>
      <c r="AE46" s="82">
        <f t="shared" si="25"/>
        <v>-1.2032329316055666E-3</v>
      </c>
      <c r="AF46" s="22">
        <f t="shared" si="26"/>
        <v>-1.2874057272615056</v>
      </c>
      <c r="AG46" s="22">
        <f t="shared" si="27"/>
        <v>39.841305813979261</v>
      </c>
      <c r="AH46" s="64"/>
      <c r="AI46" s="25">
        <f t="shared" si="28"/>
        <v>5</v>
      </c>
      <c r="AJ46" s="82">
        <f t="shared" si="29"/>
        <v>717791.34900230181</v>
      </c>
      <c r="AK46" s="82">
        <f t="shared" si="30"/>
        <v>459149.03261014709</v>
      </c>
      <c r="AL46" s="66"/>
      <c r="AM46" s="9" t="str">
        <f t="shared" si="31"/>
        <v>5 - 1</v>
      </c>
      <c r="AN46" s="18">
        <f t="shared" si="32"/>
        <v>-1.2900000000372529</v>
      </c>
      <c r="AO46" s="18">
        <f t="shared" si="33"/>
        <v>51.39360000144211</v>
      </c>
      <c r="AP46" s="9" t="str">
        <f t="shared" si="34"/>
        <v>459148.95,717791.48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1557.1309999998164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778.56549999990818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9.4681995709593424E-3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12564.147959082486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118.95986031565448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-8.8089209714570238E-3</v>
      </c>
      <c r="AB40" s="91">
        <f>SUM(AB42:AB65536)</f>
        <v>-3.4712698590197988E-3</v>
      </c>
      <c r="AC40" s="91"/>
      <c r="AD40" s="91">
        <f>SUM(AD42:AD65536)</f>
        <v>-8.8089209714570238E-3</v>
      </c>
      <c r="AE40" s="91">
        <f>SUM(AE42:AE65536)</f>
        <v>-3.4712698590197979E-3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717811.19630791573</v>
      </c>
      <c r="AK40" s="92">
        <f>AK44+AG44</f>
        <v>459148.88880213315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3418.9100000000326</v>
      </c>
      <c r="G41" s="72">
        <f>IF(D42=0,D41-$D$41,D41-D42)</f>
        <v>3260.789999999979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4724.5843216308549</v>
      </c>
      <c r="N41" s="36">
        <f>IF(F41=0,,ATAN(G41/F41))</f>
        <v>0.76173086161392678</v>
      </c>
      <c r="O41" s="36">
        <f>ABS(DEGREES(N41))</f>
        <v>43.643963495341772</v>
      </c>
      <c r="P41" s="37" t="str">
        <f>TEXT(INT(O41),"00")</f>
        <v>43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43.65</v>
      </c>
      <c r="X41" s="22">
        <f>IF(R41="",W41,IF(R41="N",IF(U41="E",180+W41,180-W41),IF(U41="E",360-W41,W41)))</f>
        <v>43.65</v>
      </c>
      <c r="Y41" s="22">
        <f>RADIANS(X41)</f>
        <v>0.76183621849552485</v>
      </c>
      <c r="Z41" s="64"/>
      <c r="AA41" s="58">
        <f>-M41*COS(Y41)</f>
        <v>-3418.5664343596472</v>
      </c>
      <c r="AB41" s="58">
        <f>-M41*SIN(Y41)</f>
        <v>-3261.1501875978747</v>
      </c>
      <c r="AC41" s="64"/>
      <c r="AD41" s="22">
        <v>0</v>
      </c>
      <c r="AE41" s="22">
        <v>0</v>
      </c>
      <c r="AF41" s="22">
        <f t="shared" ref="AF41:AG43" si="0">AA41-AD41</f>
        <v>-3418.5664343596472</v>
      </c>
      <c r="AG41" s="22">
        <f t="shared" si="0"/>
        <v>-3261.1501875978747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717809.71</v>
      </c>
      <c r="D42" s="60">
        <v>459189.43</v>
      </c>
      <c r="E42" s="79"/>
      <c r="F42" s="72">
        <f>IF(C43=0,C42-$C$42,C42-C43)</f>
        <v>19.520000000018626</v>
      </c>
      <c r="G42" s="72">
        <f>IF(D43=0,D42-$D$42,D42-D43)</f>
        <v>0.64000000001396984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19.530488985192999</v>
      </c>
      <c r="N42" s="36">
        <f>IF(F42=0,,ATAN(G42/F42))</f>
        <v>3.277514440475942E-2</v>
      </c>
      <c r="O42" s="36">
        <f>ABS(DEGREES(N42))</f>
        <v>1.8778774473245294</v>
      </c>
      <c r="P42" s="37" t="str">
        <f>TEXT(INT(O42),"00")</f>
        <v>01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1.8833333333333333</v>
      </c>
      <c r="X42" s="22">
        <f>IF(R42="",W42,IF(R42="N",IF(U42="E",180+W42,180-W42),IF(U42="E",360-W42,W42)))</f>
        <v>1.8833333333333333</v>
      </c>
      <c r="Y42" s="22">
        <f>RADIANS(X42)</f>
        <v>3.2870367579226539E-2</v>
      </c>
      <c r="Z42" s="64"/>
      <c r="AA42" s="58">
        <f>-M42*COS(Y42)</f>
        <v>-19.51993896868872</v>
      </c>
      <c r="AB42" s="58">
        <f>-M42*SIN(Y42)</f>
        <v>-0.64185875347517596</v>
      </c>
      <c r="AC42" s="64"/>
      <c r="AD42" s="82">
        <f>$AA$40/$M$40*M42</f>
        <v>-1.4462234029862689E-3</v>
      </c>
      <c r="AE42" s="82">
        <f>$AB$40/$M$40*M42</f>
        <v>-5.6990313847314676E-4</v>
      </c>
      <c r="AF42" s="22">
        <f t="shared" si="0"/>
        <v>-19.518492745285734</v>
      </c>
      <c r="AG42" s="22">
        <f t="shared" si="0"/>
        <v>-0.6412888503367028</v>
      </c>
      <c r="AH42" s="63"/>
      <c r="AI42" s="38">
        <f>A42</f>
        <v>1</v>
      </c>
      <c r="AJ42" s="82">
        <f t="shared" ref="AJ42:AK44" si="1">AJ41+AF41</f>
        <v>717810.05356564035</v>
      </c>
      <c r="AK42" s="82">
        <f t="shared" si="1"/>
        <v>459189.06981240207</v>
      </c>
      <c r="AL42" s="66"/>
      <c r="AM42" s="9" t="str">
        <f>IF(A43=0,A42&amp;" - 1",A42&amp;" - "&amp;A43)</f>
        <v>1 - 2</v>
      </c>
      <c r="AN42" s="18">
        <f>F42</f>
        <v>19.520000000018626</v>
      </c>
      <c r="AO42" s="18">
        <f>AN42*G42</f>
        <v>12.492800000284612</v>
      </c>
      <c r="AP42" s="9" t="str">
        <f>D42&amp;","&amp;C42</f>
        <v>459189.43,717809.71</v>
      </c>
    </row>
    <row r="43" spans="1:44">
      <c r="A43" s="20">
        <f>A42+1</f>
        <v>2</v>
      </c>
      <c r="B43" s="44"/>
      <c r="C43" s="60">
        <v>717790.19</v>
      </c>
      <c r="D43" s="60">
        <v>459188.79</v>
      </c>
      <c r="E43" s="79"/>
      <c r="F43" s="72">
        <f>IF(C44=0,C43-$C$42,C43-C44)</f>
        <v>-1.2900000000372529</v>
      </c>
      <c r="G43" s="72">
        <f>IF(D44=0,D43-$D$42,D43-D44)</f>
        <v>39.839999999967404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39.860879317916442</v>
      </c>
      <c r="N43" s="36">
        <f>IF(F43=0,,ATAN(G43/F43))</f>
        <v>-1.5384281175290622</v>
      </c>
      <c r="O43" s="36">
        <f>ABS(DEGREES(N43))</f>
        <v>88.145438218671444</v>
      </c>
      <c r="P43" s="37" t="str">
        <f>TEXT(INT(O43),"00")</f>
        <v>88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88.15</v>
      </c>
      <c r="X43" s="22">
        <f>IF(R43="",W43,IF(R43="N",IF(U43="E",180+W43,180-W43),IF(U43="E",360-W43,W43)))</f>
        <v>91.85</v>
      </c>
      <c r="Y43" s="22">
        <f>RADIANS(X43)</f>
        <v>1.6030849179567916</v>
      </c>
      <c r="Z43" s="64"/>
      <c r="AA43" s="58">
        <f>-M43*COS(Y43)</f>
        <v>1.2868280106909802</v>
      </c>
      <c r="AB43" s="58">
        <f>-M43*SIN(Y43)</f>
        <v>-39.840102581047653</v>
      </c>
      <c r="AC43" s="64"/>
      <c r="AD43" s="82">
        <f>$AA$40/$M$40*M43</f>
        <v>-2.9516791196005187E-3</v>
      </c>
      <c r="AE43" s="82">
        <f>$AB$40/$M$40*M43</f>
        <v>-1.1631475403817413E-3</v>
      </c>
      <c r="AF43" s="22">
        <f t="shared" si="0"/>
        <v>1.2897796898105807</v>
      </c>
      <c r="AG43" s="22">
        <f t="shared" si="0"/>
        <v>-39.838939433507271</v>
      </c>
      <c r="AH43" s="64"/>
      <c r="AI43" s="25">
        <f>A43</f>
        <v>2</v>
      </c>
      <c r="AJ43" s="82">
        <f t="shared" si="1"/>
        <v>717790.53507289512</v>
      </c>
      <c r="AK43" s="82">
        <f t="shared" si="1"/>
        <v>459188.42852355173</v>
      </c>
      <c r="AL43" s="66"/>
      <c r="AM43" s="9" t="str">
        <f>IF(A44=0,A43&amp;" - 1",A43&amp;" - "&amp;A44)</f>
        <v>2 - 3</v>
      </c>
      <c r="AN43" s="18">
        <f>AN42+F42+F43</f>
        <v>37.75</v>
      </c>
      <c r="AO43" s="18">
        <f>AN43*G43</f>
        <v>1503.9599999987695</v>
      </c>
      <c r="AP43" s="9" t="str">
        <f>D43&amp;","&amp;C43</f>
        <v>459188.79,717790.19</v>
      </c>
    </row>
    <row r="44" spans="1:44" s="46" customFormat="1">
      <c r="A44" s="20">
        <f>A43+1</f>
        <v>3</v>
      </c>
      <c r="B44" s="44"/>
      <c r="C44" s="60">
        <v>717791.48</v>
      </c>
      <c r="D44" s="60">
        <v>459148.95</v>
      </c>
      <c r="E44" s="79"/>
      <c r="F44" s="72">
        <f>IF(C45=0,C44-$C$42,C44-C45)</f>
        <v>-19.369999999995343</v>
      </c>
      <c r="G44" s="72">
        <f>IF(D45=0,D44-$D$42,D44-D45)</f>
        <v>-0.29999999998835847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19.372323040869741</v>
      </c>
      <c r="N44" s="22">
        <f>IF(F44=0,,ATAN(G44/F44))</f>
        <v>1.5486629635271159E-2</v>
      </c>
      <c r="O44" s="22">
        <f>ABS(DEGREES(N44))</f>
        <v>0.88731851698326281</v>
      </c>
      <c r="P44" s="24" t="str">
        <f>TEXT(INT(O44),"00")</f>
        <v>00</v>
      </c>
      <c r="Q44" s="25" t="str">
        <f>TEXT((O44-P44)*60,"00")</f>
        <v>53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53</v>
      </c>
      <c r="U44" s="24" t="str">
        <f>IF(L44="",IF(G44&gt;0,"W","E"),"")</f>
        <v>E</v>
      </c>
      <c r="V44" s="44"/>
      <c r="W44" s="22">
        <f>IF(S44="due",90*(I44+K44),S44+T44/60)</f>
        <v>0.8833333333333333</v>
      </c>
      <c r="X44" s="22">
        <f>IF(R44="",W44,IF(R44="N",IF(U44="E",180+W44,180-W44),IF(U44="E",360-W44,W44)))</f>
        <v>180.88333333333333</v>
      </c>
      <c r="Y44" s="22">
        <f>RADIANS(X44)</f>
        <v>3.1570097286490761</v>
      </c>
      <c r="Z44" s="64"/>
      <c r="AA44" s="58">
        <f>-M44*COS(Y44)</f>
        <v>19.370020819513652</v>
      </c>
      <c r="AB44" s="58">
        <f>-M44*SIN(Y44)</f>
        <v>0.29865272712687679</v>
      </c>
      <c r="AC44" s="64"/>
      <c r="AD44" s="82">
        <f>$AA$40/$M$40*M44</f>
        <v>-1.434511290175927E-3</v>
      </c>
      <c r="AE44" s="82">
        <f>$AB$40/$M$40*M44</f>
        <v>-5.6528782811723444E-4</v>
      </c>
      <c r="AF44" s="22">
        <f>AA44-AD44</f>
        <v>19.371455330803826</v>
      </c>
      <c r="AG44" s="22">
        <f>AB44-AE44</f>
        <v>0.299218014954994</v>
      </c>
      <c r="AH44" s="64"/>
      <c r="AI44" s="25">
        <f>A44</f>
        <v>3</v>
      </c>
      <c r="AJ44" s="82">
        <f t="shared" si="1"/>
        <v>717791.82485258498</v>
      </c>
      <c r="AK44" s="82">
        <f t="shared" si="1"/>
        <v>459148.58958411822</v>
      </c>
      <c r="AL44" s="66"/>
      <c r="AM44" s="9" t="str">
        <f>IF(A45=0,A44&amp;" - 1",A44&amp;" - "&amp;A45)</f>
        <v>3 - 4</v>
      </c>
      <c r="AN44" s="18">
        <f>AN43+F43+F44</f>
        <v>17.089999999967404</v>
      </c>
      <c r="AO44" s="18">
        <f>AN44*G44</f>
        <v>-5.1269999997912672</v>
      </c>
      <c r="AP44" s="9" t="str">
        <f>D44&amp;","&amp;C44</f>
        <v>459148.95,717791.48</v>
      </c>
    </row>
    <row r="45" spans="1:44" s="46" customFormat="1">
      <c r="A45" s="20">
        <f>A44+1</f>
        <v>4</v>
      </c>
      <c r="B45" s="44"/>
      <c r="C45" s="60">
        <v>717810.85</v>
      </c>
      <c r="D45" s="60">
        <v>459149.25</v>
      </c>
      <c r="E45" s="79"/>
      <c r="F45" s="72">
        <f>IF(C46=0,C45-$C$42,C45-C46)</f>
        <v>1.1400000000139698</v>
      </c>
      <c r="G45" s="72">
        <f>IF(D46=0,D45-$D$42,D45-D46)</f>
        <v>-40.179999999993015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40.196168971675284</v>
      </c>
      <c r="N45" s="22">
        <f>IF(F45=0,,ATAN(G45/F45))</f>
        <v>-1.5424316117144852</v>
      </c>
      <c r="O45" s="22">
        <f>ABS(DEGREES(N45))</f>
        <v>88.374821538801342</v>
      </c>
      <c r="P45" s="24" t="str">
        <f>TEXT(INT(O45),"00")</f>
        <v>88</v>
      </c>
      <c r="Q45" s="25" t="str">
        <f>TEXT((O45-P45)*60,"00")</f>
        <v>22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22</v>
      </c>
      <c r="U45" s="24" t="str">
        <f>IF(L45="",IF(G45&gt;0,"W","E"),"")</f>
        <v>E</v>
      </c>
      <c r="V45" s="44"/>
      <c r="W45" s="22">
        <f>IF(S45="due",90*(I45+K45),S45+T45/60)</f>
        <v>88.36666666666666</v>
      </c>
      <c r="X45" s="22">
        <f>IF(R45="",W45,IF(R45="N",IF(U45="E",180+W45,180-W45),IF(U45="E",360-W45,W45)))</f>
        <v>271.63333333333333</v>
      </c>
      <c r="Y45" s="22">
        <f>RADIANS(X45)</f>
        <v>4.7408960248339307</v>
      </c>
      <c r="Z45" s="64"/>
      <c r="AA45" s="58">
        <f>-M45*COS(Y45)</f>
        <v>-1.1457187824873674</v>
      </c>
      <c r="AB45" s="58">
        <f>-M45*SIN(Y45)</f>
        <v>40.179837337536931</v>
      </c>
      <c r="AC45" s="64"/>
      <c r="AD45" s="82">
        <f>$AA$40/$M$40*M45</f>
        <v>-2.9765071586943083E-3</v>
      </c>
      <c r="AE45" s="82">
        <f>$AB$40/$M$40*M45</f>
        <v>-1.1729313520476758E-3</v>
      </c>
      <c r="AF45" s="22">
        <f>AA45-AD45</f>
        <v>-1.1427422753286731</v>
      </c>
      <c r="AG45" s="22">
        <f>AB45-AE45</f>
        <v>40.181010268888976</v>
      </c>
      <c r="AH45" s="64"/>
      <c r="AI45" s="25">
        <f>A45</f>
        <v>4</v>
      </c>
      <c r="AJ45" s="82">
        <f t="shared" ref="AJ45" si="2">AJ44+AF44</f>
        <v>717811.19630791573</v>
      </c>
      <c r="AK45" s="82">
        <f t="shared" ref="AK45" si="3">AK44+AG44</f>
        <v>459148.88880213315</v>
      </c>
      <c r="AL45" s="66"/>
      <c r="AM45" s="9" t="str">
        <f>IF(A46=0,A45&amp;" - 1",A45&amp;" - "&amp;A46)</f>
        <v>4 - 1</v>
      </c>
      <c r="AN45" s="18">
        <f>AN44+F44+F45</f>
        <v>-1.1400000000139698</v>
      </c>
      <c r="AO45" s="18">
        <f>AN45*G45</f>
        <v>45.805200000553349</v>
      </c>
      <c r="AP45" s="9" t="str">
        <f>D45&amp;","&amp;C45</f>
        <v>459149.25,717810.85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1878</vt:lpstr>
      <vt:lpstr>1879</vt:lpstr>
      <vt:lpstr>1880</vt:lpstr>
      <vt:lpstr>1881</vt:lpstr>
      <vt:lpstr>1882</vt:lpstr>
      <vt:lpstr>1883</vt:lpstr>
      <vt:lpstr>1884</vt:lpstr>
      <vt:lpstr>1885</vt:lpstr>
      <vt:lpstr>1886</vt:lpstr>
      <vt:lpstr>1887</vt:lpstr>
      <vt:lpstr>'1878'!Print_Area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2007-04-24T05:21:24Z</dcterms:modified>
</cp:coreProperties>
</file>