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88" sheetId="2" r:id="rId1"/>
    <sheet name="1889" sheetId="4" r:id="rId2"/>
    <sheet name="1890" sheetId="5" r:id="rId3"/>
    <sheet name="1891" sheetId="6" r:id="rId4"/>
    <sheet name="1892" sheetId="7" r:id="rId5"/>
    <sheet name="1893" sheetId="8" r:id="rId6"/>
    <sheet name="1894" sheetId="9" r:id="rId7"/>
    <sheet name="1895" sheetId="10" r:id="rId8"/>
    <sheet name="1896" sheetId="11" r:id="rId9"/>
    <sheet name="1897" sheetId="3" r:id="rId10"/>
  </sheets>
  <definedNames>
    <definedName name="_xlnm.Print_Area" localSheetId="0">'1888'!$A$1:$AJ$43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9" i="9"/>
  <c r="G49"/>
  <c r="F49"/>
  <c r="N49" s="1"/>
  <c r="O49" s="1"/>
  <c r="AP48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H48"/>
  <c r="H49"/>
  <c r="AN46"/>
  <c r="AO45"/>
  <c r="A47"/>
  <c r="AI46"/>
  <c r="AM45"/>
  <c r="P45"/>
  <c r="Q45" s="1"/>
  <c r="I45"/>
  <c r="P46"/>
  <c r="Q46" s="1"/>
  <c r="I46"/>
  <c r="P47"/>
  <c r="Q47" s="1"/>
  <c r="I47"/>
  <c r="P48"/>
  <c r="Q48" s="1"/>
  <c r="I48"/>
  <c r="P49"/>
  <c r="Q49" s="1"/>
  <c r="I49"/>
  <c r="J45"/>
  <c r="K45" s="1"/>
  <c r="M45"/>
  <c r="AI45"/>
  <c r="J46"/>
  <c r="K46" s="1"/>
  <c r="M46"/>
  <c r="J47"/>
  <c r="K47" s="1"/>
  <c r="M47"/>
  <c r="J48"/>
  <c r="K48" s="1"/>
  <c r="M48"/>
  <c r="J49"/>
  <c r="K49" s="1"/>
  <c r="M49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A48"/>
  <c r="AI47"/>
  <c r="AM46"/>
  <c r="AN47"/>
  <c r="AO46"/>
  <c r="L49"/>
  <c r="L48"/>
  <c r="L47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U49"/>
  <c r="T49"/>
  <c r="S49"/>
  <c r="W49" s="1"/>
  <c r="R49"/>
  <c r="X49" s="1"/>
  <c r="Y49" s="1"/>
  <c r="AN48"/>
  <c r="AO47"/>
  <c r="A49"/>
  <c r="AI48"/>
  <c r="AM47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M49" i="9"/>
  <c r="AI49"/>
  <c r="AM48"/>
  <c r="AN49"/>
  <c r="AO49" s="1"/>
  <c r="AO48"/>
  <c r="AB49"/>
  <c r="AA49"/>
  <c r="AB48"/>
  <c r="AA48"/>
  <c r="AB47"/>
  <c r="AA47"/>
  <c r="AB46"/>
  <c r="AA46"/>
  <c r="AB45"/>
  <c r="AA45"/>
  <c r="C28"/>
  <c r="C29" s="1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9" i="9"/>
  <c r="AG49" s="1"/>
  <c r="AE48"/>
  <c r="AG48" s="1"/>
  <c r="AE47"/>
  <c r="AG47" s="1"/>
  <c r="AE46"/>
  <c r="AG46" s="1"/>
  <c r="AE45"/>
  <c r="AG45" s="1"/>
  <c r="AE42"/>
  <c r="AE43"/>
  <c r="AG43" s="1"/>
  <c r="AE44"/>
  <c r="AG44" s="1"/>
  <c r="AD49"/>
  <c r="AF49" s="1"/>
  <c r="AD48"/>
  <c r="AF48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6" s="1"/>
  <c r="AJ47" s="1"/>
  <c r="AJ48" s="1"/>
  <c r="AJ49" s="1"/>
  <c r="AJ40"/>
  <c r="AK45"/>
  <c r="AK46" s="1"/>
  <c r="AK47" s="1"/>
  <c r="AK48" s="1"/>
  <c r="AK49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<sst xmlns="http://schemas.openxmlformats.org/spreadsheetml/2006/main" count="930" uniqueCount="98">
  <si>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</si>
  <si>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</si>
  <si>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</si>
  <si>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</si>
  <si>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</si>
  <si>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</si>
  <si>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</si>
  <si>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</si>
  <si>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</si>
  <si>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</si>
  <si>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</si>
  <si>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</si>
  <si>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</si>
  <si>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</si>
  <si>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</si>
  <si>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</si>
  <si>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</si>
  <si>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</si>
  <si>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</si>
  <si>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</si>
  <si>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</si>
  <si>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</si>
  <si>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</si>
  <si>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</si>
  <si>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</si>
  <si>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</si>
  <si>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</si>
  <si>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</si>
  <si>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</si>
  <si>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</si>
  <si>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</si>
  <si>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</si>
  <si>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</si>
  <si>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</si>
  <si>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</si>
  <si>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</si>
  <si>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</si>
  <si>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</si>
  <si>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</si>
  <si>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</si>
  <si>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</si>
  <si>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</si>
  <si>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</si>
  <si>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</si>
  <si>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</si>
  <si>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</si>
  <si>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</si>
  <si>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</si>
  <si>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</si>
  <si>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</si>
  <si>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</si>
  <si>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</si>
  <si>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</si>
  <si>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</si>
  <si>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</si>
  <si>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</si>
  <si>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</si>
  <si>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1888</t>
  </si>
  <si>
    <t>Laud, Thelma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</si>
  <si>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</si>
  <si>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</si>
  <si>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</si>
  <si>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</si>
  <si>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</si>
  <si>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</si>
  <si>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</si>
  <si>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14, 1970</t>
  </si>
  <si>
    <t>778.83</t>
  </si>
  <si>
    <t>BLLM 1</t>
  </si>
  <si>
    <t>1889</t>
  </si>
  <si>
    <t>Aneversorio, Deoscoro</t>
  </si>
  <si>
    <t>815.41</t>
  </si>
  <si>
    <t>1890</t>
  </si>
  <si>
    <t>Frias, Miguel</t>
  </si>
  <si>
    <t xml:space="preserve"> South Cotabato</t>
  </si>
  <si>
    <t>759.68</t>
  </si>
  <si>
    <t>1891</t>
  </si>
  <si>
    <t>Carbon, Beinvenido</t>
  </si>
  <si>
    <t>815.29</t>
  </si>
  <si>
    <t>1892</t>
  </si>
  <si>
    <t>Carbon, Marcelina</t>
  </si>
  <si>
    <t>Panay (B0. 9)</t>
  </si>
  <si>
    <t>760.09</t>
  </si>
  <si>
    <t>1893</t>
  </si>
  <si>
    <t>Ogoy, Ladislao</t>
  </si>
  <si>
    <t>774.87</t>
  </si>
  <si>
    <t>1894</t>
  </si>
  <si>
    <t>School Site</t>
  </si>
  <si>
    <t>17,483.51</t>
  </si>
  <si>
    <t>1895</t>
  </si>
  <si>
    <t>795.87</t>
  </si>
  <si>
    <t>Datoon, Esmael</t>
  </si>
  <si>
    <t>1896</t>
  </si>
  <si>
    <t>Datoon, Vicente</t>
  </si>
  <si>
    <t>799.65</t>
  </si>
  <si>
    <t>1897</t>
  </si>
  <si>
    <t>Datoon, Carlos</t>
  </si>
  <si>
    <t>798.25</t>
  </si>
</sst>
</file>

<file path=xl/styles.xml><?xml version="1.0" encoding="utf-8"?>
<styleSheet xmlns="http://schemas.openxmlformats.org/spreadsheetml/2006/main">
  <numFmts count="2">
    <numFmt numFmtId="170" formatCode="#,##0.000"/>
    <numFmt numFmtId="220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2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0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0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70" fontId="0" fillId="6" borderId="2" xfId="0" applyNumberFormat="1" applyFill="1" applyBorder="1"/>
    <xf numFmtId="170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"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57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58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67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1557.6624999991454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778.83124999957272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6.0350536939130939E-3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19716.242386495134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20000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20000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118.98858144470337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5.841073492212745E-3</v>
      </c>
      <c r="AB40" s="91">
        <f>SUM(AB42:AB65536)</f>
        <v>-1.5178055036741966E-3</v>
      </c>
      <c r="AC40" s="91"/>
      <c r="AD40" s="91">
        <f>SUM(AD42:AD65536)</f>
        <v>5.8410734922127458E-3</v>
      </c>
      <c r="AE40" s="91">
        <f>SUM(AE42:AE65536)</f>
        <v>-1.5178055036741966E-3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717850.15085199347</v>
      </c>
      <c r="AK40" s="92">
        <f>AK44+AG44</f>
        <v>459150.07441609958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3380.0599999999395</v>
      </c>
      <c r="G41" s="72">
        <f>IF(D42=0,D41-$D$41,D41-D42)</f>
        <v>3259.679999999993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4695.7767521465012</v>
      </c>
      <c r="N41" s="36">
        <f>IF(F41=0,,ATAN(G41/F41))</f>
        <v>0.76726992151478257</v>
      </c>
      <c r="O41" s="36">
        <f>ABS(DEGREES(N41))</f>
        <v>43.961328250130961</v>
      </c>
      <c r="P41" s="37" t="str">
        <f>TEXT(INT(O41),"00")</f>
        <v>43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43.966666666666669</v>
      </c>
      <c r="X41" s="22">
        <f>IF(R41="",W41,IF(R41="N",IF(U41="E",180+W41,180-W41),IF(U41="E",360-W41,W41)))</f>
        <v>43.966666666666669</v>
      </c>
      <c r="Y41" s="22">
        <f>RADIANS(X41)</f>
        <v>0.76736309446017359</v>
      </c>
      <c r="Z41" s="64"/>
      <c r="AA41" s="58">
        <f>-M41*COS(Y41)</f>
        <v>-3379.7562713422622</v>
      </c>
      <c r="AB41" s="58">
        <f>-M41*SIN(Y41)</f>
        <v>-3259.9949159963721</v>
      </c>
      <c r="AC41" s="64"/>
      <c r="AD41" s="22">
        <v>0</v>
      </c>
      <c r="AE41" s="22">
        <v>0</v>
      </c>
      <c r="AF41" s="22">
        <f t="shared" ref="AF41:AG43" si="0">AA41-AD41</f>
        <v>-3379.7562713422622</v>
      </c>
      <c r="AG41" s="22">
        <f t="shared" si="0"/>
        <v>-3259.9949159963721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717848.56</v>
      </c>
      <c r="D42" s="60">
        <v>459190.54</v>
      </c>
      <c r="E42" s="79"/>
      <c r="F42" s="72">
        <f>IF(C43=0,C42-$C$42,C42-C43)</f>
        <v>19.380000000004657</v>
      </c>
      <c r="G42" s="72">
        <f>IF(D43=0,D42-$D$42,D42-D43)</f>
        <v>0.57000000000698492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19.388380540937103</v>
      </c>
      <c r="N42" s="36">
        <f>IF(F42=0,,ATAN(G42/F42))</f>
        <v>2.9403288204358162E-2</v>
      </c>
      <c r="O42" s="36">
        <f>ABS(DEGREES(N42))</f>
        <v>1.6846843179165194</v>
      </c>
      <c r="P42" s="37" t="str">
        <f>TEXT(INT(O42),"00")</f>
        <v>01</v>
      </c>
      <c r="Q42" s="38" t="str">
        <f>TEXT((O42-P42)*60,"00")</f>
        <v>41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41</v>
      </c>
      <c r="U42" s="40" t="str">
        <f>IF(L42="",IF(G42&gt;0,"W","E"),"")</f>
        <v>W</v>
      </c>
      <c r="V42" s="44"/>
      <c r="W42" s="22">
        <f>IF(S42="due",90*(I42+K42),S42+T42/60)</f>
        <v>1.6833333333333333</v>
      </c>
      <c r="X42" s="22">
        <f>IF(R42="",W42,IF(R42="N",IF(U42="E",180+W42,180-W42),IF(U42="E",360-W42,W42)))</f>
        <v>1.6833333333333333</v>
      </c>
      <c r="Y42" s="22">
        <f>RADIANS(X42)</f>
        <v>2.9379709075237882E-2</v>
      </c>
      <c r="Z42" s="64"/>
      <c r="AA42" s="58">
        <f>-M42*COS(Y42)</f>
        <v>-19.380013434720855</v>
      </c>
      <c r="AB42" s="58">
        <f>-M42*SIN(Y42)</f>
        <v>-0.56954303632622316</v>
      </c>
      <c r="AC42" s="64"/>
      <c r="AD42" s="82">
        <f>$AA$40/$M$40*M42</f>
        <v>9.5176322181158548E-4</v>
      </c>
      <c r="AE42" s="82">
        <f>$AB$40/$M$40*M42</f>
        <v>-2.4731608978832795E-4</v>
      </c>
      <c r="AF42" s="22">
        <f t="shared" si="0"/>
        <v>-19.380965197942665</v>
      </c>
      <c r="AG42" s="22">
        <f t="shared" si="0"/>
        <v>-0.56929572023643482</v>
      </c>
      <c r="AH42" s="63"/>
      <c r="AI42" s="38">
        <f>A42</f>
        <v>1</v>
      </c>
      <c r="AJ42" s="82">
        <f t="shared" ref="AJ42:AK44" si="1">AJ41+AF41</f>
        <v>717848.86372865771</v>
      </c>
      <c r="AK42" s="82">
        <f t="shared" si="1"/>
        <v>459190.22508400358</v>
      </c>
      <c r="AL42" s="66"/>
      <c r="AM42" s="9" t="str">
        <f>IF(A43=0,A42&amp;" - 1",A42&amp;" - "&amp;A43)</f>
        <v>1 - 2</v>
      </c>
      <c r="AN42" s="18">
        <f>F42</f>
        <v>19.380000000004657</v>
      </c>
      <c r="AO42" s="18">
        <f>AN42*G42</f>
        <v>11.046600000138023</v>
      </c>
      <c r="AP42" s="9" t="str">
        <f>D42&amp;","&amp;C42</f>
        <v>459190.54,717848.56</v>
      </c>
    </row>
    <row r="43" spans="1:44">
      <c r="A43" s="20">
        <f>A42+1</f>
        <v>2</v>
      </c>
      <c r="B43" s="44"/>
      <c r="C43" s="60">
        <v>717829.18</v>
      </c>
      <c r="D43" s="60">
        <v>459189.97</v>
      </c>
      <c r="E43" s="79"/>
      <c r="F43" s="72">
        <f>IF(C44=0,C43-$C$42,C43-C44)</f>
        <v>-1.159999999916181</v>
      </c>
      <c r="G43" s="72">
        <f>IF(D44=0,D43-$D$42,D43-D44)</f>
        <v>39.899999999965075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39.916858593794913</v>
      </c>
      <c r="N43" s="36">
        <f>IF(F43=0,,ATAN(G43/F43))</f>
        <v>-1.5417318318866253</v>
      </c>
      <c r="O43" s="36">
        <f>ABS(DEGREES(N43))</f>
        <v>88.334727108076592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W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91.666666666666671</v>
      </c>
      <c r="Y43" s="22">
        <f>RADIANS(X43)</f>
        <v>1.5998851476614688</v>
      </c>
      <c r="Z43" s="64"/>
      <c r="AA43" s="58">
        <f>-M43*COS(Y43)</f>
        <v>1.1609706053090767</v>
      </c>
      <c r="AB43" s="58">
        <f>-M43*SIN(Y43)</f>
        <v>-39.899971770047998</v>
      </c>
      <c r="AC43" s="64"/>
      <c r="AD43" s="82">
        <f>$AA$40/$M$40*M43</f>
        <v>1.959493102562731E-3</v>
      </c>
      <c r="AE43" s="82">
        <f>$AB$40/$M$40*M43</f>
        <v>-5.0917514039952008E-4</v>
      </c>
      <c r="AF43" s="22">
        <f t="shared" si="0"/>
        <v>1.1590111122065139</v>
      </c>
      <c r="AG43" s="22">
        <f t="shared" si="0"/>
        <v>-39.899462594907597</v>
      </c>
      <c r="AH43" s="64"/>
      <c r="AI43" s="25">
        <f>A43</f>
        <v>2</v>
      </c>
      <c r="AJ43" s="82">
        <f t="shared" si="1"/>
        <v>717829.48276345979</v>
      </c>
      <c r="AK43" s="82">
        <f t="shared" si="1"/>
        <v>459189.65578828333</v>
      </c>
      <c r="AL43" s="66"/>
      <c r="AM43" s="9" t="str">
        <f>IF(A44=0,A43&amp;" - 1",A43&amp;" - "&amp;A44)</f>
        <v>2 - 3</v>
      </c>
      <c r="AN43" s="18">
        <f>AN42+F42+F43</f>
        <v>37.600000000093132</v>
      </c>
      <c r="AO43" s="18">
        <f>AN43*G43</f>
        <v>1500.2400000024029</v>
      </c>
      <c r="AP43" s="9" t="str">
        <f>D43&amp;","&amp;C43</f>
        <v>459189.97,717829.18</v>
      </c>
    </row>
    <row r="44" spans="1:44" s="46" customFormat="1">
      <c r="A44" s="20">
        <f>A43+1</f>
        <v>3</v>
      </c>
      <c r="B44" s="44"/>
      <c r="C44" s="60">
        <v>717830.34</v>
      </c>
      <c r="D44" s="60">
        <v>459150.07</v>
      </c>
      <c r="E44" s="79"/>
      <c r="F44" s="72">
        <f>IF(C45=0,C44-$C$42,C44-C45)</f>
        <v>-19.510000000009313</v>
      </c>
      <c r="G44" s="72">
        <f>IF(D45=0,D44-$D$42,D44-D45)</f>
        <v>-0.32000000000698492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19.512624118769057</v>
      </c>
      <c r="N44" s="22">
        <f>IF(F44=0,,ATAN(G44/F44))</f>
        <v>1.6400374634287809E-2</v>
      </c>
      <c r="O44" s="22">
        <f>ABS(DEGREES(N44))</f>
        <v>0.93967224897810242</v>
      </c>
      <c r="P44" s="24" t="str">
        <f>TEXT(INT(O44),"00")</f>
        <v>00</v>
      </c>
      <c r="Q44" s="25" t="str">
        <f>TEXT((O44-P44)*60,"00")</f>
        <v>56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56</v>
      </c>
      <c r="U44" s="24" t="str">
        <f>IF(L44="",IF(G44&gt;0,"W","E"),"")</f>
        <v>E</v>
      </c>
      <c r="V44" s="44"/>
      <c r="W44" s="22">
        <f>IF(S44="due",90*(I44+K44),S44+T44/60)</f>
        <v>0.93333333333333335</v>
      </c>
      <c r="X44" s="22">
        <f>IF(R44="",W44,IF(R44="N",IF(U44="E",180+W44,180-W44),IF(U44="E",360-W44,W44)))</f>
        <v>180.93333333333334</v>
      </c>
      <c r="Y44" s="22">
        <f>RADIANS(X44)</f>
        <v>3.1578823932750737</v>
      </c>
      <c r="Z44" s="64"/>
      <c r="AA44" s="58">
        <f>-M44*COS(Y44)</f>
        <v>19.510035283790831</v>
      </c>
      <c r="AB44" s="58">
        <f>-M44*SIN(Y44)</f>
        <v>0.31784151019783913</v>
      </c>
      <c r="AC44" s="64"/>
      <c r="AD44" s="82">
        <f>$AA$40/$M$40*M44</f>
        <v>9.5786225972127896E-4</v>
      </c>
      <c r="AE44" s="82">
        <f>$AB$40/$M$40*M44</f>
        <v>-2.489009274587993E-4</v>
      </c>
      <c r="AF44" s="22">
        <f>AA44-AD44</f>
        <v>19.50907742153111</v>
      </c>
      <c r="AG44" s="22">
        <f>AB44-AE44</f>
        <v>0.3180904111252979</v>
      </c>
      <c r="AH44" s="64"/>
      <c r="AI44" s="25">
        <f>A44</f>
        <v>3</v>
      </c>
      <c r="AJ44" s="82">
        <f t="shared" si="1"/>
        <v>717830.64177457197</v>
      </c>
      <c r="AK44" s="82">
        <f t="shared" si="1"/>
        <v>459149.75632568845</v>
      </c>
      <c r="AL44" s="66"/>
      <c r="AM44" s="9" t="str">
        <f>IF(A45=0,A44&amp;" - 1",A44&amp;" - "&amp;A45)</f>
        <v>3 - 4</v>
      </c>
      <c r="AN44" s="18">
        <f>AN43+F43+F44</f>
        <v>16.930000000167638</v>
      </c>
      <c r="AO44" s="18">
        <f>AN44*G44</f>
        <v>-5.4176000001718991</v>
      </c>
      <c r="AP44" s="9" t="str">
        <f>D44&amp;","&amp;C44</f>
        <v>459150.07,717830.34</v>
      </c>
    </row>
    <row r="45" spans="1:44" s="46" customFormat="1">
      <c r="A45" s="20">
        <f>A44+1</f>
        <v>4</v>
      </c>
      <c r="B45" s="44"/>
      <c r="C45" s="60">
        <v>717849.85</v>
      </c>
      <c r="D45" s="60">
        <v>459150.39</v>
      </c>
      <c r="E45" s="79"/>
      <c r="F45" s="72">
        <f>IF(C46=0,C45-$C$42,C45-C46)</f>
        <v>1.2899999999208376</v>
      </c>
      <c r="G45" s="72">
        <f>IF(D46=0,D45-$D$42,D45-D46)</f>
        <v>-40.149999999965075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40.170718191202297</v>
      </c>
      <c r="N45" s="22">
        <f>IF(F45=0,,ATAN(G45/F45))</f>
        <v>-1.5386778614596153</v>
      </c>
      <c r="O45" s="22">
        <f>ABS(DEGREES(N45))</f>
        <v>88.159747491851149</v>
      </c>
      <c r="P45" s="24" t="str">
        <f>TEXT(INT(O45),"00")</f>
        <v>88</v>
      </c>
      <c r="Q45" s="25" t="str">
        <f>TEXT((O45-P45)*60,"00")</f>
        <v>10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10</v>
      </c>
      <c r="U45" s="24" t="str">
        <f>IF(L45="",IF(G45&gt;0,"W","E"),"")</f>
        <v>E</v>
      </c>
      <c r="V45" s="44"/>
      <c r="W45" s="22">
        <f>IF(S45="due",90*(I45+K45),S45+T45/60)</f>
        <v>88.166666666666671</v>
      </c>
      <c r="X45" s="22">
        <f>IF(R45="",W45,IF(R45="N",IF(U45="E",180+W45,180-W45),IF(U45="E",360-W45,W45)))</f>
        <v>271.83333333333331</v>
      </c>
      <c r="Y45" s="22">
        <f>RADIANS(X45)</f>
        <v>4.7443866833379191</v>
      </c>
      <c r="Z45" s="64"/>
      <c r="AA45" s="58">
        <f>-M45*COS(Y45)</f>
        <v>-1.2851513808868418</v>
      </c>
      <c r="AB45" s="58">
        <f>-M45*SIN(Y45)</f>
        <v>40.150155490672709</v>
      </c>
      <c r="AC45" s="64"/>
      <c r="AD45" s="82">
        <f>$AA$40/$M$40*M45</f>
        <v>1.9719549081171502E-3</v>
      </c>
      <c r="AE45" s="82">
        <f>$AB$40/$M$40*M45</f>
        <v>-5.1241334602754925E-4</v>
      </c>
      <c r="AF45" s="22">
        <f>AA45-AD45</f>
        <v>-1.287123335794959</v>
      </c>
      <c r="AG45" s="22">
        <f>AB45-AE45</f>
        <v>40.150667904018739</v>
      </c>
      <c r="AH45" s="64"/>
      <c r="AI45" s="25">
        <f>A45</f>
        <v>4</v>
      </c>
      <c r="AJ45" s="82">
        <f t="shared" ref="AJ45" si="2">AJ44+AF44</f>
        <v>717850.15085199347</v>
      </c>
      <c r="AK45" s="82">
        <f t="shared" ref="AK45" si="3">AK44+AG44</f>
        <v>459150.07441609958</v>
      </c>
      <c r="AL45" s="66"/>
      <c r="AM45" s="9" t="str">
        <f>IF(A46=0,A45&amp;" - 1",A45&amp;" - "&amp;A46)</f>
        <v>4 - 1</v>
      </c>
      <c r="AN45" s="18">
        <f>AN44+F44+F45</f>
        <v>-1.2899999999208376</v>
      </c>
      <c r="AO45" s="18">
        <f>AN45*G45</f>
        <v>51.793499996776575</v>
      </c>
      <c r="AP45" s="9" t="str">
        <f>D45&amp;","&amp;C45</f>
        <v>459150.39,717849.85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95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1596.5016000002859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798.25080000014293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3.0412786007722272E-3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39427.12711769787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39000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39000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119.9088779929809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-3.0287080800905919E-3</v>
      </c>
      <c r="AB40" s="91">
        <f>SUM(AB42:AB65536)</f>
        <v>-2.7622978316799163E-4</v>
      </c>
      <c r="AC40" s="91"/>
      <c r="AD40" s="91">
        <f>SUM(AD42:AD65536)</f>
        <v>-3.0287080800905919E-3</v>
      </c>
      <c r="AE40" s="91">
        <f>SUM(AE42:AE65536)</f>
        <v>-2.7622978316799163E-4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717891.54406165809</v>
      </c>
      <c r="AK40" s="92">
        <f>AK44+AG44</f>
        <v>459011.5901983201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3335.9699999999721</v>
      </c>
      <c r="G41" s="72">
        <f>IF(D42=0,D41-$D$41,D41-D42)</f>
        <v>3478.5299999999697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4819.633471727866</v>
      </c>
      <c r="N41" s="36">
        <f>IF(F41=0,,ATAN(G41/F41))</f>
        <v>0.80631520915427968</v>
      </c>
      <c r="O41" s="36">
        <f>ABS(DEGREES(N41))</f>
        <v>46.198458441748464</v>
      </c>
      <c r="P41" s="37" t="str">
        <f>TEXT(INT(O41),"00")</f>
        <v>46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46.2</v>
      </c>
      <c r="X41" s="22">
        <f>IF(R41="",W41,IF(R41="N",IF(U41="E",180+W41,180-W41),IF(U41="E",360-W41,W41)))</f>
        <v>46.2</v>
      </c>
      <c r="Y41" s="22">
        <f>RADIANS(X41)</f>
        <v>0.80634211442138026</v>
      </c>
      <c r="Z41" s="64"/>
      <c r="AA41" s="58">
        <f>-M41*COS(Y41)</f>
        <v>-3335.8764080137726</v>
      </c>
      <c r="AB41" s="58">
        <f>-M41*SIN(Y41)</f>
        <v>-3478.6197539048057</v>
      </c>
      <c r="AC41" s="64"/>
      <c r="AD41" s="22">
        <v>0</v>
      </c>
      <c r="AE41" s="22">
        <v>0</v>
      </c>
      <c r="AF41" s="22">
        <f t="shared" ref="AF41:AG43" si="0">AA41-AD41</f>
        <v>-3335.8764080137726</v>
      </c>
      <c r="AG41" s="22">
        <f t="shared" si="0"/>
        <v>-3478.6197539048057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717892.65</v>
      </c>
      <c r="D42" s="60">
        <v>458971.69</v>
      </c>
      <c r="E42" s="79"/>
      <c r="F42" s="72">
        <f>IF(C43=0,C42-$C$42,C42-C43)</f>
        <v>-19.89000000001397</v>
      </c>
      <c r="G42" s="72">
        <f>IF(D43=0,D42-$D$42,D42-D43)</f>
        <v>-0.58000000001629815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19.898454713886068</v>
      </c>
      <c r="N42" s="36">
        <f>IF(F42=0,,ATAN(G42/F42))</f>
        <v>2.9152121021384564E-2</v>
      </c>
      <c r="O42" s="36">
        <f>ABS(DEGREES(N42))</f>
        <v>1.6702934983799422</v>
      </c>
      <c r="P42" s="37" t="str">
        <f>TEXT(INT(O42),"00")</f>
        <v>01</v>
      </c>
      <c r="Q42" s="38" t="str">
        <f>TEXT((O42-P42)*60,"00")</f>
        <v>40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1.6666666666666665</v>
      </c>
      <c r="X42" s="22">
        <f>IF(R42="",W42,IF(R42="N",IF(U42="E",180+W42,180-W42),IF(U42="E",360-W42,W42)))</f>
        <v>181.66666666666666</v>
      </c>
      <c r="Y42" s="22">
        <f>RADIANS(X42)</f>
        <v>3.1706814744563654</v>
      </c>
      <c r="Z42" s="64"/>
      <c r="AA42" s="58">
        <f>-M42*COS(Y42)</f>
        <v>19.890036674255022</v>
      </c>
      <c r="AB42" s="58">
        <f>-M42*SIN(Y42)</f>
        <v>0.57874095877591547</v>
      </c>
      <c r="AC42" s="64"/>
      <c r="AD42" s="82">
        <f>$AA$40/$M$40*M42</f>
        <v>-5.026034067034743E-4</v>
      </c>
      <c r="AE42" s="82">
        <f>$AB$40/$M$40*M42</f>
        <v>-4.5839356709822602E-5</v>
      </c>
      <c r="AF42" s="22">
        <f t="shared" si="0"/>
        <v>19.890539277661727</v>
      </c>
      <c r="AG42" s="22">
        <f t="shared" si="0"/>
        <v>0.57878679813262535</v>
      </c>
      <c r="AH42" s="63"/>
      <c r="AI42" s="38">
        <f>A42</f>
        <v>1</v>
      </c>
      <c r="AJ42" s="82">
        <f t="shared" ref="AJ42:AK44" si="1">AJ41+AF41</f>
        <v>717892.74359198625</v>
      </c>
      <c r="AK42" s="82">
        <f t="shared" si="1"/>
        <v>458971.60024609516</v>
      </c>
      <c r="AL42" s="66"/>
      <c r="AM42" s="9" t="str">
        <f>IF(A43=0,A42&amp;" - 1",A42&amp;" - "&amp;A43)</f>
        <v>1 - 2</v>
      </c>
      <c r="AN42" s="18">
        <f>F42</f>
        <v>-19.89000000001397</v>
      </c>
      <c r="AO42" s="18">
        <f>AN42*G42</f>
        <v>11.536200000332272</v>
      </c>
      <c r="AP42" s="9" t="str">
        <f>D42&amp;","&amp;C42</f>
        <v>458971.69,717892.65</v>
      </c>
    </row>
    <row r="43" spans="1:44">
      <c r="A43" s="20">
        <f>A42+1</f>
        <v>2</v>
      </c>
      <c r="B43" s="44"/>
      <c r="C43" s="60">
        <v>717912.54</v>
      </c>
      <c r="D43" s="60">
        <v>458972.27</v>
      </c>
      <c r="E43" s="79"/>
      <c r="F43" s="72">
        <f>IF(C44=0,C43-$C$42,C43-C44)</f>
        <v>1.0800000000745058</v>
      </c>
      <c r="G43" s="72">
        <f>IF(D44=0,D43-$D$42,D43-D44)</f>
        <v>-39.96999999997206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39.984588280960544</v>
      </c>
      <c r="N43" s="36">
        <f>IF(F43=0,,ATAN(G43/F43))</f>
        <v>-1.543782634499471</v>
      </c>
      <c r="O43" s="36">
        <f>ABS(DEGREES(N43))</f>
        <v>88.452229442407045</v>
      </c>
      <c r="P43" s="37" t="str">
        <f>TEXT(INT(O43),"00")</f>
        <v>88</v>
      </c>
      <c r="Q43" s="38" t="str">
        <f>TEXT((O43-P43)*60,"00")</f>
        <v>27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88.45</v>
      </c>
      <c r="X43" s="22">
        <f>IF(R43="",W43,IF(R43="N",IF(U43="E",180+W43,180-W43),IF(U43="E",360-W43,W43)))</f>
        <v>271.55</v>
      </c>
      <c r="Y43" s="22">
        <f>RADIANS(X43)</f>
        <v>4.7394415837906019</v>
      </c>
      <c r="Z43" s="64"/>
      <c r="AA43" s="58">
        <f>-M43*COS(Y43)</f>
        <v>-1.0815552763426528</v>
      </c>
      <c r="AB43" s="58">
        <f>-M43*SIN(Y43)</f>
        <v>39.969957945713965</v>
      </c>
      <c r="AC43" s="64"/>
      <c r="AD43" s="82">
        <f>$AA$40/$M$40*M43</f>
        <v>-1.0099472835758642E-3</v>
      </c>
      <c r="AE43" s="82">
        <f>$AB$40/$M$40*M43</f>
        <v>-9.2111062464930133E-5</v>
      </c>
      <c r="AF43" s="22">
        <f t="shared" si="0"/>
        <v>-1.080545329059077</v>
      </c>
      <c r="AG43" s="22">
        <f t="shared" si="0"/>
        <v>39.970050056776429</v>
      </c>
      <c r="AH43" s="64"/>
      <c r="AI43" s="25">
        <f>A43</f>
        <v>2</v>
      </c>
      <c r="AJ43" s="82">
        <f t="shared" si="1"/>
        <v>717912.63413126394</v>
      </c>
      <c r="AK43" s="82">
        <f t="shared" si="1"/>
        <v>458972.17903289327</v>
      </c>
      <c r="AL43" s="66"/>
      <c r="AM43" s="9" t="str">
        <f>IF(A44=0,A43&amp;" - 1",A43&amp;" - "&amp;A44)</f>
        <v>2 - 3</v>
      </c>
      <c r="AN43" s="18">
        <f>AN42+F42+F43</f>
        <v>-38.699999999953434</v>
      </c>
      <c r="AO43" s="18">
        <f>AN43*G43</f>
        <v>1546.8389999970575</v>
      </c>
      <c r="AP43" s="9" t="str">
        <f>D43&amp;","&amp;C43</f>
        <v>458972.27,717912.54</v>
      </c>
    </row>
    <row r="44" spans="1:44" s="46" customFormat="1">
      <c r="A44" s="20">
        <f>A43+1</f>
        <v>3</v>
      </c>
      <c r="B44" s="44"/>
      <c r="C44" s="60">
        <v>717911.46</v>
      </c>
      <c r="D44" s="60">
        <v>459012.24</v>
      </c>
      <c r="E44" s="79"/>
      <c r="F44" s="72">
        <f>IF(C45=0,C44-$C$42,C44-C45)</f>
        <v>20.010000000009313</v>
      </c>
      <c r="G44" s="72">
        <f>IF(D45=0,D44-$D$42,D44-D45)</f>
        <v>0.55999999999767169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20.017834548231487</v>
      </c>
      <c r="N44" s="22">
        <f>IF(F44=0,,ATAN(G44/F44))</f>
        <v>2.7978704059633926E-2</v>
      </c>
      <c r="O44" s="22">
        <f>ABS(DEGREES(N44))</f>
        <v>1.6030616588625668</v>
      </c>
      <c r="P44" s="24" t="str">
        <f>TEXT(INT(O44),"00")</f>
        <v>01</v>
      </c>
      <c r="Q44" s="25" t="str">
        <f>TEXT((O44-P44)*60,"00")</f>
        <v>36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36</v>
      </c>
      <c r="U44" s="24" t="str">
        <f>IF(L44="",IF(G44&gt;0,"W","E"),"")</f>
        <v>W</v>
      </c>
      <c r="V44" s="44"/>
      <c r="W44" s="22">
        <f>IF(S44="due",90*(I44+K44),S44+T44/60)</f>
        <v>1.6</v>
      </c>
      <c r="X44" s="22">
        <f>IF(R44="",W44,IF(R44="N",IF(U44="E",180+W44,180-W44),IF(U44="E",360-W44,W44)))</f>
        <v>1.6</v>
      </c>
      <c r="Y44" s="22">
        <f>RADIANS(X44)</f>
        <v>2.7925268031909273E-2</v>
      </c>
      <c r="Z44" s="64"/>
      <c r="AA44" s="58">
        <f>-M44*COS(Y44)</f>
        <v>-20.010029895616459</v>
      </c>
      <c r="AB44" s="58">
        <f>-M44*SIN(Y44)</f>
        <v>-0.55893074428389522</v>
      </c>
      <c r="AC44" s="64"/>
      <c r="AD44" s="82">
        <f>$AA$40/$M$40*M44</f>
        <v>-5.0561875198010188E-4</v>
      </c>
      <c r="AE44" s="82">
        <f>$AB$40/$M$40*M44</f>
        <v>-4.6114367754107385E-5</v>
      </c>
      <c r="AF44" s="22">
        <f>AA44-AD44</f>
        <v>-20.009524276864479</v>
      </c>
      <c r="AG44" s="22">
        <f>AB44-AE44</f>
        <v>-0.55888462991614107</v>
      </c>
      <c r="AH44" s="64"/>
      <c r="AI44" s="25">
        <f>A44</f>
        <v>3</v>
      </c>
      <c r="AJ44" s="82">
        <f t="shared" si="1"/>
        <v>717911.55358593492</v>
      </c>
      <c r="AK44" s="82">
        <f t="shared" si="1"/>
        <v>459012.14908295003</v>
      </c>
      <c r="AL44" s="66"/>
      <c r="AM44" s="9" t="str">
        <f>IF(A45=0,A44&amp;" - 1",A44&amp;" - "&amp;A45)</f>
        <v>3 - 4</v>
      </c>
      <c r="AN44" s="18">
        <f>AN43+F43+F44</f>
        <v>-17.609999999869615</v>
      </c>
      <c r="AO44" s="18">
        <f>AN44*G44</f>
        <v>-9.861599999885982</v>
      </c>
      <c r="AP44" s="9" t="str">
        <f>D44&amp;","&amp;C44</f>
        <v>459012.24,717911.46</v>
      </c>
    </row>
    <row r="45" spans="1:44" s="46" customFormat="1">
      <c r="A45" s="20">
        <f>A44+1</f>
        <v>4</v>
      </c>
      <c r="B45" s="44"/>
      <c r="C45" s="60">
        <v>717891.45</v>
      </c>
      <c r="D45" s="60">
        <v>459011.68</v>
      </c>
      <c r="E45" s="79"/>
      <c r="F45" s="72">
        <f>IF(C46=0,C45-$C$42,C45-C46)</f>
        <v>-1.2000000000698492</v>
      </c>
      <c r="G45" s="72">
        <f>IF(D46=0,D45-$D$42,D45-D46)</f>
        <v>39.989999999990687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40.008000449902802</v>
      </c>
      <c r="N45" s="22">
        <f>IF(F45=0,,ATAN(G45/F45))</f>
        <v>-1.5407978268081002</v>
      </c>
      <c r="O45" s="22">
        <f>ABS(DEGREES(N45))</f>
        <v>88.281212559033307</v>
      </c>
      <c r="P45" s="24" t="str">
        <f>TEXT(INT(O45),"00")</f>
        <v>88</v>
      </c>
      <c r="Q45" s="25" t="str">
        <f>TEXT((O45-P45)*60,"00")</f>
        <v>17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17</v>
      </c>
      <c r="U45" s="24" t="str">
        <f>IF(L45="",IF(G45&gt;0,"W","E"),"")</f>
        <v>W</v>
      </c>
      <c r="V45" s="44"/>
      <c r="W45" s="22">
        <f>IF(S45="due",90*(I45+K45),S45+T45/60)</f>
        <v>88.283333333333331</v>
      </c>
      <c r="X45" s="22">
        <f>IF(R45="",W45,IF(R45="N",IF(U45="E",180+W45,180-W45),IF(U45="E",360-W45,W45)))</f>
        <v>91.716666666666669</v>
      </c>
      <c r="Y45" s="22">
        <f>RADIANS(X45)</f>
        <v>1.6007578122874659</v>
      </c>
      <c r="Z45" s="64"/>
      <c r="AA45" s="58">
        <f>-M45*COS(Y45)</f>
        <v>1.1985197896239979</v>
      </c>
      <c r="AB45" s="58">
        <f>-M45*SIN(Y45)</f>
        <v>-39.990044389989151</v>
      </c>
      <c r="AC45" s="64"/>
      <c r="AD45" s="82">
        <f>$AA$40/$M$40*M45</f>
        <v>-1.0105386378311515E-3</v>
      </c>
      <c r="AE45" s="82">
        <f>$AB$40/$M$40*M45</f>
        <v>-9.2164996239131494E-5</v>
      </c>
      <c r="AF45" s="22">
        <f>AA45-AD45</f>
        <v>1.199530328261829</v>
      </c>
      <c r="AG45" s="22">
        <f>AB45-AE45</f>
        <v>-39.989952224992912</v>
      </c>
      <c r="AH45" s="64"/>
      <c r="AI45" s="25">
        <f>A45</f>
        <v>4</v>
      </c>
      <c r="AJ45" s="82">
        <f t="shared" ref="AJ45" si="2">AJ44+AF44</f>
        <v>717891.54406165809</v>
      </c>
      <c r="AK45" s="82">
        <f t="shared" ref="AK45" si="3">AK44+AG44</f>
        <v>459011.5901983201</v>
      </c>
      <c r="AL45" s="66"/>
      <c r="AM45" s="9" t="str">
        <f>IF(A46=0,A45&amp;" - 1",A45&amp;" - "&amp;A46)</f>
        <v>4 - 1</v>
      </c>
      <c r="AN45" s="18">
        <f>AN44+F44+F45</f>
        <v>1.2000000000698492</v>
      </c>
      <c r="AO45" s="18">
        <f>AN45*G45</f>
        <v>47.988000002782094</v>
      </c>
      <c r="AP45" s="9" t="str">
        <f>D45&amp;","&amp;C45</f>
        <v>459011.68,717891.45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56" sqref="D5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69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71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1671.0484999962971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835.52424999814855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6.8399471950506248E-3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17879.58616682341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18000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18000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122.29542525042973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6.0968058410963977E-3</v>
      </c>
      <c r="AB40" s="91">
        <f>SUM(AB42:AB65536)</f>
        <v>-3.1006186748863129E-3</v>
      </c>
      <c r="AC40" s="91"/>
      <c r="AD40" s="91">
        <f>SUM(AD42:AD65536)</f>
        <v>6.0968058410963977E-3</v>
      </c>
      <c r="AE40" s="91">
        <f>SUM(AE42:AE65536)</f>
        <v>-3.1006186748863134E-3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717868.39466865</v>
      </c>
      <c r="AK40" s="92">
        <f>AK44+AG44</f>
        <v>459190.77579551365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3380.0599999999395</v>
      </c>
      <c r="G41" s="72">
        <f>IF(D42=0,D41-$D$41,D41-D42)</f>
        <v>3259.679999999993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4695.7767521465012</v>
      </c>
      <c r="N41" s="36">
        <f>IF(F41=0,,ATAN(G41/F41))</f>
        <v>0.76726992151478257</v>
      </c>
      <c r="O41" s="36">
        <f>ABS(DEGREES(N41))</f>
        <v>43.961328250130961</v>
      </c>
      <c r="P41" s="37" t="str">
        <f>TEXT(INT(O41),"00")</f>
        <v>43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43.966666666666669</v>
      </c>
      <c r="X41" s="22">
        <f>IF(R41="",W41,IF(R41="N",IF(U41="E",180+W41,180-W41),IF(U41="E",360-W41,W41)))</f>
        <v>43.966666666666669</v>
      </c>
      <c r="Y41" s="22">
        <f>RADIANS(X41)</f>
        <v>0.76736309446017359</v>
      </c>
      <c r="Z41" s="64"/>
      <c r="AA41" s="58">
        <f>-M41*COS(Y41)</f>
        <v>-3379.7562713422622</v>
      </c>
      <c r="AB41" s="58">
        <f>-M41*SIN(Y41)</f>
        <v>-3259.9949159963721</v>
      </c>
      <c r="AC41" s="64"/>
      <c r="AD41" s="22">
        <v>0</v>
      </c>
      <c r="AE41" s="22">
        <v>0</v>
      </c>
      <c r="AF41" s="22">
        <f t="shared" ref="AF41:AG43" si="0">AA41-AD41</f>
        <v>-3379.7562713422622</v>
      </c>
      <c r="AG41" s="22">
        <f t="shared" si="0"/>
        <v>-3259.9949159963721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717848.56</v>
      </c>
      <c r="D42" s="60">
        <v>459190.54</v>
      </c>
      <c r="E42" s="79"/>
      <c r="F42" s="72">
        <f>IF(C43=0,C42-$C$42,C42-C43)</f>
        <v>-0.27999999991152436</v>
      </c>
      <c r="G42" s="72">
        <f>IF(D43=0,D42-$D$42,D42-D43)</f>
        <v>40.149999999965075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40.15097632682356</v>
      </c>
      <c r="N42" s="36">
        <f>IF(F42=0,,ATAN(G42/F42))</f>
        <v>-1.5638225917807269</v>
      </c>
      <c r="O42" s="36">
        <f>ABS(DEGREES(N42))</f>
        <v>89.600434416245477</v>
      </c>
      <c r="P42" s="37" t="str">
        <f>TEXT(INT(O42),"00")</f>
        <v>89</v>
      </c>
      <c r="Q42" s="38" t="str">
        <f>TEXT((O42-P42)*60,"00")</f>
        <v>36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36</v>
      </c>
      <c r="U42" s="40" t="str">
        <f>IF(L42="",IF(G42&gt;0,"W","E"),"")</f>
        <v>W</v>
      </c>
      <c r="V42" s="44"/>
      <c r="W42" s="22">
        <f>IF(S42="due",90*(I42+K42),S42+T42/60)</f>
        <v>89.6</v>
      </c>
      <c r="X42" s="22">
        <f>IF(R42="",W42,IF(R42="N",IF(U42="E",180+W42,180-W42),IF(U42="E",360-W42,W42)))</f>
        <v>90.4</v>
      </c>
      <c r="Y42" s="22">
        <f>RADIANS(X42)</f>
        <v>1.5777776438028741</v>
      </c>
      <c r="Z42" s="64"/>
      <c r="AA42" s="58">
        <f>-M42*COS(Y42)</f>
        <v>0.28030441695485431</v>
      </c>
      <c r="AB42" s="58">
        <f>-M42*SIN(Y42)</f>
        <v>-40.149997875852762</v>
      </c>
      <c r="AC42" s="64"/>
      <c r="AD42" s="82">
        <f>$AA$40/$M$40*M42</f>
        <v>2.0016505645556915E-3</v>
      </c>
      <c r="AE42" s="82">
        <f>$AB$40/$M$40*M42</f>
        <v>-1.0179683071458957E-3</v>
      </c>
      <c r="AF42" s="22">
        <f t="shared" si="0"/>
        <v>0.27830276639029861</v>
      </c>
      <c r="AG42" s="22">
        <f t="shared" si="0"/>
        <v>-40.148979907545616</v>
      </c>
      <c r="AH42" s="63"/>
      <c r="AI42" s="38">
        <f>A42</f>
        <v>1</v>
      </c>
      <c r="AJ42" s="82">
        <f t="shared" ref="AJ42:AK44" si="1">AJ41+AF41</f>
        <v>717848.86372865771</v>
      </c>
      <c r="AK42" s="82">
        <f t="shared" si="1"/>
        <v>459190.22508400358</v>
      </c>
      <c r="AL42" s="66"/>
      <c r="AM42" s="9" t="str">
        <f>IF(A43=0,A42&amp;" - 1",A42&amp;" - "&amp;A43)</f>
        <v>1 - 2</v>
      </c>
      <c r="AN42" s="18">
        <f>F42</f>
        <v>-0.27999999991152436</v>
      </c>
      <c r="AO42" s="18">
        <f>AN42*G42</f>
        <v>-11.241999996437924</v>
      </c>
      <c r="AP42" s="9" t="str">
        <f>D42&amp;","&amp;C42</f>
        <v>459190.54,717848.56</v>
      </c>
    </row>
    <row r="43" spans="1:44">
      <c r="A43" s="20">
        <f>A42+1</f>
        <v>2</v>
      </c>
      <c r="B43" s="44"/>
      <c r="C43" s="60">
        <v>717848.84</v>
      </c>
      <c r="D43" s="60">
        <v>459150.39</v>
      </c>
      <c r="E43" s="79"/>
      <c r="F43" s="72">
        <f>IF(C44=0,C43-$C$42,C43-C44)</f>
        <v>-21.75</v>
      </c>
      <c r="G43" s="72">
        <f>IF(D44=0,D43-$D$42,D43-D44)</f>
        <v>8.0000000016298145E-2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21.750147125939232</v>
      </c>
      <c r="N43" s="36">
        <f>IF(F43=0,,ATAN(G43/F43))</f>
        <v>-3.6781443333066535E-3</v>
      </c>
      <c r="O43" s="36">
        <f>ABS(DEGREES(N43))</f>
        <v>0.2107421467384312</v>
      </c>
      <c r="P43" s="37" t="str">
        <f>TEXT(INT(O43),"00")</f>
        <v>00</v>
      </c>
      <c r="Q43" s="38" t="str">
        <f>TEXT((O43-P43)*60,"00")</f>
        <v>13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13</v>
      </c>
      <c r="U43" s="40" t="str">
        <f>IF(L43="",IF(G43&gt;0,"W","E"),"")</f>
        <v>W</v>
      </c>
      <c r="V43" s="44"/>
      <c r="W43" s="22">
        <f>IF(S43="due",90*(I43+K43),S43+T43/60)</f>
        <v>0.21666666666666667</v>
      </c>
      <c r="X43" s="22">
        <f>IF(R43="",W43,IF(R43="N",IF(U43="E",180+W43,180-W43),IF(U43="E",360-W43,W43)))</f>
        <v>179.78333333333333</v>
      </c>
      <c r="Y43" s="22">
        <f>RADIANS(X43)</f>
        <v>3.1378111068771388</v>
      </c>
      <c r="Z43" s="64"/>
      <c r="AA43" s="58">
        <f>-M43*COS(Y43)</f>
        <v>21.749991611533602</v>
      </c>
      <c r="AB43" s="58">
        <f>-M43*SIN(Y43)</f>
        <v>-8.2249001335422164E-2</v>
      </c>
      <c r="AC43" s="64"/>
      <c r="AD43" s="82">
        <f>$AA$40/$M$40*M43</f>
        <v>1.0843122199427192E-3</v>
      </c>
      <c r="AE43" s="82">
        <f>$AB$40/$M$40*M43</f>
        <v>-5.5144264163695751E-4</v>
      </c>
      <c r="AF43" s="22">
        <f t="shared" si="0"/>
        <v>21.748907299313661</v>
      </c>
      <c r="AG43" s="22">
        <f t="shared" si="0"/>
        <v>-8.1697558693785213E-2</v>
      </c>
      <c r="AH43" s="64"/>
      <c r="AI43" s="25">
        <f>A43</f>
        <v>2</v>
      </c>
      <c r="AJ43" s="82">
        <f t="shared" si="1"/>
        <v>717849.1420314241</v>
      </c>
      <c r="AK43" s="82">
        <f t="shared" si="1"/>
        <v>459150.07610409602</v>
      </c>
      <c r="AL43" s="66"/>
      <c r="AM43" s="9" t="str">
        <f>IF(A44=0,A43&amp;" - 1",A43&amp;" - "&amp;A44)</f>
        <v>2 - 3</v>
      </c>
      <c r="AN43" s="18">
        <f>AN42+F42+F43</f>
        <v>-22.309999999823049</v>
      </c>
      <c r="AO43" s="18">
        <f>AN43*G43</f>
        <v>-1.7848000003494555</v>
      </c>
      <c r="AP43" s="9" t="str">
        <f>D43&amp;","&amp;C43</f>
        <v>459150.39,717848.84</v>
      </c>
    </row>
    <row r="44" spans="1:44" s="46" customFormat="1">
      <c r="A44" s="20">
        <f>A43+1</f>
        <v>3</v>
      </c>
      <c r="B44" s="44"/>
      <c r="C44" s="60">
        <v>717870.59</v>
      </c>
      <c r="D44" s="60">
        <v>459150.31</v>
      </c>
      <c r="E44" s="79"/>
      <c r="F44" s="72">
        <f>IF(C45=0,C44-$C$42,C44-C45)</f>
        <v>2.5</v>
      </c>
      <c r="G44" s="72">
        <f>IF(D45=0,D44-$D$42,D44-D45)</f>
        <v>-40.78000000002794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40.856558837012678</v>
      </c>
      <c r="N44" s="22">
        <f>IF(F44=0,,ATAN(G44/F44))</f>
        <v>-1.5095683922933045</v>
      </c>
      <c r="O44" s="22">
        <f>ABS(DEGREES(N44))</f>
        <v>86.491897764755336</v>
      </c>
      <c r="P44" s="24" t="str">
        <f>TEXT(INT(O44),"00")</f>
        <v>86</v>
      </c>
      <c r="Q44" s="25" t="str">
        <f>TEXT((O44-P44)*60,"00")</f>
        <v>30</v>
      </c>
      <c r="R44" s="23" t="str">
        <f>IF(L44="",IF(F44&gt;0,"S","N"),"")</f>
        <v>S</v>
      </c>
      <c r="S44" s="25" t="str">
        <f>IF(L44="",IF(INT(Q44)=60,INT(P44+1),P44),"due")</f>
        <v>86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86.5</v>
      </c>
      <c r="X44" s="22">
        <f>IF(R44="",W44,IF(R44="N",IF(U44="E",180+W44,180-W44),IF(U44="E",360-W44,W44)))</f>
        <v>273.5</v>
      </c>
      <c r="Y44" s="22">
        <f>RADIANS(X44)</f>
        <v>4.773475504204491</v>
      </c>
      <c r="Z44" s="64"/>
      <c r="AA44" s="58">
        <f>-M44*COS(Y44)</f>
        <v>-2.4942332474195568</v>
      </c>
      <c r="AB44" s="58">
        <f>-M44*SIN(Y44)</f>
        <v>40.780353118992799</v>
      </c>
      <c r="AC44" s="64"/>
      <c r="AD44" s="82">
        <f>$AA$40/$M$40*M44</f>
        <v>2.0368260387051743E-3</v>
      </c>
      <c r="AE44" s="82">
        <f>$AB$40/$M$40*M44</f>
        <v>-1.0358573026114711E-3</v>
      </c>
      <c r="AF44" s="22">
        <f>AA44-AD44</f>
        <v>-2.4962700734582621</v>
      </c>
      <c r="AG44" s="22">
        <f>AB44-AE44</f>
        <v>40.78138897629541</v>
      </c>
      <c r="AH44" s="64"/>
      <c r="AI44" s="25">
        <f>A44</f>
        <v>3</v>
      </c>
      <c r="AJ44" s="82">
        <f t="shared" si="1"/>
        <v>717870.89093872346</v>
      </c>
      <c r="AK44" s="82">
        <f t="shared" si="1"/>
        <v>459149.99440653733</v>
      </c>
      <c r="AL44" s="66"/>
      <c r="AM44" s="9" t="str">
        <f>IF(A45=0,A44&amp;" - 1",A44&amp;" - "&amp;A45)</f>
        <v>3 - 4</v>
      </c>
      <c r="AN44" s="18">
        <f>AN43+F43+F44</f>
        <v>-41.559999999823049</v>
      </c>
      <c r="AO44" s="18">
        <f>AN44*G44</f>
        <v>1694.8167999939451</v>
      </c>
      <c r="AP44" s="9" t="str">
        <f>D44&amp;","&amp;C44</f>
        <v>459150.31,717870.59</v>
      </c>
    </row>
    <row r="45" spans="1:44" s="46" customFormat="1">
      <c r="A45" s="20">
        <f t="shared" ref="A45" si="2">A44+1</f>
        <v>4</v>
      </c>
      <c r="B45" s="44"/>
      <c r="C45" s="60">
        <v>717868.09</v>
      </c>
      <c r="D45" s="60">
        <v>459191.09</v>
      </c>
      <c r="E45" s="79"/>
      <c r="F45" s="72">
        <f t="shared" ref="F45" si="3">IF(C46=0,C45-$C$42,C45-C46)</f>
        <v>19.529999999911524</v>
      </c>
      <c r="G45" s="72">
        <f t="shared" ref="G45" si="4">IF(D46=0,D45-$D$42,D45-D46)</f>
        <v>0.55000000004656613</v>
      </c>
      <c r="H45" s="76" t="str">
        <f t="shared" ref="H45" si="5">IF(G45=0,IF(F45&gt;0,"South","North"),"")</f>
        <v/>
      </c>
      <c r="I45" s="76">
        <f t="shared" ref="I45" si="6">IF(H45="North",2,IF(H45="",0,0))</f>
        <v>0</v>
      </c>
      <c r="J45" s="76" t="str">
        <f t="shared" ref="J45" si="7">IF(F45=0,IF(G45&gt;0,"West","East"),"")</f>
        <v/>
      </c>
      <c r="K45" s="76">
        <f t="shared" ref="K45" si="8">IF(J45="West",1,IF(J45="",0,3))</f>
        <v>0</v>
      </c>
      <c r="L45" s="76" t="str">
        <f t="shared" ref="L45" si="9">H45&amp;J45</f>
        <v/>
      </c>
      <c r="M45" s="22">
        <f t="shared" ref="M45" si="10">SQRT(F45^2+G45^2)</f>
        <v>19.537742960654267</v>
      </c>
      <c r="N45" s="22">
        <f t="shared" ref="N45" si="11">IF(F45=0,,ATAN(G45/F45))</f>
        <v>2.8154360977705479E-2</v>
      </c>
      <c r="O45" s="22">
        <f t="shared" ref="O45" si="12">ABS(DEGREES(N45))</f>
        <v>1.613126058910342</v>
      </c>
      <c r="P45" s="24" t="str">
        <f t="shared" ref="P45" si="13">TEXT(INT(O45),"00")</f>
        <v>01</v>
      </c>
      <c r="Q45" s="25" t="str">
        <f t="shared" ref="Q45" si="14">TEXT((O45-P45)*60,"00")</f>
        <v>37</v>
      </c>
      <c r="R45" s="23" t="str">
        <f t="shared" ref="R45" si="15">IF(L45="",IF(F45&gt;0,"S","N"),"")</f>
        <v>S</v>
      </c>
      <c r="S45" s="25" t="str">
        <f t="shared" ref="S45" si="16">IF(L45="",IF(INT(Q45)=60,INT(P45+1),P45),"due")</f>
        <v>01</v>
      </c>
      <c r="T45" s="25" t="str">
        <f t="shared" ref="T45" si="17">IF(L45="",IF(INT(Q45)=60,"00",Q45),L45)</f>
        <v>37</v>
      </c>
      <c r="U45" s="24" t="str">
        <f t="shared" ref="U45" si="18">IF(L45="",IF(G45&gt;0,"W","E"),"")</f>
        <v>W</v>
      </c>
      <c r="V45" s="44"/>
      <c r="W45" s="22">
        <f t="shared" ref="W45" si="19">IF(S45="due",90*(I45+K45),S45+T45/60)</f>
        <v>1.6166666666666667</v>
      </c>
      <c r="X45" s="22">
        <f t="shared" ref="X45" si="20">IF(R45="",W45,IF(R45="N",IF(U45="E",180+W45,180-W45),IF(U45="E",360-W45,W45)))</f>
        <v>1.6166666666666667</v>
      </c>
      <c r="Y45" s="22">
        <f t="shared" ref="Y45" si="21">RADIANS(X45)</f>
        <v>2.8216156240574993E-2</v>
      </c>
      <c r="Z45" s="64"/>
      <c r="AA45" s="58">
        <f t="shared" ref="AA45" si="22">-M45*COS(Y45)</f>
        <v>-19.529965975227803</v>
      </c>
      <c r="AB45" s="58">
        <f t="shared" ref="AB45" si="23">-M45*SIN(Y45)</f>
        <v>-0.55120686047950418</v>
      </c>
      <c r="AC45" s="64"/>
      <c r="AD45" s="82">
        <f t="shared" ref="AD45" si="24">$AA$40/$M$40*M45</f>
        <v>9.7401701789281276E-4</v>
      </c>
      <c r="AE45" s="82">
        <f t="shared" ref="AE45" si="25">$AB$40/$M$40*M45</f>
        <v>-4.9535042349198874E-4</v>
      </c>
      <c r="AF45" s="22">
        <f t="shared" ref="AF45:AG45" si="26">AA45-AD45</f>
        <v>-19.530939992245695</v>
      </c>
      <c r="AG45" s="22">
        <f t="shared" si="26"/>
        <v>-0.55071151005601215</v>
      </c>
      <c r="AH45" s="64"/>
      <c r="AI45" s="25">
        <f t="shared" ref="AI45" si="27">A45</f>
        <v>4</v>
      </c>
      <c r="AJ45" s="82">
        <f t="shared" ref="AJ45" si="28">AJ44+AF44</f>
        <v>717868.39466865</v>
      </c>
      <c r="AK45" s="82">
        <f t="shared" ref="AK45" si="29">AK44+AG44</f>
        <v>459190.77579551365</v>
      </c>
      <c r="AL45" s="66"/>
      <c r="AM45" s="9" t="str">
        <f t="shared" ref="AM45" si="30">IF(A46=0,A45&amp;" - 1",A45&amp;" - "&amp;A46)</f>
        <v>4 - 1</v>
      </c>
      <c r="AN45" s="18">
        <f t="shared" ref="AN45" si="31">AN44+F44+F45</f>
        <v>-19.529999999911524</v>
      </c>
      <c r="AO45" s="18">
        <f t="shared" ref="AO45" si="32">AN45*G45</f>
        <v>-10.741500000860775</v>
      </c>
      <c r="AP45" s="9" t="str">
        <f t="shared" ref="AP45" si="33">D45&amp;","&amp;C45</f>
        <v>459191.09,717868.09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56" sqref="D5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72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73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74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75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1519.3563000042925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759.67815000214625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1.0392755856757903E-2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11405.414026137176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11000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11000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118.53368341888586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-1.0165120347172873E-2</v>
      </c>
      <c r="AB40" s="91">
        <f>SUM(AB42:AB65536)</f>
        <v>-2.1632620335196862E-3</v>
      </c>
      <c r="AC40" s="91"/>
      <c r="AD40" s="91">
        <f>SUM(AD42:AD65536)</f>
        <v>-1.0165120347172873E-2</v>
      </c>
      <c r="AE40" s="91">
        <f>SUM(AE42:AE65536)</f>
        <v>-2.1632620335196862E-3</v>
      </c>
      <c r="AF40" s="91">
        <f>SUM(AF42:AF65536)</f>
        <v>3.9968028886505635E-15</v>
      </c>
      <c r="AG40" s="91">
        <f>SUM(AG42:AG65536)</f>
        <v>0</v>
      </c>
      <c r="AH40" s="92"/>
      <c r="AI40" s="93">
        <v>1</v>
      </c>
      <c r="AJ40" s="92">
        <f>AJ44+AF44</f>
        <v>717888.61942034087</v>
      </c>
      <c r="AK40" s="92">
        <f>AK44+AG44</f>
        <v>459151.56103191216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3341.0699999999488</v>
      </c>
      <c r="G41" s="72">
        <f>IF(D42=0,D41-$D$41,D41-D42)</f>
        <v>3258.5199999999604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4666.9798944605927</v>
      </c>
      <c r="N41" s="36">
        <f>IF(F41=0,,ATAN(G41/F41))</f>
        <v>0.77289046289226726</v>
      </c>
      <c r="O41" s="36">
        <f>ABS(DEGREES(N41))</f>
        <v>44.28336154963948</v>
      </c>
      <c r="P41" s="37" t="str">
        <f>TEXT(INT(O41),"00")</f>
        <v>44</v>
      </c>
      <c r="Q41" s="38" t="str">
        <f>TEXT((O41-P41)*60,"00")</f>
        <v>17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44.283333333333331</v>
      </c>
      <c r="X41" s="22">
        <f>IF(R41="",W41,IF(R41="N",IF(U41="E",180+W41,180-W41),IF(U41="E",360-W41,W41)))</f>
        <v>44.283333333333331</v>
      </c>
      <c r="Y41" s="22">
        <f>RADIANS(X41)</f>
        <v>0.77288997042482221</v>
      </c>
      <c r="Z41" s="64"/>
      <c r="AA41" s="58">
        <f>-M41*COS(Y41)</f>
        <v>-3341.0716047145629</v>
      </c>
      <c r="AB41" s="58">
        <f>-M41*SIN(Y41)</f>
        <v>-3258.5183546313592</v>
      </c>
      <c r="AC41" s="64"/>
      <c r="AD41" s="22">
        <v>0</v>
      </c>
      <c r="AE41" s="22">
        <v>0</v>
      </c>
      <c r="AF41" s="22">
        <f t="shared" ref="AF41:AG43" si="0">AA41-AD41</f>
        <v>-3341.0716047145629</v>
      </c>
      <c r="AG41" s="22">
        <f t="shared" si="0"/>
        <v>-3258.5183546313592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717887.55</v>
      </c>
      <c r="D42" s="60">
        <v>459191.7</v>
      </c>
      <c r="E42" s="79"/>
      <c r="F42" s="72">
        <f>IF(C43=0,C42-$C$42,C42-C43)</f>
        <v>19.450000000069849</v>
      </c>
      <c r="G42" s="72">
        <f>IF(D43=0,D42-$D$42,D42-D43)</f>
        <v>0.60999999998603016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19.459563201744793</v>
      </c>
      <c r="N42" s="36">
        <f>IF(F42=0,,ATAN(G42/F42))</f>
        <v>3.1352191176032072E-2</v>
      </c>
      <c r="O42" s="36">
        <f>ABS(DEGREES(N42))</f>
        <v>1.7963482328739389</v>
      </c>
      <c r="P42" s="37" t="str">
        <f>TEXT(INT(O42),"00")</f>
        <v>01</v>
      </c>
      <c r="Q42" s="38" t="str">
        <f>TEXT((O42-P42)*60,"00")</f>
        <v>48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48</v>
      </c>
      <c r="U42" s="40" t="str">
        <f>IF(L42="",IF(G42&gt;0,"W","E"),"")</f>
        <v>W</v>
      </c>
      <c r="V42" s="44"/>
      <c r="W42" s="22">
        <f>IF(S42="due",90*(I42+K42),S42+T42/60)</f>
        <v>1.8</v>
      </c>
      <c r="X42" s="22">
        <f>IF(R42="",W42,IF(R42="N",IF(U42="E",180+W42,180-W42),IF(U42="E",360-W42,W42)))</f>
        <v>1.8</v>
      </c>
      <c r="Y42" s="22">
        <f>RADIANS(X42)</f>
        <v>3.1415926535897934E-2</v>
      </c>
      <c r="Z42" s="64"/>
      <c r="AA42" s="58">
        <f>-M42*COS(Y42)</f>
        <v>-19.4499610819955</v>
      </c>
      <c r="AB42" s="58">
        <f>-M42*SIN(Y42)</f>
        <v>-0.61123965149561654</v>
      </c>
      <c r="AC42" s="64"/>
      <c r="AD42" s="82">
        <f>$AA$40/$M$40*M42</f>
        <v>-1.6687982364482551E-3</v>
      </c>
      <c r="AE42" s="82">
        <f>$AB$40/$M$40*M42</f>
        <v>-3.5514069122822986E-4</v>
      </c>
      <c r="AF42" s="22">
        <f t="shared" si="0"/>
        <v>-19.448292283759052</v>
      </c>
      <c r="AG42" s="22">
        <f t="shared" si="0"/>
        <v>-0.61088451080438833</v>
      </c>
      <c r="AH42" s="63"/>
      <c r="AI42" s="38">
        <f>A42</f>
        <v>1</v>
      </c>
      <c r="AJ42" s="82">
        <f t="shared" ref="AJ42:AK44" si="1">AJ41+AF41</f>
        <v>717887.54839528538</v>
      </c>
      <c r="AK42" s="82">
        <f t="shared" si="1"/>
        <v>459191.70164536859</v>
      </c>
      <c r="AL42" s="66"/>
      <c r="AM42" s="9" t="str">
        <f>IF(A43=0,A42&amp;" - 1",A42&amp;" - "&amp;A43)</f>
        <v>1 - 2</v>
      </c>
      <c r="AN42" s="18">
        <f>F42</f>
        <v>19.450000000069849</v>
      </c>
      <c r="AO42" s="18">
        <f>AN42*G42</f>
        <v>11.864499999770894</v>
      </c>
      <c r="AP42" s="9" t="str">
        <f>D42&amp;","&amp;C42</f>
        <v>459191.7,717887.55</v>
      </c>
    </row>
    <row r="43" spans="1:44">
      <c r="A43" s="20">
        <f>A42+1</f>
        <v>2</v>
      </c>
      <c r="B43" s="44"/>
      <c r="C43" s="60">
        <v>717868.1</v>
      </c>
      <c r="D43" s="60">
        <v>459191.09</v>
      </c>
      <c r="E43" s="79"/>
      <c r="F43" s="72">
        <f>IF(C44=0,C43-$C$42,C43-C44)</f>
        <v>-2.5</v>
      </c>
      <c r="G43" s="72">
        <f>IF(D44=0,D43-$D$42,D43-D44)</f>
        <v>40.78000000002794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40.856558837012678</v>
      </c>
      <c r="N43" s="36">
        <f>IF(F43=0,,ATAN(G43/F43))</f>
        <v>-1.5095683922933045</v>
      </c>
      <c r="O43" s="36">
        <f>ABS(DEGREES(N43))</f>
        <v>86.491897764755336</v>
      </c>
      <c r="P43" s="37" t="str">
        <f>TEXT(INT(O43),"00")</f>
        <v>86</v>
      </c>
      <c r="Q43" s="38" t="str">
        <f>TEXT((O43-P43)*60,"00")</f>
        <v>30</v>
      </c>
      <c r="R43" s="39" t="str">
        <f>IF(L43="",IF(F43&gt;0,"S","N"),"")</f>
        <v>N</v>
      </c>
      <c r="S43" s="25" t="str">
        <f>IF(L43="",IF(INT(Q43)=60,INT(P43+1),P43),"due")</f>
        <v>86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86.5</v>
      </c>
      <c r="X43" s="22">
        <f>IF(R43="",W43,IF(R43="N",IF(U43="E",180+W43,180-W43),IF(U43="E",360-W43,W43)))</f>
        <v>93.5</v>
      </c>
      <c r="Y43" s="22">
        <f>RADIANS(X43)</f>
        <v>1.6318828506146981</v>
      </c>
      <c r="Z43" s="64"/>
      <c r="AA43" s="58">
        <f>-M43*COS(Y43)</f>
        <v>2.4942332474195705</v>
      </c>
      <c r="AB43" s="58">
        <f>-M43*SIN(Y43)</f>
        <v>-40.780353118992799</v>
      </c>
      <c r="AC43" s="64"/>
      <c r="AD43" s="82">
        <f>$AA$40/$M$40*M43</f>
        <v>-3.5037453116336043E-3</v>
      </c>
      <c r="AE43" s="82">
        <f>$AB$40/$M$40*M43</f>
        <v>-7.456398890434776E-4</v>
      </c>
      <c r="AF43" s="22">
        <f t="shared" si="0"/>
        <v>2.4977369927312041</v>
      </c>
      <c r="AG43" s="22">
        <f t="shared" si="0"/>
        <v>-40.779607479103753</v>
      </c>
      <c r="AH43" s="64"/>
      <c r="AI43" s="25">
        <f>A43</f>
        <v>2</v>
      </c>
      <c r="AJ43" s="82">
        <f t="shared" si="1"/>
        <v>717868.10010300158</v>
      </c>
      <c r="AK43" s="82">
        <f t="shared" si="1"/>
        <v>459191.0907608578</v>
      </c>
      <c r="AL43" s="66"/>
      <c r="AM43" s="9" t="str">
        <f>IF(A44=0,A43&amp;" - 1",A43&amp;" - "&amp;A44)</f>
        <v>2 - 3</v>
      </c>
      <c r="AN43" s="18">
        <f>AN42+F42+F43</f>
        <v>36.400000000139698</v>
      </c>
      <c r="AO43" s="18">
        <f>AN43*G43</f>
        <v>1484.3920000067139</v>
      </c>
      <c r="AP43" s="9" t="str">
        <f>D43&amp;","&amp;C43</f>
        <v>459191.09,717868.1</v>
      </c>
    </row>
    <row r="44" spans="1:44" s="46" customFormat="1">
      <c r="A44" s="20">
        <f>A43+1</f>
        <v>3</v>
      </c>
      <c r="B44" s="44"/>
      <c r="C44" s="60">
        <v>717870.6</v>
      </c>
      <c r="D44" s="60">
        <v>459150.31</v>
      </c>
      <c r="E44" s="79"/>
      <c r="F44" s="72">
        <f>IF(C45=0,C44-$C$42,C44-C45)</f>
        <v>-18.020000000018626</v>
      </c>
      <c r="G44" s="72">
        <f>IF(D45=0,D44-$D$42,D44-D45)</f>
        <v>-1.25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18.063302577343695</v>
      </c>
      <c r="N44" s="22">
        <f>IF(F44=0,,ATAN(G44/F44))</f>
        <v>6.9256428336555279E-2</v>
      </c>
      <c r="O44" s="22">
        <f>ABS(DEGREES(N44))</f>
        <v>3.9681010478348582</v>
      </c>
      <c r="P44" s="24" t="str">
        <f>TEXT(INT(O44),"00")</f>
        <v>03</v>
      </c>
      <c r="Q44" s="25" t="str">
        <f>TEXT((O44-P44)*60,"00")</f>
        <v>58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58</v>
      </c>
      <c r="U44" s="24" t="str">
        <f>IF(L44="",IF(G44&gt;0,"W","E"),"")</f>
        <v>E</v>
      </c>
      <c r="V44" s="44"/>
      <c r="W44" s="22">
        <f>IF(S44="due",90*(I44+K44),S44+T44/60)</f>
        <v>3.9666666666666668</v>
      </c>
      <c r="X44" s="22">
        <f>IF(R44="",W44,IF(R44="N",IF(U44="E",180+W44,180-W44),IF(U44="E",360-W44,W44)))</f>
        <v>183.96666666666667</v>
      </c>
      <c r="Y44" s="22">
        <f>RADIANS(X44)</f>
        <v>3.2108240472522351</v>
      </c>
      <c r="Z44" s="64"/>
      <c r="AA44" s="58">
        <f>-M44*COS(Y44)</f>
        <v>18.020031287714385</v>
      </c>
      <c r="AB44" s="58">
        <f>-M44*SIN(Y44)</f>
        <v>1.2495488747808146</v>
      </c>
      <c r="AC44" s="64"/>
      <c r="AD44" s="82">
        <f>$AA$40/$M$40*M44</f>
        <v>-1.5490587929948803E-3</v>
      </c>
      <c r="AE44" s="82">
        <f>$AB$40/$M$40*M44</f>
        <v>-3.2965867202031134E-4</v>
      </c>
      <c r="AF44" s="22">
        <f>AA44-AD44</f>
        <v>18.021580346507381</v>
      </c>
      <c r="AG44" s="22">
        <f>AB44-AE44</f>
        <v>1.2498785334528348</v>
      </c>
      <c r="AH44" s="64"/>
      <c r="AI44" s="25">
        <f>A44</f>
        <v>3</v>
      </c>
      <c r="AJ44" s="82">
        <f t="shared" si="1"/>
        <v>717870.59783999436</v>
      </c>
      <c r="AK44" s="82">
        <f t="shared" si="1"/>
        <v>459150.31115337869</v>
      </c>
      <c r="AL44" s="66"/>
      <c r="AM44" s="9" t="str">
        <f>IF(A45=0,A44&amp;" - 1",A44&amp;" - "&amp;A45)</f>
        <v>3 - 4</v>
      </c>
      <c r="AN44" s="18">
        <f>AN43+F43+F44</f>
        <v>15.880000000121072</v>
      </c>
      <c r="AO44" s="18">
        <f>AN44*G44</f>
        <v>-19.85000000015134</v>
      </c>
      <c r="AP44" s="9" t="str">
        <f>D44&amp;","&amp;C44</f>
        <v>459150.31,717870.6</v>
      </c>
    </row>
    <row r="45" spans="1:44" s="46" customFormat="1">
      <c r="A45" s="20">
        <f>A44+1</f>
        <v>4</v>
      </c>
      <c r="B45" s="44"/>
      <c r="C45" s="60">
        <v>717888.62</v>
      </c>
      <c r="D45" s="60">
        <v>459151.56</v>
      </c>
      <c r="E45" s="79"/>
      <c r="F45" s="72">
        <f>IF(C46=0,C45-$C$42,C45-C46)</f>
        <v>1.0699999999487773</v>
      </c>
      <c r="G45" s="72">
        <f>IF(D46=0,D45-$D$42,D45-D46)</f>
        <v>-40.14000000001397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40.154258802784689</v>
      </c>
      <c r="N45" s="22">
        <f>IF(F45=0,,ATAN(G45/F45))</f>
        <v>-1.5441459364650265</v>
      </c>
      <c r="O45" s="22">
        <f>ABS(DEGREES(N45))</f>
        <v>88.473045111722186</v>
      </c>
      <c r="P45" s="24" t="str">
        <f>TEXT(INT(O45),"00")</f>
        <v>88</v>
      </c>
      <c r="Q45" s="25" t="str">
        <f>TEXT((O45-P45)*60,"00")</f>
        <v>28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28</v>
      </c>
      <c r="U45" s="24" t="str">
        <f>IF(L45="",IF(G45&gt;0,"W","E"),"")</f>
        <v>E</v>
      </c>
      <c r="V45" s="44"/>
      <c r="W45" s="22">
        <f>IF(S45="due",90*(I45+K45),S45+T45/60)</f>
        <v>88.466666666666669</v>
      </c>
      <c r="X45" s="22">
        <f>IF(R45="",W45,IF(R45="N",IF(U45="E",180+W45,180-W45),IF(U45="E",360-W45,W45)))</f>
        <v>271.5333333333333</v>
      </c>
      <c r="Y45" s="22">
        <f>RADIANS(X45)</f>
        <v>4.7391506955819356</v>
      </c>
      <c r="Z45" s="64"/>
      <c r="AA45" s="58">
        <f>-M45*COS(Y45)</f>
        <v>-1.0744685734856265</v>
      </c>
      <c r="AB45" s="58">
        <f>-M45*SIN(Y45)</f>
        <v>40.139880633674082</v>
      </c>
      <c r="AC45" s="64"/>
      <c r="AD45" s="82">
        <f>$AA$40/$M$40*M45</f>
        <v>-3.4435180060961332E-3</v>
      </c>
      <c r="AE45" s="82">
        <f>$AB$40/$M$40*M45</f>
        <v>-7.3282278122766724E-4</v>
      </c>
      <c r="AF45" s="22">
        <f>AA45-AD45</f>
        <v>-1.0710250554795304</v>
      </c>
      <c r="AG45" s="22">
        <f>AB45-AE45</f>
        <v>40.140613456455313</v>
      </c>
      <c r="AH45" s="64"/>
      <c r="AI45" s="25">
        <f>A45</f>
        <v>4</v>
      </c>
      <c r="AJ45" s="82">
        <f t="shared" ref="AJ45" si="2">AJ44+AF44</f>
        <v>717888.61942034087</v>
      </c>
      <c r="AK45" s="82">
        <f t="shared" ref="AK45" si="3">AK44+AG44</f>
        <v>459151.56103191216</v>
      </c>
      <c r="AL45" s="66"/>
      <c r="AM45" s="9" t="str">
        <f>IF(A46=0,A45&amp;" - 1",A45&amp;" - "&amp;A46)</f>
        <v>4 - 1</v>
      </c>
      <c r="AN45" s="18">
        <f>AN44+F44+F45</f>
        <v>-1.0699999999487773</v>
      </c>
      <c r="AO45" s="18">
        <f>AN45*G45</f>
        <v>42.94979999795887</v>
      </c>
      <c r="AP45" s="9" t="str">
        <f>D45&amp;","&amp;C45</f>
        <v>459151.56,717888.62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76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77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78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1630.5845999959386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815.29229999796928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6.0307774971434733E-3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20113.815920708192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20000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20000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121.30194843629309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5.8604946179983131E-3</v>
      </c>
      <c r="AB40" s="91">
        <f>SUM(AB42:AB65536)</f>
        <v>-1.422982801183803E-3</v>
      </c>
      <c r="AC40" s="91"/>
      <c r="AD40" s="91">
        <f>SUM(AD42:AD65536)</f>
        <v>5.8604946179983122E-3</v>
      </c>
      <c r="AE40" s="91">
        <f>SUM(AE42:AE65536)</f>
        <v>-1.4229828011838028E-3</v>
      </c>
      <c r="AF40" s="91">
        <f>SUM(AF42:AF65536)</f>
        <v>0</v>
      </c>
      <c r="AG40" s="91">
        <f>SUM(AG42:AG65536)</f>
        <v>-1.6653345369377348E-15</v>
      </c>
      <c r="AH40" s="92"/>
      <c r="AI40" s="93">
        <v>1</v>
      </c>
      <c r="AJ40" s="92">
        <f>AJ44+AF44</f>
        <v>717906.95929239911</v>
      </c>
      <c r="AK40" s="92">
        <f>AK44+AG44</f>
        <v>459192.32270370354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3341.0699999999488</v>
      </c>
      <c r="G41" s="72">
        <f>IF(D42=0,D41-$D$41,D41-D42)</f>
        <v>3258.5199999999604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4666.9798944605927</v>
      </c>
      <c r="N41" s="36">
        <f>IF(F41=0,,ATAN(G41/F41))</f>
        <v>0.77289046289226726</v>
      </c>
      <c r="O41" s="36">
        <f>ABS(DEGREES(N41))</f>
        <v>44.28336154963948</v>
      </c>
      <c r="P41" s="37" t="str">
        <f>TEXT(INT(O41),"00")</f>
        <v>44</v>
      </c>
      <c r="Q41" s="38" t="str">
        <f>TEXT((O41-P41)*60,"00")</f>
        <v>17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44.283333333333331</v>
      </c>
      <c r="X41" s="22">
        <f>IF(R41="",W41,IF(R41="N",IF(U41="E",180+W41,180-W41),IF(U41="E",360-W41,W41)))</f>
        <v>44.283333333333331</v>
      </c>
      <c r="Y41" s="22">
        <f>RADIANS(X41)</f>
        <v>0.77288997042482221</v>
      </c>
      <c r="Z41" s="64"/>
      <c r="AA41" s="58">
        <f>-M41*COS(Y41)</f>
        <v>-3341.0716047145629</v>
      </c>
      <c r="AB41" s="58">
        <f>-M41*SIN(Y41)</f>
        <v>-3258.5183546313592</v>
      </c>
      <c r="AC41" s="64"/>
      <c r="AD41" s="22">
        <v>0</v>
      </c>
      <c r="AE41" s="22">
        <v>0</v>
      </c>
      <c r="AF41" s="22">
        <f t="shared" ref="AF41:AG43" si="0">AA41-AD41</f>
        <v>-3341.0716047145629</v>
      </c>
      <c r="AG41" s="22">
        <f t="shared" si="0"/>
        <v>-3258.5183546313592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717887.55</v>
      </c>
      <c r="D42" s="60">
        <v>459191.7</v>
      </c>
      <c r="E42" s="79"/>
      <c r="F42" s="72">
        <f>IF(C43=0,C42-$C$42,C42-C43)</f>
        <v>-1.0699999999487773</v>
      </c>
      <c r="G42" s="72">
        <f>IF(D43=0,D42-$D$42,D42-D43)</f>
        <v>40.14000000001397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40.154258802784689</v>
      </c>
      <c r="N42" s="36">
        <f>IF(F42=0,,ATAN(G42/F42))</f>
        <v>-1.5441459364650265</v>
      </c>
      <c r="O42" s="36">
        <f>ABS(DEGREES(N42))</f>
        <v>88.473045111722186</v>
      </c>
      <c r="P42" s="37" t="str">
        <f>TEXT(INT(O42),"00")</f>
        <v>88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28</v>
      </c>
      <c r="U42" s="40" t="str">
        <f>IF(L42="",IF(G42&gt;0,"W","E"),"")</f>
        <v>W</v>
      </c>
      <c r="V42" s="44"/>
      <c r="W42" s="22">
        <f>IF(S42="due",90*(I42+K42),S42+T42/60)</f>
        <v>88.466666666666669</v>
      </c>
      <c r="X42" s="22">
        <f>IF(R42="",W42,IF(R42="N",IF(U42="E",180+W42,180-W42),IF(U42="E",360-W42,W42)))</f>
        <v>91.533333333333331</v>
      </c>
      <c r="Y42" s="22">
        <f>RADIANS(X42)</f>
        <v>1.5975580419921429</v>
      </c>
      <c r="Z42" s="64"/>
      <c r="AA42" s="58">
        <f>-M42*COS(Y42)</f>
        <v>1.0744685734856494</v>
      </c>
      <c r="AB42" s="58">
        <f>-M42*SIN(Y42)</f>
        <v>-40.139880633674082</v>
      </c>
      <c r="AC42" s="64"/>
      <c r="AD42" s="82">
        <f>$AA$40/$M$40*M42</f>
        <v>1.9399838224941738E-3</v>
      </c>
      <c r="AE42" s="82">
        <f>$AB$40/$M$40*M42</f>
        <v>-4.7104618192225355E-4</v>
      </c>
      <c r="AF42" s="22">
        <f t="shared" si="0"/>
        <v>1.0725285896631551</v>
      </c>
      <c r="AG42" s="22">
        <f t="shared" si="0"/>
        <v>-40.13940958749216</v>
      </c>
      <c r="AH42" s="63"/>
      <c r="AI42" s="38">
        <f>A42</f>
        <v>1</v>
      </c>
      <c r="AJ42" s="82">
        <f t="shared" ref="AJ42:AK44" si="1">AJ41+AF41</f>
        <v>717887.54839528538</v>
      </c>
      <c r="AK42" s="82">
        <f t="shared" si="1"/>
        <v>459191.70164536859</v>
      </c>
      <c r="AL42" s="66"/>
      <c r="AM42" s="9" t="str">
        <f>IF(A43=0,A42&amp;" - 1",A42&amp;" - "&amp;A43)</f>
        <v>1 - 2</v>
      </c>
      <c r="AN42" s="18">
        <f>F42</f>
        <v>-1.0699999999487773</v>
      </c>
      <c r="AO42" s="18">
        <f>AN42*G42</f>
        <v>-42.94979999795887</v>
      </c>
      <c r="AP42" s="9" t="str">
        <f>D42&amp;","&amp;C42</f>
        <v>459191.7,717887.55</v>
      </c>
    </row>
    <row r="43" spans="1:44">
      <c r="A43" s="20">
        <f>A42+1</f>
        <v>2</v>
      </c>
      <c r="B43" s="44"/>
      <c r="C43" s="60">
        <v>717888.62</v>
      </c>
      <c r="D43" s="60">
        <v>459151.56</v>
      </c>
      <c r="E43" s="79"/>
      <c r="F43" s="72">
        <f>IF(C44=0,C43-$C$42,C43-C44)</f>
        <v>-20.85999999998603</v>
      </c>
      <c r="G43" s="72">
        <f>IF(D44=0,D43-$D$42,D43-D44)</f>
        <v>2.9999999969732016E-2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20.860021572362175</v>
      </c>
      <c r="N43" s="36">
        <f>IF(F43=0,,ATAN(G43/F43))</f>
        <v>-1.4381581633154483E-3</v>
      </c>
      <c r="O43" s="36">
        <f>ABS(DEGREES(N43))</f>
        <v>8.2400393030261365E-2</v>
      </c>
      <c r="P43" s="37" t="str">
        <f>TEXT(INT(O43),"00")</f>
        <v>00</v>
      </c>
      <c r="Q43" s="38" t="str">
        <f>TEXT((O43-P43)*60,"00")</f>
        <v>05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05</v>
      </c>
      <c r="U43" s="40" t="str">
        <f>IF(L43="",IF(G43&gt;0,"W","E"),"")</f>
        <v>W</v>
      </c>
      <c r="V43" s="44"/>
      <c r="W43" s="22">
        <f>IF(S43="due",90*(I43+K43),S43+T43/60)</f>
        <v>8.3333333333333329E-2</v>
      </c>
      <c r="X43" s="22">
        <f>IF(R43="",W43,IF(R43="N",IF(U43="E",180+W43,180-W43),IF(U43="E",360-W43,W43)))</f>
        <v>179.91666666666666</v>
      </c>
      <c r="Y43" s="22">
        <f>RADIANS(X43)</f>
        <v>3.1401382125464643</v>
      </c>
      <c r="Z43" s="64"/>
      <c r="AA43" s="58">
        <f>-M43*COS(Y43)</f>
        <v>20.859999508734301</v>
      </c>
      <c r="AB43" s="58">
        <f>-M43*SIN(Y43)</f>
        <v>-3.0339660842821151E-2</v>
      </c>
      <c r="AC43" s="64"/>
      <c r="AD43" s="82">
        <f>$AA$40/$M$40*M43</f>
        <v>1.0078159974516987E-3</v>
      </c>
      <c r="AE43" s="82">
        <f>$AB$40/$M$40*M43</f>
        <v>-2.4470713218084888E-4</v>
      </c>
      <c r="AF43" s="22">
        <f t="shared" si="0"/>
        <v>20.858991692736851</v>
      </c>
      <c r="AG43" s="22">
        <f t="shared" si="0"/>
        <v>-3.0094953710640301E-2</v>
      </c>
      <c r="AH43" s="64"/>
      <c r="AI43" s="25">
        <f>A43</f>
        <v>2</v>
      </c>
      <c r="AJ43" s="82">
        <f t="shared" si="1"/>
        <v>717888.62092387502</v>
      </c>
      <c r="AK43" s="82">
        <f t="shared" si="1"/>
        <v>459151.56223578111</v>
      </c>
      <c r="AL43" s="66"/>
      <c r="AM43" s="9" t="str">
        <f>IF(A44=0,A43&amp;" - 1",A43&amp;" - "&amp;A44)</f>
        <v>2 - 3</v>
      </c>
      <c r="AN43" s="18">
        <f>AN42+F42+F43</f>
        <v>-22.999999999883585</v>
      </c>
      <c r="AO43" s="18">
        <f>AN43*G43</f>
        <v>-0.68999999930034395</v>
      </c>
      <c r="AP43" s="9" t="str">
        <f>D43&amp;","&amp;C43</f>
        <v>459151.56,717888.62</v>
      </c>
    </row>
    <row r="44" spans="1:44" s="46" customFormat="1">
      <c r="A44" s="20">
        <f>A43+1</f>
        <v>3</v>
      </c>
      <c r="B44" s="44"/>
      <c r="C44" s="60">
        <v>717909.48</v>
      </c>
      <c r="D44" s="60">
        <v>459151.53</v>
      </c>
      <c r="E44" s="79"/>
      <c r="F44" s="72">
        <f>IF(C45=0,C44-$C$42,C44-C45)</f>
        <v>2.5200000000186265</v>
      </c>
      <c r="G44" s="72">
        <f>IF(D45=0,D44-$D$42,D44-D45)</f>
        <v>-40.789999999979045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40.867768473436179</v>
      </c>
      <c r="N44" s="22">
        <f>IF(F44=0,,ATAN(G44/F44))</f>
        <v>-1.509094898688943</v>
      </c>
      <c r="O44" s="22">
        <f>ABS(DEGREES(N44))</f>
        <v>86.464768579598982</v>
      </c>
      <c r="P44" s="24" t="str">
        <f>TEXT(INT(O44),"00")</f>
        <v>86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86</v>
      </c>
      <c r="T44" s="25" t="str">
        <f>IF(L44="",IF(INT(Q44)=60,"00",Q44),L44)</f>
        <v>28</v>
      </c>
      <c r="U44" s="24" t="str">
        <f>IF(L44="",IF(G44&gt;0,"W","E"),"")</f>
        <v>E</v>
      </c>
      <c r="V44" s="44"/>
      <c r="W44" s="22">
        <f>IF(S44="due",90*(I44+K44),S44+T44/60)</f>
        <v>86.466666666666669</v>
      </c>
      <c r="X44" s="22">
        <f>IF(R44="",W44,IF(R44="N",IF(U44="E",180+W44,180-W44),IF(U44="E",360-W44,W44)))</f>
        <v>273.5333333333333</v>
      </c>
      <c r="Y44" s="22">
        <f>RADIANS(X44)</f>
        <v>4.7740572806218227</v>
      </c>
      <c r="Z44" s="64"/>
      <c r="AA44" s="58">
        <f>-M44*COS(Y44)</f>
        <v>-2.5186487128668773</v>
      </c>
      <c r="AB44" s="58">
        <f>-M44*SIN(Y44)</f>
        <v>40.790083459825844</v>
      </c>
      <c r="AC44" s="64"/>
      <c r="AD44" s="82">
        <f>$AA$40/$M$40*M44</f>
        <v>1.9744558127519308E-3</v>
      </c>
      <c r="AE44" s="82">
        <f>$AB$40/$M$40*M44</f>
        <v>-4.7941630295413973E-4</v>
      </c>
      <c r="AF44" s="22">
        <f>AA44-AD44</f>
        <v>-2.5206231686796294</v>
      </c>
      <c r="AG44" s="22">
        <f>AB44-AE44</f>
        <v>40.790562876128796</v>
      </c>
      <c r="AH44" s="64"/>
      <c r="AI44" s="25">
        <f>A44</f>
        <v>3</v>
      </c>
      <c r="AJ44" s="82">
        <f t="shared" si="1"/>
        <v>717909.47991556779</v>
      </c>
      <c r="AK44" s="82">
        <f t="shared" si="1"/>
        <v>459151.53214082739</v>
      </c>
      <c r="AL44" s="66"/>
      <c r="AM44" s="9" t="str">
        <f>IF(A45=0,A44&amp;" - 1",A44&amp;" - "&amp;A45)</f>
        <v>3 - 4</v>
      </c>
      <c r="AN44" s="18">
        <f>AN43+F43+F44</f>
        <v>-41.339999999850988</v>
      </c>
      <c r="AO44" s="18">
        <f>AN44*G44</f>
        <v>1686.2585999930554</v>
      </c>
      <c r="AP44" s="9" t="str">
        <f>D44&amp;","&amp;C44</f>
        <v>459151.53,717909.48</v>
      </c>
    </row>
    <row r="45" spans="1:44" s="46" customFormat="1">
      <c r="A45" s="20">
        <f>A44+1</f>
        <v>4</v>
      </c>
      <c r="B45" s="44"/>
      <c r="C45" s="60">
        <v>717906.96</v>
      </c>
      <c r="D45" s="60">
        <v>459192.32000000001</v>
      </c>
      <c r="E45" s="79"/>
      <c r="F45" s="72">
        <f>IF(C46=0,C45-$C$42,C45-C46)</f>
        <v>19.409999999916181</v>
      </c>
      <c r="G45" s="72">
        <f>IF(D46=0,D45-$D$42,D45-D46)</f>
        <v>0.61999999999534339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19.419899587710034</v>
      </c>
      <c r="N45" s="22">
        <f>IF(F45=0,,ATAN(G45/F45))</f>
        <v>3.1931440744221641E-2</v>
      </c>
      <c r="O45" s="22">
        <f>ABS(DEGREES(N45))</f>
        <v>1.8295367884159766</v>
      </c>
      <c r="P45" s="24" t="str">
        <f>TEXT(INT(O45),"00")</f>
        <v>01</v>
      </c>
      <c r="Q45" s="25" t="str">
        <f>TEXT((O45-P45)*60,"00")</f>
        <v>50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50</v>
      </c>
      <c r="U45" s="24" t="str">
        <f>IF(L45="",IF(G45&gt;0,"W","E"),"")</f>
        <v>W</v>
      </c>
      <c r="V45" s="44"/>
      <c r="W45" s="22">
        <f>IF(S45="due",90*(I45+K45),S45+T45/60)</f>
        <v>1.8333333333333335</v>
      </c>
      <c r="X45" s="22">
        <f>IF(R45="",W45,IF(R45="N",IF(U45="E",180+W45,180-W45),IF(U45="E",360-W45,W45)))</f>
        <v>1.8333333333333335</v>
      </c>
      <c r="Y45" s="22">
        <f>RADIANS(X45)</f>
        <v>3.199770295322938E-2</v>
      </c>
      <c r="Z45" s="64"/>
      <c r="AA45" s="58">
        <f>-M45*COS(Y45)</f>
        <v>-19.409958874735075</v>
      </c>
      <c r="AB45" s="58">
        <f>-M45*SIN(Y45)</f>
        <v>-0.62128614811012595</v>
      </c>
      <c r="AC45" s="64"/>
      <c r="AD45" s="82">
        <f>$AA$40/$M$40*M45</f>
        <v>9.3823898530050914E-4</v>
      </c>
      <c r="AE45" s="82">
        <f>$AB$40/$M$40*M45</f>
        <v>-2.2781318412656067E-4</v>
      </c>
      <c r="AF45" s="22">
        <f>AA45-AD45</f>
        <v>-19.410897113720374</v>
      </c>
      <c r="AG45" s="22">
        <f>AB45-AE45</f>
        <v>-0.62105833492599938</v>
      </c>
      <c r="AH45" s="64"/>
      <c r="AI45" s="25">
        <f>A45</f>
        <v>4</v>
      </c>
      <c r="AJ45" s="82">
        <f t="shared" ref="AJ45" si="2">AJ44+AF44</f>
        <v>717906.95929239911</v>
      </c>
      <c r="AK45" s="82">
        <f t="shared" ref="AK45" si="3">AK44+AG44</f>
        <v>459192.32270370354</v>
      </c>
      <c r="AL45" s="66"/>
      <c r="AM45" s="9" t="str">
        <f>IF(A46=0,A45&amp;" - 1",A45&amp;" - "&amp;A46)</f>
        <v>4 - 1</v>
      </c>
      <c r="AN45" s="18">
        <f>AN44+F44+F45</f>
        <v>-19.409999999916181</v>
      </c>
      <c r="AO45" s="18">
        <f>AN45*G45</f>
        <v>-12.034199999857647</v>
      </c>
      <c r="AP45" s="9" t="str">
        <f>D45&amp;","&amp;C45</f>
        <v>459192.32,717906.96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8" sqref="D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81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82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1520.1800999948669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760.09004999743343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2.999724356751346E-3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39513.254047298527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40000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40000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118.5288705801851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2.4486766527180848E-3</v>
      </c>
      <c r="AB40" s="91">
        <f>SUM(AB42:AB65536)</f>
        <v>1.7327229631192154E-3</v>
      </c>
      <c r="AC40" s="91"/>
      <c r="AD40" s="91">
        <f>SUM(AD42:AD65536)</f>
        <v>2.4486766527180848E-3</v>
      </c>
      <c r="AE40" s="91">
        <f>SUM(AE42:AE65536)</f>
        <v>1.7327229631192154E-3</v>
      </c>
      <c r="AF40" s="91">
        <f>SUM(AF42:AF65536)</f>
        <v>2.2204460492503131E-15</v>
      </c>
      <c r="AG40" s="91">
        <f>SUM(AG42:AG65536)</f>
        <v>0</v>
      </c>
      <c r="AH40" s="92"/>
      <c r="AI40" s="93">
        <v>1</v>
      </c>
      <c r="AJ40" s="92">
        <f>AJ44+AF44</f>
        <v>717927.95832659223</v>
      </c>
      <c r="AK40" s="92">
        <f>AK44+AG44</f>
        <v>459152.26916959125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3301.7600000000093</v>
      </c>
      <c r="G41" s="72">
        <f>IF(D42=0,D41-$D$41,D41-D42)</f>
        <v>3257.8699999999953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4638.462680080549</v>
      </c>
      <c r="N41" s="36">
        <f>IF(F41=0,,ATAN(G41/F41))</f>
        <v>0.77870733707728168</v>
      </c>
      <c r="O41" s="36">
        <f>ABS(DEGREES(N41))</f>
        <v>44.616643890399409</v>
      </c>
      <c r="P41" s="37" t="str">
        <f>TEXT(INT(O41),"00")</f>
        <v>44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44.616666666666667</v>
      </c>
      <c r="X41" s="22">
        <f>IF(R41="",W41,IF(R41="N",IF(U41="E",180+W41,180-W41),IF(U41="E",360-W41,W41)))</f>
        <v>44.616666666666667</v>
      </c>
      <c r="Y41" s="22">
        <f>RADIANS(X41)</f>
        <v>0.77870773459813669</v>
      </c>
      <c r="Z41" s="64"/>
      <c r="AA41" s="58">
        <f>-M41*COS(Y41)</f>
        <v>-3301.7587049284803</v>
      </c>
      <c r="AB41" s="58">
        <f>-M41*SIN(Y41)</f>
        <v>-3257.8713125181962</v>
      </c>
      <c r="AC41" s="64"/>
      <c r="AD41" s="22">
        <v>0</v>
      </c>
      <c r="AE41" s="22">
        <v>0</v>
      </c>
      <c r="AF41" s="22">
        <f t="shared" ref="AF41:AG43" si="0">AA41-AD41</f>
        <v>-3301.7587049284803</v>
      </c>
      <c r="AG41" s="22">
        <f t="shared" si="0"/>
        <v>-3257.8713125181962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717926.86</v>
      </c>
      <c r="D42" s="60">
        <v>459192.35</v>
      </c>
      <c r="E42" s="79"/>
      <c r="F42" s="72">
        <f>IF(C43=0,C42-$C$42,C42-C43)</f>
        <v>19.46999999997206</v>
      </c>
      <c r="G42" s="72">
        <f>IF(D43=0,D42-$D$42,D42-D43)</f>
        <v>0.48999999999068677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19.476164920201896</v>
      </c>
      <c r="N42" s="36">
        <f>IF(F42=0,,ATAN(G42/F42))</f>
        <v>2.5161612131219431E-2</v>
      </c>
      <c r="O42" s="36">
        <f>ABS(DEGREES(N42))</f>
        <v>1.441654180864046</v>
      </c>
      <c r="P42" s="37" t="str">
        <f>TEXT(INT(O42),"00")</f>
        <v>01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26</v>
      </c>
      <c r="U42" s="40" t="str">
        <f>IF(L42="",IF(G42&gt;0,"W","E"),"")</f>
        <v>W</v>
      </c>
      <c r="V42" s="44"/>
      <c r="W42" s="22">
        <f>IF(S42="due",90*(I42+K42),S42+T42/60)</f>
        <v>1.4333333333333333</v>
      </c>
      <c r="X42" s="22">
        <f>IF(R42="",W42,IF(R42="N",IF(U42="E",180+W42,180-W42),IF(U42="E",360-W42,W42)))</f>
        <v>1.4333333333333333</v>
      </c>
      <c r="Y42" s="22">
        <f>RADIANS(X42)</f>
        <v>2.5016385945252056E-2</v>
      </c>
      <c r="Z42" s="64"/>
      <c r="AA42" s="58">
        <f>-M42*COS(Y42)</f>
        <v>-19.470070955485504</v>
      </c>
      <c r="AB42" s="58">
        <f>-M42*SIN(Y42)</f>
        <v>-0.48717244099263712</v>
      </c>
      <c r="AC42" s="64"/>
      <c r="AD42" s="82">
        <f>$AA$40/$M$40*M42</f>
        <v>4.0235623684883073E-4</v>
      </c>
      <c r="AE42" s="82">
        <f>$AB$40/$M$40*M42</f>
        <v>2.8471374126441999E-4</v>
      </c>
      <c r="AF42" s="22">
        <f t="shared" si="0"/>
        <v>-19.470473311722351</v>
      </c>
      <c r="AG42" s="22">
        <f t="shared" si="0"/>
        <v>-0.48745715473390155</v>
      </c>
      <c r="AH42" s="63"/>
      <c r="AI42" s="38">
        <f>A42</f>
        <v>1</v>
      </c>
      <c r="AJ42" s="82">
        <f t="shared" ref="AJ42:AK44" si="1">AJ41+AF41</f>
        <v>717926.86129507155</v>
      </c>
      <c r="AK42" s="82">
        <f t="shared" si="1"/>
        <v>459192.34868748178</v>
      </c>
      <c r="AL42" s="66"/>
      <c r="AM42" s="9" t="str">
        <f>IF(A43=0,A42&amp;" - 1",A42&amp;" - "&amp;A43)</f>
        <v>1 - 2</v>
      </c>
      <c r="AN42" s="18">
        <f>F42</f>
        <v>19.46999999997206</v>
      </c>
      <c r="AO42" s="18">
        <f>AN42*G42</f>
        <v>9.5402999998049811</v>
      </c>
      <c r="AP42" s="9" t="str">
        <f>D42&amp;","&amp;C42</f>
        <v>459192.35,717926.86</v>
      </c>
    </row>
    <row r="43" spans="1:44">
      <c r="A43" s="20">
        <f>A42+1</f>
        <v>2</v>
      </c>
      <c r="B43" s="44"/>
      <c r="C43" s="60">
        <v>717907.39</v>
      </c>
      <c r="D43" s="60">
        <v>459191.86</v>
      </c>
      <c r="E43" s="79"/>
      <c r="F43" s="72">
        <f>IF(C44=0,C43-$C$42,C43-C44)</f>
        <v>-2.5200000000186265</v>
      </c>
      <c r="G43" s="72">
        <f>IF(D44=0,D43-$D$42,D43-D44)</f>
        <v>40.789999999979045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40.867768473436179</v>
      </c>
      <c r="N43" s="36">
        <f>IF(F43=0,,ATAN(G43/F43))</f>
        <v>-1.509094898688943</v>
      </c>
      <c r="O43" s="36">
        <f>ABS(DEGREES(N43))</f>
        <v>86.464768579598982</v>
      </c>
      <c r="P43" s="37" t="str">
        <f>TEXT(INT(O43),"00")</f>
        <v>86</v>
      </c>
      <c r="Q43" s="38" t="str">
        <f>TEXT((O43-P43)*60,"00")</f>
        <v>28</v>
      </c>
      <c r="R43" s="39" t="str">
        <f>IF(L43="",IF(F43&gt;0,"S","N"),"")</f>
        <v>N</v>
      </c>
      <c r="S43" s="25" t="str">
        <f>IF(L43="",IF(INT(Q43)=60,INT(P43+1),P43),"due")</f>
        <v>86</v>
      </c>
      <c r="T43" s="38" t="str">
        <f>IF(L43="",IF(INT(Q43)=60,"00",Q43),L43)</f>
        <v>28</v>
      </c>
      <c r="U43" s="40" t="str">
        <f>IF(L43="",IF(G43&gt;0,"W","E"),"")</f>
        <v>W</v>
      </c>
      <c r="V43" s="44"/>
      <c r="W43" s="22">
        <f>IF(S43="due",90*(I43+K43),S43+T43/60)</f>
        <v>86.466666666666669</v>
      </c>
      <c r="X43" s="22">
        <f>IF(R43="",W43,IF(R43="N",IF(U43="E",180+W43,180-W43),IF(U43="E",360-W43,W43)))</f>
        <v>93.533333333333331</v>
      </c>
      <c r="Y43" s="22">
        <f>RADIANS(X43)</f>
        <v>1.6324646270320295</v>
      </c>
      <c r="Z43" s="64"/>
      <c r="AA43" s="58">
        <f>-M43*COS(Y43)</f>
        <v>2.5186487128668822</v>
      </c>
      <c r="AB43" s="58">
        <f>-M43*SIN(Y43)</f>
        <v>-40.790083459825844</v>
      </c>
      <c r="AC43" s="64"/>
      <c r="AD43" s="82">
        <f>$AA$40/$M$40*M43</f>
        <v>8.4428333805722396E-4</v>
      </c>
      <c r="AE43" s="82">
        <f>$AB$40/$M$40*M43</f>
        <v>5.9742846227035904E-4</v>
      </c>
      <c r="AF43" s="22">
        <f t="shared" si="0"/>
        <v>2.5178044295288249</v>
      </c>
      <c r="AG43" s="22">
        <f t="shared" si="0"/>
        <v>-40.790680888288115</v>
      </c>
      <c r="AH43" s="64"/>
      <c r="AI43" s="25">
        <f>A43</f>
        <v>2</v>
      </c>
      <c r="AJ43" s="82">
        <f t="shared" si="1"/>
        <v>717907.39082175982</v>
      </c>
      <c r="AK43" s="82">
        <f t="shared" si="1"/>
        <v>459191.86123032705</v>
      </c>
      <c r="AL43" s="66"/>
      <c r="AM43" s="9" t="str">
        <f>IF(A44=0,A43&amp;" - 1",A43&amp;" - "&amp;A44)</f>
        <v>2 - 3</v>
      </c>
      <c r="AN43" s="18">
        <f>AN42+F42+F43</f>
        <v>36.419999999925494</v>
      </c>
      <c r="AO43" s="18">
        <f>AN43*G43</f>
        <v>1485.5717999961978</v>
      </c>
      <c r="AP43" s="9" t="str">
        <f>D43&amp;","&amp;C43</f>
        <v>459191.86,717907.39</v>
      </c>
    </row>
    <row r="44" spans="1:44" s="46" customFormat="1">
      <c r="A44" s="20">
        <f>A43+1</f>
        <v>3</v>
      </c>
      <c r="B44" s="44"/>
      <c r="C44" s="60">
        <v>717909.91</v>
      </c>
      <c r="D44" s="60">
        <v>459151.07</v>
      </c>
      <c r="E44" s="79"/>
      <c r="F44" s="72">
        <f>IF(C45=0,C44-$C$42,C44-C45)</f>
        <v>-18.049999999930151</v>
      </c>
      <c r="G44" s="72">
        <f>IF(D45=0,D44-$D$42,D44-D45)</f>
        <v>-1.2000000000116415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18.08984521762158</v>
      </c>
      <c r="N44" s="22">
        <f>IF(F44=0,,ATAN(G44/F44))</f>
        <v>6.6384306452079267E-2</v>
      </c>
      <c r="O44" s="22">
        <f>ABS(DEGREES(N44))</f>
        <v>3.8035405856072217</v>
      </c>
      <c r="P44" s="24" t="str">
        <f>TEXT(INT(O44),"00")</f>
        <v>03</v>
      </c>
      <c r="Q44" s="25" t="str">
        <f>TEXT((O44-P44)*60,"00")</f>
        <v>48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48</v>
      </c>
      <c r="U44" s="24" t="str">
        <f>IF(L44="",IF(G44&gt;0,"W","E"),"")</f>
        <v>E</v>
      </c>
      <c r="V44" s="44"/>
      <c r="W44" s="22">
        <f>IF(S44="due",90*(I44+K44),S44+T44/60)</f>
        <v>3.8</v>
      </c>
      <c r="X44" s="22">
        <f>IF(R44="",W44,IF(R44="N",IF(U44="E",180+W44,180-W44),IF(U44="E",360-W44,W44)))</f>
        <v>183.8</v>
      </c>
      <c r="Y44" s="22">
        <f>RADIANS(X44)</f>
        <v>3.207915165165578</v>
      </c>
      <c r="Z44" s="64"/>
      <c r="AA44" s="58">
        <f>-M44*COS(Y44)</f>
        <v>18.05007411931873</v>
      </c>
      <c r="AB44" s="58">
        <f>-M44*SIN(Y44)</f>
        <v>1.1988846002040749</v>
      </c>
      <c r="AC44" s="64"/>
      <c r="AD44" s="82">
        <f>$AA$40/$M$40*M44</f>
        <v>3.7371639009845599E-4</v>
      </c>
      <c r="AE44" s="82">
        <f>$AB$40/$M$40*M44</f>
        <v>2.6444772530453216E-4</v>
      </c>
      <c r="AF44" s="22">
        <f>AA44-AD44</f>
        <v>18.049700402928632</v>
      </c>
      <c r="AG44" s="22">
        <f>AB44-AE44</f>
        <v>1.1986201524787705</v>
      </c>
      <c r="AH44" s="64"/>
      <c r="AI44" s="25">
        <f>A44</f>
        <v>3</v>
      </c>
      <c r="AJ44" s="82">
        <f t="shared" si="1"/>
        <v>717909.90862618934</v>
      </c>
      <c r="AK44" s="82">
        <f t="shared" si="1"/>
        <v>459151.07054943877</v>
      </c>
      <c r="AL44" s="66"/>
      <c r="AM44" s="9" t="str">
        <f>IF(A45=0,A44&amp;" - 1",A44&amp;" - "&amp;A45)</f>
        <v>3 - 4</v>
      </c>
      <c r="AN44" s="18">
        <f>AN43+F43+F44</f>
        <v>15.849999999976717</v>
      </c>
      <c r="AO44" s="18">
        <f>AN44*G44</f>
        <v>-19.020000000156578</v>
      </c>
      <c r="AP44" s="9" t="str">
        <f>D44&amp;","&amp;C44</f>
        <v>459151.07,717909.91</v>
      </c>
    </row>
    <row r="45" spans="1:44" s="46" customFormat="1">
      <c r="A45" s="20">
        <f t="shared" ref="A45" si="2">A44+1</f>
        <v>4</v>
      </c>
      <c r="B45" s="44"/>
      <c r="C45" s="60">
        <v>717927.96</v>
      </c>
      <c r="D45" s="60">
        <v>459152.27</v>
      </c>
      <c r="E45" s="79"/>
      <c r="F45" s="72">
        <f t="shared" ref="F45" si="3">IF(C46=0,C45-$C$42,C45-C46)</f>
        <v>1.0999999999767169</v>
      </c>
      <c r="G45" s="72">
        <f t="shared" ref="G45" si="4">IF(D46=0,D45-$D$42,D45-D46)</f>
        <v>-40.07999999995809</v>
      </c>
      <c r="H45" s="76" t="str">
        <f t="shared" ref="H45" si="5">IF(G45=0,IF(F45&gt;0,"South","North"),"")</f>
        <v/>
      </c>
      <c r="I45" s="76">
        <f t="shared" ref="I45" si="6">IF(H45="North",2,IF(H45="",0,0))</f>
        <v>0</v>
      </c>
      <c r="J45" s="76" t="str">
        <f t="shared" ref="J45" si="7">IF(F45=0,IF(G45&gt;0,"West","East"),"")</f>
        <v/>
      </c>
      <c r="K45" s="76">
        <f t="shared" ref="K45" si="8">IF(J45="West",1,IF(J45="",0,3))</f>
        <v>0</v>
      </c>
      <c r="L45" s="76" t="str">
        <f t="shared" ref="L45" si="9">H45&amp;J45</f>
        <v/>
      </c>
      <c r="M45" s="22">
        <f t="shared" ref="M45" si="10">SQRT(F45^2+G45^2)</f>
        <v>40.095091968925445</v>
      </c>
      <c r="N45" s="22">
        <f t="shared" ref="N45" si="11">IF(F45=0,,ATAN(G45/F45))</f>
        <v>-1.5433581047661626</v>
      </c>
      <c r="O45" s="22">
        <f t="shared" ref="O45" si="12">ABS(DEGREES(N45))</f>
        <v>88.42790568041066</v>
      </c>
      <c r="P45" s="24" t="str">
        <f t="shared" ref="P45" si="13">TEXT(INT(O45),"00")</f>
        <v>88</v>
      </c>
      <c r="Q45" s="25" t="str">
        <f t="shared" ref="Q45" si="14">TEXT((O45-P45)*60,"00")</f>
        <v>26</v>
      </c>
      <c r="R45" s="23" t="str">
        <f t="shared" ref="R45" si="15">IF(L45="",IF(F45&gt;0,"S","N"),"")</f>
        <v>S</v>
      </c>
      <c r="S45" s="25" t="str">
        <f t="shared" ref="S45" si="16">IF(L45="",IF(INT(Q45)=60,INT(P45+1),P45),"due")</f>
        <v>88</v>
      </c>
      <c r="T45" s="25" t="str">
        <f t="shared" ref="T45" si="17">IF(L45="",IF(INT(Q45)=60,"00",Q45),L45)</f>
        <v>26</v>
      </c>
      <c r="U45" s="24" t="str">
        <f t="shared" ref="U45" si="18">IF(L45="",IF(G45&gt;0,"W","E"),"")</f>
        <v>E</v>
      </c>
      <c r="V45" s="44"/>
      <c r="W45" s="22">
        <f t="shared" ref="W45" si="19">IF(S45="due",90*(I45+K45),S45+T45/60)</f>
        <v>88.433333333333337</v>
      </c>
      <c r="X45" s="22">
        <f t="shared" ref="X45" si="20">IF(R45="",W45,IF(R45="N",IF(U45="E",180+W45,180-W45),IF(U45="E",360-W45,W45)))</f>
        <v>271.56666666666666</v>
      </c>
      <c r="Y45" s="22">
        <f t="shared" ref="Y45" si="21">RADIANS(X45)</f>
        <v>4.7397324719992673</v>
      </c>
      <c r="Z45" s="64"/>
      <c r="AA45" s="58">
        <f t="shared" ref="AA45" si="22">-M45*COS(Y45)</f>
        <v>-1.0962032000473885</v>
      </c>
      <c r="AB45" s="58">
        <f t="shared" ref="AB45" si="23">-M45*SIN(Y45)</f>
        <v>40.080104023577526</v>
      </c>
      <c r="AC45" s="64"/>
      <c r="AD45" s="82">
        <f t="shared" ref="AD45" si="24">$AA$40/$M$40*M45</f>
        <v>8.2832068771357382E-4</v>
      </c>
      <c r="AE45" s="82">
        <f t="shared" ref="AE45" si="25">$AB$40/$M$40*M45</f>
        <v>5.8613303427990408E-4</v>
      </c>
      <c r="AF45" s="22">
        <f t="shared" ref="AF45:AG45" si="26">AA45-AD45</f>
        <v>-1.097031520735102</v>
      </c>
      <c r="AG45" s="22">
        <f t="shared" si="26"/>
        <v>40.079517890543244</v>
      </c>
      <c r="AH45" s="64"/>
      <c r="AI45" s="25">
        <f t="shared" ref="AI45" si="27">A45</f>
        <v>4</v>
      </c>
      <c r="AJ45" s="82">
        <f t="shared" ref="AJ45" si="28">AJ44+AF44</f>
        <v>717927.95832659223</v>
      </c>
      <c r="AK45" s="82">
        <f t="shared" ref="AK45" si="29">AK44+AG44</f>
        <v>459152.26916959125</v>
      </c>
      <c r="AL45" s="66"/>
      <c r="AM45" s="9" t="str">
        <f t="shared" ref="AM45" si="30">IF(A46=0,A45&amp;" - 1",A45&amp;" - "&amp;A46)</f>
        <v>4 - 1</v>
      </c>
      <c r="AN45" s="18">
        <f t="shared" ref="AN45" si="31">AN44+F44+F45</f>
        <v>-1.0999999999767169</v>
      </c>
      <c r="AO45" s="18">
        <f t="shared" ref="AO45" si="32">AN45*G45</f>
        <v>44.087999999020717</v>
      </c>
      <c r="AP45" s="9" t="str">
        <f t="shared" ref="AP45" si="33">D45&amp;","&amp;C45</f>
        <v>459152.27,717927.96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"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83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84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85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1549.7347000002317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774.86735000011583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3.6791368425410651E-3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31886.645873687095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32000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32000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117.31533361894222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-1.112779025977062E-3</v>
      </c>
      <c r="AB40" s="91">
        <f>SUM(AB42:AB65536)</f>
        <v>-3.50681775196382E-3</v>
      </c>
      <c r="AC40" s="91"/>
      <c r="AD40" s="91">
        <f>SUM(AD42:AD65536)</f>
        <v>-1.112779025977062E-3</v>
      </c>
      <c r="AE40" s="91">
        <f>SUM(AE42:AE65536)</f>
        <v>-3.5068177519638204E-3</v>
      </c>
      <c r="AF40" s="91">
        <f>SUM(AF42:AF65536)</f>
        <v>0</v>
      </c>
      <c r="AG40" s="91">
        <f>SUM(AG42:AG65536)</f>
        <v>6.7723604502134549E-15</v>
      </c>
      <c r="AH40" s="92"/>
      <c r="AI40" s="93">
        <v>1</v>
      </c>
      <c r="AJ40" s="92">
        <f>AJ44+AF44</f>
        <v>717947.29112911969</v>
      </c>
      <c r="AK40" s="92">
        <f>AK44+AG44</f>
        <v>459155.78951618937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3301.7600000000093</v>
      </c>
      <c r="G41" s="72">
        <f>IF(D42=0,D41-$D$41,D41-D42)</f>
        <v>3257.8699999999953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4638.462680080549</v>
      </c>
      <c r="N41" s="36">
        <f>IF(F41=0,,ATAN(G41/F41))</f>
        <v>0.77870733707728168</v>
      </c>
      <c r="O41" s="36">
        <f>ABS(DEGREES(N41))</f>
        <v>44.616643890399409</v>
      </c>
      <c r="P41" s="37" t="str">
        <f>TEXT(INT(O41),"00")</f>
        <v>44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44.616666666666667</v>
      </c>
      <c r="X41" s="22">
        <f>IF(R41="",W41,IF(R41="N",IF(U41="E",180+W41,180-W41),IF(U41="E",360-W41,W41)))</f>
        <v>44.616666666666667</v>
      </c>
      <c r="Y41" s="22">
        <f>RADIANS(X41)</f>
        <v>0.77870773459813669</v>
      </c>
      <c r="Z41" s="64"/>
      <c r="AA41" s="58">
        <f>-M41*COS(Y41)</f>
        <v>-3301.7587049284803</v>
      </c>
      <c r="AB41" s="58">
        <f>-M41*SIN(Y41)</f>
        <v>-3257.8713125181962</v>
      </c>
      <c r="AC41" s="64"/>
      <c r="AD41" s="22">
        <v>0</v>
      </c>
      <c r="AE41" s="22">
        <v>0</v>
      </c>
      <c r="AF41" s="22">
        <f t="shared" ref="AF41:AG43" si="0">AA41-AD41</f>
        <v>-3301.7587049284803</v>
      </c>
      <c r="AG41" s="22">
        <f t="shared" si="0"/>
        <v>-3257.8713125181962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717926.86</v>
      </c>
      <c r="D42" s="60">
        <v>459192.35</v>
      </c>
      <c r="E42" s="79"/>
      <c r="F42" s="72">
        <f>IF(C43=0,C42-$C$42,C42-C43)</f>
        <v>-1.1199999999953434</v>
      </c>
      <c r="G42" s="72">
        <f>IF(D43=0,D42-$D$42,D42-D43)</f>
        <v>40.07999999995809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40.095645648831123</v>
      </c>
      <c r="N42" s="36">
        <f>IF(F42=0,,ATAN(G42/F42))</f>
        <v>-1.5428594852169433</v>
      </c>
      <c r="O42" s="36">
        <f>ABS(DEGREES(N42))</f>
        <v>88.399336884657671</v>
      </c>
      <c r="P42" s="37" t="str">
        <f>TEXT(INT(O42),"00")</f>
        <v>88</v>
      </c>
      <c r="Q42" s="38" t="str">
        <f>TEXT((O42-P42)*60,"00")</f>
        <v>24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24</v>
      </c>
      <c r="U42" s="40" t="str">
        <f>IF(L42="",IF(G42&gt;0,"W","E"),"")</f>
        <v>W</v>
      </c>
      <c r="V42" s="44"/>
      <c r="W42" s="22">
        <f>IF(S42="due",90*(I42+K42),S42+T42/60)</f>
        <v>88.4</v>
      </c>
      <c r="X42" s="22">
        <f>IF(R42="",W42,IF(R42="N",IF(U42="E",180+W42,180-W42),IF(U42="E",360-W42,W42)))</f>
        <v>91.6</v>
      </c>
      <c r="Y42" s="22">
        <f>RADIANS(X42)</f>
        <v>1.5987215948268059</v>
      </c>
      <c r="Z42" s="64"/>
      <c r="AA42" s="58">
        <f>-M42*COS(Y42)</f>
        <v>1.1195361321948982</v>
      </c>
      <c r="AB42" s="58">
        <f>-M42*SIN(Y42)</f>
        <v>-40.080012959645366</v>
      </c>
      <c r="AC42" s="64"/>
      <c r="AD42" s="82">
        <f>$AA$40/$M$40*M42</f>
        <v>-3.8032192497489164E-4</v>
      </c>
      <c r="AE42" s="82">
        <f>$AB$40/$M$40*M42</f>
        <v>-1.198548540930618E-3</v>
      </c>
      <c r="AF42" s="22">
        <f t="shared" si="0"/>
        <v>1.1199164541198732</v>
      </c>
      <c r="AG42" s="22">
        <f t="shared" si="0"/>
        <v>-40.078814411104432</v>
      </c>
      <c r="AH42" s="63"/>
      <c r="AI42" s="38">
        <f>A42</f>
        <v>1</v>
      </c>
      <c r="AJ42" s="82">
        <f t="shared" ref="AJ42:AK44" si="1">AJ41+AF41</f>
        <v>717926.86129507155</v>
      </c>
      <c r="AK42" s="82">
        <f t="shared" si="1"/>
        <v>459192.34868748178</v>
      </c>
      <c r="AL42" s="66"/>
      <c r="AM42" s="9" t="str">
        <f>IF(A43=0,A42&amp;" - 1",A42&amp;" - "&amp;A43)</f>
        <v>1 - 2</v>
      </c>
      <c r="AN42" s="18">
        <f>F42</f>
        <v>-1.1199999999953434</v>
      </c>
      <c r="AO42" s="18">
        <f>AN42*G42</f>
        <v>-44.889599999766425</v>
      </c>
      <c r="AP42" s="9" t="str">
        <f>D42&amp;","&amp;C42</f>
        <v>459192.35,717926.86</v>
      </c>
    </row>
    <row r="43" spans="1:44">
      <c r="A43" s="20">
        <f>A42+1</f>
        <v>2</v>
      </c>
      <c r="B43" s="44"/>
      <c r="C43" s="60">
        <v>717927.98</v>
      </c>
      <c r="D43" s="60">
        <v>459152.27</v>
      </c>
      <c r="E43" s="79"/>
      <c r="F43" s="72">
        <f>IF(C44=0,C43-$C$42,C43-C44)</f>
        <v>-16.39000000001397</v>
      </c>
      <c r="G43" s="72">
        <f>IF(D44=0,D43-$D$42,D43-D44)</f>
        <v>-0.44000000000232831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16.395904976562285</v>
      </c>
      <c r="N43" s="36">
        <f>IF(F43=0,,ATAN(G43/F43))</f>
        <v>2.6839191259334483E-2</v>
      </c>
      <c r="O43" s="36">
        <f>ABS(DEGREES(N43))</f>
        <v>1.5377723847042748</v>
      </c>
      <c r="P43" s="37" t="str">
        <f>TEXT(INT(O43),"00")</f>
        <v>01</v>
      </c>
      <c r="Q43" s="38" t="str">
        <f>TEXT((O43-P43)*60,"00")</f>
        <v>32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32</v>
      </c>
      <c r="U43" s="40" t="str">
        <f>IF(L43="",IF(G43&gt;0,"W","E"),"")</f>
        <v>E</v>
      </c>
      <c r="V43" s="44"/>
      <c r="W43" s="22">
        <f>IF(S43="due",90*(I43+K43),S43+T43/60)</f>
        <v>1.5333333333333332</v>
      </c>
      <c r="X43" s="22">
        <f>IF(R43="",W43,IF(R43="N",IF(U43="E",180+W43,180-W43),IF(U43="E",360-W43,W43)))</f>
        <v>181.53333333333333</v>
      </c>
      <c r="Y43" s="22">
        <f>RADIANS(X43)</f>
        <v>3.1683543687870395</v>
      </c>
      <c r="Z43" s="64"/>
      <c r="AA43" s="58">
        <f>-M43*COS(Y43)</f>
        <v>16.390034040290434</v>
      </c>
      <c r="AB43" s="58">
        <f>-M43*SIN(Y43)</f>
        <v>0.4387301660254122</v>
      </c>
      <c r="AC43" s="64"/>
      <c r="AD43" s="82">
        <f>$AA$40/$M$40*M43</f>
        <v>-1.5552118045450051E-4</v>
      </c>
      <c r="AE43" s="82">
        <f>$AB$40/$M$40*M43</f>
        <v>-4.9011027678684267E-4</v>
      </c>
      <c r="AF43" s="22">
        <f t="shared" si="0"/>
        <v>16.390189561470887</v>
      </c>
      <c r="AG43" s="22">
        <f t="shared" si="0"/>
        <v>0.43922027630219906</v>
      </c>
      <c r="AH43" s="64"/>
      <c r="AI43" s="25">
        <f>A43</f>
        <v>2</v>
      </c>
      <c r="AJ43" s="82">
        <f t="shared" si="1"/>
        <v>717927.98121152562</v>
      </c>
      <c r="AK43" s="82">
        <f t="shared" si="1"/>
        <v>459152.26987307065</v>
      </c>
      <c r="AL43" s="66"/>
      <c r="AM43" s="9" t="str">
        <f>IF(A44=0,A43&amp;" - 1",A43&amp;" - "&amp;A44)</f>
        <v>2 - 3</v>
      </c>
      <c r="AN43" s="18">
        <f>AN42+F42+F43</f>
        <v>-18.630000000004657</v>
      </c>
      <c r="AO43" s="18">
        <f>AN43*G43</f>
        <v>8.1972000000454255</v>
      </c>
      <c r="AP43" s="9" t="str">
        <f>D43&amp;","&amp;C43</f>
        <v>459152.27,717927.98</v>
      </c>
    </row>
    <row r="44" spans="1:44" s="46" customFormat="1">
      <c r="A44" s="20">
        <f>A43+1</f>
        <v>3</v>
      </c>
      <c r="B44" s="44"/>
      <c r="C44" s="60">
        <v>717944.37</v>
      </c>
      <c r="D44" s="60">
        <v>459152.71</v>
      </c>
      <c r="E44" s="79"/>
      <c r="F44" s="72">
        <f>IF(C45=0,C44-$C$42,C44-C45)</f>
        <v>-2.9200000000419095</v>
      </c>
      <c r="G44" s="72">
        <f>IF(D45=0,D44-$D$42,D44-D45)</f>
        <v>-3.0799999999580905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4.2441489135027517</v>
      </c>
      <c r="N44" s="22">
        <f>IF(F44=0,,ATAN(G44/F44))</f>
        <v>0.81205851175808641</v>
      </c>
      <c r="O44" s="22">
        <f>ABS(DEGREES(N44))</f>
        <v>46.52752544141309</v>
      </c>
      <c r="P44" s="24" t="str">
        <f>TEXT(INT(O44),"00")</f>
        <v>46</v>
      </c>
      <c r="Q44" s="25" t="str">
        <f>TEXT((O44-P44)*60,"00")</f>
        <v>32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32</v>
      </c>
      <c r="U44" s="24" t="str">
        <f>IF(L44="",IF(G44&gt;0,"W","E"),"")</f>
        <v>E</v>
      </c>
      <c r="V44" s="44"/>
      <c r="W44" s="22">
        <f>IF(S44="due",90*(I44+K44),S44+T44/60)</f>
        <v>46.533333333333331</v>
      </c>
      <c r="X44" s="22">
        <f>IF(R44="",W44,IF(R44="N",IF(U44="E",180+W44,180-W44),IF(U44="E",360-W44,W44)))</f>
        <v>226.53333333333333</v>
      </c>
      <c r="Y44" s="22">
        <f>RADIANS(X44)</f>
        <v>3.9537525321844877</v>
      </c>
      <c r="Z44" s="64"/>
      <c r="AA44" s="58">
        <f>-M44*COS(Y44)</f>
        <v>2.9196877751838515</v>
      </c>
      <c r="AB44" s="58">
        <f>-M44*SIN(Y44)</f>
        <v>3.0802959752966204</v>
      </c>
      <c r="AC44" s="64"/>
      <c r="AD44" s="82">
        <f>$AA$40/$M$40*M44</f>
        <v>-4.0257311200337714E-5</v>
      </c>
      <c r="AE44" s="82">
        <f>$AB$40/$M$40*M44</f>
        <v>-1.2686710502987707E-4</v>
      </c>
      <c r="AF44" s="22">
        <f>AA44-AD44</f>
        <v>2.9197280324950516</v>
      </c>
      <c r="AG44" s="22">
        <f>AB44-AE44</f>
        <v>3.0804228424016502</v>
      </c>
      <c r="AH44" s="64"/>
      <c r="AI44" s="25">
        <f>A44</f>
        <v>3</v>
      </c>
      <c r="AJ44" s="82">
        <f t="shared" si="1"/>
        <v>717944.37140108715</v>
      </c>
      <c r="AK44" s="82">
        <f t="shared" si="1"/>
        <v>459152.70909334696</v>
      </c>
      <c r="AL44" s="66"/>
      <c r="AM44" s="9" t="str">
        <f>IF(A45=0,A44&amp;" - 1",A44&amp;" - "&amp;A45)</f>
        <v>3 - 4</v>
      </c>
      <c r="AN44" s="18">
        <f>AN43+F43+F44</f>
        <v>-37.940000000060536</v>
      </c>
      <c r="AO44" s="18">
        <f>AN44*G44</f>
        <v>116.8551999985964</v>
      </c>
      <c r="AP44" s="9" t="str">
        <f>D44&amp;","&amp;C44</f>
        <v>459152.71,717944.37</v>
      </c>
    </row>
    <row r="45" spans="1:44" s="46" customFormat="1">
      <c r="A45" s="20">
        <f t="shared" ref="A45:A46" si="2">A44+1</f>
        <v>4</v>
      </c>
      <c r="B45" s="44"/>
      <c r="C45" s="60">
        <v>717947.29</v>
      </c>
      <c r="D45" s="60">
        <v>459155.79</v>
      </c>
      <c r="E45" s="79"/>
      <c r="F45" s="72">
        <f t="shared" ref="F45:F46" si="3">IF(C46=0,C45-$C$42,C45-C46)</f>
        <v>0.96000000007916242</v>
      </c>
      <c r="G45" s="72">
        <f t="shared" ref="G45:G46" si="4">IF(D46=0,D45-$D$42,D45-D46)</f>
        <v>-37.090000000025611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37.102421753870082</v>
      </c>
      <c r="N45" s="22">
        <f t="shared" ref="N45:N46" si="11">IF(F45=0,,ATAN(G45/F45))</f>
        <v>-1.5449191170640471</v>
      </c>
      <c r="O45" s="22">
        <f t="shared" ref="O45:O46" si="12">ABS(DEGREES(N45))</f>
        <v>88.517345096847464</v>
      </c>
      <c r="P45" s="24" t="str">
        <f t="shared" ref="P45:P46" si="13">TEXT(INT(O45),"00")</f>
        <v>88</v>
      </c>
      <c r="Q45" s="25" t="str">
        <f t="shared" ref="Q45:Q46" si="14">TEXT((O45-P45)*60,"00")</f>
        <v>31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88.516666666666666</v>
      </c>
      <c r="X45" s="22">
        <f t="shared" ref="X45:X46" si="20">IF(R45="",W45,IF(R45="N",IF(U45="E",180+W45,180-W45),IF(U45="E",360-W45,W45)))</f>
        <v>271.48333333333335</v>
      </c>
      <c r="Y45" s="22">
        <f t="shared" ref="Y45:Y46" si="21">RADIANS(X45)</f>
        <v>4.7382780309559394</v>
      </c>
      <c r="Z45" s="64"/>
      <c r="AA45" s="58">
        <f t="shared" ref="AA45:AA46" si="22">-M45*COS(Y45)</f>
        <v>-0.96043917678228996</v>
      </c>
      <c r="AB45" s="58">
        <f t="shared" ref="AB45:AB46" si="23">-M45*SIN(Y45)</f>
        <v>37.089988630218713</v>
      </c>
      <c r="AC45" s="64"/>
      <c r="AD45" s="82">
        <f t="shared" ref="AD45:AD46" si="24">$AA$40/$M$40*M45</f>
        <v>-3.519300970047736E-4</v>
      </c>
      <c r="AE45" s="82">
        <f t="shared" ref="AE45:AE46" si="25">$AB$40/$M$40*M45</f>
        <v>-1.1090743829782869E-3</v>
      </c>
      <c r="AF45" s="22">
        <f t="shared" ref="AF45:AF46" si="26">AA45-AD45</f>
        <v>-0.96008724668528522</v>
      </c>
      <c r="AG45" s="22">
        <f t="shared" ref="AG45:AG46" si="27">AB45-AE45</f>
        <v>37.091097704601694</v>
      </c>
      <c r="AH45" s="64"/>
      <c r="AI45" s="25">
        <f t="shared" ref="AI45:AI46" si="28">A45</f>
        <v>4</v>
      </c>
      <c r="AJ45" s="82">
        <f t="shared" ref="AJ45:AJ46" si="29">AJ44+AF44</f>
        <v>717947.29112911969</v>
      </c>
      <c r="AK45" s="82">
        <f t="shared" ref="AK45:AK46" si="30">AK44+AG44</f>
        <v>459155.78951618937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-39.900000000023283</v>
      </c>
      <c r="AO45" s="18">
        <f t="shared" ref="AO45:AO46" si="33">AN45*G45</f>
        <v>1479.8910000018855</v>
      </c>
      <c r="AP45" s="9" t="str">
        <f t="shared" ref="AP45:AP46" si="34">D45&amp;","&amp;C45</f>
        <v>459155.79,717947.29</v>
      </c>
    </row>
    <row r="46" spans="1:44" s="46" customFormat="1">
      <c r="A46" s="20">
        <f t="shared" si="2"/>
        <v>5</v>
      </c>
      <c r="B46" s="44"/>
      <c r="C46" s="60">
        <v>717946.33</v>
      </c>
      <c r="D46" s="60">
        <v>459192.88</v>
      </c>
      <c r="E46" s="79"/>
      <c r="F46" s="72">
        <f t="shared" si="3"/>
        <v>19.46999999997206</v>
      </c>
      <c r="G46" s="72">
        <f t="shared" si="4"/>
        <v>0.53000000002793968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19.47721232617598</v>
      </c>
      <c r="N46" s="22">
        <f t="shared" si="11"/>
        <v>2.7214645491018326E-2</v>
      </c>
      <c r="O46" s="22">
        <f t="shared" si="12"/>
        <v>1.5592843275800861</v>
      </c>
      <c r="P46" s="24" t="str">
        <f t="shared" si="13"/>
        <v>01</v>
      </c>
      <c r="Q46" s="25" t="str">
        <f t="shared" si="14"/>
        <v>34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34</v>
      </c>
      <c r="U46" s="24" t="str">
        <f t="shared" si="18"/>
        <v>W</v>
      </c>
      <c r="V46" s="44"/>
      <c r="W46" s="22">
        <f t="shared" si="19"/>
        <v>1.5666666666666667</v>
      </c>
      <c r="X46" s="22">
        <f t="shared" si="20"/>
        <v>1.5666666666666667</v>
      </c>
      <c r="Y46" s="22">
        <f t="shared" si="21"/>
        <v>2.7343491614577831E-2</v>
      </c>
      <c r="Z46" s="64"/>
      <c r="AA46" s="58">
        <f t="shared" si="22"/>
        <v>-19.469931549912872</v>
      </c>
      <c r="AB46" s="58">
        <f t="shared" si="23"/>
        <v>-0.53250862964734769</v>
      </c>
      <c r="AC46" s="64"/>
      <c r="AD46" s="82">
        <f t="shared" si="24"/>
        <v>-1.8474851234255866E-4</v>
      </c>
      <c r="AE46" s="82">
        <f t="shared" si="25"/>
        <v>-5.8221744623819548E-4</v>
      </c>
      <c r="AF46" s="22">
        <f t="shared" si="26"/>
        <v>-19.469746801400529</v>
      </c>
      <c r="AG46" s="22">
        <f t="shared" si="27"/>
        <v>-0.53192641220110948</v>
      </c>
      <c r="AH46" s="64"/>
      <c r="AI46" s="25">
        <f t="shared" si="28"/>
        <v>5</v>
      </c>
      <c r="AJ46" s="82">
        <f t="shared" si="29"/>
        <v>717946.33104187297</v>
      </c>
      <c r="AK46" s="82">
        <f t="shared" si="30"/>
        <v>459192.88061389397</v>
      </c>
      <c r="AL46" s="66"/>
      <c r="AM46" s="9" t="str">
        <f t="shared" si="31"/>
        <v>5 - 1</v>
      </c>
      <c r="AN46" s="18">
        <f t="shared" si="32"/>
        <v>-19.46999999997206</v>
      </c>
      <c r="AO46" s="18">
        <f t="shared" si="33"/>
        <v>-10.319100000529177</v>
      </c>
      <c r="AP46" s="9" t="str">
        <f t="shared" si="34"/>
        <v>459192.88,717946.33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9"/>
  <sheetViews>
    <sheetView topLeftCell="A3" workbookViewId="0">
      <selection activeCell="D26" sqref="D2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86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87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88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8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34967.012799996708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17483.506399998354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1.4908859287858888E-2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36415.138173053718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36000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36000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542.9081709699966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-5.4957604668457449E-3</v>
      </c>
      <c r="AB40" s="91">
        <f>SUM(AB42:AB65536)</f>
        <v>1.3858957470034738E-2</v>
      </c>
      <c r="AC40" s="91"/>
      <c r="AD40" s="91">
        <f>SUM(AD42:AD65536)</f>
        <v>-5.4957604668457449E-3</v>
      </c>
      <c r="AE40" s="91">
        <f>SUM(AE42:AE65536)</f>
        <v>1.3858957470034742E-2</v>
      </c>
      <c r="AF40" s="91">
        <f>SUM(AF42:AF65536)</f>
        <v>1.0658141036401503E-14</v>
      </c>
      <c r="AG40" s="91">
        <f>SUM(AG42:AG65536)</f>
        <v>0</v>
      </c>
      <c r="AH40" s="92"/>
      <c r="AI40" s="93">
        <v>1</v>
      </c>
      <c r="AJ40" s="92">
        <f>AJ44+AF44</f>
        <v>717950.65510070545</v>
      </c>
      <c r="AK40" s="92">
        <f>AK44+AG44</f>
        <v>459036.49275499751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3452.859999999986</v>
      </c>
      <c r="G41" s="72">
        <f>IF(D42=0,D41-$D$41,D41-D42)</f>
        <v>3418.8699999999953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4859.106322823146</v>
      </c>
      <c r="N41" s="36">
        <f>IF(F41=0,,ATAN(G41/F41))</f>
        <v>0.78045185107148463</v>
      </c>
      <c r="O41" s="36">
        <f>ABS(DEGREES(N41))</f>
        <v>44.716597179568744</v>
      </c>
      <c r="P41" s="37" t="str">
        <f>TEXT(INT(O41),"00")</f>
        <v>44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44.716666666666669</v>
      </c>
      <c r="X41" s="22">
        <f>IF(R41="",W41,IF(R41="N",IF(U41="E",180+W41,180-W41),IF(U41="E",360-W41,W41)))</f>
        <v>44.716666666666669</v>
      </c>
      <c r="Y41" s="22">
        <f>RADIANS(X41)</f>
        <v>0.78045306385013102</v>
      </c>
      <c r="Z41" s="64"/>
      <c r="AA41" s="58">
        <f>-M41*COS(Y41)</f>
        <v>-3452.8558536649161</v>
      </c>
      <c r="AB41" s="58">
        <f>-M41*SIN(Y41)</f>
        <v>-3418.8741875523583</v>
      </c>
      <c r="AC41" s="64"/>
      <c r="AD41" s="22">
        <v>0</v>
      </c>
      <c r="AE41" s="22">
        <v>0</v>
      </c>
      <c r="AF41" s="22">
        <f t="shared" ref="AF41:AG43" si="0">AA41-AD41</f>
        <v>-3452.8558536649161</v>
      </c>
      <c r="AG41" s="22">
        <f t="shared" si="0"/>
        <v>-3418.8741875523583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717775.76</v>
      </c>
      <c r="D42" s="60">
        <v>459031.35</v>
      </c>
      <c r="E42" s="79"/>
      <c r="F42" s="72">
        <f>IF(C43=0,C42-$C$42,C42-C43)</f>
        <v>-3.1899999999441206</v>
      </c>
      <c r="G42" s="72">
        <f>IF(D43=0,D42-$D$42,D42-D43)</f>
        <v>2.8899999999557622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4.3044395685603245</v>
      </c>
      <c r="N42" s="36">
        <f>IF(F42=0,,ATAN(G42/F42))</f>
        <v>-0.73609604321815336</v>
      </c>
      <c r="O42" s="36">
        <f>ABS(DEGREES(N42))</f>
        <v>42.175196592679633</v>
      </c>
      <c r="P42" s="37" t="str">
        <f>TEXT(INT(O42),"00")</f>
        <v>42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42</v>
      </c>
      <c r="T42" s="38" t="str">
        <f>IF(L42="",IF(INT(Q42)=60,"00",Q42),L42)</f>
        <v>11</v>
      </c>
      <c r="U42" s="40" t="str">
        <f>IF(L42="",IF(G42&gt;0,"W","E"),"")</f>
        <v>W</v>
      </c>
      <c r="V42" s="44"/>
      <c r="W42" s="22">
        <f>IF(S42="due",90*(I42+K42),S42+T42/60)</f>
        <v>42.18333333333333</v>
      </c>
      <c r="X42" s="22">
        <f>IF(R42="",W42,IF(R42="N",IF(U42="E",180+W42,180-W42),IF(U42="E",360-W42,W42)))</f>
        <v>137.81666666666666</v>
      </c>
      <c r="Y42" s="22">
        <f>RADIANS(X42)</f>
        <v>2.405354597456852</v>
      </c>
      <c r="Z42" s="64"/>
      <c r="AA42" s="58">
        <f>-M42*COS(Y42)</f>
        <v>3.1895895504543388</v>
      </c>
      <c r="AB42" s="58">
        <f>-M42*SIN(Y42)</f>
        <v>-2.890452992010125</v>
      </c>
      <c r="AC42" s="64"/>
      <c r="AD42" s="82">
        <f>$AA$40/$M$40*M42</f>
        <v>-4.3573057245675022E-5</v>
      </c>
      <c r="AE42" s="82">
        <f>$AB$40/$M$40*M42</f>
        <v>1.0988054352990942E-4</v>
      </c>
      <c r="AF42" s="22">
        <f t="shared" si="0"/>
        <v>3.1896331235115847</v>
      </c>
      <c r="AG42" s="22">
        <f t="shared" si="0"/>
        <v>-2.8905628725536547</v>
      </c>
      <c r="AH42" s="63"/>
      <c r="AI42" s="38">
        <f>A42</f>
        <v>1</v>
      </c>
      <c r="AJ42" s="82">
        <f t="shared" ref="AJ42:AK44" si="1">AJ41+AF41</f>
        <v>717775.76414633507</v>
      </c>
      <c r="AK42" s="82">
        <f t="shared" si="1"/>
        <v>459031.3458124476</v>
      </c>
      <c r="AL42" s="66"/>
      <c r="AM42" s="9" t="str">
        <f>IF(A43=0,A42&amp;" - 1",A42&amp;" - "&amp;A43)</f>
        <v>1 - 2</v>
      </c>
      <c r="AN42" s="18">
        <f>F42</f>
        <v>-3.1899999999441206</v>
      </c>
      <c r="AO42" s="18">
        <f>AN42*G42</f>
        <v>-9.2190999996973897</v>
      </c>
      <c r="AP42" s="9" t="str">
        <f>D42&amp;","&amp;C42</f>
        <v>459031.35,717775.76</v>
      </c>
    </row>
    <row r="43" spans="1:44">
      <c r="A43" s="20">
        <f>A42+1</f>
        <v>2</v>
      </c>
      <c r="B43" s="44"/>
      <c r="C43" s="60">
        <v>717778.95</v>
      </c>
      <c r="D43" s="60">
        <v>459028.46</v>
      </c>
      <c r="E43" s="79"/>
      <c r="F43" s="72">
        <f>IF(C44=0,C43-$C$42,C43-C44)</f>
        <v>-168.77000000001863</v>
      </c>
      <c r="G43" s="72">
        <f>IF(D44=0,D43-$D$42,D43-D44)</f>
        <v>-4.8599999999860302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168.83996120588915</v>
      </c>
      <c r="N43" s="36">
        <f>IF(F43=0,,ATAN(G43/F43))</f>
        <v>2.8788631235579894E-2</v>
      </c>
      <c r="O43" s="36">
        <f>ABS(DEGREES(N43))</f>
        <v>1.6494670677572203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181.65</v>
      </c>
      <c r="Y43" s="22">
        <f>RADIANS(X43)</f>
        <v>3.1703905862476995</v>
      </c>
      <c r="Z43" s="64"/>
      <c r="AA43" s="58">
        <f>-M43*COS(Y43)</f>
        <v>168.76995478780543</v>
      </c>
      <c r="AB43" s="58">
        <f>-M43*SIN(Y43)</f>
        <v>4.8615698008218011</v>
      </c>
      <c r="AC43" s="64"/>
      <c r="AD43" s="82">
        <f>$AA$40/$M$40*M43</f>
        <v>-1.7091361553119352E-3</v>
      </c>
      <c r="AE43" s="82">
        <f>$AB$40/$M$40*M43</f>
        <v>4.3100214119342261E-3</v>
      </c>
      <c r="AF43" s="22">
        <f t="shared" si="0"/>
        <v>168.77166392396074</v>
      </c>
      <c r="AG43" s="22">
        <f t="shared" si="0"/>
        <v>4.8572597794098673</v>
      </c>
      <c r="AH43" s="64"/>
      <c r="AI43" s="25">
        <f>A43</f>
        <v>2</v>
      </c>
      <c r="AJ43" s="82">
        <f t="shared" si="1"/>
        <v>717778.95377945853</v>
      </c>
      <c r="AK43" s="82">
        <f t="shared" si="1"/>
        <v>459028.45524957502</v>
      </c>
      <c r="AL43" s="66"/>
      <c r="AM43" s="9" t="str">
        <f>IF(A44=0,A43&amp;" - 1",A43&amp;" - "&amp;A44)</f>
        <v>2 - 3</v>
      </c>
      <c r="AN43" s="18">
        <f>AN42+F42+F43</f>
        <v>-175.14999999990687</v>
      </c>
      <c r="AO43" s="18">
        <f>AN43*G43</f>
        <v>851.22899999710057</v>
      </c>
      <c r="AP43" s="9" t="str">
        <f>D43&amp;","&amp;C43</f>
        <v>459028.46,717778.95</v>
      </c>
    </row>
    <row r="44" spans="1:44" s="46" customFormat="1">
      <c r="A44" s="20">
        <f>A43+1</f>
        <v>3</v>
      </c>
      <c r="B44" s="44"/>
      <c r="C44" s="60">
        <v>717947.72</v>
      </c>
      <c r="D44" s="60">
        <v>459033.32</v>
      </c>
      <c r="E44" s="79"/>
      <c r="F44" s="72">
        <f>IF(C45=0,C44-$C$42,C44-C45)</f>
        <v>-2.9300000000512227</v>
      </c>
      <c r="G44" s="72">
        <f>IF(D45=0,D44-$D$42,D44-D45)</f>
        <v>-3.1799999999930151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4.3240374651771623</v>
      </c>
      <c r="N44" s="22">
        <f>IF(F44=0,,ATAN(G44/F44))</f>
        <v>0.82629188293528966</v>
      </c>
      <c r="O44" s="22">
        <f>ABS(DEGREES(N44))</f>
        <v>47.343037538109989</v>
      </c>
      <c r="P44" s="24" t="str">
        <f>TEXT(INT(O44),"00")</f>
        <v>47</v>
      </c>
      <c r="Q44" s="25" t="str">
        <f>TEXT((O44-P44)*60,"00")</f>
        <v>21</v>
      </c>
      <c r="R44" s="23" t="str">
        <f>IF(L44="",IF(F44&gt;0,"S","N"),"")</f>
        <v>N</v>
      </c>
      <c r="S44" s="25" t="str">
        <f>IF(L44="",IF(INT(Q44)=60,INT(P44+1),P44),"due")</f>
        <v>47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47.35</v>
      </c>
      <c r="X44" s="22">
        <f>IF(R44="",W44,IF(R44="N",IF(U44="E",180+W44,180-W44),IF(U44="E",360-W44,W44)))</f>
        <v>227.35</v>
      </c>
      <c r="Y44" s="22">
        <f>RADIANS(X44)</f>
        <v>3.9680060544091083</v>
      </c>
      <c r="Z44" s="64"/>
      <c r="AA44" s="58">
        <f>-M44*COS(Y44)</f>
        <v>2.9296135515479103</v>
      </c>
      <c r="AB44" s="58">
        <f>-M44*SIN(Y44)</f>
        <v>3.1803560239134514</v>
      </c>
      <c r="AC44" s="64"/>
      <c r="AD44" s="82">
        <f>$AA$40/$M$40*M44</f>
        <v>-4.3771443181307033E-5</v>
      </c>
      <c r="AE44" s="82">
        <f>$AB$40/$M$40*M44</f>
        <v>1.1038082411185318E-4</v>
      </c>
      <c r="AF44" s="22">
        <f>AA44-AD44</f>
        <v>2.9296573229910914</v>
      </c>
      <c r="AG44" s="22">
        <f>AB44-AE44</f>
        <v>3.1802456430893398</v>
      </c>
      <c r="AH44" s="64"/>
      <c r="AI44" s="25">
        <f>A44</f>
        <v>3</v>
      </c>
      <c r="AJ44" s="82">
        <f t="shared" si="1"/>
        <v>717947.72544338251</v>
      </c>
      <c r="AK44" s="82">
        <f t="shared" si="1"/>
        <v>459033.31250935444</v>
      </c>
      <c r="AL44" s="66"/>
      <c r="AM44" s="9" t="str">
        <f>IF(A45=0,A44&amp;" - 1",A44&amp;" - "&amp;A45)</f>
        <v>3 - 4</v>
      </c>
      <c r="AN44" s="18">
        <f>AN43+F43+F44</f>
        <v>-346.84999999997672</v>
      </c>
      <c r="AO44" s="18">
        <f>AN44*G44</f>
        <v>1102.9829999975032</v>
      </c>
      <c r="AP44" s="9" t="str">
        <f>D44&amp;","&amp;C44</f>
        <v>459033.32,717947.72</v>
      </c>
    </row>
    <row r="45" spans="1:44" s="46" customFormat="1">
      <c r="A45" s="20">
        <f t="shared" ref="A45:A49" si="2">A44+1</f>
        <v>4</v>
      </c>
      <c r="B45" s="44"/>
      <c r="C45" s="60">
        <v>717950.65</v>
      </c>
      <c r="D45" s="60">
        <v>459036.5</v>
      </c>
      <c r="E45" s="79"/>
      <c r="F45" s="72">
        <f t="shared" ref="F45:F49" si="3">IF(C46=0,C45-$C$42,C45-C46)</f>
        <v>2.7299999999813735</v>
      </c>
      <c r="G45" s="72">
        <f t="shared" ref="G45:G49" si="4">IF(D46=0,D45-$D$42,D45-D46)</f>
        <v>-93.880000000004657</v>
      </c>
      <c r="H45" s="76" t="str">
        <f t="shared" ref="H45:H49" si="5">IF(G45=0,IF(F45&gt;0,"South","North"),"")</f>
        <v/>
      </c>
      <c r="I45" s="76">
        <f t="shared" ref="I45:I49" si="6">IF(H45="North",2,IF(H45="",0,0))</f>
        <v>0</v>
      </c>
      <c r="J45" s="76" t="str">
        <f t="shared" ref="J45:J49" si="7">IF(F45=0,IF(G45&gt;0,"West","East"),"")</f>
        <v/>
      </c>
      <c r="K45" s="76">
        <f t="shared" ref="K45:K49" si="8">IF(J45="West",1,IF(J45="",0,3))</f>
        <v>0</v>
      </c>
      <c r="L45" s="76" t="str">
        <f t="shared" ref="L45:L49" si="9">H45&amp;J45</f>
        <v/>
      </c>
      <c r="M45" s="22">
        <f t="shared" ref="M45:M49" si="10">SQRT(F45^2+G45^2)</f>
        <v>93.919685370005212</v>
      </c>
      <c r="N45" s="22">
        <f t="shared" ref="N45:N49" si="11">IF(F45=0,,ATAN(G45/F45))</f>
        <v>-1.5417248433149577</v>
      </c>
      <c r="O45" s="22">
        <f t="shared" ref="O45:O49" si="12">ABS(DEGREES(N45))</f>
        <v>88.334326692415203</v>
      </c>
      <c r="P45" s="24" t="str">
        <f t="shared" ref="P45:P49" si="13">TEXT(INT(O45),"00")</f>
        <v>88</v>
      </c>
      <c r="Q45" s="25" t="str">
        <f t="shared" ref="Q45:Q49" si="14">TEXT((O45-P45)*60,"00")</f>
        <v>20</v>
      </c>
      <c r="R45" s="23" t="str">
        <f t="shared" ref="R45:R49" si="15">IF(L45="",IF(F45&gt;0,"S","N"),"")</f>
        <v>S</v>
      </c>
      <c r="S45" s="25" t="str">
        <f t="shared" ref="S45:S49" si="16">IF(L45="",IF(INT(Q45)=60,INT(P45+1),P45),"due")</f>
        <v>88</v>
      </c>
      <c r="T45" s="25" t="str">
        <f t="shared" ref="T45:T49" si="17">IF(L45="",IF(INT(Q45)=60,"00",Q45),L45)</f>
        <v>20</v>
      </c>
      <c r="U45" s="24" t="str">
        <f t="shared" ref="U45:U49" si="18">IF(L45="",IF(G45&gt;0,"W","E"),"")</f>
        <v>E</v>
      </c>
      <c r="V45" s="44"/>
      <c r="W45" s="22">
        <f t="shared" ref="W45:W49" si="19">IF(S45="due",90*(I45+K45),S45+T45/60)</f>
        <v>88.333333333333329</v>
      </c>
      <c r="X45" s="22">
        <f t="shared" ref="X45:X49" si="20">IF(R45="",W45,IF(R45="N",IF(U45="E",180+W45,180-W45),IF(U45="E",360-W45,W45)))</f>
        <v>271.66666666666669</v>
      </c>
      <c r="Y45" s="22">
        <f t="shared" ref="Y45:Y49" si="21">RADIANS(X45)</f>
        <v>4.7414778012512624</v>
      </c>
      <c r="Z45" s="64"/>
      <c r="AA45" s="58">
        <f t="shared" ref="AA45:AA49" si="22">-M45*COS(Y45)</f>
        <v>-2.7316276334281517</v>
      </c>
      <c r="AB45" s="58">
        <f t="shared" ref="AB45:AB49" si="23">-M45*SIN(Y45)</f>
        <v>93.87995265482968</v>
      </c>
      <c r="AC45" s="64"/>
      <c r="AD45" s="82">
        <f t="shared" ref="AD45:AD49" si="24">$AA$40/$M$40*M45</f>
        <v>-9.5073185764152086E-4</v>
      </c>
      <c r="AE45" s="82">
        <f t="shared" ref="AE45:AE49" si="25">$AB$40/$M$40*M45</f>
        <v>2.3975121295676349E-3</v>
      </c>
      <c r="AF45" s="22">
        <f t="shared" ref="AF45:AF49" si="26">AA45-AD45</f>
        <v>-2.7306769015705101</v>
      </c>
      <c r="AG45" s="22">
        <f t="shared" ref="AG45:AG49" si="27">AB45-AE45</f>
        <v>93.877555142700118</v>
      </c>
      <c r="AH45" s="64"/>
      <c r="AI45" s="25">
        <f t="shared" ref="AI45:AI49" si="28">A45</f>
        <v>4</v>
      </c>
      <c r="AJ45" s="82">
        <f t="shared" ref="AJ45:AJ49" si="29">AJ44+AF44</f>
        <v>717950.65510070545</v>
      </c>
      <c r="AK45" s="82">
        <f t="shared" ref="AK45:AK49" si="30">AK44+AG44</f>
        <v>459036.49275499751</v>
      </c>
      <c r="AL45" s="66"/>
      <c r="AM45" s="9" t="str">
        <f t="shared" ref="AM45:AM49" si="31">IF(A46=0,A45&amp;" - 1",A45&amp;" - "&amp;A46)</f>
        <v>4 - 5</v>
      </c>
      <c r="AN45" s="18">
        <f t="shared" ref="AN45:AN49" si="32">AN44+F44+F45</f>
        <v>-347.05000000004657</v>
      </c>
      <c r="AO45" s="18">
        <f t="shared" ref="AO45:AO49" si="33">AN45*G45</f>
        <v>32581.054000005988</v>
      </c>
      <c r="AP45" s="9" t="str">
        <f t="shared" ref="AP45:AP49" si="34">D45&amp;","&amp;C45</f>
        <v>459036.5,717950.65</v>
      </c>
    </row>
    <row r="46" spans="1:44" s="46" customFormat="1">
      <c r="A46" s="20">
        <f t="shared" si="2"/>
        <v>5</v>
      </c>
      <c r="B46" s="44"/>
      <c r="C46" s="60">
        <v>717947.92</v>
      </c>
      <c r="D46" s="60">
        <v>459130.38</v>
      </c>
      <c r="E46" s="79"/>
      <c r="F46" s="72">
        <f t="shared" si="3"/>
        <v>3.1600000000325963</v>
      </c>
      <c r="G46" s="72">
        <f t="shared" si="4"/>
        <v>-2.8699999999953434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4.2687820277192978</v>
      </c>
      <c r="N46" s="22">
        <f t="shared" si="11"/>
        <v>-0.73734232141667955</v>
      </c>
      <c r="O46" s="22">
        <f t="shared" si="12"/>
        <v>42.246603073554347</v>
      </c>
      <c r="P46" s="24" t="str">
        <f t="shared" si="13"/>
        <v>42</v>
      </c>
      <c r="Q46" s="25" t="str">
        <f t="shared" si="14"/>
        <v>15</v>
      </c>
      <c r="R46" s="23" t="str">
        <f t="shared" si="15"/>
        <v>S</v>
      </c>
      <c r="S46" s="25" t="str">
        <f t="shared" si="16"/>
        <v>42</v>
      </c>
      <c r="T46" s="25" t="str">
        <f t="shared" si="17"/>
        <v>15</v>
      </c>
      <c r="U46" s="24" t="str">
        <f t="shared" si="18"/>
        <v>E</v>
      </c>
      <c r="V46" s="44"/>
      <c r="W46" s="22">
        <f t="shared" si="19"/>
        <v>42.25</v>
      </c>
      <c r="X46" s="22">
        <f t="shared" si="20"/>
        <v>317.75</v>
      </c>
      <c r="Y46" s="22">
        <f t="shared" si="21"/>
        <v>5.5457836982119817</v>
      </c>
      <c r="Z46" s="64"/>
      <c r="AA46" s="58">
        <f t="shared" si="22"/>
        <v>-3.159829839207819</v>
      </c>
      <c r="AB46" s="58">
        <f t="shared" si="23"/>
        <v>2.8701873436121148</v>
      </c>
      <c r="AC46" s="64"/>
      <c r="AD46" s="82">
        <f t="shared" si="24"/>
        <v>-4.3212102458516584E-5</v>
      </c>
      <c r="AE46" s="82">
        <f t="shared" si="25"/>
        <v>1.0897030425110305E-4</v>
      </c>
      <c r="AF46" s="22">
        <f t="shared" si="26"/>
        <v>-3.1597866271053605</v>
      </c>
      <c r="AG46" s="22">
        <f t="shared" si="27"/>
        <v>2.8700783733078636</v>
      </c>
      <c r="AH46" s="64"/>
      <c r="AI46" s="25">
        <f t="shared" si="28"/>
        <v>5</v>
      </c>
      <c r="AJ46" s="82">
        <f t="shared" si="29"/>
        <v>717947.92442380392</v>
      </c>
      <c r="AK46" s="82">
        <f t="shared" si="30"/>
        <v>459130.37031014019</v>
      </c>
      <c r="AL46" s="66"/>
      <c r="AM46" s="9" t="str">
        <f t="shared" si="31"/>
        <v>5 - 6</v>
      </c>
      <c r="AN46" s="18">
        <f t="shared" si="32"/>
        <v>-341.1600000000326</v>
      </c>
      <c r="AO46" s="18">
        <f t="shared" si="33"/>
        <v>979.12919999850487</v>
      </c>
      <c r="AP46" s="9" t="str">
        <f t="shared" si="34"/>
        <v>459130.38,717947.92</v>
      </c>
    </row>
    <row r="47" spans="1:44" s="46" customFormat="1">
      <c r="A47" s="20">
        <f t="shared" si="2"/>
        <v>6</v>
      </c>
      <c r="B47" s="44"/>
      <c r="C47" s="60">
        <v>717944.76</v>
      </c>
      <c r="D47" s="60">
        <v>459133.25</v>
      </c>
      <c r="E47" s="79"/>
      <c r="F47" s="72">
        <f t="shared" si="3"/>
        <v>168.94000000006054</v>
      </c>
      <c r="G47" s="72">
        <f t="shared" si="4"/>
        <v>4.8300000000162981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169.00903082386046</v>
      </c>
      <c r="N47" s="22">
        <f t="shared" si="11"/>
        <v>2.8582246047498344E-2</v>
      </c>
      <c r="O47" s="22">
        <f t="shared" si="12"/>
        <v>1.6376420675261338</v>
      </c>
      <c r="P47" s="24" t="str">
        <f t="shared" si="13"/>
        <v>01</v>
      </c>
      <c r="Q47" s="25" t="str">
        <f t="shared" si="14"/>
        <v>38</v>
      </c>
      <c r="R47" s="23" t="str">
        <f t="shared" si="15"/>
        <v>S</v>
      </c>
      <c r="S47" s="25" t="str">
        <f t="shared" si="16"/>
        <v>01</v>
      </c>
      <c r="T47" s="25" t="str">
        <f t="shared" si="17"/>
        <v>38</v>
      </c>
      <c r="U47" s="24" t="str">
        <f t="shared" si="18"/>
        <v>W</v>
      </c>
      <c r="V47" s="44"/>
      <c r="W47" s="22">
        <f t="shared" si="19"/>
        <v>1.6333333333333333</v>
      </c>
      <c r="X47" s="22">
        <f t="shared" si="20"/>
        <v>1.6333333333333333</v>
      </c>
      <c r="Y47" s="22">
        <f t="shared" si="21"/>
        <v>2.8507044449240716E-2</v>
      </c>
      <c r="Z47" s="64"/>
      <c r="AA47" s="58">
        <f t="shared" si="22"/>
        <v>-168.94036274607825</v>
      </c>
      <c r="AB47" s="58">
        <f t="shared" si="23"/>
        <v>-4.8172954283611222</v>
      </c>
      <c r="AC47" s="64"/>
      <c r="AD47" s="82">
        <f t="shared" si="24"/>
        <v>-1.7108476162408272E-3</v>
      </c>
      <c r="AE47" s="82">
        <f t="shared" si="25"/>
        <v>4.3143372958538819E-3</v>
      </c>
      <c r="AF47" s="22">
        <f t="shared" si="26"/>
        <v>-168.93865189846201</v>
      </c>
      <c r="AG47" s="22">
        <f t="shared" si="27"/>
        <v>-4.8216097656569765</v>
      </c>
      <c r="AH47" s="64"/>
      <c r="AI47" s="25">
        <f t="shared" si="28"/>
        <v>6</v>
      </c>
      <c r="AJ47" s="82">
        <f t="shared" si="29"/>
        <v>717944.76463717676</v>
      </c>
      <c r="AK47" s="82">
        <f t="shared" si="30"/>
        <v>459133.24038851348</v>
      </c>
      <c r="AL47" s="66"/>
      <c r="AM47" s="9" t="str">
        <f t="shared" si="31"/>
        <v>6 - 7</v>
      </c>
      <c r="AN47" s="18">
        <f t="shared" si="32"/>
        <v>-169.05999999993946</v>
      </c>
      <c r="AO47" s="18">
        <f t="shared" si="33"/>
        <v>-816.55980000246302</v>
      </c>
      <c r="AP47" s="9" t="str">
        <f t="shared" si="34"/>
        <v>459133.25,717944.76</v>
      </c>
    </row>
    <row r="48" spans="1:44" s="46" customFormat="1">
      <c r="A48" s="20">
        <f t="shared" si="2"/>
        <v>7</v>
      </c>
      <c r="B48" s="44"/>
      <c r="C48" s="60">
        <v>717775.82</v>
      </c>
      <c r="D48" s="60">
        <v>459128.42</v>
      </c>
      <c r="E48" s="79"/>
      <c r="F48" s="72">
        <f t="shared" si="3"/>
        <v>2.9299999999348074</v>
      </c>
      <c r="G48" s="72">
        <f t="shared" si="4"/>
        <v>3.2399999999906868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4.3683520919859031</v>
      </c>
      <c r="N48" s="22">
        <f t="shared" si="11"/>
        <v>0.83559906175138821</v>
      </c>
      <c r="O48" s="22">
        <f t="shared" si="12"/>
        <v>47.876299603446</v>
      </c>
      <c r="P48" s="24" t="str">
        <f t="shared" si="13"/>
        <v>47</v>
      </c>
      <c r="Q48" s="25" t="str">
        <f t="shared" si="14"/>
        <v>53</v>
      </c>
      <c r="R48" s="23" t="str">
        <f t="shared" si="15"/>
        <v>S</v>
      </c>
      <c r="S48" s="25" t="str">
        <f t="shared" si="16"/>
        <v>47</v>
      </c>
      <c r="T48" s="25" t="str">
        <f t="shared" si="17"/>
        <v>53</v>
      </c>
      <c r="U48" s="24" t="str">
        <f t="shared" si="18"/>
        <v>W</v>
      </c>
      <c r="V48" s="44"/>
      <c r="W48" s="22">
        <f t="shared" si="19"/>
        <v>47.883333333333333</v>
      </c>
      <c r="X48" s="22">
        <f t="shared" si="20"/>
        <v>47.883333333333333</v>
      </c>
      <c r="Y48" s="22">
        <f t="shared" si="21"/>
        <v>0.83572182349661817</v>
      </c>
      <c r="Z48" s="64"/>
      <c r="AA48" s="58">
        <f t="shared" si="22"/>
        <v>-2.9296022298030584</v>
      </c>
      <c r="AB48" s="58">
        <f t="shared" si="23"/>
        <v>-3.2403596674891761</v>
      </c>
      <c r="AC48" s="64"/>
      <c r="AD48" s="82">
        <f t="shared" si="24"/>
        <v>-4.4220032071916967E-5</v>
      </c>
      <c r="AE48" s="82">
        <f t="shared" si="25"/>
        <v>1.1151205506596741E-4</v>
      </c>
      <c r="AF48" s="22">
        <f t="shared" si="26"/>
        <v>-2.9295580097709863</v>
      </c>
      <c r="AG48" s="22">
        <f t="shared" si="27"/>
        <v>-3.240471179544242</v>
      </c>
      <c r="AH48" s="64"/>
      <c r="AI48" s="25">
        <f t="shared" si="28"/>
        <v>7</v>
      </c>
      <c r="AJ48" s="82">
        <f t="shared" si="29"/>
        <v>717775.82598527835</v>
      </c>
      <c r="AK48" s="82">
        <f t="shared" si="30"/>
        <v>459128.41877874784</v>
      </c>
      <c r="AL48" s="66"/>
      <c r="AM48" s="9" t="str">
        <f t="shared" si="31"/>
        <v>7 - 8</v>
      </c>
      <c r="AN48" s="18">
        <f t="shared" si="32"/>
        <v>2.8100000000558794</v>
      </c>
      <c r="AO48" s="18">
        <f t="shared" si="33"/>
        <v>9.1044000001548788</v>
      </c>
      <c r="AP48" s="9" t="str">
        <f t="shared" si="34"/>
        <v>459128.42,717775.82</v>
      </c>
    </row>
    <row r="49" spans="1:42" s="46" customFormat="1">
      <c r="A49" s="20">
        <f t="shared" si="2"/>
        <v>8</v>
      </c>
      <c r="B49" s="44"/>
      <c r="C49" s="60">
        <v>717772.89</v>
      </c>
      <c r="D49" s="60">
        <v>459125.18</v>
      </c>
      <c r="E49" s="79"/>
      <c r="F49" s="72">
        <f t="shared" si="3"/>
        <v>-2.8699999999953434</v>
      </c>
      <c r="G49" s="72">
        <f t="shared" si="4"/>
        <v>93.830000000016298</v>
      </c>
      <c r="H49" s="76" t="str">
        <f t="shared" si="5"/>
        <v/>
      </c>
      <c r="I49" s="76">
        <f t="shared" si="6"/>
        <v>0</v>
      </c>
      <c r="J49" s="76" t="str">
        <f t="shared" si="7"/>
        <v/>
      </c>
      <c r="K49" s="76">
        <f t="shared" si="8"/>
        <v>0</v>
      </c>
      <c r="L49" s="76" t="str">
        <f t="shared" si="9"/>
        <v/>
      </c>
      <c r="M49" s="22">
        <f t="shared" si="10"/>
        <v>93.873882416799134</v>
      </c>
      <c r="N49" s="22">
        <f t="shared" si="11"/>
        <v>-1.5402186281371384</v>
      </c>
      <c r="O49" s="22">
        <f t="shared" si="12"/>
        <v>88.248026919687618</v>
      </c>
      <c r="P49" s="24" t="str">
        <f t="shared" si="13"/>
        <v>88</v>
      </c>
      <c r="Q49" s="25" t="str">
        <f t="shared" si="14"/>
        <v>15</v>
      </c>
      <c r="R49" s="23" t="str">
        <f t="shared" si="15"/>
        <v>N</v>
      </c>
      <c r="S49" s="25" t="str">
        <f t="shared" si="16"/>
        <v>88</v>
      </c>
      <c r="T49" s="25" t="str">
        <f t="shared" si="17"/>
        <v>15</v>
      </c>
      <c r="U49" s="24" t="str">
        <f t="shared" si="18"/>
        <v>W</v>
      </c>
      <c r="V49" s="44"/>
      <c r="W49" s="22">
        <f t="shared" si="19"/>
        <v>88.25</v>
      </c>
      <c r="X49" s="22">
        <f t="shared" si="20"/>
        <v>91.75</v>
      </c>
      <c r="Y49" s="22">
        <f t="shared" si="21"/>
        <v>1.6013395887047974</v>
      </c>
      <c r="Z49" s="64"/>
      <c r="AA49" s="58">
        <f t="shared" si="22"/>
        <v>2.866768798242763</v>
      </c>
      <c r="AB49" s="58">
        <f t="shared" si="23"/>
        <v>-93.830098777846601</v>
      </c>
      <c r="AC49" s="64"/>
      <c r="AD49" s="82">
        <f t="shared" si="24"/>
        <v>-9.50268202694046E-4</v>
      </c>
      <c r="AE49" s="82">
        <f t="shared" si="25"/>
        <v>2.3963429057201639E-3</v>
      </c>
      <c r="AF49" s="22">
        <f t="shared" si="26"/>
        <v>2.8677190664454568</v>
      </c>
      <c r="AG49" s="22">
        <f t="shared" si="27"/>
        <v>-93.832495120752327</v>
      </c>
      <c r="AH49" s="64"/>
      <c r="AI49" s="25">
        <f t="shared" si="28"/>
        <v>8</v>
      </c>
      <c r="AJ49" s="82">
        <f t="shared" si="29"/>
        <v>717772.89642726863</v>
      </c>
      <c r="AK49" s="82">
        <f t="shared" si="30"/>
        <v>459125.17830756831</v>
      </c>
      <c r="AL49" s="66"/>
      <c r="AM49" s="9" t="str">
        <f t="shared" si="31"/>
        <v>8 - 1</v>
      </c>
      <c r="AN49" s="18">
        <f t="shared" si="32"/>
        <v>2.8699999999953434</v>
      </c>
      <c r="AO49" s="18">
        <f t="shared" si="33"/>
        <v>269.29209999960983</v>
      </c>
      <c r="AP49" s="9" t="str">
        <f t="shared" si="34"/>
        <v>459125.18,717772.89</v>
      </c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" workbookViewId="0">
      <selection activeCell="M11" sqref="M1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91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90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1591.7488000028738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795.87440000143692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5.8219338955858317E-3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20316.085050305046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20000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20000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118.27890417997553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4.1994492401740136E-3</v>
      </c>
      <c r="AB40" s="91">
        <f>SUM(AB42:AB65536)</f>
        <v>4.032312037004715E-3</v>
      </c>
      <c r="AC40" s="91"/>
      <c r="AD40" s="91">
        <f>SUM(AD42:AD65536)</f>
        <v>4.1994492401740136E-3</v>
      </c>
      <c r="AE40" s="91">
        <f>SUM(AE42:AE65536)</f>
        <v>4.032312037004715E-3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717948.36479553208</v>
      </c>
      <c r="AK40" s="92">
        <f>AK44+AG44</f>
        <v>459013.38361240091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3296.0500000000466</v>
      </c>
      <c r="G41" s="72">
        <f>IF(D42=0,D41-$D$41,D41-D42)</f>
        <v>3477.3699999999953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4791.2469900225633</v>
      </c>
      <c r="N41" s="36">
        <f>IF(F41=0,,ATAN(G41/F41))</f>
        <v>0.81216111438048355</v>
      </c>
      <c r="O41" s="36">
        <f>ABS(DEGREES(N41))</f>
        <v>46.533404138643419</v>
      </c>
      <c r="P41" s="37" t="str">
        <f>TEXT(INT(O41),"00")</f>
        <v>46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46.533333333333331</v>
      </c>
      <c r="X41" s="22">
        <f>IF(R41="",W41,IF(R41="N",IF(U41="E",180+W41,180-W41),IF(U41="E",360-W41,W41)))</f>
        <v>46.533333333333331</v>
      </c>
      <c r="Y41" s="22">
        <f>RADIANS(X41)</f>
        <v>0.81215987859469463</v>
      </c>
      <c r="Z41" s="64"/>
      <c r="AA41" s="58">
        <f>-M41*COS(Y41)</f>
        <v>-3296.054297281959</v>
      </c>
      <c r="AB41" s="58">
        <f>-M41*SIN(Y41)</f>
        <v>-3477.3659267855901</v>
      </c>
      <c r="AC41" s="64"/>
      <c r="AD41" s="22">
        <v>0</v>
      </c>
      <c r="AE41" s="22">
        <v>0</v>
      </c>
      <c r="AF41" s="22">
        <f t="shared" ref="AF41:AG43" si="0">AA41-AD41</f>
        <v>-3296.054297281959</v>
      </c>
      <c r="AG41" s="22">
        <f t="shared" si="0"/>
        <v>-3477.3659267855901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717932.57</v>
      </c>
      <c r="D42" s="60">
        <v>458972.85</v>
      </c>
      <c r="E42" s="79"/>
      <c r="F42" s="72">
        <f>IF(C43=0,C42-$C$42,C42-C43)</f>
        <v>-19.990000000107102</v>
      </c>
      <c r="G42" s="72">
        <f>IF(D43=0,D42-$D$42,D42-D43)</f>
        <v>-0.58000000001629815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19.998412437098622</v>
      </c>
      <c r="N42" s="36">
        <f>IF(F42=0,,ATAN(G42/F42))</f>
        <v>2.9006369490944265E-2</v>
      </c>
      <c r="O42" s="36">
        <f>ABS(DEGREES(N42))</f>
        <v>1.6619425508281405</v>
      </c>
      <c r="P42" s="37" t="str">
        <f>TEXT(INT(O42),"00")</f>
        <v>01</v>
      </c>
      <c r="Q42" s="38" t="str">
        <f>TEXT((O42-P42)*60,"00")</f>
        <v>40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1.6666666666666665</v>
      </c>
      <c r="X42" s="22">
        <f>IF(R42="",W42,IF(R42="N",IF(U42="E",180+W42,180-W42),IF(U42="E",360-W42,W42)))</f>
        <v>181.66666666666666</v>
      </c>
      <c r="Y42" s="22">
        <f>RADIANS(X42)</f>
        <v>3.1706814744563654</v>
      </c>
      <c r="Z42" s="64"/>
      <c r="AA42" s="58">
        <f>-M42*COS(Y42)</f>
        <v>19.989952110360989</v>
      </c>
      <c r="AB42" s="58">
        <f>-M42*SIN(Y42)</f>
        <v>0.58164820104175441</v>
      </c>
      <c r="AC42" s="64"/>
      <c r="AD42" s="82">
        <f>$AA$40/$M$40*M42</f>
        <v>7.1003632047411593E-4</v>
      </c>
      <c r="AE42" s="82">
        <f>$AB$40/$M$40*M42</f>
        <v>6.8177702313165149E-4</v>
      </c>
      <c r="AF42" s="22">
        <f t="shared" si="0"/>
        <v>19.989242074040515</v>
      </c>
      <c r="AG42" s="22">
        <f t="shared" si="0"/>
        <v>0.58096642401862275</v>
      </c>
      <c r="AH42" s="63"/>
      <c r="AI42" s="38">
        <f>A42</f>
        <v>1</v>
      </c>
      <c r="AJ42" s="82">
        <f t="shared" ref="AJ42:AK44" si="1">AJ41+AF41</f>
        <v>717932.56570271798</v>
      </c>
      <c r="AK42" s="82">
        <f t="shared" si="1"/>
        <v>458972.8540732144</v>
      </c>
      <c r="AL42" s="66"/>
      <c r="AM42" s="9" t="str">
        <f>IF(A43=0,A42&amp;" - 1",A42&amp;" - "&amp;A43)</f>
        <v>1 - 2</v>
      </c>
      <c r="AN42" s="18">
        <f>F42</f>
        <v>-19.990000000107102</v>
      </c>
      <c r="AO42" s="18">
        <f>AN42*G42</f>
        <v>11.59420000038792</v>
      </c>
      <c r="AP42" s="9" t="str">
        <f>D42&amp;","&amp;C42</f>
        <v>458972.85,717932.57</v>
      </c>
    </row>
    <row r="43" spans="1:44">
      <c r="A43" s="20">
        <f>A42+1</f>
        <v>2</v>
      </c>
      <c r="B43" s="44"/>
      <c r="C43" s="60">
        <v>717952.56</v>
      </c>
      <c r="D43" s="60">
        <v>458973.43</v>
      </c>
      <c r="E43" s="79"/>
      <c r="F43" s="72">
        <f>IF(C44=0,C43-$C$42,C43-C44)</f>
        <v>1.0800000000745058</v>
      </c>
      <c r="G43" s="72">
        <f>IF(D44=0,D43-$D$42,D43-D44)</f>
        <v>-37.070000000006985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37.085729061199252</v>
      </c>
      <c r="N43" s="36">
        <f>IF(F43=0,,ATAN(G43/F43))</f>
        <v>-1.5416704948625866</v>
      </c>
      <c r="O43" s="36">
        <f>ABS(DEGREES(N43))</f>
        <v>88.33121275547127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E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271.66666666666669</v>
      </c>
      <c r="Y43" s="22">
        <f>RADIANS(X43)</f>
        <v>4.7414778012512624</v>
      </c>
      <c r="Z43" s="64"/>
      <c r="AA43" s="58">
        <f>-M43*COS(Y43)</f>
        <v>-1.078627999128227</v>
      </c>
      <c r="AB43" s="58">
        <f>-M43*SIN(Y43)</f>
        <v>37.070039946568379</v>
      </c>
      <c r="AC43" s="64"/>
      <c r="AD43" s="82">
        <f>$AA$40/$M$40*M43</f>
        <v>1.3167152486497171E-3</v>
      </c>
      <c r="AE43" s="82">
        <f>$AB$40/$M$40*M43</f>
        <v>1.264310256603531E-3</v>
      </c>
      <c r="AF43" s="22">
        <f t="shared" si="0"/>
        <v>-1.0799447143768768</v>
      </c>
      <c r="AG43" s="22">
        <f t="shared" si="0"/>
        <v>37.068775636311777</v>
      </c>
      <c r="AH43" s="64"/>
      <c r="AI43" s="25">
        <f>A43</f>
        <v>2</v>
      </c>
      <c r="AJ43" s="82">
        <f t="shared" si="1"/>
        <v>717952.55494479206</v>
      </c>
      <c r="AK43" s="82">
        <f t="shared" si="1"/>
        <v>458973.43503963843</v>
      </c>
      <c r="AL43" s="66"/>
      <c r="AM43" s="9" t="str">
        <f>IF(A44=0,A43&amp;" - 1",A43&amp;" - "&amp;A44)</f>
        <v>2 - 3</v>
      </c>
      <c r="AN43" s="18">
        <f>AN42+F42+F43</f>
        <v>-38.900000000139698</v>
      </c>
      <c r="AO43" s="18">
        <f>AN43*G43</f>
        <v>1442.0230000054503</v>
      </c>
      <c r="AP43" s="9" t="str">
        <f>D43&amp;","&amp;C43</f>
        <v>458973.43,717952.56</v>
      </c>
    </row>
    <row r="44" spans="1:44" s="46" customFormat="1">
      <c r="A44" s="20">
        <f>A43+1</f>
        <v>3</v>
      </c>
      <c r="B44" s="44"/>
      <c r="C44" s="60">
        <v>717951.48</v>
      </c>
      <c r="D44" s="60">
        <v>459010.5</v>
      </c>
      <c r="E44" s="79"/>
      <c r="F44" s="72">
        <f>IF(C45=0,C44-$C$42,C44-C45)</f>
        <v>3.1099999999860302</v>
      </c>
      <c r="G44" s="72">
        <f>IF(D45=0,D44-$D$42,D44-D45)</f>
        <v>-2.8800000000046566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4.2386908356165742</v>
      </c>
      <c r="N44" s="22">
        <f>IF(F44=0,,ATAN(G44/F44))</f>
        <v>-0.74701968827310772</v>
      </c>
      <c r="O44" s="22">
        <f>ABS(DEGREES(N44))</f>
        <v>42.801075351227468</v>
      </c>
      <c r="P44" s="24" t="str">
        <f>TEXT(INT(O44),"00")</f>
        <v>42</v>
      </c>
      <c r="Q44" s="25" t="str">
        <f>TEXT((O44-P44)*60,"00")</f>
        <v>48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48</v>
      </c>
      <c r="U44" s="24" t="str">
        <f>IF(L44="",IF(G44&gt;0,"W","E"),"")</f>
        <v>E</v>
      </c>
      <c r="V44" s="44"/>
      <c r="W44" s="22">
        <f>IF(S44="due",90*(I44+K44),S44+T44/60)</f>
        <v>42.8</v>
      </c>
      <c r="X44" s="22">
        <f>IF(R44="",W44,IF(R44="N",IF(U44="E",180+W44,180-W44),IF(U44="E",360-W44,W44)))</f>
        <v>317.2</v>
      </c>
      <c r="Y44" s="22">
        <f>RADIANS(X44)</f>
        <v>5.5361843873260135</v>
      </c>
      <c r="Z44" s="64"/>
      <c r="AA44" s="58">
        <f>-M44*COS(Y44)</f>
        <v>-3.1100540524865328</v>
      </c>
      <c r="AB44" s="58">
        <f>-M44*SIN(Y44)</f>
        <v>2.8799416297126625</v>
      </c>
      <c r="AC44" s="64"/>
      <c r="AD44" s="82">
        <f>$AA$40/$M$40*M44</f>
        <v>1.5049316809595642E-4</v>
      </c>
      <c r="AE44" s="82">
        <f>$AB$40/$M$40*M44</f>
        <v>1.4450357141955914E-4</v>
      </c>
      <c r="AF44" s="22">
        <f>AA44-AD44</f>
        <v>-3.1102045456546286</v>
      </c>
      <c r="AG44" s="22">
        <f>AB44-AE44</f>
        <v>2.8797971261412432</v>
      </c>
      <c r="AH44" s="64"/>
      <c r="AI44" s="25">
        <f>A44</f>
        <v>3</v>
      </c>
      <c r="AJ44" s="82">
        <f t="shared" si="1"/>
        <v>717951.47500007774</v>
      </c>
      <c r="AK44" s="82">
        <f t="shared" si="1"/>
        <v>459010.50381527474</v>
      </c>
      <c r="AL44" s="66"/>
      <c r="AM44" s="9" t="str">
        <f>IF(A45=0,A44&amp;" - 1",A44&amp;" - "&amp;A45)</f>
        <v>3 - 4</v>
      </c>
      <c r="AN44" s="18">
        <f>AN43+F43+F44</f>
        <v>-34.710000000079162</v>
      </c>
      <c r="AO44" s="18">
        <f>AN44*G44</f>
        <v>99.964800000389616</v>
      </c>
      <c r="AP44" s="9" t="str">
        <f>D44&amp;","&amp;C44</f>
        <v>459010.5,717951.48</v>
      </c>
    </row>
    <row r="45" spans="1:44">
      <c r="A45" s="20">
        <f>A44+1</f>
        <v>4</v>
      </c>
      <c r="B45" s="44"/>
      <c r="C45" s="60">
        <v>717948.37</v>
      </c>
      <c r="D45" s="60">
        <v>459013.38</v>
      </c>
      <c r="E45" s="79"/>
      <c r="F45" s="72">
        <f>IF(C46=0,C45-$C$42,C45-C46)</f>
        <v>16.959999999962747</v>
      </c>
      <c r="G45" s="72">
        <f>IF(D46=0,D45-$D$42,D45-D46)</f>
        <v>0.55999999999767169</v>
      </c>
      <c r="H45" s="75" t="str">
        <f>IF(G45=0,IF(F45&gt;0,"South","North"),"")</f>
        <v/>
      </c>
      <c r="I45" s="75">
        <f>IF(H45="North",2,IF(H45="",0,0))</f>
        <v>0</v>
      </c>
      <c r="J45" s="75" t="str">
        <f>IF(F45=0,IF(G45&gt;0,"West","East"),"")</f>
        <v/>
      </c>
      <c r="K45" s="75">
        <f>IF(J45="West",1,IF(J45="",0,3))</f>
        <v>0</v>
      </c>
      <c r="L45" s="75" t="str">
        <f>H45&amp;J45</f>
        <v/>
      </c>
      <c r="M45" s="36">
        <f>SQRT(F45^2+G45^2)</f>
        <v>16.969242764446907</v>
      </c>
      <c r="N45" s="36">
        <f>IF(F45=0,,ATAN(G45/F45))</f>
        <v>3.3006876208916104E-2</v>
      </c>
      <c r="O45" s="36">
        <f>ABS(DEGREES(N45))</f>
        <v>1.8911547016816597</v>
      </c>
      <c r="P45" s="37" t="str">
        <f>TEXT(INT(O45),"00")</f>
        <v>01</v>
      </c>
      <c r="Q45" s="38" t="str">
        <f>TEXT((O45-P45)*60,"00")</f>
        <v>53</v>
      </c>
      <c r="R45" s="39" t="str">
        <f>IF(L45="",IF(F45&gt;0,"S","N"),"")</f>
        <v>S</v>
      </c>
      <c r="S45" s="25" t="str">
        <f>IF(L45="",IF(INT(Q45)=60,INT(P45+1),P45),"due")</f>
        <v>01</v>
      </c>
      <c r="T45" s="38" t="str">
        <f>IF(L45="",IF(INT(Q45)=60,"00",Q45),L45)</f>
        <v>53</v>
      </c>
      <c r="U45" s="40" t="str">
        <f>IF(L45="",IF(G45&gt;0,"W","E"),"")</f>
        <v>W</v>
      </c>
      <c r="V45" s="44"/>
      <c r="W45" s="22">
        <f>IF(S45="due",90*(I45+K45),S45+T45/60)</f>
        <v>1.8833333333333333</v>
      </c>
      <c r="X45" s="22">
        <f>IF(R45="",W45,IF(R45="N",IF(U45="E",180+W45,180-W45),IF(U45="E",360-W45,W45)))</f>
        <v>1.8833333333333333</v>
      </c>
      <c r="Y45" s="22">
        <f>RADIANS(X45)</f>
        <v>3.2870367579226539E-2</v>
      </c>
      <c r="Z45" s="64"/>
      <c r="AA45" s="58">
        <f>-M45*COS(Y45)</f>
        <v>-16.960076286773674</v>
      </c>
      <c r="AB45" s="58">
        <f>-M45*SIN(Y45)</f>
        <v>-0.55768480842764256</v>
      </c>
      <c r="AC45" s="64"/>
      <c r="AD45" s="82">
        <f>$AA$40/$M$40*M45</f>
        <v>6.0248675896635022E-4</v>
      </c>
      <c r="AE45" s="82">
        <f>$AB$40/$M$40*M45</f>
        <v>5.7850791172208663E-4</v>
      </c>
      <c r="AF45" s="22">
        <f t="shared" ref="AF45:AF46" si="2">AA45-AD45</f>
        <v>-16.960678773532642</v>
      </c>
      <c r="AG45" s="22">
        <f t="shared" ref="AG45:AG46" si="3">AB45-AE45</f>
        <v>-0.55826331633936466</v>
      </c>
      <c r="AH45" s="64"/>
      <c r="AI45" s="25">
        <f>A45</f>
        <v>4</v>
      </c>
      <c r="AJ45" s="82">
        <f t="shared" ref="AJ45:AJ46" si="4">AJ44+AF44</f>
        <v>717948.36479553208</v>
      </c>
      <c r="AK45" s="82">
        <f t="shared" ref="AK45:AK46" si="5">AK44+AG44</f>
        <v>459013.38361240091</v>
      </c>
      <c r="AL45" s="66"/>
      <c r="AM45" s="9" t="str">
        <f>IF(A46=0,A45&amp;" - 1",A45&amp;" - "&amp;A46)</f>
        <v>4 - 5</v>
      </c>
      <c r="AN45" s="18">
        <f>AN44+F44+F45</f>
        <v>-14.640000000130385</v>
      </c>
      <c r="AO45" s="18">
        <f>AN45*G45</f>
        <v>-8.1984000000389301</v>
      </c>
      <c r="AP45" s="9" t="str">
        <f>D45&amp;","&amp;C45</f>
        <v>459013.38,717948.37</v>
      </c>
    </row>
    <row r="46" spans="1:44" s="46" customFormat="1">
      <c r="A46" s="20">
        <f>A45+1</f>
        <v>5</v>
      </c>
      <c r="B46" s="44"/>
      <c r="C46" s="60">
        <v>717931.41</v>
      </c>
      <c r="D46" s="60">
        <v>459012.82</v>
      </c>
      <c r="E46" s="79"/>
      <c r="F46" s="72">
        <f>IF(C47=0,C46-$C$42,C46-C47)</f>
        <v>-1.159999999916181</v>
      </c>
      <c r="G46" s="72">
        <f>IF(D47=0,D46-$D$42,D46-D47)</f>
        <v>39.970000000030268</v>
      </c>
      <c r="H46" s="76" t="str">
        <f>IF(G46=0,IF(F46&gt;0,"South","North"),"")</f>
        <v/>
      </c>
      <c r="I46" s="76">
        <f>IF(H46="North",2,IF(H46="",0,0))</f>
        <v>0</v>
      </c>
      <c r="J46" s="76" t="str">
        <f>IF(F46=0,IF(G46&gt;0,"West","East"),"")</f>
        <v/>
      </c>
      <c r="K46" s="76">
        <f>IF(J46="West",1,IF(J46="",0,3))</f>
        <v>0</v>
      </c>
      <c r="L46" s="76" t="str">
        <f>H46&amp;J46</f>
        <v/>
      </c>
      <c r="M46" s="22">
        <f>SQRT(F46^2+G46^2)</f>
        <v>39.986829081614175</v>
      </c>
      <c r="N46" s="22">
        <f>IF(F46=0,,ATAN(G46/F46))</f>
        <v>-1.5417827043429868</v>
      </c>
      <c r="O46" s="22">
        <f>ABS(DEGREES(N46))</f>
        <v>88.337641885119567</v>
      </c>
      <c r="P46" s="24" t="str">
        <f>TEXT(INT(O46),"00")</f>
        <v>88</v>
      </c>
      <c r="Q46" s="25" t="str">
        <f>TEXT((O46-P46)*60,"00")</f>
        <v>20</v>
      </c>
      <c r="R46" s="23" t="str">
        <f>IF(L46="",IF(F46&gt;0,"S","N"),"")</f>
        <v>N</v>
      </c>
      <c r="S46" s="25" t="str">
        <f>IF(L46="",IF(INT(Q46)=60,INT(P46+1),P46),"due")</f>
        <v>88</v>
      </c>
      <c r="T46" s="25" t="str">
        <f>IF(L46="",IF(INT(Q46)=60,"00",Q46),L46)</f>
        <v>20</v>
      </c>
      <c r="U46" s="24" t="str">
        <f>IF(L46="",IF(G46&gt;0,"W","E"),"")</f>
        <v>W</v>
      </c>
      <c r="V46" s="44"/>
      <c r="W46" s="22">
        <f>IF(S46="due",90*(I46+K46),S46+T46/60)</f>
        <v>88.333333333333329</v>
      </c>
      <c r="X46" s="22">
        <f>IF(R46="",W46,IF(R46="N",IF(U46="E",180+W46,180-W46),IF(U46="E",360-W46,W46)))</f>
        <v>91.666666666666671</v>
      </c>
      <c r="Y46" s="22">
        <f>RADIANS(X46)</f>
        <v>1.5998851476614688</v>
      </c>
      <c r="Z46" s="64"/>
      <c r="AA46" s="58">
        <f>-M46*COS(Y46)</f>
        <v>1.1630056772676183</v>
      </c>
      <c r="AB46" s="58">
        <f>-M46*SIN(Y46)</f>
        <v>-39.969912656858142</v>
      </c>
      <c r="AC46" s="64"/>
      <c r="AD46" s="82">
        <f>$AA$40/$M$40*M46</f>
        <v>1.4197177439878744E-3</v>
      </c>
      <c r="AE46" s="82">
        <f>$AB$40/$M$40*M46</f>
        <v>1.3632132741278867E-3</v>
      </c>
      <c r="AF46" s="22">
        <f>AA46-AD46</f>
        <v>1.1615859595236304</v>
      </c>
      <c r="AG46" s="22">
        <f>AB46-AE46</f>
        <v>-39.971275870132267</v>
      </c>
      <c r="AH46" s="64"/>
      <c r="AI46" s="25">
        <f>A46</f>
        <v>5</v>
      </c>
      <c r="AJ46" s="82">
        <f t="shared" si="4"/>
        <v>717931.40411675849</v>
      </c>
      <c r="AK46" s="82">
        <f t="shared" si="5"/>
        <v>459012.82534908457</v>
      </c>
      <c r="AL46" s="66"/>
      <c r="AM46" s="9" t="str">
        <f>IF(A47=0,A46&amp;" - 1",A46&amp;" - "&amp;A47)</f>
        <v>5 - 1</v>
      </c>
      <c r="AN46" s="18">
        <f>AN45+F45+F46</f>
        <v>1.159999999916181</v>
      </c>
      <c r="AO46" s="18">
        <f>AN46*G46</f>
        <v>46.365199996684865</v>
      </c>
      <c r="AP46" s="9" t="str">
        <f>D46&amp;","&amp;C46</f>
        <v>459012.82,717931.41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M51" sqref="M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92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93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94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1599.2997999992681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799.64989999963404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2.7394698832541539E-3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43792.502716374569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44000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44000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119.96824230383385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-1.5178833953406468E-3</v>
      </c>
      <c r="AB40" s="91">
        <f>SUM(AB42:AB65536)</f>
        <v>2.2805098639132604E-3</v>
      </c>
      <c r="AC40" s="91"/>
      <c r="AD40" s="91">
        <f>SUM(AD42:AD65536)</f>
        <v>-1.5178833953406465E-3</v>
      </c>
      <c r="AE40" s="91">
        <f>SUM(AE42:AE65536)</f>
        <v>2.2805098639132604E-3</v>
      </c>
      <c r="AF40" s="91">
        <f>SUM(AF42:AF65536)</f>
        <v>0</v>
      </c>
      <c r="AG40" s="91">
        <f>SUM(AG42:AG65536)</f>
        <v>-3.3306690738754696E-15</v>
      </c>
      <c r="AH40" s="92"/>
      <c r="AI40" s="93">
        <v>1</v>
      </c>
      <c r="AJ40" s="92">
        <f>AJ44+AF44</f>
        <v>717912.53553078196</v>
      </c>
      <c r="AK40" s="92">
        <f>AK44+AG44</f>
        <v>458972.27164302848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3296.0500000000466</v>
      </c>
      <c r="G41" s="72">
        <f>IF(D42=0,D41-$D$41,D41-D42)</f>
        <v>3477.3699999999953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4791.2469900225633</v>
      </c>
      <c r="N41" s="36">
        <f>IF(F41=0,,ATAN(G41/F41))</f>
        <v>0.81216111438048355</v>
      </c>
      <c r="O41" s="36">
        <f>ABS(DEGREES(N41))</f>
        <v>46.533404138643419</v>
      </c>
      <c r="P41" s="37" t="str">
        <f>TEXT(INT(O41),"00")</f>
        <v>46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46.533333333333331</v>
      </c>
      <c r="X41" s="22">
        <f>IF(R41="",W41,IF(R41="N",IF(U41="E",180+W41,180-W41),IF(U41="E",360-W41,W41)))</f>
        <v>46.533333333333331</v>
      </c>
      <c r="Y41" s="22">
        <f>RADIANS(X41)</f>
        <v>0.81215987859469463</v>
      </c>
      <c r="Z41" s="64"/>
      <c r="AA41" s="58">
        <f>-M41*COS(Y41)</f>
        <v>-3296.054297281959</v>
      </c>
      <c r="AB41" s="58">
        <f>-M41*SIN(Y41)</f>
        <v>-3477.3659267855901</v>
      </c>
      <c r="AC41" s="64"/>
      <c r="AD41" s="22">
        <v>0</v>
      </c>
      <c r="AE41" s="22">
        <v>0</v>
      </c>
      <c r="AF41" s="22">
        <f t="shared" ref="AF41:AG43" si="0">AA41-AD41</f>
        <v>-3296.054297281959</v>
      </c>
      <c r="AG41" s="22">
        <f t="shared" si="0"/>
        <v>-3477.3659267855901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717932.57</v>
      </c>
      <c r="D42" s="60">
        <v>458972.85</v>
      </c>
      <c r="E42" s="79"/>
      <c r="F42" s="72">
        <f>IF(C43=0,C42-$C$42,C42-C43)</f>
        <v>1.159999999916181</v>
      </c>
      <c r="G42" s="72">
        <f>IF(D43=0,D42-$D$42,D42-D43)</f>
        <v>-39.970000000030268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39.986829081614175</v>
      </c>
      <c r="N42" s="36">
        <f>IF(F42=0,,ATAN(G42/F42))</f>
        <v>-1.5417827043429868</v>
      </c>
      <c r="O42" s="36">
        <f>ABS(DEGREES(N42))</f>
        <v>88.337641885119567</v>
      </c>
      <c r="P42" s="37" t="str">
        <f>TEXT(INT(O42),"00")</f>
        <v>88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88.333333333333329</v>
      </c>
      <c r="X42" s="22">
        <f>IF(R42="",W42,IF(R42="N",IF(U42="E",180+W42,180-W42),IF(U42="E",360-W42,W42)))</f>
        <v>271.66666666666669</v>
      </c>
      <c r="Y42" s="22">
        <f>RADIANS(X42)</f>
        <v>4.7414778012512624</v>
      </c>
      <c r="Z42" s="64"/>
      <c r="AA42" s="58">
        <f>-M42*COS(Y42)</f>
        <v>-1.1630056772676309</v>
      </c>
      <c r="AB42" s="58">
        <f>-M42*SIN(Y42)</f>
        <v>39.969912656858142</v>
      </c>
      <c r="AC42" s="64"/>
      <c r="AD42" s="82">
        <f>$AA$40/$M$40*M42</f>
        <v>-5.0592842513761652E-4</v>
      </c>
      <c r="AE42" s="82">
        <f>$AB$40/$M$40*M42</f>
        <v>7.6012081527613207E-4</v>
      </c>
      <c r="AF42" s="22">
        <f t="shared" si="0"/>
        <v>-1.1624997488424933</v>
      </c>
      <c r="AG42" s="22">
        <f t="shared" si="0"/>
        <v>39.969152536042863</v>
      </c>
      <c r="AH42" s="63"/>
      <c r="AI42" s="38">
        <f>A42</f>
        <v>1</v>
      </c>
      <c r="AJ42" s="82">
        <f t="shared" ref="AJ42:AK44" si="1">AJ41+AF41</f>
        <v>717932.56570271798</v>
      </c>
      <c r="AK42" s="82">
        <f t="shared" si="1"/>
        <v>458972.8540732144</v>
      </c>
      <c r="AL42" s="66"/>
      <c r="AM42" s="9" t="str">
        <f>IF(A43=0,A42&amp;" - 1",A42&amp;" - "&amp;A43)</f>
        <v>1 - 2</v>
      </c>
      <c r="AN42" s="18">
        <f>F42</f>
        <v>1.159999999916181</v>
      </c>
      <c r="AO42" s="18">
        <f>AN42*G42</f>
        <v>-46.365199996684865</v>
      </c>
      <c r="AP42" s="9" t="str">
        <f>D42&amp;","&amp;C42</f>
        <v>458972.85,717932.57</v>
      </c>
    </row>
    <row r="43" spans="1:44">
      <c r="A43" s="20">
        <f>A42+1</f>
        <v>2</v>
      </c>
      <c r="B43" s="44"/>
      <c r="C43" s="60">
        <v>717931.41</v>
      </c>
      <c r="D43" s="60">
        <v>459012.82</v>
      </c>
      <c r="E43" s="79"/>
      <c r="F43" s="72">
        <f>IF(C44=0,C43-$C$42,C43-C44)</f>
        <v>19.950000000069849</v>
      </c>
      <c r="G43" s="72">
        <f>IF(D44=0,D43-$D$42,D43-D44)</f>
        <v>0.58000000001629815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19.95842929698642</v>
      </c>
      <c r="N43" s="36">
        <f>IF(F43=0,,ATAN(G43/F43))</f>
        <v>2.9064494911059328E-2</v>
      </c>
      <c r="O43" s="36">
        <f>ABS(DEGREES(N43))</f>
        <v>1.6652728920831585</v>
      </c>
      <c r="P43" s="37" t="str">
        <f>TEXT(INT(O43),"00")</f>
        <v>01</v>
      </c>
      <c r="Q43" s="38" t="str">
        <f>TEXT((O43-P43)*60,"00")</f>
        <v>40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40</v>
      </c>
      <c r="U43" s="40" t="str">
        <f>IF(L43="",IF(G43&gt;0,"W","E"),"")</f>
        <v>W</v>
      </c>
      <c r="V43" s="44"/>
      <c r="W43" s="22">
        <f>IF(S43="due",90*(I43+K43),S43+T43/60)</f>
        <v>1.6666666666666665</v>
      </c>
      <c r="X43" s="22">
        <f>IF(R43="",W43,IF(R43="N",IF(U43="E",180+W43,180-W43),IF(U43="E",360-W43,W43)))</f>
        <v>1.6666666666666665</v>
      </c>
      <c r="Y43" s="22">
        <f>RADIANS(X43)</f>
        <v>2.9088820866572156E-2</v>
      </c>
      <c r="Z43" s="64"/>
      <c r="AA43" s="58">
        <f>-M43*COS(Y43)</f>
        <v>-19.949985885112923</v>
      </c>
      <c r="AB43" s="58">
        <f>-M43*SIN(Y43)</f>
        <v>-0.58048530265712461</v>
      </c>
      <c r="AC43" s="64"/>
      <c r="AD43" s="82">
        <f>$AA$40/$M$40*M43</f>
        <v>-2.5252156608455913E-4</v>
      </c>
      <c r="AE43" s="82">
        <f>$AB$40/$M$40*M43</f>
        <v>3.7939536335557684E-4</v>
      </c>
      <c r="AF43" s="22">
        <f t="shared" si="0"/>
        <v>-19.949733363546837</v>
      </c>
      <c r="AG43" s="22">
        <f t="shared" si="0"/>
        <v>-0.58086469802048024</v>
      </c>
      <c r="AH43" s="64"/>
      <c r="AI43" s="25">
        <f>A43</f>
        <v>2</v>
      </c>
      <c r="AJ43" s="82">
        <f t="shared" si="1"/>
        <v>717931.40320296912</v>
      </c>
      <c r="AK43" s="82">
        <f t="shared" si="1"/>
        <v>459012.82322575047</v>
      </c>
      <c r="AL43" s="66"/>
      <c r="AM43" s="9" t="str">
        <f>IF(A44=0,A43&amp;" - 1",A43&amp;" - "&amp;A44)</f>
        <v>2 - 3</v>
      </c>
      <c r="AN43" s="18">
        <f>AN42+F42+F43</f>
        <v>22.269999999902211</v>
      </c>
      <c r="AO43" s="18">
        <f>AN43*G43</f>
        <v>12.916600000306243</v>
      </c>
      <c r="AP43" s="9" t="str">
        <f>D43&amp;","&amp;C43</f>
        <v>459012.82,717931.41</v>
      </c>
    </row>
    <row r="44" spans="1:44" s="46" customFormat="1">
      <c r="A44" s="20">
        <f>A43+1</f>
        <v>3</v>
      </c>
      <c r="B44" s="44"/>
      <c r="C44" s="60">
        <v>717911.46</v>
      </c>
      <c r="D44" s="60">
        <v>459012.24</v>
      </c>
      <c r="E44" s="79"/>
      <c r="F44" s="72">
        <f>IF(C45=0,C44-$C$42,C44-C45)</f>
        <v>-1.0800000000745058</v>
      </c>
      <c r="G44" s="72">
        <f>IF(D45=0,D44-$D$42,D44-D45)</f>
        <v>39.96999999997206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39.984588280960544</v>
      </c>
      <c r="N44" s="22">
        <f>IF(F44=0,,ATAN(G44/F44))</f>
        <v>-1.543782634499471</v>
      </c>
      <c r="O44" s="22">
        <f>ABS(DEGREES(N44))</f>
        <v>88.452229442407045</v>
      </c>
      <c r="P44" s="24" t="str">
        <f>TEXT(INT(O44),"00")</f>
        <v>88</v>
      </c>
      <c r="Q44" s="25" t="str">
        <f>TEXT((O44-P44)*60,"00")</f>
        <v>27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27</v>
      </c>
      <c r="U44" s="24" t="str">
        <f>IF(L44="",IF(G44&gt;0,"W","E"),"")</f>
        <v>W</v>
      </c>
      <c r="V44" s="44"/>
      <c r="W44" s="22">
        <f>IF(S44="due",90*(I44+K44),S44+T44/60)</f>
        <v>88.45</v>
      </c>
      <c r="X44" s="22">
        <f>IF(R44="",W44,IF(R44="N",IF(U44="E",180+W44,180-W44),IF(U44="E",360-W44,W44)))</f>
        <v>91.55</v>
      </c>
      <c r="Y44" s="22">
        <f>RADIANS(X44)</f>
        <v>1.5978489302008088</v>
      </c>
      <c r="Z44" s="64"/>
      <c r="AA44" s="58">
        <f>-M44*COS(Y44)</f>
        <v>1.0815552763426577</v>
      </c>
      <c r="AB44" s="58">
        <f>-M44*SIN(Y44)</f>
        <v>-39.969957945713965</v>
      </c>
      <c r="AC44" s="64"/>
      <c r="AD44" s="82">
        <f>$AA$40/$M$40*M44</f>
        <v>-5.0590007368360587E-4</v>
      </c>
      <c r="AE44" s="82">
        <f>$AB$40/$M$40*M44</f>
        <v>7.600782192699263E-4</v>
      </c>
      <c r="AF44" s="22">
        <f>AA44-AD44</f>
        <v>1.0820611764163413</v>
      </c>
      <c r="AG44" s="22">
        <f>AB44-AE44</f>
        <v>-39.970718023933237</v>
      </c>
      <c r="AH44" s="64"/>
      <c r="AI44" s="25">
        <f>A44</f>
        <v>3</v>
      </c>
      <c r="AJ44" s="82">
        <f t="shared" si="1"/>
        <v>717911.45346960553</v>
      </c>
      <c r="AK44" s="82">
        <f t="shared" si="1"/>
        <v>459012.24236105243</v>
      </c>
      <c r="AL44" s="66"/>
      <c r="AM44" s="9" t="str">
        <f>IF(A45=0,A44&amp;" - 1",A44&amp;" - "&amp;A45)</f>
        <v>3 - 4</v>
      </c>
      <c r="AN44" s="18">
        <f>AN43+F43+F44</f>
        <v>41.139999999897555</v>
      </c>
      <c r="AO44" s="18">
        <f>AN44*G44</f>
        <v>1644.3657999947559</v>
      </c>
      <c r="AP44" s="9" t="str">
        <f>D44&amp;","&amp;C44</f>
        <v>459012.24,717911.46</v>
      </c>
    </row>
    <row r="45" spans="1:44" s="46" customFormat="1">
      <c r="A45" s="20">
        <f>A44+1</f>
        <v>4</v>
      </c>
      <c r="B45" s="44"/>
      <c r="C45" s="60">
        <v>717912.54</v>
      </c>
      <c r="D45" s="60">
        <v>458972.27</v>
      </c>
      <c r="E45" s="79"/>
      <c r="F45" s="72">
        <f>IF(C46=0,C45-$C$42,C45-C46)</f>
        <v>-20.029999999911524</v>
      </c>
      <c r="G45" s="72">
        <f>IF(D46=0,D45-$D$42,D45-D46)</f>
        <v>-0.57999999995809048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20.038395644272697</v>
      </c>
      <c r="N45" s="22">
        <f>IF(F45=0,,ATAN(G45/F45))</f>
        <v>2.8948476026829487E-2</v>
      </c>
      <c r="O45" s="22">
        <f>ABS(DEGREES(N45))</f>
        <v>1.6586254996729717</v>
      </c>
      <c r="P45" s="24" t="str">
        <f>TEXT(INT(O45),"00")</f>
        <v>01</v>
      </c>
      <c r="Q45" s="25" t="str">
        <f>TEXT((O45-P45)*60,"00")</f>
        <v>40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40</v>
      </c>
      <c r="U45" s="24" t="str">
        <f>IF(L45="",IF(G45&gt;0,"W","E"),"")</f>
        <v>E</v>
      </c>
      <c r="V45" s="44"/>
      <c r="W45" s="22">
        <f>IF(S45="due",90*(I45+K45),S45+T45/60)</f>
        <v>1.6666666666666665</v>
      </c>
      <c r="X45" s="22">
        <f>IF(R45="",W45,IF(R45="N",IF(U45="E",180+W45,180-W45),IF(U45="E",360-W45,W45)))</f>
        <v>181.66666666666666</v>
      </c>
      <c r="Y45" s="22">
        <f>RADIANS(X45)</f>
        <v>3.1706814744563654</v>
      </c>
      <c r="Z45" s="64"/>
      <c r="AA45" s="58">
        <f>-M45*COS(Y45)</f>
        <v>20.029918402642554</v>
      </c>
      <c r="AB45" s="58">
        <f>-M45*SIN(Y45)</f>
        <v>0.58281110137685987</v>
      </c>
      <c r="AC45" s="64"/>
      <c r="AD45" s="82">
        <f>$AA$40/$M$40*M45</f>
        <v>-2.5353333043486508E-4</v>
      </c>
      <c r="AE45" s="82">
        <f>$AB$40/$M$40*M45</f>
        <v>3.8091546601162486E-4</v>
      </c>
      <c r="AF45" s="22">
        <f>AA45-AD45</f>
        <v>20.030171935972991</v>
      </c>
      <c r="AG45" s="22">
        <f>AB45-AE45</f>
        <v>0.58243018591084827</v>
      </c>
      <c r="AH45" s="64"/>
      <c r="AI45" s="25">
        <f>A45</f>
        <v>4</v>
      </c>
      <c r="AJ45" s="82">
        <f t="shared" ref="AJ45" si="2">AJ44+AF44</f>
        <v>717912.53553078196</v>
      </c>
      <c r="AK45" s="82">
        <f t="shared" ref="AK45" si="3">AK44+AG44</f>
        <v>458972.27164302848</v>
      </c>
      <c r="AL45" s="66"/>
      <c r="AM45" s="9" t="str">
        <f>IF(A46=0,A45&amp;" - 1",A45&amp;" - "&amp;A46)</f>
        <v>4 - 1</v>
      </c>
      <c r="AN45" s="18">
        <f>AN44+F44+F45</f>
        <v>20.029999999911524</v>
      </c>
      <c r="AO45" s="18">
        <f>AN45*G45</f>
        <v>-11.617399999109237</v>
      </c>
      <c r="AP45" s="9" t="str">
        <f>D45&amp;","&amp;C45</f>
        <v>458972.27,717912.54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1888</vt:lpstr>
      <vt:lpstr>1889</vt:lpstr>
      <vt:lpstr>1890</vt:lpstr>
      <vt:lpstr>1891</vt:lpstr>
      <vt:lpstr>1892</vt:lpstr>
      <vt:lpstr>1893</vt:lpstr>
      <vt:lpstr>1894</vt:lpstr>
      <vt:lpstr>1895</vt:lpstr>
      <vt:lpstr>1896</vt:lpstr>
      <vt:lpstr>1897</vt:lpstr>
      <vt:lpstr>'1888'!Print_Area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2007-04-29T03:29:01Z</dcterms:modified>
</cp:coreProperties>
</file>