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9"/>
  </bookViews>
  <sheets>
    <sheet name="1898" sheetId="2" r:id="rId1"/>
    <sheet name="1899" sheetId="4" r:id="rId2"/>
    <sheet name="1900" sheetId="5" r:id="rId3"/>
    <sheet name="1901" sheetId="6" r:id="rId4"/>
    <sheet name="1902" sheetId="7" r:id="rId5"/>
    <sheet name="1903" sheetId="8" r:id="rId6"/>
    <sheet name="1904" sheetId="9" r:id="rId7"/>
    <sheet name="1905" sheetId="10" r:id="rId8"/>
    <sheet name="1906" sheetId="11" r:id="rId9"/>
    <sheet name="1907" sheetId="3" r:id="rId10"/>
  </sheets>
  <definedNames>
    <definedName name="_xlnm.Print_Area" localSheetId="0">'1898'!$A$1:$AJ$43</definedName>
  </definedNames>
  <calcPr calcId="124519"/>
</workbook>
</file>

<file path=xl/calcChain.xml><?xml version="1.0" encoding="utf-8"?>
<calcChain xmlns="http://schemas.openxmlformats.org/spreadsheetml/2006/main">
  <c r="AP45" i="3"/>
  <c r="G45"/>
  <c r="F45"/>
  <c r="N45" s="1"/>
  <c r="O45" s="1"/>
  <c r="A45"/>
  <c r="AM45" s="1"/>
  <c r="AP45" i="11"/>
  <c r="G45"/>
  <c r="F45"/>
  <c r="N45" s="1"/>
  <c r="O45" s="1"/>
  <c r="A45"/>
  <c r="AM45" s="1"/>
  <c r="AP45" i="10"/>
  <c r="G45"/>
  <c r="F45"/>
  <c r="N45" s="1"/>
  <c r="O45" s="1"/>
  <c r="A45"/>
  <c r="AM45" s="1"/>
  <c r="AP46" i="9"/>
  <c r="G46"/>
  <c r="F46"/>
  <c r="N46" s="1"/>
  <c r="O46" s="1"/>
  <c r="AP45"/>
  <c r="G45"/>
  <c r="F45"/>
  <c r="N45" s="1"/>
  <c r="O45" s="1"/>
  <c r="A45"/>
  <c r="A46" s="1"/>
  <c r="AP46" i="8"/>
  <c r="G46"/>
  <c r="F46"/>
  <c r="N46" s="1"/>
  <c r="O46" s="1"/>
  <c r="AP45"/>
  <c r="G45"/>
  <c r="F45"/>
  <c r="N45" s="1"/>
  <c r="O45" s="1"/>
  <c r="A45"/>
  <c r="A46" s="1"/>
  <c r="AP46" i="7"/>
  <c r="G46"/>
  <c r="F46"/>
  <c r="N46" s="1"/>
  <c r="O46" s="1"/>
  <c r="AP45"/>
  <c r="G45"/>
  <c r="F45"/>
  <c r="N45" s="1"/>
  <c r="O45" s="1"/>
  <c r="A45"/>
  <c r="A46" s="1"/>
  <c r="AP45" i="6"/>
  <c r="G45"/>
  <c r="F45"/>
  <c r="N45" s="1"/>
  <c r="O45" s="1"/>
  <c r="A45"/>
  <c r="AM45" s="1"/>
  <c r="AP45" i="5"/>
  <c r="G45"/>
  <c r="F45"/>
  <c r="N45" s="1"/>
  <c r="O45" s="1"/>
  <c r="A45"/>
  <c r="AM45" s="1"/>
  <c r="AP46" i="4"/>
  <c r="G46"/>
  <c r="F46"/>
  <c r="N46" s="1"/>
  <c r="O46" s="1"/>
  <c r="AP45"/>
  <c r="G45"/>
  <c r="F45"/>
  <c r="N45" s="1"/>
  <c r="O45" s="1"/>
  <c r="A45"/>
  <c r="A46" s="1"/>
  <c r="AP46" i="2"/>
  <c r="G46"/>
  <c r="F46"/>
  <c r="N46" s="1"/>
  <c r="O46" s="1"/>
  <c r="AP45"/>
  <c r="G45"/>
  <c r="F45"/>
  <c r="N45" s="1"/>
  <c r="O45" s="1"/>
  <c r="A45"/>
  <c r="A46" s="1"/>
  <c r="AP44"/>
  <c r="AP43"/>
  <c r="AP42"/>
  <c r="AP44" i="11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10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9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8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7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6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5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4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O43"/>
  <c r="AM43"/>
  <c r="AI43"/>
  <c r="U43"/>
  <c r="N43"/>
  <c r="O43"/>
  <c r="P43"/>
  <c r="Q43"/>
  <c r="S43" s="1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3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0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9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8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7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5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H45" i="2"/>
  <c r="H46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P41"/>
  <c r="Q41"/>
  <c r="AN43"/>
  <c r="AO42"/>
  <c r="R41"/>
  <c r="S41"/>
  <c r="T41"/>
  <c r="U44"/>
  <c r="N44"/>
  <c r="O44" s="1"/>
  <c r="U43"/>
  <c r="N43"/>
  <c r="O43" s="1"/>
  <c r="U42"/>
  <c r="N42"/>
  <c r="O42" s="1"/>
  <c r="M42"/>
  <c r="AB42" i="3" l="1"/>
  <c r="AA42"/>
  <c r="AB44"/>
  <c r="AA44"/>
  <c r="AB43"/>
  <c r="AA43"/>
  <c r="AB41"/>
  <c r="AG41" s="1"/>
  <c r="AK42" s="1"/>
  <c r="AA41"/>
  <c r="AF41" s="1"/>
  <c r="AJ42" s="1"/>
  <c r="M40"/>
  <c r="L45"/>
  <c r="AB42" i="11"/>
  <c r="AA42"/>
  <c r="AB44"/>
  <c r="AA44"/>
  <c r="AB43"/>
  <c r="AA43"/>
  <c r="AB41"/>
  <c r="AG41" s="1"/>
  <c r="AK42" s="1"/>
  <c r="AA41"/>
  <c r="AF41" s="1"/>
  <c r="AJ42" s="1"/>
  <c r="M40"/>
  <c r="L45"/>
  <c r="AB42" i="10"/>
  <c r="AA42"/>
  <c r="AB44"/>
  <c r="AA44"/>
  <c r="AB43"/>
  <c r="AA43"/>
  <c r="AB41"/>
  <c r="AG41" s="1"/>
  <c r="AK42" s="1"/>
  <c r="AA41"/>
  <c r="AF41" s="1"/>
  <c r="AJ42" s="1"/>
  <c r="M40"/>
  <c r="L45"/>
  <c r="AB42" i="9"/>
  <c r="AA42"/>
  <c r="AB44"/>
  <c r="AA44"/>
  <c r="AB43"/>
  <c r="AA43"/>
  <c r="AB41"/>
  <c r="AG41" s="1"/>
  <c r="AK42" s="1"/>
  <c r="AA41"/>
  <c r="AF41" s="1"/>
  <c r="AJ42" s="1"/>
  <c r="M40"/>
  <c r="L46"/>
  <c r="L45"/>
  <c r="AB42" i="8"/>
  <c r="AA42"/>
  <c r="AB44"/>
  <c r="AA44"/>
  <c r="AB43"/>
  <c r="AA43"/>
  <c r="AB41"/>
  <c r="AG41" s="1"/>
  <c r="AK42" s="1"/>
  <c r="AA41"/>
  <c r="AF41" s="1"/>
  <c r="AJ42" s="1"/>
  <c r="M40"/>
  <c r="L46"/>
  <c r="L45"/>
  <c r="AB42" i="7"/>
  <c r="AA42"/>
  <c r="AB44"/>
  <c r="AA44"/>
  <c r="AB43"/>
  <c r="AA43"/>
  <c r="AB41"/>
  <c r="AG41" s="1"/>
  <c r="AK42" s="1"/>
  <c r="AA41"/>
  <c r="AF41" s="1"/>
  <c r="AJ42" s="1"/>
  <c r="M40"/>
  <c r="L46"/>
  <c r="L45"/>
  <c r="AB42" i="6"/>
  <c r="AA42"/>
  <c r="AB44"/>
  <c r="AA44"/>
  <c r="AB43"/>
  <c r="AA43"/>
  <c r="AB41"/>
  <c r="AG41" s="1"/>
  <c r="AK42" s="1"/>
  <c r="AA41"/>
  <c r="AF41" s="1"/>
  <c r="AJ42" s="1"/>
  <c r="M40"/>
  <c r="L45"/>
  <c r="AB42" i="5"/>
  <c r="AA42"/>
  <c r="AB44"/>
  <c r="AA44"/>
  <c r="AB43"/>
  <c r="AA43"/>
  <c r="AB41"/>
  <c r="AG41" s="1"/>
  <c r="AK42" s="1"/>
  <c r="AA41"/>
  <c r="AF41" s="1"/>
  <c r="AJ42" s="1"/>
  <c r="M40"/>
  <c r="L45"/>
  <c r="AB42" i="4"/>
  <c r="AA42"/>
  <c r="AB44"/>
  <c r="AA44"/>
  <c r="AB43"/>
  <c r="AA43"/>
  <c r="AB41"/>
  <c r="AG41" s="1"/>
  <c r="AK42" s="1"/>
  <c r="AA41"/>
  <c r="AF41" s="1"/>
  <c r="AJ42" s="1"/>
  <c r="M40"/>
  <c r="L46"/>
  <c r="L45"/>
  <c r="W41" i="2"/>
  <c r="L46"/>
  <c r="L45"/>
  <c r="M40"/>
  <c r="P42"/>
  <c r="Q42"/>
  <c r="P43"/>
  <c r="Q43"/>
  <c r="P44"/>
  <c r="Q44"/>
  <c r="AN44"/>
  <c r="AO43"/>
  <c r="X41"/>
  <c r="Y41" s="1"/>
  <c r="U45" i="3" l="1"/>
  <c r="T45"/>
  <c r="S45"/>
  <c r="W45" s="1"/>
  <c r="R45"/>
  <c r="X45" s="1"/>
  <c r="Y45" s="1"/>
  <c r="U45" i="11"/>
  <c r="T45"/>
  <c r="S45"/>
  <c r="W45" s="1"/>
  <c r="R45"/>
  <c r="X45" s="1"/>
  <c r="Y45" s="1"/>
  <c r="U45" i="10"/>
  <c r="T45"/>
  <c r="S45"/>
  <c r="W45" s="1"/>
  <c r="R45"/>
  <c r="X45" s="1"/>
  <c r="Y45" s="1"/>
  <c r="U45" i="9"/>
  <c r="T45"/>
  <c r="S45"/>
  <c r="W45" s="1"/>
  <c r="R45"/>
  <c r="X45" s="1"/>
  <c r="Y45" s="1"/>
  <c r="U46"/>
  <c r="T46"/>
  <c r="S46"/>
  <c r="W46" s="1"/>
  <c r="R46"/>
  <c r="X46" s="1"/>
  <c r="Y46" s="1"/>
  <c r="U45" i="8"/>
  <c r="T45"/>
  <c r="S45"/>
  <c r="W45" s="1"/>
  <c r="R45"/>
  <c r="X45" s="1"/>
  <c r="Y45" s="1"/>
  <c r="U46"/>
  <c r="T46"/>
  <c r="S46"/>
  <c r="W46" s="1"/>
  <c r="R46"/>
  <c r="X46" s="1"/>
  <c r="Y46" s="1"/>
  <c r="U45" i="7"/>
  <c r="T45"/>
  <c r="S45"/>
  <c r="W45" s="1"/>
  <c r="R45"/>
  <c r="X45" s="1"/>
  <c r="Y45" s="1"/>
  <c r="U46"/>
  <c r="T46"/>
  <c r="S46"/>
  <c r="W46" s="1"/>
  <c r="R46"/>
  <c r="X46" s="1"/>
  <c r="Y46" s="1"/>
  <c r="U45" i="6"/>
  <c r="T45"/>
  <c r="S45"/>
  <c r="W45" s="1"/>
  <c r="R45"/>
  <c r="X45" s="1"/>
  <c r="Y45" s="1"/>
  <c r="U45" i="5"/>
  <c r="T45"/>
  <c r="S45"/>
  <c r="W45" s="1"/>
  <c r="R45"/>
  <c r="X45" s="1"/>
  <c r="Y45" s="1"/>
  <c r="U45" i="4"/>
  <c r="T45"/>
  <c r="S45"/>
  <c r="W45" s="1"/>
  <c r="R45"/>
  <c r="X45" s="1"/>
  <c r="Y45" s="1"/>
  <c r="U46"/>
  <c r="T46"/>
  <c r="S46"/>
  <c r="W46" s="1"/>
  <c r="R46"/>
  <c r="X46" s="1"/>
  <c r="Y46" s="1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O44"/>
  <c r="AN45"/>
  <c r="U45"/>
  <c r="T45"/>
  <c r="S45"/>
  <c r="W45" s="1"/>
  <c r="R45"/>
  <c r="X45" s="1"/>
  <c r="Y45" s="1"/>
  <c r="U46"/>
  <c r="T46"/>
  <c r="S46"/>
  <c r="W46" s="1"/>
  <c r="R46"/>
  <c r="X46" s="1"/>
  <c r="Y46" s="1"/>
  <c r="AB41"/>
  <c r="AG41" s="1"/>
  <c r="AK42" s="1"/>
  <c r="AA41"/>
  <c r="AF41" s="1"/>
  <c r="AJ42" s="1"/>
  <c r="AB45" i="3" l="1"/>
  <c r="AA45"/>
  <c r="AB45" i="11"/>
  <c r="AA45"/>
  <c r="AB45" i="10"/>
  <c r="AA45"/>
  <c r="AB46" i="9"/>
  <c r="AA46"/>
  <c r="AB45"/>
  <c r="AA45"/>
  <c r="AB46" i="8"/>
  <c r="AA46"/>
  <c r="AB45"/>
  <c r="AA45"/>
  <c r="AB46" i="7"/>
  <c r="AA46"/>
  <c r="AB45"/>
  <c r="AA45"/>
  <c r="AB45" i="6"/>
  <c r="AA45"/>
  <c r="AB45" i="5"/>
  <c r="AA45"/>
  <c r="AB46" i="4"/>
  <c r="AA46"/>
  <c r="AB45"/>
  <c r="AA45"/>
  <c r="AB42" i="2"/>
  <c r="AA42"/>
  <c r="AB43"/>
  <c r="AA43"/>
  <c r="AB44"/>
  <c r="AA44"/>
  <c r="AB46"/>
  <c r="AA46"/>
  <c r="AB45"/>
  <c r="AA45"/>
  <c r="AN46"/>
  <c r="AO46" s="1"/>
  <c r="AO45"/>
  <c r="C28"/>
  <c r="C29" s="1"/>
  <c r="AA40" i="3" l="1"/>
  <c r="AB40"/>
  <c r="AA40" i="11"/>
  <c r="AB40"/>
  <c r="AA40" i="10"/>
  <c r="AB40"/>
  <c r="AA40" i="9"/>
  <c r="AB40"/>
  <c r="AA40" i="8"/>
  <c r="AB40"/>
  <c r="AA40" i="7"/>
  <c r="AB40"/>
  <c r="AA40" i="6"/>
  <c r="AB40"/>
  <c r="AA40" i="5"/>
  <c r="AB40"/>
  <c r="AA40" i="4"/>
  <c r="AB40"/>
  <c r="AA40" i="2"/>
  <c r="AB40"/>
  <c r="AE45" i="3" l="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1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10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9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8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7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6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5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4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2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F42" i="3" l="1"/>
  <c r="AD40"/>
  <c r="AG42"/>
  <c r="AE40"/>
  <c r="AF42" i="11"/>
  <c r="AD40"/>
  <c r="AG42"/>
  <c r="AE40"/>
  <c r="AF42" i="10"/>
  <c r="AD40"/>
  <c r="AG42"/>
  <c r="AE40"/>
  <c r="AF42" i="9"/>
  <c r="AD40"/>
  <c r="AG42"/>
  <c r="AE40"/>
  <c r="AF42" i="8"/>
  <c r="AD40"/>
  <c r="AG42"/>
  <c r="AE40"/>
  <c r="AF42" i="7"/>
  <c r="AD40"/>
  <c r="AG42"/>
  <c r="AE40"/>
  <c r="AF42" i="6"/>
  <c r="AD40"/>
  <c r="AG42"/>
  <c r="AE40"/>
  <c r="AF42" i="5"/>
  <c r="AD40"/>
  <c r="AG42"/>
  <c r="AE40"/>
  <c r="AF42" i="4"/>
  <c r="AD40"/>
  <c r="AG42"/>
  <c r="AE40"/>
  <c r="AD40" i="2"/>
  <c r="AF42"/>
  <c r="AE40"/>
  <c r="AG42"/>
  <c r="AK43" i="3" l="1"/>
  <c r="AK44" s="1"/>
  <c r="AG40"/>
  <c r="AJ43"/>
  <c r="AJ44" s="1"/>
  <c r="AF40"/>
  <c r="AK43" i="11"/>
  <c r="AK44" s="1"/>
  <c r="AG40"/>
  <c r="AJ43"/>
  <c r="AJ44" s="1"/>
  <c r="AF40"/>
  <c r="AK43" i="10"/>
  <c r="AK44" s="1"/>
  <c r="AG40"/>
  <c r="AJ43"/>
  <c r="AJ44" s="1"/>
  <c r="AF40"/>
  <c r="AK43" i="9"/>
  <c r="AK44" s="1"/>
  <c r="AG40"/>
  <c r="AJ43"/>
  <c r="AJ44" s="1"/>
  <c r="AF40"/>
  <c r="AK43" i="8"/>
  <c r="AK44" s="1"/>
  <c r="AG40"/>
  <c r="AJ43"/>
  <c r="AJ44" s="1"/>
  <c r="AF40"/>
  <c r="AK43" i="7"/>
  <c r="AK44" s="1"/>
  <c r="AG40"/>
  <c r="AJ43"/>
  <c r="AJ44" s="1"/>
  <c r="AF40"/>
  <c r="AK43" i="6"/>
  <c r="AK44" s="1"/>
  <c r="AG40"/>
  <c r="AJ43"/>
  <c r="AJ44" s="1"/>
  <c r="AF40"/>
  <c r="AK43" i="5"/>
  <c r="AK44" s="1"/>
  <c r="AG40"/>
  <c r="AJ43"/>
  <c r="AJ44" s="1"/>
  <c r="AF40"/>
  <c r="AK43" i="4"/>
  <c r="AK44" s="1"/>
  <c r="AG40"/>
  <c r="AJ43"/>
  <c r="AJ44" s="1"/>
  <c r="AF40"/>
  <c r="AG40" i="2"/>
  <c r="AK43"/>
  <c r="AK44" s="1"/>
  <c r="AF40"/>
  <c r="AJ43"/>
  <c r="AJ44" s="1"/>
  <c r="AJ45" i="3" l="1"/>
  <c r="AJ40"/>
  <c r="AK45"/>
  <c r="AK40"/>
  <c r="AJ45" i="11"/>
  <c r="AJ40"/>
  <c r="AK45"/>
  <c r="AK40"/>
  <c r="AJ45" i="10"/>
  <c r="AJ40"/>
  <c r="AK45"/>
  <c r="AK40"/>
  <c r="AJ45" i="9"/>
  <c r="AJ46" s="1"/>
  <c r="AJ40"/>
  <c r="AK45"/>
  <c r="AK46" s="1"/>
  <c r="AK40"/>
  <c r="AJ45" i="8"/>
  <c r="AJ46" s="1"/>
  <c r="AJ40"/>
  <c r="AK45"/>
  <c r="AK46" s="1"/>
  <c r="AK40"/>
  <c r="AJ45" i="7"/>
  <c r="AJ46" s="1"/>
  <c r="AJ40"/>
  <c r="AK45"/>
  <c r="AK46" s="1"/>
  <c r="AK40"/>
  <c r="AJ45" i="6"/>
  <c r="AJ40"/>
  <c r="AK45"/>
  <c r="AK40"/>
  <c r="AJ45" i="5"/>
  <c r="AJ40"/>
  <c r="AK45"/>
  <c r="AK40"/>
  <c r="AJ45" i="4"/>
  <c r="AJ46" s="1"/>
  <c r="AJ40"/>
  <c r="AK45"/>
  <c r="AK46" s="1"/>
  <c r="AK40"/>
  <c r="AJ40" i="2"/>
  <c r="AJ45"/>
  <c r="AJ46" s="1"/>
  <c r="AK40"/>
  <c r="AK45"/>
  <c r="AK46" s="1"/>
</calcChain>
</file>

<file path=xl/sharedStrings.xml><?xml version="1.0" encoding="utf-8"?>
<sst xmlns="http://schemas.openxmlformats.org/spreadsheetml/2006/main" count="930" uniqueCount="97">
  <si>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</si>
  <si>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</si>
  <si>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</si>
  <si>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</si>
  <si>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</si>
  <si>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</si>
  <si>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</si>
  <si>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</si>
  <si>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</si>
  <si>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</si>
  <si>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</si>
  <si>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</si>
  <si>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</si>
  <si>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</si>
  <si>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</si>
  <si>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</si>
  <si>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</si>
  <si>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</si>
  <si>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</si>
  <si>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</si>
  <si>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</si>
  <si>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</si>
  <si>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</si>
  <si>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</si>
  <si>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</si>
  <si>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</si>
  <si>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</si>
  <si>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</si>
  <si>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</si>
  <si>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</si>
  <si>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</si>
  <si>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</si>
  <si>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</si>
  <si>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</si>
  <si>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</si>
  <si>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</si>
  <si>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</si>
  <si>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</si>
  <si>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</si>
  <si>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</si>
  <si>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</si>
  <si>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</si>
  <si>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</si>
  <si>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</si>
  <si>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</si>
  <si>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</si>
  <si>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</si>
  <si>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</si>
  <si>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</si>
  <si>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</si>
  <si>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</si>
  <si>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</si>
  <si>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</si>
  <si>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</si>
  <si>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</si>
  <si>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</si>
  <si>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</si>
  <si>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1898</t>
  </si>
  <si>
    <t>Aroyo, Ignacio</t>
  </si>
  <si>
    <t>409 C-2</t>
  </si>
  <si>
    <t>6 29 N. 124 37 E.</t>
  </si>
  <si>
    <t>Panay (Bo. 9)</t>
  </si>
  <si>
    <t>Norala</t>
  </si>
  <si>
    <t>South Cotabato</t>
  </si>
  <si>
    <t>Mindanao</t>
  </si>
  <si>
    <t>M.R. Malate</t>
  </si>
  <si>
    <t>May 14, 1970</t>
  </si>
  <si>
    <t>798.07</t>
  </si>
  <si>
    <t>BLLM 1</t>
  </si>
  <si>
    <t>1899</t>
  </si>
  <si>
    <t>Catholic Church</t>
  </si>
  <si>
    <t>791.69</t>
  </si>
  <si>
    <t>1900</t>
  </si>
  <si>
    <t>Ogoy, Miguel</t>
  </si>
  <si>
    <t>May 14,1970</t>
  </si>
  <si>
    <t>795.49</t>
  </si>
  <si>
    <t>1901</t>
  </si>
  <si>
    <t>Ogoy, Alclarico</t>
  </si>
  <si>
    <t>803.91</t>
  </si>
  <si>
    <t>1902</t>
  </si>
  <si>
    <t>Fincale, Eluterio</t>
  </si>
  <si>
    <t>798.46</t>
  </si>
  <si>
    <t>1903</t>
  </si>
  <si>
    <t>Fincale, Beatriz</t>
  </si>
  <si>
    <t>804.19</t>
  </si>
  <si>
    <t>1904</t>
  </si>
  <si>
    <t>Pimentel, Felecidad</t>
  </si>
  <si>
    <t>802.69</t>
  </si>
  <si>
    <t>1905</t>
  </si>
  <si>
    <t>Frondojo, Pedro</t>
  </si>
  <si>
    <t>799.90</t>
  </si>
  <si>
    <t>1906</t>
  </si>
  <si>
    <t>Blanco, Domingo</t>
  </si>
  <si>
    <t>796.96</t>
  </si>
  <si>
    <t>1907</t>
  </si>
  <si>
    <t>Hunas,Tomas,Sr.</t>
  </si>
  <si>
    <t>802.52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</si>
</sst>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64" fontId="0" fillId="6" borderId="2" xfId="0" applyNumberFormat="1" applyFill="1" applyBorder="1"/>
    <xf numFmtId="164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workbookViewId="0">
      <selection activeCell="D20" sqref="D20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57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58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67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1596.1362999991877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798.06814999959386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2.764260426615278E-3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42833.672433386833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43000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43000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118.40342563421297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-2.6184959749251391E-3</v>
      </c>
      <c r="AB40" s="91">
        <f>SUM(AB42:AB65536)</f>
        <v>8.8578470039402113E-4</v>
      </c>
      <c r="AC40" s="91"/>
      <c r="AD40" s="91">
        <f>SUM(AD42:AD65536)</f>
        <v>-2.6184959749251386E-3</v>
      </c>
      <c r="AE40" s="91">
        <f>SUM(AE42:AE65536)</f>
        <v>8.8578470039402113E-4</v>
      </c>
      <c r="AF40" s="91">
        <f>SUM(AF42:AF65536)</f>
        <v>0</v>
      </c>
      <c r="AG40" s="91">
        <f>SUM(AG42:AG65536)</f>
        <v>5.9952043329758453E-15</v>
      </c>
      <c r="AH40" s="92"/>
      <c r="AI40" s="93">
        <v>1</v>
      </c>
      <c r="AJ40" s="92">
        <f>AJ44+AF44</f>
        <v>717871.56604060309</v>
      </c>
      <c r="AK40" s="92">
        <f>AK44+AG44</f>
        <v>459008.10242098948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3335.9699999999721</v>
      </c>
      <c r="G41" s="72">
        <f>IF(D42=0,D41-$D$41,D41-D42)</f>
        <v>3478.5299999999697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4819.633471727866</v>
      </c>
      <c r="N41" s="36">
        <f>IF(F41=0,,ATAN(G41/F41))</f>
        <v>0.80631520915427968</v>
      </c>
      <c r="O41" s="36">
        <f>ABS(DEGREES(N41))</f>
        <v>46.198458441748464</v>
      </c>
      <c r="P41" s="37" t="str">
        <f>TEXT(INT(O41),"00")</f>
        <v>46</v>
      </c>
      <c r="Q41" s="38" t="str">
        <f>TEXT((O41-P41)*60,"00")</f>
        <v>12</v>
      </c>
      <c r="R41" s="39" t="str">
        <f>IF(L41="",IF(F41&gt;0,"S","N"),"")</f>
        <v>S</v>
      </c>
      <c r="S41" s="25" t="str">
        <f>IF(L41="",IF(INT(Q41)=60,INT(P41+1),P41),"due")</f>
        <v>46</v>
      </c>
      <c r="T41" s="38" t="str">
        <f>IF(L41="",IF(INT(Q41)=60,"00",Q41),L41)</f>
        <v>12</v>
      </c>
      <c r="U41" s="40" t="str">
        <f>IF(L41="",IF(G41&gt;0,"W","E"),"")</f>
        <v>W</v>
      </c>
      <c r="V41" s="41"/>
      <c r="W41" s="22">
        <f>IF(S41="due",90*(I41+K41),S41+T41/60)</f>
        <v>46.2</v>
      </c>
      <c r="X41" s="22">
        <f>IF(R41="",W41,IF(R41="N",IF(U41="E",180+W41,180-W41),IF(U41="E",360-W41,W41)))</f>
        <v>46.2</v>
      </c>
      <c r="Y41" s="22">
        <f>RADIANS(X41)</f>
        <v>0.80634211442138026</v>
      </c>
      <c r="Z41" s="64"/>
      <c r="AA41" s="58">
        <f>-M41*COS(Y41)</f>
        <v>-3335.8764080137726</v>
      </c>
      <c r="AB41" s="58">
        <f>-M41*SIN(Y41)</f>
        <v>-3478.6197539048057</v>
      </c>
      <c r="AC41" s="64"/>
      <c r="AD41" s="22">
        <v>0</v>
      </c>
      <c r="AE41" s="22">
        <v>0</v>
      </c>
      <c r="AF41" s="22">
        <f t="shared" ref="AF41:AG43" si="0">AA41-AD41</f>
        <v>-3335.8764080137726</v>
      </c>
      <c r="AG41" s="22">
        <f t="shared" si="0"/>
        <v>-3478.6197539048057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717892.65</v>
      </c>
      <c r="D42" s="60">
        <v>458971.69</v>
      </c>
      <c r="E42" s="79"/>
      <c r="F42" s="72">
        <f>IF(C43=0,C42-$C$42,C42-C43)</f>
        <v>1.2000000000698492</v>
      </c>
      <c r="G42" s="72">
        <f>IF(D43=0,D42-$D$42,D42-D43)</f>
        <v>-39.989999999990687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40.008000449902802</v>
      </c>
      <c r="N42" s="36">
        <f>IF(F42=0,,ATAN(G42/F42))</f>
        <v>-1.5407978268081002</v>
      </c>
      <c r="O42" s="36">
        <f>ABS(DEGREES(N42))</f>
        <v>88.281212559033307</v>
      </c>
      <c r="P42" s="37" t="str">
        <f>TEXT(INT(O42),"00")</f>
        <v>88</v>
      </c>
      <c r="Q42" s="38" t="str">
        <f>TEXT((O42-P42)*60,"00")</f>
        <v>17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17</v>
      </c>
      <c r="U42" s="40" t="str">
        <f>IF(L42="",IF(G42&gt;0,"W","E"),"")</f>
        <v>E</v>
      </c>
      <c r="V42" s="44"/>
      <c r="W42" s="22">
        <f>IF(S42="due",90*(I42+K42),S42+T42/60)</f>
        <v>88.283333333333331</v>
      </c>
      <c r="X42" s="22">
        <f>IF(R42="",W42,IF(R42="N",IF(U42="E",180+W42,180-W42),IF(U42="E",360-W42,W42)))</f>
        <v>271.7166666666667</v>
      </c>
      <c r="Y42" s="22">
        <f>RADIANS(X42)</f>
        <v>4.7423504658772595</v>
      </c>
      <c r="Z42" s="64"/>
      <c r="AA42" s="58">
        <f>-M42*COS(Y42)</f>
        <v>-1.1985197896240107</v>
      </c>
      <c r="AB42" s="58">
        <f>-M42*SIN(Y42)</f>
        <v>39.990044389989144</v>
      </c>
      <c r="AC42" s="64"/>
      <c r="AD42" s="82">
        <f>$AA$40/$M$40*M42</f>
        <v>-8.8477835486376957E-4</v>
      </c>
      <c r="AE42" s="82">
        <f>$AB$40/$M$40*M42</f>
        <v>2.9930278201039631E-4</v>
      </c>
      <c r="AF42" s="22">
        <f t="shared" si="0"/>
        <v>-1.197635011269147</v>
      </c>
      <c r="AG42" s="22">
        <f t="shared" si="0"/>
        <v>39.989745087207133</v>
      </c>
      <c r="AH42" s="63"/>
      <c r="AI42" s="38">
        <f>A42</f>
        <v>1</v>
      </c>
      <c r="AJ42" s="82">
        <f t="shared" ref="AJ42:AK44" si="1">AJ41+AF41</f>
        <v>717892.74359198625</v>
      </c>
      <c r="AK42" s="82">
        <f t="shared" si="1"/>
        <v>458971.60024609516</v>
      </c>
      <c r="AL42" s="66"/>
      <c r="AM42" s="9" t="str">
        <f>IF(A43=0,A42&amp;" - 1",A42&amp;" - "&amp;A43)</f>
        <v>1 - 2</v>
      </c>
      <c r="AN42" s="18">
        <f>F42</f>
        <v>1.2000000000698492</v>
      </c>
      <c r="AO42" s="18">
        <f>AN42*G42</f>
        <v>-47.988000002782094</v>
      </c>
      <c r="AP42" s="9" t="str">
        <f>D42&amp;","&amp;C42</f>
        <v>458971.69,717892.65</v>
      </c>
    </row>
    <row r="43" spans="1:44">
      <c r="A43" s="20">
        <f>A42+1</f>
        <v>2</v>
      </c>
      <c r="B43" s="44"/>
      <c r="C43" s="60">
        <v>717891.45</v>
      </c>
      <c r="D43" s="60">
        <v>459011.68</v>
      </c>
      <c r="E43" s="79"/>
      <c r="F43" s="72">
        <f>IF(C44=0,C43-$C$42,C43-C44)</f>
        <v>17.089999999967404</v>
      </c>
      <c r="G43" s="72">
        <f>IF(D44=0,D43-$D$42,D43-D44)</f>
        <v>0.40999999997438863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17.094917373268139</v>
      </c>
      <c r="N43" s="36">
        <f>IF(F43=0,,ATAN(G43/F43))</f>
        <v>2.3986036777722809E-2</v>
      </c>
      <c r="O43" s="36">
        <f>ABS(DEGREES(N43))</f>
        <v>1.3742986746090897</v>
      </c>
      <c r="P43" s="37" t="str">
        <f>TEXT(INT(O43),"00")</f>
        <v>01</v>
      </c>
      <c r="Q43" s="38" t="str">
        <f>TEXT((O43-P43)*60,"00")</f>
        <v>22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22</v>
      </c>
      <c r="U43" s="40" t="str">
        <f>IF(L43="",IF(G43&gt;0,"W","E"),"")</f>
        <v>W</v>
      </c>
      <c r="V43" s="44"/>
      <c r="W43" s="22">
        <f>IF(S43="due",90*(I43+K43),S43+T43/60)</f>
        <v>1.3666666666666667</v>
      </c>
      <c r="X43" s="22">
        <f>IF(R43="",W43,IF(R43="N",IF(U43="E",180+W43,180-W43),IF(U43="E",360-W43,W43)))</f>
        <v>1.3666666666666667</v>
      </c>
      <c r="Y43" s="22">
        <f>RADIANS(X43)</f>
        <v>2.385283311058917E-2</v>
      </c>
      <c r="Z43" s="64"/>
      <c r="AA43" s="58">
        <f>-M43*COS(Y43)</f>
        <v>-17.090054461854976</v>
      </c>
      <c r="AB43" s="58">
        <f>-M43*SIN(Y43)</f>
        <v>-0.4077235456724515</v>
      </c>
      <c r="AC43" s="64"/>
      <c r="AD43" s="82">
        <f>$AA$40/$M$40*M43</f>
        <v>-3.7805470655779806E-4</v>
      </c>
      <c r="AE43" s="82">
        <f>$AB$40/$M$40*M43</f>
        <v>1.278883290971729E-4</v>
      </c>
      <c r="AF43" s="22">
        <f t="shared" si="0"/>
        <v>-17.089676407148417</v>
      </c>
      <c r="AG43" s="22">
        <f t="shared" si="0"/>
        <v>-0.40785143400154866</v>
      </c>
      <c r="AH43" s="64"/>
      <c r="AI43" s="25">
        <f>A43</f>
        <v>2</v>
      </c>
      <c r="AJ43" s="82">
        <f t="shared" si="1"/>
        <v>717891.54595697497</v>
      </c>
      <c r="AK43" s="82">
        <f t="shared" si="1"/>
        <v>459011.58999118238</v>
      </c>
      <c r="AL43" s="66"/>
      <c r="AM43" s="9" t="str">
        <f>IF(A44=0,A43&amp;" - 1",A43&amp;" - "&amp;A44)</f>
        <v>2 - 3</v>
      </c>
      <c r="AN43" s="18">
        <f>AN42+F42+F43</f>
        <v>19.490000000107102</v>
      </c>
      <c r="AO43" s="18">
        <f>AN43*G43</f>
        <v>7.9908999995447463</v>
      </c>
      <c r="AP43" s="9" t="str">
        <f>D43&amp;","&amp;C43</f>
        <v>459011.68,717891.45</v>
      </c>
    </row>
    <row r="44" spans="1:44" s="46" customFormat="1">
      <c r="A44" s="20">
        <f>A43+1</f>
        <v>3</v>
      </c>
      <c r="B44" s="44"/>
      <c r="C44" s="60">
        <v>717874.36</v>
      </c>
      <c r="D44" s="60">
        <v>459011.27</v>
      </c>
      <c r="E44" s="79"/>
      <c r="F44" s="72">
        <f>IF(C45=0,C44-$C$42,C44-C45)</f>
        <v>2.8900000000139698</v>
      </c>
      <c r="G44" s="72">
        <f>IF(D45=0,D44-$D$42,D44-D45)</f>
        <v>3.0800000000162981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4.2235648450309302</v>
      </c>
      <c r="N44" s="22">
        <f>IF(F44=0,,ATAN(G44/F44))</f>
        <v>0.81721322031729116</v>
      </c>
      <c r="O44" s="22">
        <f>ABS(DEGREES(N44))</f>
        <v>46.822868486475478</v>
      </c>
      <c r="P44" s="24" t="str">
        <f>TEXT(INT(O44),"00")</f>
        <v>46</v>
      </c>
      <c r="Q44" s="25" t="str">
        <f>TEXT((O44-P44)*60,"00")</f>
        <v>49</v>
      </c>
      <c r="R44" s="23" t="str">
        <f>IF(L44="",IF(F44&gt;0,"S","N"),"")</f>
        <v>S</v>
      </c>
      <c r="S44" s="25" t="str">
        <f>IF(L44="",IF(INT(Q44)=60,INT(P44+1),P44),"due")</f>
        <v>46</v>
      </c>
      <c r="T44" s="25" t="str">
        <f>IF(L44="",IF(INT(Q44)=60,"00",Q44),L44)</f>
        <v>49</v>
      </c>
      <c r="U44" s="24" t="str">
        <f>IF(L44="",IF(G44&gt;0,"W","E"),"")</f>
        <v>W</v>
      </c>
      <c r="V44" s="44"/>
      <c r="W44" s="22">
        <f>IF(S44="due",90*(I44+K44),S44+T44/60)</f>
        <v>46.81666666666667</v>
      </c>
      <c r="X44" s="22">
        <f>IF(R44="",W44,IF(R44="N",IF(U44="E",180+W44,180-W44),IF(U44="E",360-W44,W44)))</f>
        <v>46.81666666666667</v>
      </c>
      <c r="Y44" s="22">
        <f>RADIANS(X44)</f>
        <v>0.817104978142012</v>
      </c>
      <c r="Z44" s="64"/>
      <c r="AA44" s="58">
        <f>-M44*COS(Y44)</f>
        <v>-2.8903333689830282</v>
      </c>
      <c r="AB44" s="58">
        <f>-M44*SIN(Y44)</f>
        <v>-3.0796871620871435</v>
      </c>
      <c r="AC44" s="64"/>
      <c r="AD44" s="82">
        <f>$AA$40/$M$40*M44</f>
        <v>-9.3404286973207054E-5</v>
      </c>
      <c r="AE44" s="82">
        <f>$AB$40/$M$40*M44</f>
        <v>3.1596797987991848E-5</v>
      </c>
      <c r="AF44" s="22">
        <f>AA44-AD44</f>
        <v>-2.8902399646960548</v>
      </c>
      <c r="AG44" s="22">
        <f>AB44-AE44</f>
        <v>-3.0797187588851314</v>
      </c>
      <c r="AH44" s="64"/>
      <c r="AI44" s="25">
        <f>A44</f>
        <v>3</v>
      </c>
      <c r="AJ44" s="82">
        <f t="shared" si="1"/>
        <v>717874.4562805678</v>
      </c>
      <c r="AK44" s="82">
        <f t="shared" si="1"/>
        <v>459011.18213974836</v>
      </c>
      <c r="AL44" s="66"/>
      <c r="AM44" s="9" t="str">
        <f>IF(A45=0,A44&amp;" - 1",A44&amp;" - "&amp;A45)</f>
        <v>3 - 4</v>
      </c>
      <c r="AN44" s="18">
        <f>AN43+F43+F44</f>
        <v>39.470000000088476</v>
      </c>
      <c r="AO44" s="18">
        <f>AN44*G44</f>
        <v>121.56760000091579</v>
      </c>
      <c r="AP44" s="9" t="str">
        <f>D44&amp;","&amp;C44</f>
        <v>459011.27,717874.36</v>
      </c>
    </row>
    <row r="45" spans="1:44" s="46" customFormat="1">
      <c r="A45" s="20">
        <f t="shared" ref="A45:A46" si="2">A44+1</f>
        <v>4</v>
      </c>
      <c r="B45" s="44"/>
      <c r="C45" s="60">
        <v>717871.47</v>
      </c>
      <c r="D45" s="60">
        <v>459008.19</v>
      </c>
      <c r="E45" s="79"/>
      <c r="F45" s="72">
        <f t="shared" ref="F45:F46" si="3">IF(C46=0,C45-$C$42,C45-C46)</f>
        <v>-1.190000000060536</v>
      </c>
      <c r="G45" s="72">
        <f t="shared" ref="G45:G46" si="4">IF(D46=0,D45-$D$42,D45-D46)</f>
        <v>37.059999999997672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37.079100582403179</v>
      </c>
      <c r="N45" s="22">
        <f t="shared" ref="N45:N46" si="11">IF(F45=0,,ATAN(G45/F45))</f>
        <v>-1.538697264016947</v>
      </c>
      <c r="O45" s="22">
        <f t="shared" ref="O45:O46" si="12">ABS(DEGREES(N45))</f>
        <v>88.160859176498008</v>
      </c>
      <c r="P45" s="24" t="str">
        <f t="shared" ref="P45:P46" si="13">TEXT(INT(O45),"00")</f>
        <v>88</v>
      </c>
      <c r="Q45" s="25" t="str">
        <f t="shared" ref="Q45:Q46" si="14">TEXT((O45-P45)*60,"00")</f>
        <v>10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10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88.166666666666671</v>
      </c>
      <c r="X45" s="22">
        <f t="shared" ref="X45:X46" si="20">IF(R45="",W45,IF(R45="N",IF(U45="E",180+W45,180-W45),IF(U45="E",360-W45,W45)))</f>
        <v>91.833333333333329</v>
      </c>
      <c r="Y45" s="22">
        <f t="shared" ref="Y45:Y46" si="21">RADIANS(X45)</f>
        <v>1.6027940297481258</v>
      </c>
      <c r="Z45" s="64"/>
      <c r="AA45" s="58">
        <f t="shared" ref="AA45:AA46" si="22">-M45*COS(Y45)</f>
        <v>1.1862435988499107</v>
      </c>
      <c r="AB45" s="58">
        <f t="shared" ref="AB45:AB46" si="23">-M45*SIN(Y45)</f>
        <v>-37.060120427815122</v>
      </c>
      <c r="AC45" s="64"/>
      <c r="AD45" s="82">
        <f t="shared" ref="AD45:AD46" si="24">$AA$40/$M$40*M45</f>
        <v>-8.2000562997910659E-4</v>
      </c>
      <c r="AE45" s="82">
        <f t="shared" ref="AE45:AE46" si="25">$AB$40/$M$40*M45</f>
        <v>2.773914675554234E-4</v>
      </c>
      <c r="AF45" s="22">
        <f t="shared" ref="AF45:AF46" si="26">AA45-AD45</f>
        <v>1.1870636044798899</v>
      </c>
      <c r="AG45" s="22">
        <f t="shared" ref="AG45:AG46" si="27">AB45-AE45</f>
        <v>-37.060397819282677</v>
      </c>
      <c r="AH45" s="64"/>
      <c r="AI45" s="25">
        <f t="shared" ref="AI45:AI46" si="28">A45</f>
        <v>4</v>
      </c>
      <c r="AJ45" s="82">
        <f t="shared" ref="AJ45:AJ46" si="29">AJ44+AF44</f>
        <v>717871.56604060309</v>
      </c>
      <c r="AK45" s="82">
        <f t="shared" ref="AK45:AK46" si="30">AK44+AG44</f>
        <v>459008.10242098948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41.17000000004191</v>
      </c>
      <c r="AO45" s="18">
        <f t="shared" ref="AO45:AO46" si="33">AN45*G45</f>
        <v>1525.7602000014574</v>
      </c>
      <c r="AP45" s="9" t="str">
        <f t="shared" ref="AP45:AP46" si="34">D45&amp;","&amp;C45</f>
        <v>459008.19,717871.47</v>
      </c>
    </row>
    <row r="46" spans="1:44" s="46" customFormat="1">
      <c r="A46" s="20">
        <f t="shared" si="2"/>
        <v>5</v>
      </c>
      <c r="B46" s="44"/>
      <c r="C46" s="60">
        <v>717872.66</v>
      </c>
      <c r="D46" s="60">
        <v>458971.13</v>
      </c>
      <c r="E46" s="79"/>
      <c r="F46" s="72">
        <f t="shared" si="3"/>
        <v>-19.989999999990687</v>
      </c>
      <c r="G46" s="72">
        <f t="shared" si="4"/>
        <v>-0.55999999999767169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19.997842383607914</v>
      </c>
      <c r="N46" s="22">
        <f t="shared" si="11"/>
        <v>2.8006682131838486E-2</v>
      </c>
      <c r="O46" s="22">
        <f t="shared" si="12"/>
        <v>1.6046646843188004</v>
      </c>
      <c r="P46" s="24" t="str">
        <f t="shared" si="13"/>
        <v>01</v>
      </c>
      <c r="Q46" s="25" t="str">
        <f t="shared" si="14"/>
        <v>36</v>
      </c>
      <c r="R46" s="23" t="str">
        <f t="shared" si="15"/>
        <v>N</v>
      </c>
      <c r="S46" s="25" t="str">
        <f t="shared" si="16"/>
        <v>01</v>
      </c>
      <c r="T46" s="25" t="str">
        <f t="shared" si="17"/>
        <v>36</v>
      </c>
      <c r="U46" s="24" t="str">
        <f t="shared" si="18"/>
        <v>E</v>
      </c>
      <c r="V46" s="44"/>
      <c r="W46" s="22">
        <f t="shared" si="19"/>
        <v>1.6</v>
      </c>
      <c r="X46" s="22">
        <f t="shared" si="20"/>
        <v>181.6</v>
      </c>
      <c r="Y46" s="22">
        <f t="shared" si="21"/>
        <v>3.1695179216217024</v>
      </c>
      <c r="Z46" s="64"/>
      <c r="AA46" s="58">
        <f t="shared" si="22"/>
        <v>19.990045525637182</v>
      </c>
      <c r="AB46" s="58">
        <f t="shared" si="23"/>
        <v>0.55837253028597211</v>
      </c>
      <c r="AC46" s="64"/>
      <c r="AD46" s="82">
        <f t="shared" si="24"/>
        <v>-4.4225299655125755E-4</v>
      </c>
      <c r="AE46" s="82">
        <f t="shared" si="25"/>
        <v>1.4960532374303664E-4</v>
      </c>
      <c r="AF46" s="22">
        <f t="shared" si="26"/>
        <v>19.990487778633732</v>
      </c>
      <c r="AG46" s="22">
        <f t="shared" si="27"/>
        <v>0.55822292496222903</v>
      </c>
      <c r="AH46" s="64"/>
      <c r="AI46" s="25">
        <f t="shared" si="28"/>
        <v>5</v>
      </c>
      <c r="AJ46" s="82">
        <f t="shared" si="29"/>
        <v>717872.75310420757</v>
      </c>
      <c r="AK46" s="82">
        <f t="shared" si="30"/>
        <v>458971.04202317022</v>
      </c>
      <c r="AL46" s="66"/>
      <c r="AM46" s="9" t="str">
        <f t="shared" si="31"/>
        <v>5 - 1</v>
      </c>
      <c r="AN46" s="18">
        <f t="shared" si="32"/>
        <v>19.989999999990687</v>
      </c>
      <c r="AO46" s="18">
        <f t="shared" si="33"/>
        <v>-11.194399999948242</v>
      </c>
      <c r="AP46" s="9" t="str">
        <f t="shared" si="34"/>
        <v>458971.13,717872.66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C19:D19"/>
    <mergeCell ref="A1:AJ1"/>
    <mergeCell ref="C10:D10"/>
    <mergeCell ref="C11:D11"/>
    <mergeCell ref="C12:D12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tabSelected="1" topLeftCell="A30" workbookViewId="0">
      <selection activeCell="D46" sqref="D46"/>
    </sheetView>
  </sheetViews>
  <sheetFormatPr defaultRowHeight="12.75"/>
  <cols>
    <col min="1" max="1" width="15.7109375" style="5" customWidth="1"/>
    <col min="2" max="2" width="9.2851562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94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95</v>
      </c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59</v>
      </c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60</v>
      </c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61</v>
      </c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63</v>
      </c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 t="s">
        <v>66</v>
      </c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96</v>
      </c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1605.0454000010975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802.52270000054875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4.3465438730718254E-3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>
        <f>M40/B32</f>
        <v>27640.771695147505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str">
        <f>"1 : "&amp;TEXT(B35,"00")</f>
        <v>1 : 28000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>
        <f>ROUND(B33,2-LEN(INT(B33)))</f>
        <v>28000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120.14182685852052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1.8660618967132336E-3</v>
      </c>
      <c r="AB40" s="91">
        <f>SUM(AB42:AB65536)</f>
        <v>-3.9255899732617561E-3</v>
      </c>
      <c r="AC40" s="91"/>
      <c r="AD40" s="91">
        <f>SUM(AD42:AD65536)</f>
        <v>1.8660618967132336E-3</v>
      </c>
      <c r="AE40" s="91">
        <f>SUM(AE42:AE65536)</f>
        <v>-3.9255899732617561E-3</v>
      </c>
      <c r="AF40" s="91">
        <f>SUM(AF42:AF65536)</f>
        <v>0</v>
      </c>
      <c r="AG40" s="91">
        <f>SUM(AG42:AG65536)</f>
        <v>-2.886579864025407E-15</v>
      </c>
      <c r="AH40" s="92"/>
      <c r="AI40" s="93">
        <v>1</v>
      </c>
      <c r="AJ40" s="92">
        <f>AJ44+AF44</f>
        <v>717784.99068583199</v>
      </c>
      <c r="AK40" s="92">
        <f>AK44+AG44</f>
        <v>458914.3274201834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3404.0100000000093</v>
      </c>
      <c r="G41" s="72">
        <f>IF(D42=0,D41-$D$41,D41-D42)</f>
        <v>3534.3699999999953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4907.0414077119858</v>
      </c>
      <c r="N41" s="36">
        <f>IF(F41=0,,ATAN(G41/F41))</f>
        <v>0.80418420052682649</v>
      </c>
      <c r="O41" s="36">
        <f>ABS(DEGREES(N41))</f>
        <v>46.076360641289433</v>
      </c>
      <c r="P41" s="37" t="str">
        <f>TEXT(INT(O41),"00")</f>
        <v>46</v>
      </c>
      <c r="Q41" s="38" t="str">
        <f>TEXT((O41-P41)*60,"00")</f>
        <v>05</v>
      </c>
      <c r="R41" s="39" t="str">
        <f>IF(L41="",IF(F41&gt;0,"S","N"),"")</f>
        <v>S</v>
      </c>
      <c r="S41" s="25" t="str">
        <f>IF(L41="",IF(INT(Q41)=60,INT(P41+1),P41),"due")</f>
        <v>46</v>
      </c>
      <c r="T41" s="38" t="str">
        <f>IF(L41="",IF(INT(Q41)=60,"00",Q41),L41)</f>
        <v>05</v>
      </c>
      <c r="U41" s="40" t="str">
        <f>IF(L41="",IF(G41&gt;0,"W","E"),"")</f>
        <v>W</v>
      </c>
      <c r="V41" s="41"/>
      <c r="W41" s="22">
        <f>IF(S41="due",90*(I41+K41),S41+T41/60)</f>
        <v>46.083333333333336</v>
      </c>
      <c r="X41" s="22">
        <f>IF(R41="",W41,IF(R41="N",IF(U41="E",180+W41,180-W41),IF(U41="E",360-W41,W41)))</f>
        <v>46.083333333333336</v>
      </c>
      <c r="Y41" s="22">
        <f>RADIANS(X41)</f>
        <v>0.80430589696072019</v>
      </c>
      <c r="Z41" s="64"/>
      <c r="AA41" s="58">
        <f>-M41*COS(Y41)</f>
        <v>-3403.5798545692787</v>
      </c>
      <c r="AB41" s="58">
        <f>-M41*SIN(Y41)</f>
        <v>-3534.7842297048624</v>
      </c>
      <c r="AC41" s="64"/>
      <c r="AD41" s="22">
        <v>0</v>
      </c>
      <c r="AE41" s="22">
        <v>0</v>
      </c>
      <c r="AF41" s="22">
        <f t="shared" ref="AF41:AG43" si="0">AA41-AD41</f>
        <v>-3403.5798545692787</v>
      </c>
      <c r="AG41" s="22">
        <f t="shared" si="0"/>
        <v>-3534.7842297048624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717824.61</v>
      </c>
      <c r="D42" s="60">
        <v>458915.85</v>
      </c>
      <c r="E42" s="79"/>
      <c r="F42" s="72">
        <f>IF(C43=0,C42-$C$42,C42-C43)</f>
        <v>0.7099999999627471</v>
      </c>
      <c r="G42" s="72">
        <f>IF(D43=0,D42-$D$42,D42-D43)</f>
        <v>-20.03000000002794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20.042579674310048</v>
      </c>
      <c r="N42" s="36">
        <f>IF(F42=0,,ATAN(G42/F42))</f>
        <v>-1.5353643319100758</v>
      </c>
      <c r="O42" s="36">
        <f>ABS(DEGREES(N42))</f>
        <v>87.969896233370648</v>
      </c>
      <c r="P42" s="37" t="str">
        <f>TEXT(INT(O42),"00")</f>
        <v>87</v>
      </c>
      <c r="Q42" s="38" t="str">
        <f>TEXT((O42-P42)*60,"00")</f>
        <v>58</v>
      </c>
      <c r="R42" s="39" t="str">
        <f>IF(L42="",IF(F42&gt;0,"S","N"),"")</f>
        <v>S</v>
      </c>
      <c r="S42" s="25" t="str">
        <f>IF(L42="",IF(INT(Q42)=60,INT(P42+1),P42),"due")</f>
        <v>87</v>
      </c>
      <c r="T42" s="38" t="str">
        <f>IF(L42="",IF(INT(Q42)=60,"00",Q42),L42)</f>
        <v>58</v>
      </c>
      <c r="U42" s="40" t="str">
        <f>IF(L42="",IF(G42&gt;0,"W","E"),"")</f>
        <v>E</v>
      </c>
      <c r="V42" s="44"/>
      <c r="W42" s="22">
        <f>IF(S42="due",90*(I42+K42),S42+T42/60)</f>
        <v>87.966666666666669</v>
      </c>
      <c r="X42" s="22">
        <f>IF(R42="",W42,IF(R42="N",IF(U42="E",180+W42,180-W42),IF(U42="E",360-W42,W42)))</f>
        <v>272.0333333333333</v>
      </c>
      <c r="Y42" s="22">
        <f>RADIANS(X42)</f>
        <v>4.7478773418419076</v>
      </c>
      <c r="Z42" s="64"/>
      <c r="AA42" s="58">
        <f>-M42*COS(Y42)</f>
        <v>-0.71112902127935729</v>
      </c>
      <c r="AB42" s="58">
        <f>-M42*SIN(Y42)</f>
        <v>20.029959947941997</v>
      </c>
      <c r="AC42" s="64"/>
      <c r="AD42" s="82">
        <f>$AA$40/$M$40*M42</f>
        <v>3.1130452416136735E-4</v>
      </c>
      <c r="AE42" s="82">
        <f>$AB$40/$M$40*M42</f>
        <v>-6.5488391399628077E-4</v>
      </c>
      <c r="AF42" s="22">
        <f t="shared" si="0"/>
        <v>-0.71144032580351868</v>
      </c>
      <c r="AG42" s="22">
        <f t="shared" si="0"/>
        <v>20.030614831855992</v>
      </c>
      <c r="AH42" s="63"/>
      <c r="AI42" s="38">
        <f>A42</f>
        <v>1</v>
      </c>
      <c r="AJ42" s="82">
        <f t="shared" ref="AJ42:AK44" si="1">AJ41+AF41</f>
        <v>717825.04014543071</v>
      </c>
      <c r="AK42" s="82">
        <f t="shared" si="1"/>
        <v>458915.43577029509</v>
      </c>
      <c r="AL42" s="66"/>
      <c r="AM42" s="9" t="str">
        <f>IF(A43=0,A42&amp;" - 1",A42&amp;" - "&amp;A43)</f>
        <v>1 - 2</v>
      </c>
      <c r="AN42" s="18">
        <f>F42</f>
        <v>0.7099999999627471</v>
      </c>
      <c r="AO42" s="18">
        <f>AN42*G42</f>
        <v>-14.221299999273661</v>
      </c>
      <c r="AP42" s="9" t="str">
        <f>D42&amp;","&amp;C42</f>
        <v>458915.85,717824.61</v>
      </c>
    </row>
    <row r="43" spans="1:44">
      <c r="A43" s="20">
        <f>A42+1</f>
        <v>2</v>
      </c>
      <c r="B43" s="44"/>
      <c r="C43" s="60">
        <v>717823.9</v>
      </c>
      <c r="D43" s="60">
        <v>458935.88</v>
      </c>
      <c r="E43" s="79"/>
      <c r="F43" s="72">
        <f>IF(C44=0,C43-$C$42,C43-C44)</f>
        <v>39.950000000069849</v>
      </c>
      <c r="G43" s="72">
        <f>IF(D44=0,D43-$D$42,D43-D44)</f>
        <v>1.0800000000162981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39.964595581659729</v>
      </c>
      <c r="N43" s="36">
        <f>IF(F43=0,,ATAN(G43/F43))</f>
        <v>2.7027209461551419E-2</v>
      </c>
      <c r="O43" s="36">
        <f>ABS(DEGREES(N43))</f>
        <v>1.5485450341629425</v>
      </c>
      <c r="P43" s="37" t="str">
        <f>TEXT(INT(O43),"00")</f>
        <v>01</v>
      </c>
      <c r="Q43" s="38" t="str">
        <f>TEXT((O43-P43)*60,"00")</f>
        <v>33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33</v>
      </c>
      <c r="U43" s="40" t="str">
        <f>IF(L43="",IF(G43&gt;0,"W","E"),"")</f>
        <v>W</v>
      </c>
      <c r="V43" s="44"/>
      <c r="W43" s="22">
        <f>IF(S43="due",90*(I43+K43),S43+T43/60)</f>
        <v>1.55</v>
      </c>
      <c r="X43" s="22">
        <f>IF(R43="",W43,IF(R43="N",IF(U43="E",180+W43,180-W43),IF(U43="E",360-W43,W43)))</f>
        <v>1.55</v>
      </c>
      <c r="Y43" s="22">
        <f>RADIANS(X43)</f>
        <v>2.7052603405912107E-2</v>
      </c>
      <c r="Z43" s="64"/>
      <c r="AA43" s="58">
        <f>-M43*COS(Y43)</f>
        <v>-39.94997256172902</v>
      </c>
      <c r="AB43" s="58">
        <f>-M43*SIN(Y43)</f>
        <v>-1.0810144877451802</v>
      </c>
      <c r="AC43" s="64"/>
      <c r="AD43" s="82">
        <f>$AA$40/$M$40*M43</f>
        <v>6.2073643278548398E-4</v>
      </c>
      <c r="AE43" s="82">
        <f>$AB$40/$M$40*M43</f>
        <v>-1.305828451281771E-3</v>
      </c>
      <c r="AF43" s="22">
        <f t="shared" si="0"/>
        <v>-39.950593298161806</v>
      </c>
      <c r="AG43" s="22">
        <f t="shared" si="0"/>
        <v>-1.0797086592938985</v>
      </c>
      <c r="AH43" s="64"/>
      <c r="AI43" s="25">
        <f>A43</f>
        <v>2</v>
      </c>
      <c r="AJ43" s="82">
        <f t="shared" si="1"/>
        <v>717824.32870510488</v>
      </c>
      <c r="AK43" s="82">
        <f t="shared" si="1"/>
        <v>458935.46638512693</v>
      </c>
      <c r="AL43" s="66"/>
      <c r="AM43" s="9" t="str">
        <f>IF(A44=0,A43&amp;" - 1",A43&amp;" - "&amp;A44)</f>
        <v>2 - 3</v>
      </c>
      <c r="AN43" s="18">
        <f>AN42+F42+F43</f>
        <v>41.369999999995343</v>
      </c>
      <c r="AO43" s="18">
        <f>AN43*G43</f>
        <v>44.679600000669225</v>
      </c>
      <c r="AP43" s="9" t="str">
        <f>D43&amp;","&amp;C43</f>
        <v>458935.88,717823.9</v>
      </c>
    </row>
    <row r="44" spans="1:44" s="46" customFormat="1">
      <c r="A44" s="20">
        <f>A43+1</f>
        <v>3</v>
      </c>
      <c r="B44" s="44"/>
      <c r="C44" s="60">
        <v>717783.95</v>
      </c>
      <c r="D44" s="60">
        <v>458934.8</v>
      </c>
      <c r="E44" s="79"/>
      <c r="F44" s="72">
        <f>IF(C45=0,C44-$C$42,C44-C45)</f>
        <v>-0.61000000010244548</v>
      </c>
      <c r="G44" s="72">
        <f>IF(D45=0,D44-$D$42,D44-D45)</f>
        <v>20.059999999997672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20.069272532905412</v>
      </c>
      <c r="N44" s="22">
        <f>IF(F44=0,,ATAN(G44/F44))</f>
        <v>-1.5403969208459631</v>
      </c>
      <c r="O44" s="22">
        <f>ABS(DEGREES(N44))</f>
        <v>88.25824233942123</v>
      </c>
      <c r="P44" s="24" t="str">
        <f>TEXT(INT(O44),"00")</f>
        <v>88</v>
      </c>
      <c r="Q44" s="25" t="str">
        <f>TEXT((O44-P44)*60,"00")</f>
        <v>15</v>
      </c>
      <c r="R44" s="23" t="str">
        <f>IF(L44="",IF(F44&gt;0,"S","N"),"")</f>
        <v>N</v>
      </c>
      <c r="S44" s="25" t="str">
        <f>IF(L44="",IF(INT(Q44)=60,INT(P44+1),P44),"due")</f>
        <v>88</v>
      </c>
      <c r="T44" s="25" t="str">
        <f>IF(L44="",IF(INT(Q44)=60,"00",Q44),L44)</f>
        <v>15</v>
      </c>
      <c r="U44" s="24" t="str">
        <f>IF(L44="",IF(G44&gt;0,"W","E"),"")</f>
        <v>W</v>
      </c>
      <c r="V44" s="44"/>
      <c r="W44" s="22">
        <f>IF(S44="due",90*(I44+K44),S44+T44/60)</f>
        <v>88.25</v>
      </c>
      <c r="X44" s="22">
        <f>IF(R44="",W44,IF(R44="N",IF(U44="E",180+W44,180-W44),IF(U44="E",360-W44,W44)))</f>
        <v>91.75</v>
      </c>
      <c r="Y44" s="22">
        <f>RADIANS(X44)</f>
        <v>1.6013395887047974</v>
      </c>
      <c r="Z44" s="64"/>
      <c r="AA44" s="58">
        <f>-M44*COS(Y44)</f>
        <v>0.61288574435766374</v>
      </c>
      <c r="AB44" s="58">
        <f>-M44*SIN(Y44)</f>
        <v>-20.059912040295558</v>
      </c>
      <c r="AC44" s="64"/>
      <c r="AD44" s="82">
        <f>$AA$40/$M$40*M44</f>
        <v>3.1171912187177023E-4</v>
      </c>
      <c r="AE44" s="82">
        <f>$AB$40/$M$40*M44</f>
        <v>-6.5575609332632417E-4</v>
      </c>
      <c r="AF44" s="22">
        <f>AA44-AD44</f>
        <v>0.61257402523579196</v>
      </c>
      <c r="AG44" s="22">
        <f>AB44-AE44</f>
        <v>-20.059256284202231</v>
      </c>
      <c r="AH44" s="64"/>
      <c r="AI44" s="25">
        <f>A44</f>
        <v>3</v>
      </c>
      <c r="AJ44" s="82">
        <f t="shared" si="1"/>
        <v>717784.3781118067</v>
      </c>
      <c r="AK44" s="82">
        <f t="shared" si="1"/>
        <v>458934.38667646761</v>
      </c>
      <c r="AL44" s="66"/>
      <c r="AM44" s="9" t="str">
        <f>IF(A45=0,A44&amp;" - 1",A44&amp;" - "&amp;A45)</f>
        <v>3 - 4</v>
      </c>
      <c r="AN44" s="18">
        <f>AN43+F43+F44</f>
        <v>80.709999999962747</v>
      </c>
      <c r="AO44" s="18">
        <f>AN44*G44</f>
        <v>1619.0425999990648</v>
      </c>
      <c r="AP44" s="9" t="str">
        <f>D44&amp;","&amp;C44</f>
        <v>458934.8,717783.95</v>
      </c>
    </row>
    <row r="45" spans="1:44" s="46" customFormat="1">
      <c r="A45" s="20">
        <f>A44+1</f>
        <v>4</v>
      </c>
      <c r="B45" s="44"/>
      <c r="C45" s="60">
        <v>717784.56</v>
      </c>
      <c r="D45" s="60">
        <v>458914.74</v>
      </c>
      <c r="E45" s="79"/>
      <c r="F45" s="72">
        <f>IF(C46=0,C45-$C$42,C45-C46)</f>
        <v>-40.049999999930151</v>
      </c>
      <c r="G45" s="72">
        <f>IF(D46=0,D45-$D$42,D45-D46)</f>
        <v>-1.1099999999860302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40.065379069645331</v>
      </c>
      <c r="N45" s="22">
        <f>IF(F45=0,,ATAN(G45/F45))</f>
        <v>2.7708262640564304E-2</v>
      </c>
      <c r="O45" s="22">
        <f>ABS(DEGREES(N45))</f>
        <v>1.5875665069443485</v>
      </c>
      <c r="P45" s="24" t="str">
        <f>TEXT(INT(O45),"00")</f>
        <v>01</v>
      </c>
      <c r="Q45" s="25" t="str">
        <f>TEXT((O45-P45)*60,"00")</f>
        <v>35</v>
      </c>
      <c r="R45" s="23" t="str">
        <f>IF(L45="",IF(F45&gt;0,"S","N"),"")</f>
        <v>N</v>
      </c>
      <c r="S45" s="25" t="str">
        <f>IF(L45="",IF(INT(Q45)=60,INT(P45+1),P45),"due")</f>
        <v>01</v>
      </c>
      <c r="T45" s="25" t="str">
        <f>IF(L45="",IF(INT(Q45)=60,"00",Q45),L45)</f>
        <v>35</v>
      </c>
      <c r="U45" s="24" t="str">
        <f>IF(L45="",IF(G45&gt;0,"W","E"),"")</f>
        <v>E</v>
      </c>
      <c r="V45" s="44"/>
      <c r="W45" s="22">
        <f>IF(S45="due",90*(I45+K45),S45+T45/60)</f>
        <v>1.5833333333333335</v>
      </c>
      <c r="X45" s="22">
        <f>IF(R45="",W45,IF(R45="N",IF(U45="E",180+W45,180-W45),IF(U45="E",360-W45,W45)))</f>
        <v>181.58333333333334</v>
      </c>
      <c r="Y45" s="22">
        <f>RADIANS(X45)</f>
        <v>3.169227033413037</v>
      </c>
      <c r="Z45" s="64"/>
      <c r="AA45" s="58">
        <f>-M45*COS(Y45)</f>
        <v>40.050081900547426</v>
      </c>
      <c r="AB45" s="58">
        <f>-M45*SIN(Y45)</f>
        <v>1.1070409901254783</v>
      </c>
      <c r="AC45" s="64"/>
      <c r="AD45" s="82">
        <f>$AA$40/$M$40*M45</f>
        <v>6.2230181789461219E-4</v>
      </c>
      <c r="AE45" s="82">
        <f>$AB$40/$M$40*M45</f>
        <v>-1.3091215146573806E-3</v>
      </c>
      <c r="AF45" s="22">
        <f>AA45-AD45</f>
        <v>40.049459598729534</v>
      </c>
      <c r="AG45" s="22">
        <f>AB45-AE45</f>
        <v>1.1083501116401357</v>
      </c>
      <c r="AH45" s="64"/>
      <c r="AI45" s="25">
        <f>A45</f>
        <v>4</v>
      </c>
      <c r="AJ45" s="82">
        <f t="shared" ref="AJ45" si="2">AJ44+AF44</f>
        <v>717784.99068583199</v>
      </c>
      <c r="AK45" s="82">
        <f t="shared" ref="AK45" si="3">AK44+AG44</f>
        <v>458914.3274201834</v>
      </c>
      <c r="AL45" s="66"/>
      <c r="AM45" s="9" t="str">
        <f>IF(A46=0,A45&amp;" - 1",A45&amp;" - "&amp;A46)</f>
        <v>4 - 1</v>
      </c>
      <c r="AN45" s="18">
        <f>AN44+F44+F45</f>
        <v>40.049999999930151</v>
      </c>
      <c r="AO45" s="18">
        <f>AN45*G45</f>
        <v>-44.455499999362978</v>
      </c>
      <c r="AP45" s="9" t="str">
        <f>D45&amp;","&amp;C45</f>
        <v>458914.74,717784.56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topLeftCell="A30" workbookViewId="0">
      <selection activeCell="D49" sqref="D4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69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70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71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1584.1388999941225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792.06944999706127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5.504213806141002E-3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21447.95179975632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21000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21000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118.05411240966549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5.488069133653628E-3</v>
      </c>
      <c r="AB40" s="91">
        <f>SUM(AB42:AB65536)</f>
        <v>4.2126809510278918E-4</v>
      </c>
      <c r="AC40" s="91"/>
      <c r="AD40" s="91">
        <f>SUM(AD42:AD65536)</f>
        <v>5.488069133653628E-3</v>
      </c>
      <c r="AE40" s="91">
        <f>SUM(AE42:AE65536)</f>
        <v>4.2126809510278928E-4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717858.52885424404</v>
      </c>
      <c r="AK40" s="92">
        <f>AK44+AG44</f>
        <v>459016.79824744276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3385.9599999999627</v>
      </c>
      <c r="G41" s="72">
        <f>IF(D42=0,D41-$D$41,D41-D42)</f>
        <v>3473.7599999999511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4850.9518302287242</v>
      </c>
      <c r="N41" s="36">
        <f>IF(F41=0,,ATAN(G41/F41))</f>
        <v>0.798196820762888</v>
      </c>
      <c r="O41" s="36">
        <f>ABS(DEGREES(N41))</f>
        <v>45.733309050473721</v>
      </c>
      <c r="P41" s="37" t="str">
        <f>TEXT(INT(O41),"00")</f>
        <v>45</v>
      </c>
      <c r="Q41" s="38" t="str">
        <f>TEXT((O41-P41)*60,"00")</f>
        <v>44</v>
      </c>
      <c r="R41" s="39" t="str">
        <f>IF(L41="",IF(F41&gt;0,"S","N"),"")</f>
        <v>S</v>
      </c>
      <c r="S41" s="25" t="str">
        <f>IF(L41="",IF(INT(Q41)=60,INT(P41+1),P41),"due")</f>
        <v>45</v>
      </c>
      <c r="T41" s="38" t="str">
        <f>IF(L41="",IF(INT(Q41)=60,"00",Q41),L41)</f>
        <v>44</v>
      </c>
      <c r="U41" s="40" t="str">
        <f>IF(L41="",IF(G41&gt;0,"W","E"),"")</f>
        <v>W</v>
      </c>
      <c r="V41" s="41"/>
      <c r="W41" s="22">
        <f>IF(S41="due",90*(I41+K41),S41+T41/60)</f>
        <v>45.733333333333334</v>
      </c>
      <c r="X41" s="22">
        <f>IF(R41="",W41,IF(R41="N",IF(U41="E",180+W41,180-W41),IF(U41="E",360-W41,W41)))</f>
        <v>45.733333333333334</v>
      </c>
      <c r="Y41" s="22">
        <f>RADIANS(X41)</f>
        <v>0.79819724457874008</v>
      </c>
      <c r="Z41" s="64"/>
      <c r="AA41" s="58">
        <f>-M41*COS(Y41)</f>
        <v>-3385.9585277651045</v>
      </c>
      <c r="AB41" s="58">
        <f>-M41*SIN(Y41)</f>
        <v>-3473.761435023162</v>
      </c>
      <c r="AC41" s="64"/>
      <c r="AD41" s="22">
        <v>0</v>
      </c>
      <c r="AE41" s="22">
        <v>0</v>
      </c>
      <c r="AF41" s="22">
        <f t="shared" ref="AF41:AG43" si="0">AA41-AD41</f>
        <v>-3385.9585277651045</v>
      </c>
      <c r="AG41" s="22">
        <f t="shared" si="0"/>
        <v>-3473.761435023162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717842.66</v>
      </c>
      <c r="D42" s="60">
        <v>458976.46</v>
      </c>
      <c r="E42" s="79"/>
      <c r="F42" s="72">
        <f>IF(C43=0,C42-$C$42,C42-C43)</f>
        <v>-20.059999999939464</v>
      </c>
      <c r="G42" s="72">
        <f>IF(D43=0,D42-$D$42,D42-D43)</f>
        <v>-0.48999999999068677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20.065983653874589</v>
      </c>
      <c r="N42" s="36">
        <f>IF(F42=0,,ATAN(G42/F42))</f>
        <v>2.4421863391887982E-2</v>
      </c>
      <c r="O42" s="36">
        <f>ABS(DEGREES(N42))</f>
        <v>1.3992697002002306</v>
      </c>
      <c r="P42" s="37" t="str">
        <f>TEXT(INT(O42),"00")</f>
        <v>01</v>
      </c>
      <c r="Q42" s="38" t="str">
        <f>TEXT((O42-P42)*60,"00")</f>
        <v>24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24</v>
      </c>
      <c r="U42" s="40" t="str">
        <f>IF(L42="",IF(G42&gt;0,"W","E"),"")</f>
        <v>E</v>
      </c>
      <c r="V42" s="44"/>
      <c r="W42" s="22">
        <f>IF(S42="due",90*(I42+K42),S42+T42/60)</f>
        <v>1.4</v>
      </c>
      <c r="X42" s="22">
        <f>IF(R42="",W42,IF(R42="N",IF(U42="E",180+W42,180-W42),IF(U42="E",360-W42,W42)))</f>
        <v>181.4</v>
      </c>
      <c r="Y42" s="22">
        <f>RADIANS(X42)</f>
        <v>3.166027263117714</v>
      </c>
      <c r="Z42" s="64"/>
      <c r="AA42" s="58">
        <f>-M42*COS(Y42)</f>
        <v>20.059993752703296</v>
      </c>
      <c r="AB42" s="58">
        <f>-M42*SIN(Y42)</f>
        <v>0.49025568743969267</v>
      </c>
      <c r="AC42" s="64"/>
      <c r="AD42" s="82">
        <f>$AA$40/$M$40*M42</f>
        <v>9.3282227344255726E-4</v>
      </c>
      <c r="AE42" s="82">
        <f>$AB$40/$M$40*M42</f>
        <v>7.1604102031598218E-5</v>
      </c>
      <c r="AF42" s="22">
        <f t="shared" si="0"/>
        <v>20.059060930429855</v>
      </c>
      <c r="AG42" s="22">
        <f t="shared" si="0"/>
        <v>0.49018408333766106</v>
      </c>
      <c r="AH42" s="63"/>
      <c r="AI42" s="38">
        <f>A42</f>
        <v>1</v>
      </c>
      <c r="AJ42" s="82">
        <f t="shared" ref="AJ42:AK44" si="1">AJ41+AF41</f>
        <v>717842.66147223487</v>
      </c>
      <c r="AK42" s="82">
        <f t="shared" si="1"/>
        <v>458976.45856497681</v>
      </c>
      <c r="AL42" s="66"/>
      <c r="AM42" s="9" t="str">
        <f>IF(A43=0,A42&amp;" - 1",A42&amp;" - "&amp;A43)</f>
        <v>1 - 2</v>
      </c>
      <c r="AN42" s="18">
        <f>F42</f>
        <v>-20.059999999939464</v>
      </c>
      <c r="AO42" s="18">
        <f>AN42*G42</f>
        <v>9.8293999997835133</v>
      </c>
      <c r="AP42" s="9" t="str">
        <f>D42&amp;","&amp;C42</f>
        <v>458976.46,717842.66</v>
      </c>
    </row>
    <row r="43" spans="1:44">
      <c r="A43" s="20">
        <f>A42+1</f>
        <v>2</v>
      </c>
      <c r="B43" s="44"/>
      <c r="C43" s="60">
        <v>717862.72</v>
      </c>
      <c r="D43" s="60">
        <v>458976.95</v>
      </c>
      <c r="E43" s="79"/>
      <c r="F43" s="72">
        <f>IF(C44=0,C43-$C$42,C43-C44)</f>
        <v>1.2600000000093132</v>
      </c>
      <c r="G43" s="72">
        <f>IF(D44=0,D43-$D$42,D43-D44)</f>
        <v>-36.989999999990687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37.011453632616679</v>
      </c>
      <c r="N43" s="36">
        <f>IF(F43=0,,ATAN(G43/F43))</f>
        <v>-1.5367462318880967</v>
      </c>
      <c r="O43" s="36">
        <f>ABS(DEGREES(N43))</f>
        <v>88.049073269820468</v>
      </c>
      <c r="P43" s="37" t="str">
        <f>TEXT(INT(O43),"00")</f>
        <v>88</v>
      </c>
      <c r="Q43" s="38" t="str">
        <f>TEXT((O43-P43)*60,"00")</f>
        <v>03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03</v>
      </c>
      <c r="U43" s="40" t="str">
        <f>IF(L43="",IF(G43&gt;0,"W","E"),"")</f>
        <v>E</v>
      </c>
      <c r="V43" s="44"/>
      <c r="W43" s="22">
        <f>IF(S43="due",90*(I43+K43),S43+T43/60)</f>
        <v>88.05</v>
      </c>
      <c r="X43" s="22">
        <f>IF(R43="",W43,IF(R43="N",IF(U43="E",180+W43,180-W43),IF(U43="E",360-W43,W43)))</f>
        <v>271.95</v>
      </c>
      <c r="Y43" s="22">
        <f>RADIANS(X43)</f>
        <v>4.7464229007985788</v>
      </c>
      <c r="Z43" s="64"/>
      <c r="AA43" s="58">
        <f>-M43*COS(Y43)</f>
        <v>-1.2594017053517468</v>
      </c>
      <c r="AB43" s="58">
        <f>-M43*SIN(Y43)</f>
        <v>36.990020375013195</v>
      </c>
      <c r="AC43" s="64"/>
      <c r="AD43" s="82">
        <f>$AA$40/$M$40*M43</f>
        <v>1.7205789118802928E-3</v>
      </c>
      <c r="AE43" s="82">
        <f>$AB$40/$M$40*M43</f>
        <v>1.3207286260974918E-4</v>
      </c>
      <c r="AF43" s="22">
        <f t="shared" si="0"/>
        <v>-1.2611222842636272</v>
      </c>
      <c r="AG43" s="22">
        <f t="shared" si="0"/>
        <v>36.989888302150582</v>
      </c>
      <c r="AH43" s="64"/>
      <c r="AI43" s="25">
        <f>A43</f>
        <v>2</v>
      </c>
      <c r="AJ43" s="82">
        <f t="shared" si="1"/>
        <v>717862.72053316527</v>
      </c>
      <c r="AK43" s="82">
        <f t="shared" si="1"/>
        <v>458976.94874906016</v>
      </c>
      <c r="AL43" s="66"/>
      <c r="AM43" s="9" t="str">
        <f>IF(A44=0,A43&amp;" - 1",A43&amp;" - "&amp;A44)</f>
        <v>2 - 3</v>
      </c>
      <c r="AN43" s="18">
        <f>AN42+F42+F43</f>
        <v>-38.859999999869615</v>
      </c>
      <c r="AO43" s="18">
        <f>AN43*G43</f>
        <v>1437.4313999948151</v>
      </c>
      <c r="AP43" s="9" t="str">
        <f>D43&amp;","&amp;C43</f>
        <v>458976.95,717862.72</v>
      </c>
    </row>
    <row r="44" spans="1:44" s="46" customFormat="1">
      <c r="A44" s="20">
        <f>A43+1</f>
        <v>3</v>
      </c>
      <c r="B44" s="44"/>
      <c r="C44" s="60">
        <v>717861.46</v>
      </c>
      <c r="D44" s="60">
        <v>459013.94</v>
      </c>
      <c r="E44" s="79"/>
      <c r="F44" s="72">
        <f>IF(C45=0,C44-$C$42,C44-C45)</f>
        <v>2.9299999999348074</v>
      </c>
      <c r="G44" s="72">
        <f>IF(D45=0,D44-$D$42,D44-D45)</f>
        <v>-2.8599999999860302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4.0944474596138196</v>
      </c>
      <c r="N44" s="22">
        <f>IF(F44=0,,ATAN(G44/F44))</f>
        <v>-0.77330894236687997</v>
      </c>
      <c r="O44" s="22">
        <f>ABS(DEGREES(N44))</f>
        <v>44.307338657347643</v>
      </c>
      <c r="P44" s="24" t="str">
        <f>TEXT(INT(O44),"00")</f>
        <v>44</v>
      </c>
      <c r="Q44" s="25" t="str">
        <f>TEXT((O44-P44)*60,"00")</f>
        <v>18</v>
      </c>
      <c r="R44" s="23" t="str">
        <f>IF(L44="",IF(F44&gt;0,"S","N"),"")</f>
        <v>S</v>
      </c>
      <c r="S44" s="25" t="str">
        <f>IF(L44="",IF(INT(Q44)=60,INT(P44+1),P44),"due")</f>
        <v>44</v>
      </c>
      <c r="T44" s="25" t="str">
        <f>IF(L44="",IF(INT(Q44)=60,"00",Q44),L44)</f>
        <v>18</v>
      </c>
      <c r="U44" s="24" t="str">
        <f>IF(L44="",IF(G44&gt;0,"W","E"),"")</f>
        <v>E</v>
      </c>
      <c r="V44" s="44"/>
      <c r="W44" s="22">
        <f>IF(S44="due",90*(I44+K44),S44+T44/60)</f>
        <v>44.3</v>
      </c>
      <c r="X44" s="22">
        <f>IF(R44="",W44,IF(R44="N",IF(U44="E",180+W44,180-W44),IF(U44="E",360-W44,W44)))</f>
        <v>315.7</v>
      </c>
      <c r="Y44" s="22">
        <f>RADIANS(X44)</f>
        <v>5.5100044485460984</v>
      </c>
      <c r="Z44" s="64"/>
      <c r="AA44" s="58">
        <f>-M44*COS(Y44)</f>
        <v>-2.9303662953773308</v>
      </c>
      <c r="AB44" s="58">
        <f>-M44*SIN(Y44)</f>
        <v>2.8596246911884431</v>
      </c>
      <c r="AC44" s="64"/>
      <c r="AD44" s="82">
        <f>$AA$40/$M$40*M44</f>
        <v>1.9034161761766265E-4</v>
      </c>
      <c r="AE44" s="82">
        <f>$AB$40/$M$40*M44</f>
        <v>1.4610758122719561E-5</v>
      </c>
      <c r="AF44" s="22">
        <f>AA44-AD44</f>
        <v>-2.9305566369949485</v>
      </c>
      <c r="AG44" s="22">
        <f>AB44-AE44</f>
        <v>2.8596100804303202</v>
      </c>
      <c r="AH44" s="64"/>
      <c r="AI44" s="25">
        <f>A44</f>
        <v>3</v>
      </c>
      <c r="AJ44" s="82">
        <f t="shared" si="1"/>
        <v>717861.45941088104</v>
      </c>
      <c r="AK44" s="82">
        <f t="shared" si="1"/>
        <v>459013.93863736233</v>
      </c>
      <c r="AL44" s="66"/>
      <c r="AM44" s="9" t="str">
        <f>IF(A45=0,A44&amp;" - 1",A44&amp;" - "&amp;A45)</f>
        <v>3 - 4</v>
      </c>
      <c r="AN44" s="18">
        <f>AN43+F43+F44</f>
        <v>-34.669999999925494</v>
      </c>
      <c r="AO44" s="18">
        <f>AN44*G44</f>
        <v>99.156199999302572</v>
      </c>
      <c r="AP44" s="9" t="str">
        <f>D44&amp;","&amp;C44</f>
        <v>459013.94,717861.46</v>
      </c>
    </row>
    <row r="45" spans="1:44" s="46" customFormat="1">
      <c r="A45" s="20">
        <f t="shared" ref="A45:A46" si="2">A44+1</f>
        <v>4</v>
      </c>
      <c r="B45" s="44"/>
      <c r="C45" s="60">
        <v>717858.53</v>
      </c>
      <c r="D45" s="60">
        <v>459016.8</v>
      </c>
      <c r="E45" s="79"/>
      <c r="F45" s="72">
        <f t="shared" ref="F45:F46" si="3">IF(C46=0,C45-$C$42,C45-C46)</f>
        <v>16.989999999990687</v>
      </c>
      <c r="G45" s="72">
        <f t="shared" ref="G45:G46" si="4">IF(D46=0,D45-$D$42,D45-D46)</f>
        <v>0.46999999997206032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16.996499639621604</v>
      </c>
      <c r="N45" s="22">
        <f t="shared" ref="N45:N46" si="11">IF(F45=0,,ATAN(G45/F45))</f>
        <v>2.7656278061961973E-2</v>
      </c>
      <c r="O45" s="22">
        <f t="shared" ref="O45:O46" si="12">ABS(DEGREES(N45))</f>
        <v>1.5845880099906688</v>
      </c>
      <c r="P45" s="24" t="str">
        <f t="shared" ref="P45:P46" si="13">TEXT(INT(O45),"00")</f>
        <v>01</v>
      </c>
      <c r="Q45" s="25" t="str">
        <f t="shared" ref="Q45:Q46" si="14">TEXT((O45-P45)*60,"00")</f>
        <v>35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35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1.5833333333333335</v>
      </c>
      <c r="X45" s="22">
        <f t="shared" ref="X45:X46" si="20">IF(R45="",W45,IF(R45="N",IF(U45="E",180+W45,180-W45),IF(U45="E",360-W45,W45)))</f>
        <v>1.5833333333333335</v>
      </c>
      <c r="Y45" s="22">
        <f t="shared" ref="Y45:Y46" si="21">RADIANS(X45)</f>
        <v>2.7634379823243554E-2</v>
      </c>
      <c r="Z45" s="64"/>
      <c r="AA45" s="58">
        <f t="shared" ref="AA45:AA46" si="22">-M45*COS(Y45)</f>
        <v>-16.990010288089252</v>
      </c>
      <c r="AB45" s="58">
        <f t="shared" ref="AB45:AB46" si="23">-M45*SIN(Y45)</f>
        <v>-0.46962794878357406</v>
      </c>
      <c r="AC45" s="64"/>
      <c r="AD45" s="82">
        <f t="shared" ref="AD45:AD46" si="24">$AA$40/$M$40*M45</f>
        <v>7.9012889215306439E-4</v>
      </c>
      <c r="AE45" s="82">
        <f t="shared" ref="AE45:AE46" si="25">$AB$40/$M$40*M45</f>
        <v>6.0650856462772539E-5</v>
      </c>
      <c r="AF45" s="22">
        <f t="shared" ref="AF45:AF46" si="26">AA45-AD45</f>
        <v>-16.990800416981404</v>
      </c>
      <c r="AG45" s="22">
        <f t="shared" ref="AG45:AG46" si="27">AB45-AE45</f>
        <v>-0.46968859964003684</v>
      </c>
      <c r="AH45" s="64"/>
      <c r="AI45" s="25">
        <f t="shared" ref="AI45:AI46" si="28">A45</f>
        <v>4</v>
      </c>
      <c r="AJ45" s="82">
        <f t="shared" ref="AJ45:AJ46" si="29">AJ44+AF44</f>
        <v>717858.52885424404</v>
      </c>
      <c r="AK45" s="82">
        <f t="shared" ref="AK45:AK46" si="30">AK44+AG44</f>
        <v>459016.79824744276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-14.75</v>
      </c>
      <c r="AO45" s="18">
        <f t="shared" ref="AO45:AO46" si="33">AN45*G45</f>
        <v>-6.9324999995878898</v>
      </c>
      <c r="AP45" s="9" t="str">
        <f t="shared" ref="AP45:AP46" si="34">D45&amp;","&amp;C45</f>
        <v>459016.8,717858.53</v>
      </c>
    </row>
    <row r="46" spans="1:44" s="46" customFormat="1">
      <c r="A46" s="20">
        <f t="shared" si="2"/>
        <v>5</v>
      </c>
      <c r="B46" s="44"/>
      <c r="C46" s="60">
        <v>717841.54</v>
      </c>
      <c r="D46" s="60">
        <v>459016.33</v>
      </c>
      <c r="E46" s="79"/>
      <c r="F46" s="72">
        <f t="shared" si="3"/>
        <v>-1.1199999999953434</v>
      </c>
      <c r="G46" s="72">
        <f t="shared" si="4"/>
        <v>39.869999999995343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39.885728023938817</v>
      </c>
      <c r="N46" s="22">
        <f t="shared" si="11"/>
        <v>-1.5427124157276959</v>
      </c>
      <c r="O46" s="22">
        <f t="shared" si="12"/>
        <v>88.390910423628654</v>
      </c>
      <c r="P46" s="24" t="str">
        <f t="shared" si="13"/>
        <v>88</v>
      </c>
      <c r="Q46" s="25" t="str">
        <f t="shared" si="14"/>
        <v>23</v>
      </c>
      <c r="R46" s="23" t="str">
        <f t="shared" si="15"/>
        <v>N</v>
      </c>
      <c r="S46" s="25" t="str">
        <f t="shared" si="16"/>
        <v>88</v>
      </c>
      <c r="T46" s="25" t="str">
        <f t="shared" si="17"/>
        <v>23</v>
      </c>
      <c r="U46" s="24" t="str">
        <f t="shared" si="18"/>
        <v>W</v>
      </c>
      <c r="V46" s="44"/>
      <c r="W46" s="22">
        <f t="shared" si="19"/>
        <v>88.38333333333334</v>
      </c>
      <c r="X46" s="22">
        <f t="shared" si="20"/>
        <v>91.61666666666666</v>
      </c>
      <c r="Y46" s="22">
        <f t="shared" si="21"/>
        <v>1.5990124830354715</v>
      </c>
      <c r="Z46" s="64"/>
      <c r="AA46" s="58">
        <f t="shared" si="22"/>
        <v>1.1252726052486861</v>
      </c>
      <c r="AB46" s="58">
        <f t="shared" si="23"/>
        <v>-39.869851536762653</v>
      </c>
      <c r="AC46" s="64"/>
      <c r="AD46" s="82">
        <f t="shared" si="24"/>
        <v>1.8541974385600515E-3</v>
      </c>
      <c r="AE46" s="82">
        <f t="shared" si="25"/>
        <v>1.4232951587594975E-4</v>
      </c>
      <c r="AF46" s="22">
        <f t="shared" si="26"/>
        <v>1.1234184078101261</v>
      </c>
      <c r="AG46" s="22">
        <f t="shared" si="27"/>
        <v>-39.869993866278527</v>
      </c>
      <c r="AH46" s="64"/>
      <c r="AI46" s="25">
        <f t="shared" si="28"/>
        <v>5</v>
      </c>
      <c r="AJ46" s="82">
        <f t="shared" si="29"/>
        <v>717841.53805382701</v>
      </c>
      <c r="AK46" s="82">
        <f t="shared" si="30"/>
        <v>459016.32855884312</v>
      </c>
      <c r="AL46" s="66"/>
      <c r="AM46" s="9" t="str">
        <f t="shared" si="31"/>
        <v>5 - 1</v>
      </c>
      <c r="AN46" s="18">
        <f t="shared" si="32"/>
        <v>1.1199999999953434</v>
      </c>
      <c r="AO46" s="18">
        <f t="shared" si="33"/>
        <v>44.654399999809122</v>
      </c>
      <c r="AP46" s="9" t="str">
        <f t="shared" si="34"/>
        <v>459016.33,717841.54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topLeftCell="A30" workbookViewId="0">
      <selection activeCell="D46" sqref="D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72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73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74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75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1590.9776000044915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795.48880000224574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3.4600760538038345E-3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34587.673046710712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35000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35000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119.67597926572004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-1.1542586514110553E-3</v>
      </c>
      <c r="AB40" s="91">
        <f>SUM(AB42:AB65536)</f>
        <v>3.2618726620990968E-3</v>
      </c>
      <c r="AC40" s="91"/>
      <c r="AD40" s="91">
        <f>SUM(AD42:AD65536)</f>
        <v>-1.1542586514110553E-3</v>
      </c>
      <c r="AE40" s="91">
        <f>SUM(AE42:AE65536)</f>
        <v>3.2618726620990972E-3</v>
      </c>
      <c r="AF40" s="91">
        <f>SUM(AF42:AF65536)</f>
        <v>0</v>
      </c>
      <c r="AG40" s="91">
        <f>SUM(AG42:AG65536)</f>
        <v>-5.5511151231257827E-15</v>
      </c>
      <c r="AH40" s="92"/>
      <c r="AI40" s="93">
        <v>1</v>
      </c>
      <c r="AJ40" s="92">
        <f>AJ44+AF44</f>
        <v>717822.76130898681</v>
      </c>
      <c r="AK40" s="92">
        <f>AK44+AG44</f>
        <v>458975.93800846738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3385.9599999999627</v>
      </c>
      <c r="G41" s="72">
        <f>IF(D42=0,D41-$D$41,D41-D42)</f>
        <v>3473.7599999999511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4850.9518302287242</v>
      </c>
      <c r="N41" s="36">
        <f>IF(F41=0,,ATAN(G41/F41))</f>
        <v>0.798196820762888</v>
      </c>
      <c r="O41" s="36">
        <f>ABS(DEGREES(N41))</f>
        <v>45.733309050473721</v>
      </c>
      <c r="P41" s="37" t="str">
        <f>TEXT(INT(O41),"00")</f>
        <v>45</v>
      </c>
      <c r="Q41" s="38" t="str">
        <f>TEXT((O41-P41)*60,"00")</f>
        <v>44</v>
      </c>
      <c r="R41" s="39" t="str">
        <f>IF(L41="",IF(F41&gt;0,"S","N"),"")</f>
        <v>S</v>
      </c>
      <c r="S41" s="25" t="str">
        <f>IF(L41="",IF(INT(Q41)=60,INT(P41+1),P41),"due")</f>
        <v>45</v>
      </c>
      <c r="T41" s="38" t="str">
        <f>IF(L41="",IF(INT(Q41)=60,"00",Q41),L41)</f>
        <v>44</v>
      </c>
      <c r="U41" s="40" t="str">
        <f>IF(L41="",IF(G41&gt;0,"W","E"),"")</f>
        <v>W</v>
      </c>
      <c r="V41" s="41"/>
      <c r="W41" s="22">
        <f>IF(S41="due",90*(I41+K41),S41+T41/60)</f>
        <v>45.733333333333334</v>
      </c>
      <c r="X41" s="22">
        <f>IF(R41="",W41,IF(R41="N",IF(U41="E",180+W41,180-W41),IF(U41="E",360-W41,W41)))</f>
        <v>45.733333333333334</v>
      </c>
      <c r="Y41" s="22">
        <f>RADIANS(X41)</f>
        <v>0.79819724457874008</v>
      </c>
      <c r="Z41" s="64"/>
      <c r="AA41" s="58">
        <f>-M41*COS(Y41)</f>
        <v>-3385.9585277651045</v>
      </c>
      <c r="AB41" s="58">
        <f>-M41*SIN(Y41)</f>
        <v>-3473.761435023162</v>
      </c>
      <c r="AC41" s="64"/>
      <c r="AD41" s="22">
        <v>0</v>
      </c>
      <c r="AE41" s="22">
        <v>0</v>
      </c>
      <c r="AF41" s="22">
        <f t="shared" ref="AF41:AG43" si="0">AA41-AD41</f>
        <v>-3385.9585277651045</v>
      </c>
      <c r="AG41" s="22">
        <f t="shared" si="0"/>
        <v>-3473.761435023162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717842.66</v>
      </c>
      <c r="D42" s="60">
        <v>458976.46</v>
      </c>
      <c r="E42" s="79"/>
      <c r="F42" s="72">
        <f>IF(C43=0,C42-$C$42,C42-C43)</f>
        <v>1.1199999999953434</v>
      </c>
      <c r="G42" s="72">
        <f>IF(D43=0,D42-$D$42,D42-D43)</f>
        <v>-39.869999999995343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39.885728023938817</v>
      </c>
      <c r="N42" s="36">
        <f>IF(F42=0,,ATAN(G42/F42))</f>
        <v>-1.5427124157276959</v>
      </c>
      <c r="O42" s="36">
        <f>ABS(DEGREES(N42))</f>
        <v>88.390910423628654</v>
      </c>
      <c r="P42" s="37" t="str">
        <f>TEXT(INT(O42),"00")</f>
        <v>88</v>
      </c>
      <c r="Q42" s="38" t="str">
        <f>TEXT((O42-P42)*60,"00")</f>
        <v>23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23</v>
      </c>
      <c r="U42" s="40" t="str">
        <f>IF(L42="",IF(G42&gt;0,"W","E"),"")</f>
        <v>E</v>
      </c>
      <c r="V42" s="44"/>
      <c r="W42" s="22">
        <f>IF(S42="due",90*(I42+K42),S42+T42/60)</f>
        <v>88.38333333333334</v>
      </c>
      <c r="X42" s="22">
        <f>IF(R42="",W42,IF(R42="N",IF(U42="E",180+W42,180-W42),IF(U42="E",360-W42,W42)))</f>
        <v>271.61666666666667</v>
      </c>
      <c r="Y42" s="22">
        <f>RADIANS(X42)</f>
        <v>4.7406051366252653</v>
      </c>
      <c r="Z42" s="64"/>
      <c r="AA42" s="58">
        <f>-M42*COS(Y42)</f>
        <v>-1.1252726052487079</v>
      </c>
      <c r="AB42" s="58">
        <f>-M42*SIN(Y42)</f>
        <v>39.869851536762653</v>
      </c>
      <c r="AC42" s="64"/>
      <c r="AD42" s="82">
        <f>$AA$40/$M$40*M42</f>
        <v>-3.8469245810171526E-4</v>
      </c>
      <c r="AE42" s="82">
        <f>$AB$40/$M$40*M42</f>
        <v>1.0871201275933263E-3</v>
      </c>
      <c r="AF42" s="22">
        <f t="shared" si="0"/>
        <v>-1.1248879127906062</v>
      </c>
      <c r="AG42" s="22">
        <f t="shared" si="0"/>
        <v>39.868764416635059</v>
      </c>
      <c r="AH42" s="63"/>
      <c r="AI42" s="38">
        <f>A42</f>
        <v>1</v>
      </c>
      <c r="AJ42" s="82">
        <f t="shared" ref="AJ42:AK44" si="1">AJ41+AF41</f>
        <v>717842.66147223487</v>
      </c>
      <c r="AK42" s="82">
        <f t="shared" si="1"/>
        <v>458976.45856497681</v>
      </c>
      <c r="AL42" s="66"/>
      <c r="AM42" s="9" t="str">
        <f>IF(A43=0,A42&amp;" - 1",A42&amp;" - "&amp;A43)</f>
        <v>1 - 2</v>
      </c>
      <c r="AN42" s="18">
        <f>F42</f>
        <v>1.1199999999953434</v>
      </c>
      <c r="AO42" s="18">
        <f>AN42*G42</f>
        <v>-44.654399999809122</v>
      </c>
      <c r="AP42" s="9" t="str">
        <f>D42&amp;","&amp;C42</f>
        <v>458976.46,717842.66</v>
      </c>
    </row>
    <row r="43" spans="1:44">
      <c r="A43" s="20">
        <f>A42+1</f>
        <v>2</v>
      </c>
      <c r="B43" s="44"/>
      <c r="C43" s="60">
        <v>717841.54</v>
      </c>
      <c r="D43" s="60">
        <v>459016.33</v>
      </c>
      <c r="E43" s="79"/>
      <c r="F43" s="72">
        <f>IF(C44=0,C43-$C$42,C43-C44)</f>
        <v>19.960000000079162</v>
      </c>
      <c r="G43" s="72">
        <f>IF(D44=0,D43-$D$42,D43-D44)</f>
        <v>0.48999999999068677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19.966013623233636</v>
      </c>
      <c r="N43" s="36">
        <f>IF(F43=0,,ATAN(G43/F43))</f>
        <v>2.4544168406334322E-2</v>
      </c>
      <c r="O43" s="36">
        <f>ABS(DEGREES(N43))</f>
        <v>1.4062772613412924</v>
      </c>
      <c r="P43" s="37" t="str">
        <f>TEXT(INT(O43),"00")</f>
        <v>01</v>
      </c>
      <c r="Q43" s="38" t="str">
        <f>TEXT((O43-P43)*60,"00")</f>
        <v>24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24</v>
      </c>
      <c r="U43" s="40" t="str">
        <f>IF(L43="",IF(G43&gt;0,"W","E"),"")</f>
        <v>W</v>
      </c>
      <c r="V43" s="44"/>
      <c r="W43" s="22">
        <f>IF(S43="due",90*(I43+K43),S43+T43/60)</f>
        <v>1.4</v>
      </c>
      <c r="X43" s="22">
        <f>IF(R43="",W43,IF(R43="N",IF(U43="E",180+W43,180-W43),IF(U43="E",360-W43,W43)))</f>
        <v>1.4</v>
      </c>
      <c r="Y43" s="22">
        <f>RADIANS(X43)</f>
        <v>2.4434609527920613E-2</v>
      </c>
      <c r="Z43" s="64"/>
      <c r="AA43" s="58">
        <f>-M43*COS(Y43)</f>
        <v>-19.960053564138065</v>
      </c>
      <c r="AB43" s="58">
        <f>-M43*SIN(Y43)</f>
        <v>-0.48781320184114407</v>
      </c>
      <c r="AC43" s="64"/>
      <c r="AD43" s="82">
        <f>$AA$40/$M$40*M43</f>
        <v>-1.9256950392391474E-4</v>
      </c>
      <c r="AE43" s="82">
        <f>$AB$40/$M$40*M43</f>
        <v>5.4419102653943164E-4</v>
      </c>
      <c r="AF43" s="22">
        <f t="shared" si="0"/>
        <v>-19.959860994634141</v>
      </c>
      <c r="AG43" s="22">
        <f t="shared" si="0"/>
        <v>-0.48835739286768348</v>
      </c>
      <c r="AH43" s="64"/>
      <c r="AI43" s="25">
        <f>A43</f>
        <v>2</v>
      </c>
      <c r="AJ43" s="82">
        <f t="shared" si="1"/>
        <v>717841.53658432211</v>
      </c>
      <c r="AK43" s="82">
        <f t="shared" si="1"/>
        <v>459016.32732939348</v>
      </c>
      <c r="AL43" s="66"/>
      <c r="AM43" s="9" t="str">
        <f>IF(A44=0,A43&amp;" - 1",A43&amp;" - "&amp;A44)</f>
        <v>2 - 3</v>
      </c>
      <c r="AN43" s="18">
        <f>AN42+F42+F43</f>
        <v>22.200000000069849</v>
      </c>
      <c r="AO43" s="18">
        <f>AN43*G43</f>
        <v>10.877999999827473</v>
      </c>
      <c r="AP43" s="9" t="str">
        <f>D43&amp;","&amp;C43</f>
        <v>459016.33,717841.54</v>
      </c>
    </row>
    <row r="44" spans="1:44" s="46" customFormat="1">
      <c r="A44" s="20">
        <f>A43+1</f>
        <v>3</v>
      </c>
      <c r="B44" s="44"/>
      <c r="C44" s="60">
        <v>717821.58</v>
      </c>
      <c r="D44" s="60">
        <v>459015.84</v>
      </c>
      <c r="E44" s="79"/>
      <c r="F44" s="72">
        <f>IF(C45=0,C44-$C$42,C44-C45)</f>
        <v>-1.1800000000512227</v>
      </c>
      <c r="G44" s="72">
        <f>IF(D45=0,D44-$D$42,D44-D45)</f>
        <v>39.900000000023283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39.917444808028222</v>
      </c>
      <c r="N44" s="22">
        <f>IF(F44=0,,ATAN(G44/F44))</f>
        <v>-1.5412310093963291</v>
      </c>
      <c r="O44" s="22">
        <f>ABS(DEGREES(N44))</f>
        <v>88.306032093097386</v>
      </c>
      <c r="P44" s="24" t="str">
        <f>TEXT(INT(O44),"00")</f>
        <v>88</v>
      </c>
      <c r="Q44" s="25" t="str">
        <f>TEXT((O44-P44)*60,"00")</f>
        <v>18</v>
      </c>
      <c r="R44" s="23" t="str">
        <f>IF(L44="",IF(F44&gt;0,"S","N"),"")</f>
        <v>N</v>
      </c>
      <c r="S44" s="25" t="str">
        <f>IF(L44="",IF(INT(Q44)=60,INT(P44+1),P44),"due")</f>
        <v>88</v>
      </c>
      <c r="T44" s="25" t="str">
        <f>IF(L44="",IF(INT(Q44)=60,"00",Q44),L44)</f>
        <v>18</v>
      </c>
      <c r="U44" s="24" t="str">
        <f>IF(L44="",IF(G44&gt;0,"W","E"),"")</f>
        <v>W</v>
      </c>
      <c r="V44" s="44"/>
      <c r="W44" s="22">
        <f>IF(S44="due",90*(I44+K44),S44+T44/60)</f>
        <v>88.3</v>
      </c>
      <c r="X44" s="22">
        <f>IF(R44="",W44,IF(R44="N",IF(U44="E",180+W44,180-W44),IF(U44="E",360-W44,W44)))</f>
        <v>91.7</v>
      </c>
      <c r="Y44" s="22">
        <f>RADIANS(X44)</f>
        <v>1.6004669240788003</v>
      </c>
      <c r="Z44" s="64"/>
      <c r="AA44" s="58">
        <f>-M44*COS(Y44)</f>
        <v>1.184200660928906</v>
      </c>
      <c r="AB44" s="58">
        <f>-M44*SIN(Y44)</f>
        <v>-39.899875548635919</v>
      </c>
      <c r="AC44" s="64"/>
      <c r="AD44" s="82">
        <f>$AA$40/$M$40*M44</f>
        <v>-3.8499836219921881E-4</v>
      </c>
      <c r="AE44" s="82">
        <f>$AB$40/$M$40*M44</f>
        <v>1.0879845960654934E-3</v>
      </c>
      <c r="AF44" s="22">
        <f>AA44-AD44</f>
        <v>1.1845856592911053</v>
      </c>
      <c r="AG44" s="22">
        <f>AB44-AE44</f>
        <v>-39.900963533231987</v>
      </c>
      <c r="AH44" s="64"/>
      <c r="AI44" s="25">
        <f>A44</f>
        <v>3</v>
      </c>
      <c r="AJ44" s="82">
        <f t="shared" si="1"/>
        <v>717821.57672332751</v>
      </c>
      <c r="AK44" s="82">
        <f t="shared" si="1"/>
        <v>459015.83897200058</v>
      </c>
      <c r="AL44" s="66"/>
      <c r="AM44" s="9" t="str">
        <f>IF(A45=0,A44&amp;" - 1",A44&amp;" - "&amp;A45)</f>
        <v>3 - 4</v>
      </c>
      <c r="AN44" s="18">
        <f>AN43+F43+F44</f>
        <v>40.980000000097789</v>
      </c>
      <c r="AO44" s="18">
        <f>AN44*G44</f>
        <v>1635.1020000048559</v>
      </c>
      <c r="AP44" s="9" t="str">
        <f>D44&amp;","&amp;C44</f>
        <v>459015.84,717821.58</v>
      </c>
    </row>
    <row r="45" spans="1:44" s="46" customFormat="1">
      <c r="A45" s="20">
        <f>A44+1</f>
        <v>4</v>
      </c>
      <c r="B45" s="44"/>
      <c r="C45" s="60">
        <v>717822.76</v>
      </c>
      <c r="D45" s="60">
        <v>458975.94</v>
      </c>
      <c r="E45" s="79"/>
      <c r="F45" s="72">
        <f>IF(C46=0,C45-$C$42,C45-C46)</f>
        <v>-19.900000000023283</v>
      </c>
      <c r="G45" s="72">
        <f>IF(D46=0,D45-$D$42,D45-D46)</f>
        <v>-0.52000000001862645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19.906792810519377</v>
      </c>
      <c r="N45" s="22">
        <f>IF(F45=0,,ATAN(G45/F45))</f>
        <v>2.6124708269787095E-2</v>
      </c>
      <c r="O45" s="22">
        <f>ABS(DEGREES(N45))</f>
        <v>1.4968355248693197</v>
      </c>
      <c r="P45" s="24" t="str">
        <f>TEXT(INT(O45),"00")</f>
        <v>01</v>
      </c>
      <c r="Q45" s="25" t="str">
        <f>TEXT((O45-P45)*60,"00")</f>
        <v>30</v>
      </c>
      <c r="R45" s="23" t="str">
        <f>IF(L45="",IF(F45&gt;0,"S","N"),"")</f>
        <v>N</v>
      </c>
      <c r="S45" s="25" t="str">
        <f>IF(L45="",IF(INT(Q45)=60,INT(P45+1),P45),"due")</f>
        <v>01</v>
      </c>
      <c r="T45" s="25" t="str">
        <f>IF(L45="",IF(INT(Q45)=60,"00",Q45),L45)</f>
        <v>30</v>
      </c>
      <c r="U45" s="24" t="str">
        <f>IF(L45="",IF(G45&gt;0,"W","E"),"")</f>
        <v>E</v>
      </c>
      <c r="V45" s="44"/>
      <c r="W45" s="22">
        <f>IF(S45="due",90*(I45+K45),S45+T45/60)</f>
        <v>1.5</v>
      </c>
      <c r="X45" s="22">
        <f>IF(R45="",W45,IF(R45="N",IF(U45="E",180+W45,180-W45),IF(U45="E",360-W45,W45)))</f>
        <v>181.5</v>
      </c>
      <c r="Y45" s="22">
        <f>RADIANS(X45)</f>
        <v>3.1677725923697082</v>
      </c>
      <c r="Z45" s="64"/>
      <c r="AA45" s="58">
        <f>-M45*COS(Y45)</f>
        <v>19.899971249806455</v>
      </c>
      <c r="AB45" s="58">
        <f>-M45*SIN(Y45)</f>
        <v>0.52109908637650715</v>
      </c>
      <c r="AC45" s="64"/>
      <c r="AD45" s="82">
        <f>$AA$40/$M$40*M45</f>
        <v>-1.9199832718620654E-4</v>
      </c>
      <c r="AE45" s="82">
        <f>$AB$40/$M$40*M45</f>
        <v>5.4257691190084554E-4</v>
      </c>
      <c r="AF45" s="22">
        <f>AA45-AD45</f>
        <v>19.900163248133641</v>
      </c>
      <c r="AG45" s="22">
        <f>AB45-AE45</f>
        <v>0.5205565094646063</v>
      </c>
      <c r="AH45" s="64"/>
      <c r="AI45" s="25">
        <f>A45</f>
        <v>4</v>
      </c>
      <c r="AJ45" s="82">
        <f t="shared" ref="AJ45" si="2">AJ44+AF44</f>
        <v>717822.76130898681</v>
      </c>
      <c r="AK45" s="82">
        <f t="shared" ref="AK45" si="3">AK44+AG44</f>
        <v>458975.93800846738</v>
      </c>
      <c r="AL45" s="66"/>
      <c r="AM45" s="9" t="str">
        <f>IF(A46=0,A45&amp;" - 1",A45&amp;" - "&amp;A46)</f>
        <v>4 - 1</v>
      </c>
      <c r="AN45" s="18">
        <f>AN44+F44+F45</f>
        <v>19.900000000023283</v>
      </c>
      <c r="AO45" s="18">
        <f>AN45*G45</f>
        <v>-10.348000000382774</v>
      </c>
      <c r="AP45" s="9" t="str">
        <f>D45&amp;","&amp;C45</f>
        <v>458975.94,717822.76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topLeftCell="A30" workbookViewId="0">
      <selection activeCell="D46" sqref="D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76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77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78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1607.8237000003521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803.91185000017606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7.3152552371053645E-3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16453.171553369488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16000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16000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120.35914937277914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-6.4658390948622024E-3</v>
      </c>
      <c r="AB40" s="91">
        <f>SUM(AB42:AB65536)</f>
        <v>-3.4213862663179384E-3</v>
      </c>
      <c r="AC40" s="91"/>
      <c r="AD40" s="91">
        <f>SUM(AD42:AD65536)</f>
        <v>-6.4658390948622024E-3</v>
      </c>
      <c r="AE40" s="91">
        <f>SUM(AE42:AE65536)</f>
        <v>-3.4213862663179384E-3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717801.14623942925</v>
      </c>
      <c r="AK40" s="92">
        <f>AK44+AG44</f>
        <v>459016.0160752869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3425.9300000000512</v>
      </c>
      <c r="G41" s="72">
        <f>IF(D42=0,D41-$D$41,D41-D42)</f>
        <v>3475.0699999999488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4879.8676078147855</v>
      </c>
      <c r="N41" s="36">
        <f>IF(F41=0,,ATAN(G41/F41))</f>
        <v>0.79251875019442575</v>
      </c>
      <c r="O41" s="36">
        <f>ABS(DEGREES(N41))</f>
        <v>45.407979571123384</v>
      </c>
      <c r="P41" s="37" t="str">
        <f>TEXT(INT(O41),"00")</f>
        <v>45</v>
      </c>
      <c r="Q41" s="38" t="str">
        <f>TEXT((O41-P41)*60,"00")</f>
        <v>24</v>
      </c>
      <c r="R41" s="39" t="str">
        <f>IF(L41="",IF(F41&gt;0,"S","N"),"")</f>
        <v>S</v>
      </c>
      <c r="S41" s="25" t="str">
        <f>IF(L41="",IF(INT(Q41)=60,INT(P41+1),P41),"due")</f>
        <v>45</v>
      </c>
      <c r="T41" s="38" t="str">
        <f>IF(L41="",IF(INT(Q41)=60,"00",Q41),L41)</f>
        <v>24</v>
      </c>
      <c r="U41" s="40" t="str">
        <f>IF(L41="",IF(G41&gt;0,"W","E"),"")</f>
        <v>W</v>
      </c>
      <c r="V41" s="41"/>
      <c r="W41" s="22">
        <f>IF(S41="due",90*(I41+K41),S41+T41/60)</f>
        <v>45.4</v>
      </c>
      <c r="X41" s="22">
        <f>IF(R41="",W41,IF(R41="N",IF(U41="E",180+W41,180-W41),IF(U41="E",360-W41,W41)))</f>
        <v>45.4</v>
      </c>
      <c r="Y41" s="22">
        <f>RADIANS(X41)</f>
        <v>0.79237948040542561</v>
      </c>
      <c r="Z41" s="64"/>
      <c r="AA41" s="58">
        <f>-M41*COS(Y41)</f>
        <v>-3426.4139390393516</v>
      </c>
      <c r="AB41" s="58">
        <f>-M41*SIN(Y41)</f>
        <v>-3474.5928377519044</v>
      </c>
      <c r="AC41" s="64"/>
      <c r="AD41" s="22">
        <v>0</v>
      </c>
      <c r="AE41" s="22">
        <v>0</v>
      </c>
      <c r="AF41" s="22">
        <f t="shared" ref="AF41:AG43" si="0">AA41-AD41</f>
        <v>-3426.4139390393516</v>
      </c>
      <c r="AG41" s="22">
        <f t="shared" si="0"/>
        <v>-3474.5928377519044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717802.69</v>
      </c>
      <c r="D42" s="60">
        <v>458975.15</v>
      </c>
      <c r="E42" s="79"/>
      <c r="F42" s="72">
        <f>IF(C43=0,C42-$C$42,C42-C43)</f>
        <v>-20.070000000065193</v>
      </c>
      <c r="G42" s="72">
        <f>IF(D43=0,D42-$D$42,D42-D43)</f>
        <v>-0.78999999997904524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20.085542063946985</v>
      </c>
      <c r="N42" s="36">
        <f>IF(F42=0,,ATAN(G42/F42))</f>
        <v>3.9341921975564652E-2</v>
      </c>
      <c r="O42" s="36">
        <f>ABS(DEGREES(N42))</f>
        <v>2.2541260871328404</v>
      </c>
      <c r="P42" s="37" t="str">
        <f>TEXT(INT(O42),"00")</f>
        <v>02</v>
      </c>
      <c r="Q42" s="38" t="str">
        <f>TEXT((O42-P42)*60,"00")</f>
        <v>15</v>
      </c>
      <c r="R42" s="39" t="str">
        <f>IF(L42="",IF(F42&gt;0,"S","N"),"")</f>
        <v>N</v>
      </c>
      <c r="S42" s="25" t="str">
        <f>IF(L42="",IF(INT(Q42)=60,INT(P42+1),P42),"due")</f>
        <v>02</v>
      </c>
      <c r="T42" s="38" t="str">
        <f>IF(L42="",IF(INT(Q42)=60,"00",Q42),L42)</f>
        <v>15</v>
      </c>
      <c r="U42" s="40" t="str">
        <f>IF(L42="",IF(G42&gt;0,"W","E"),"")</f>
        <v>E</v>
      </c>
      <c r="V42" s="44"/>
      <c r="W42" s="22">
        <f>IF(S42="due",90*(I42+K42),S42+T42/60)</f>
        <v>2.25</v>
      </c>
      <c r="X42" s="22">
        <f>IF(R42="",W42,IF(R42="N",IF(U42="E",180+W42,180-W42),IF(U42="E",360-W42,W42)))</f>
        <v>182.25</v>
      </c>
      <c r="Y42" s="22">
        <f>RADIANS(X42)</f>
        <v>3.1808625617596658</v>
      </c>
      <c r="Z42" s="64"/>
      <c r="AA42" s="58">
        <f>-M42*COS(Y42)</f>
        <v>20.070056838930245</v>
      </c>
      <c r="AB42" s="58">
        <f>-M42*SIN(Y42)</f>
        <v>0.7885546808515832</v>
      </c>
      <c r="AC42" s="64"/>
      <c r="AD42" s="82">
        <f>$AA$40/$M$40*M42</f>
        <v>-1.0790196158360313E-3</v>
      </c>
      <c r="AE42" s="82">
        <f>$AB$40/$M$40*M42</f>
        <v>-5.7096114526613228E-4</v>
      </c>
      <c r="AF42" s="22">
        <f t="shared" si="0"/>
        <v>20.071135858546082</v>
      </c>
      <c r="AG42" s="22">
        <f t="shared" si="0"/>
        <v>0.78912564199684931</v>
      </c>
      <c r="AH42" s="63"/>
      <c r="AI42" s="38">
        <f>A42</f>
        <v>1</v>
      </c>
      <c r="AJ42" s="82">
        <f t="shared" ref="AJ42:AK44" si="1">AJ41+AF41</f>
        <v>717802.20606096066</v>
      </c>
      <c r="AK42" s="82">
        <f t="shared" si="1"/>
        <v>458975.62716224807</v>
      </c>
      <c r="AL42" s="66"/>
      <c r="AM42" s="9" t="str">
        <f>IF(A43=0,A42&amp;" - 1",A42&amp;" - "&amp;A43)</f>
        <v>1 - 2</v>
      </c>
      <c r="AN42" s="18">
        <f>F42</f>
        <v>-20.070000000065193</v>
      </c>
      <c r="AO42" s="18">
        <f>AN42*G42</f>
        <v>15.85529999963094</v>
      </c>
      <c r="AP42" s="9" t="str">
        <f>D42&amp;","&amp;C42</f>
        <v>458975.15,717802.69</v>
      </c>
    </row>
    <row r="43" spans="1:44">
      <c r="A43" s="20">
        <f>A42+1</f>
        <v>2</v>
      </c>
      <c r="B43" s="44"/>
      <c r="C43" s="60">
        <v>717822.76</v>
      </c>
      <c r="D43" s="60">
        <v>458975.94</v>
      </c>
      <c r="E43" s="79"/>
      <c r="F43" s="72">
        <f>IF(C44=0,C43-$C$42,C43-C44)</f>
        <v>1.1800000000512227</v>
      </c>
      <c r="G43" s="72">
        <f>IF(D44=0,D43-$D$42,D43-D44)</f>
        <v>-39.900000000023283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39.917444808028222</v>
      </c>
      <c r="N43" s="36">
        <f>IF(F43=0,,ATAN(G43/F43))</f>
        <v>-1.5412310093963291</v>
      </c>
      <c r="O43" s="36">
        <f>ABS(DEGREES(N43))</f>
        <v>88.306032093097386</v>
      </c>
      <c r="P43" s="37" t="str">
        <f>TEXT(INT(O43),"00")</f>
        <v>88</v>
      </c>
      <c r="Q43" s="38" t="str">
        <f>TEXT((O43-P43)*60,"00")</f>
        <v>18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18</v>
      </c>
      <c r="U43" s="40" t="str">
        <f>IF(L43="",IF(G43&gt;0,"W","E"),"")</f>
        <v>E</v>
      </c>
      <c r="V43" s="44"/>
      <c r="W43" s="22">
        <f>IF(S43="due",90*(I43+K43),S43+T43/60)</f>
        <v>88.3</v>
      </c>
      <c r="X43" s="22">
        <f>IF(R43="",W43,IF(R43="N",IF(U43="E",180+W43,180-W43),IF(U43="E",360-W43,W43)))</f>
        <v>271.7</v>
      </c>
      <c r="Y43" s="22">
        <f>RADIANS(X43)</f>
        <v>4.7420595776685932</v>
      </c>
      <c r="Z43" s="64"/>
      <c r="AA43" s="58">
        <f>-M43*COS(Y43)</f>
        <v>-1.1842006609288922</v>
      </c>
      <c r="AB43" s="58">
        <f>-M43*SIN(Y43)</f>
        <v>39.899875548635919</v>
      </c>
      <c r="AC43" s="64"/>
      <c r="AD43" s="82">
        <f>$AA$40/$M$40*M43</f>
        <v>-2.1444134205980511E-3</v>
      </c>
      <c r="AE43" s="82">
        <f>$AB$40/$M$40*M43</f>
        <v>-1.1347122189248363E-3</v>
      </c>
      <c r="AF43" s="22">
        <f t="shared" si="0"/>
        <v>-1.1820562475082941</v>
      </c>
      <c r="AG43" s="22">
        <f t="shared" si="0"/>
        <v>39.901010260854846</v>
      </c>
      <c r="AH43" s="64"/>
      <c r="AI43" s="25">
        <f>A43</f>
        <v>2</v>
      </c>
      <c r="AJ43" s="82">
        <f t="shared" si="1"/>
        <v>717822.2771968192</v>
      </c>
      <c r="AK43" s="82">
        <f t="shared" si="1"/>
        <v>458976.41628789005</v>
      </c>
      <c r="AL43" s="66"/>
      <c r="AM43" s="9" t="str">
        <f>IF(A44=0,A43&amp;" - 1",A43&amp;" - "&amp;A44)</f>
        <v>2 - 3</v>
      </c>
      <c r="AN43" s="18">
        <f>AN42+F42+F43</f>
        <v>-38.960000000079162</v>
      </c>
      <c r="AO43" s="18">
        <f>AN43*G43</f>
        <v>1554.5040000040658</v>
      </c>
      <c r="AP43" s="9" t="str">
        <f>D43&amp;","&amp;C43</f>
        <v>458975.94,717822.76</v>
      </c>
    </row>
    <row r="44" spans="1:44" s="46" customFormat="1">
      <c r="A44" s="20">
        <f>A43+1</f>
        <v>3</v>
      </c>
      <c r="B44" s="44"/>
      <c r="C44" s="60">
        <v>717821.58</v>
      </c>
      <c r="D44" s="60">
        <v>459015.84</v>
      </c>
      <c r="E44" s="79"/>
      <c r="F44" s="72">
        <f>IF(C45=0,C44-$C$42,C44-C45)</f>
        <v>19.949999999953434</v>
      </c>
      <c r="G44" s="72">
        <f>IF(D45=0,D44-$D$42,D44-D45)</f>
        <v>0.30000000004656613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19.952255511549815</v>
      </c>
      <c r="N44" s="22">
        <f>IF(F44=0,,ATAN(G44/F44))</f>
        <v>1.5036460661230093E-2</v>
      </c>
      <c r="O44" s="22">
        <f>ABS(DEGREES(N44))</f>
        <v>0.86152573470297544</v>
      </c>
      <c r="P44" s="24" t="str">
        <f>TEXT(INT(O44),"00")</f>
        <v>00</v>
      </c>
      <c r="Q44" s="25" t="str">
        <f>TEXT((O44-P44)*60,"00")</f>
        <v>52</v>
      </c>
      <c r="R44" s="23" t="str">
        <f>IF(L44="",IF(F44&gt;0,"S","N"),"")</f>
        <v>S</v>
      </c>
      <c r="S44" s="25" t="str">
        <f>IF(L44="",IF(INT(Q44)=60,INT(P44+1),P44),"due")</f>
        <v>00</v>
      </c>
      <c r="T44" s="25" t="str">
        <f>IF(L44="",IF(INT(Q44)=60,"00",Q44),L44)</f>
        <v>52</v>
      </c>
      <c r="U44" s="24" t="str">
        <f>IF(L44="",IF(G44&gt;0,"W","E"),"")</f>
        <v>W</v>
      </c>
      <c r="V44" s="44"/>
      <c r="W44" s="22">
        <f>IF(S44="due",90*(I44+K44),S44+T44/60)</f>
        <v>0.8666666666666667</v>
      </c>
      <c r="X44" s="22">
        <f>IF(R44="",W44,IF(R44="N",IF(U44="E",180+W44,180-W44),IF(U44="E",360-W44,W44)))</f>
        <v>0.8666666666666667</v>
      </c>
      <c r="Y44" s="22">
        <f>RADIANS(X44)</f>
        <v>1.5126186850617522E-2</v>
      </c>
      <c r="Z44" s="64"/>
      <c r="AA44" s="58">
        <f>-M44*COS(Y44)</f>
        <v>-19.949973001790031</v>
      </c>
      <c r="AB44" s="58">
        <f>-M44*SIN(Y44)</f>
        <v>-0.30179003631482099</v>
      </c>
      <c r="AC44" s="64"/>
      <c r="AD44" s="82">
        <f>$AA$40/$M$40*M44</f>
        <v>-1.0718593010132687E-3</v>
      </c>
      <c r="AE44" s="82">
        <f>$AB$40/$M$40*M44</f>
        <v>-5.6717227850998624E-4</v>
      </c>
      <c r="AF44" s="22">
        <f>AA44-AD44</f>
        <v>-19.948901142489017</v>
      </c>
      <c r="AG44" s="22">
        <f>AB44-AE44</f>
        <v>-0.30122286403631099</v>
      </c>
      <c r="AH44" s="64"/>
      <c r="AI44" s="25">
        <f>A44</f>
        <v>3</v>
      </c>
      <c r="AJ44" s="82">
        <f t="shared" si="1"/>
        <v>717821.09514057171</v>
      </c>
      <c r="AK44" s="82">
        <f t="shared" si="1"/>
        <v>459016.31729815091</v>
      </c>
      <c r="AL44" s="66"/>
      <c r="AM44" s="9" t="str">
        <f>IF(A45=0,A44&amp;" - 1",A44&amp;" - "&amp;A45)</f>
        <v>3 - 4</v>
      </c>
      <c r="AN44" s="18">
        <f>AN43+F43+F44</f>
        <v>-17.830000000074506</v>
      </c>
      <c r="AO44" s="18">
        <f>AN44*G44</f>
        <v>-5.3490000008526257</v>
      </c>
      <c r="AP44" s="9" t="str">
        <f>D44&amp;","&amp;C44</f>
        <v>459015.84,717821.58</v>
      </c>
    </row>
    <row r="45" spans="1:44" s="46" customFormat="1">
      <c r="A45" s="20">
        <f>A44+1</f>
        <v>4</v>
      </c>
      <c r="B45" s="44"/>
      <c r="C45" s="60">
        <v>717801.63</v>
      </c>
      <c r="D45" s="60">
        <v>459015.54</v>
      </c>
      <c r="E45" s="79"/>
      <c r="F45" s="72">
        <f>IF(C46=0,C45-$C$42,C45-C46)</f>
        <v>-1.059999999939464</v>
      </c>
      <c r="G45" s="72">
        <f>IF(D46=0,D45-$D$42,D45-D46)</f>
        <v>40.389999999955762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40.403906989254125</v>
      </c>
      <c r="N45" s="22">
        <f>IF(F45=0,,ATAN(G45/F45))</f>
        <v>-1.5445582297219809</v>
      </c>
      <c r="O45" s="22">
        <f>ABS(DEGREES(N45))</f>
        <v>88.496667775267369</v>
      </c>
      <c r="P45" s="24" t="str">
        <f>TEXT(INT(O45),"00")</f>
        <v>88</v>
      </c>
      <c r="Q45" s="25" t="str">
        <f>TEXT((O45-P45)*60,"00")</f>
        <v>30</v>
      </c>
      <c r="R45" s="23" t="str">
        <f>IF(L45="",IF(F45&gt;0,"S","N"),"")</f>
        <v>N</v>
      </c>
      <c r="S45" s="25" t="str">
        <f>IF(L45="",IF(INT(Q45)=60,INT(P45+1),P45),"due")</f>
        <v>88</v>
      </c>
      <c r="T45" s="25" t="str">
        <f>IF(L45="",IF(INT(Q45)=60,"00",Q45),L45)</f>
        <v>30</v>
      </c>
      <c r="U45" s="24" t="str">
        <f>IF(L45="",IF(G45&gt;0,"W","E"),"")</f>
        <v>W</v>
      </c>
      <c r="V45" s="44"/>
      <c r="W45" s="22">
        <f>IF(S45="due",90*(I45+K45),S45+T45/60)</f>
        <v>88.5</v>
      </c>
      <c r="X45" s="22">
        <f>IF(R45="",W45,IF(R45="N",IF(U45="E",180+W45,180-W45),IF(U45="E",360-W45,W45)))</f>
        <v>91.5</v>
      </c>
      <c r="Y45" s="22">
        <f>RADIANS(X45)</f>
        <v>1.5969762655748114</v>
      </c>
      <c r="Z45" s="64"/>
      <c r="AA45" s="58">
        <f>-M45*COS(Y45)</f>
        <v>1.0576509846938145</v>
      </c>
      <c r="AB45" s="58">
        <f>-M45*SIN(Y45)</f>
        <v>-40.390061579438999</v>
      </c>
      <c r="AC45" s="64"/>
      <c r="AD45" s="82">
        <f>$AA$40/$M$40*M45</f>
        <v>-2.1705467574148515E-3</v>
      </c>
      <c r="AE45" s="82">
        <f>$AB$40/$M$40*M45</f>
        <v>-1.1485406236169836E-3</v>
      </c>
      <c r="AF45" s="22">
        <f>AA45-AD45</f>
        <v>1.0598215314512294</v>
      </c>
      <c r="AG45" s="22">
        <f>AB45-AE45</f>
        <v>-40.388913038815382</v>
      </c>
      <c r="AH45" s="64"/>
      <c r="AI45" s="25">
        <f>A45</f>
        <v>4</v>
      </c>
      <c r="AJ45" s="82">
        <f t="shared" ref="AJ45" si="2">AJ44+AF44</f>
        <v>717801.14623942925</v>
      </c>
      <c r="AK45" s="82">
        <f t="shared" ref="AK45" si="3">AK44+AG44</f>
        <v>459016.0160752869</v>
      </c>
      <c r="AL45" s="66"/>
      <c r="AM45" s="9" t="str">
        <f>IF(A46=0,A45&amp;" - 1",A45&amp;" - "&amp;A46)</f>
        <v>4 - 1</v>
      </c>
      <c r="AN45" s="18">
        <f>AN44+F44+F45</f>
        <v>1.059999999939464</v>
      </c>
      <c r="AO45" s="18">
        <f>AN45*G45</f>
        <v>42.813399997508057</v>
      </c>
      <c r="AP45" s="9" t="str">
        <f>D45&amp;","&amp;C45</f>
        <v>459015.54,717801.63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topLeftCell="A30" workbookViewId="0">
      <selection activeCell="D47" sqref="D4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79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80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74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81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1596.9149999944202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798.45749999721011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5.8643099384179768E-3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20214.173235415779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20000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20000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118.54217700135142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5.8588746899097544E-3</v>
      </c>
      <c r="AB40" s="91">
        <f>SUM(AB42:AB65536)</f>
        <v>2.524250814850415E-4</v>
      </c>
      <c r="AC40" s="91"/>
      <c r="AD40" s="91">
        <f>SUM(AD42:AD65536)</f>
        <v>5.8588746899097544E-3</v>
      </c>
      <c r="AE40" s="91">
        <f>SUM(AE42:AE65536)</f>
        <v>2.524250814850415E-4</v>
      </c>
      <c r="AF40" s="91">
        <f>SUM(AF42:AF65536)</f>
        <v>0</v>
      </c>
      <c r="AG40" s="91">
        <f>SUM(AG42:AG65536)</f>
        <v>7.2164496600635175E-16</v>
      </c>
      <c r="AH40" s="92"/>
      <c r="AI40" s="93">
        <v>1</v>
      </c>
      <c r="AJ40" s="92">
        <f>AJ44+AF44</f>
        <v>717781.19484147371</v>
      </c>
      <c r="AK40" s="92">
        <f>AK44+AG44</f>
        <v>459012.0492074354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3425.9300000000512</v>
      </c>
      <c r="G41" s="72">
        <f>IF(D42=0,D41-$D$41,D41-D42)</f>
        <v>3475.0699999999488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4879.8676078147855</v>
      </c>
      <c r="N41" s="36">
        <f>IF(F41=0,,ATAN(G41/F41))</f>
        <v>0.79251875019442575</v>
      </c>
      <c r="O41" s="36">
        <f>ABS(DEGREES(N41))</f>
        <v>45.407979571123384</v>
      </c>
      <c r="P41" s="37" t="str">
        <f>TEXT(INT(O41),"00")</f>
        <v>45</v>
      </c>
      <c r="Q41" s="38" t="str">
        <f>TEXT((O41-P41)*60,"00")</f>
        <v>24</v>
      </c>
      <c r="R41" s="39" t="str">
        <f>IF(L41="",IF(F41&gt;0,"S","N"),"")</f>
        <v>S</v>
      </c>
      <c r="S41" s="25" t="str">
        <f>IF(L41="",IF(INT(Q41)=60,INT(P41+1),P41),"due")</f>
        <v>45</v>
      </c>
      <c r="T41" s="38" t="str">
        <f>IF(L41="",IF(INT(Q41)=60,"00",Q41),L41)</f>
        <v>24</v>
      </c>
      <c r="U41" s="40" t="str">
        <f>IF(L41="",IF(G41&gt;0,"W","E"),"")</f>
        <v>W</v>
      </c>
      <c r="V41" s="41"/>
      <c r="W41" s="22">
        <f>IF(S41="due",90*(I41+K41),S41+T41/60)</f>
        <v>45.4</v>
      </c>
      <c r="X41" s="22">
        <f>IF(R41="",W41,IF(R41="N",IF(U41="E",180+W41,180-W41),IF(U41="E",360-W41,W41)))</f>
        <v>45.4</v>
      </c>
      <c r="Y41" s="22">
        <f>RADIANS(X41)</f>
        <v>0.79237948040542561</v>
      </c>
      <c r="Z41" s="64"/>
      <c r="AA41" s="58">
        <f>-M41*COS(Y41)</f>
        <v>-3426.4139390393516</v>
      </c>
      <c r="AB41" s="58">
        <f>-M41*SIN(Y41)</f>
        <v>-3474.5928377519044</v>
      </c>
      <c r="AC41" s="64"/>
      <c r="AD41" s="22">
        <v>0</v>
      </c>
      <c r="AE41" s="22">
        <v>0</v>
      </c>
      <c r="AF41" s="22">
        <f t="shared" ref="AF41:AG43" si="0">AA41-AD41</f>
        <v>-3426.4139390393516</v>
      </c>
      <c r="AG41" s="22">
        <f t="shared" si="0"/>
        <v>-3474.5928377519044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717802.69</v>
      </c>
      <c r="D42" s="60">
        <v>458975.15</v>
      </c>
      <c r="E42" s="79"/>
      <c r="F42" s="72">
        <f>IF(C43=0,C42-$C$42,C42-C43)</f>
        <v>1.059999999939464</v>
      </c>
      <c r="G42" s="72">
        <f>IF(D43=0,D42-$D$42,D42-D43)</f>
        <v>-40.389999999955762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40.403906989254125</v>
      </c>
      <c r="N42" s="36">
        <f>IF(F42=0,,ATAN(G42/F42))</f>
        <v>-1.5445582297219809</v>
      </c>
      <c r="O42" s="36">
        <f>ABS(DEGREES(N42))</f>
        <v>88.496667775267369</v>
      </c>
      <c r="P42" s="37" t="str">
        <f>TEXT(INT(O42),"00")</f>
        <v>88</v>
      </c>
      <c r="Q42" s="38" t="str">
        <f>TEXT((O42-P42)*60,"00")</f>
        <v>30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30</v>
      </c>
      <c r="U42" s="40" t="str">
        <f>IF(L42="",IF(G42&gt;0,"W","E"),"")</f>
        <v>E</v>
      </c>
      <c r="V42" s="44"/>
      <c r="W42" s="22">
        <f>IF(S42="due",90*(I42+K42),S42+T42/60)</f>
        <v>88.5</v>
      </c>
      <c r="X42" s="22">
        <f>IF(R42="",W42,IF(R42="N",IF(U42="E",180+W42,180-W42),IF(U42="E",360-W42,W42)))</f>
        <v>271.5</v>
      </c>
      <c r="Y42" s="22">
        <f>RADIANS(X42)</f>
        <v>4.7385689191646048</v>
      </c>
      <c r="Z42" s="64"/>
      <c r="AA42" s="58">
        <f>-M42*COS(Y42)</f>
        <v>-1.0576509846938185</v>
      </c>
      <c r="AB42" s="58">
        <f>-M42*SIN(Y42)</f>
        <v>40.390061579438999</v>
      </c>
      <c r="AC42" s="64"/>
      <c r="AD42" s="82">
        <f>$AA$40/$M$40*M42</f>
        <v>1.9969384232762159E-3</v>
      </c>
      <c r="AE42" s="82">
        <f>$AB$40/$M$40*M42</f>
        <v>8.6036546418075637E-5</v>
      </c>
      <c r="AF42" s="22">
        <f t="shared" si="0"/>
        <v>-1.0596479231170948</v>
      </c>
      <c r="AG42" s="22">
        <f t="shared" si="0"/>
        <v>40.389975542892579</v>
      </c>
      <c r="AH42" s="63"/>
      <c r="AI42" s="38">
        <f>A42</f>
        <v>1</v>
      </c>
      <c r="AJ42" s="82">
        <f t="shared" ref="AJ42:AK44" si="1">AJ41+AF41</f>
        <v>717802.20606096066</v>
      </c>
      <c r="AK42" s="82">
        <f t="shared" si="1"/>
        <v>458975.62716224807</v>
      </c>
      <c r="AL42" s="66"/>
      <c r="AM42" s="9" t="str">
        <f>IF(A43=0,A42&amp;" - 1",A42&amp;" - "&amp;A43)</f>
        <v>1 - 2</v>
      </c>
      <c r="AN42" s="18">
        <f>F42</f>
        <v>1.059999999939464</v>
      </c>
      <c r="AO42" s="18">
        <f>AN42*G42</f>
        <v>-42.813399997508057</v>
      </c>
      <c r="AP42" s="9" t="str">
        <f>D42&amp;","&amp;C42</f>
        <v>458975.15,717802.69</v>
      </c>
    </row>
    <row r="43" spans="1:44">
      <c r="A43" s="20">
        <f>A42+1</f>
        <v>2</v>
      </c>
      <c r="B43" s="44"/>
      <c r="C43" s="60">
        <v>717801.63</v>
      </c>
      <c r="D43" s="60">
        <v>459015.54</v>
      </c>
      <c r="E43" s="79"/>
      <c r="F43" s="72">
        <f>IF(C44=0,C43-$C$42,C43-C44)</f>
        <v>17.14000000001397</v>
      </c>
      <c r="G43" s="72">
        <f>IF(D44=0,D43-$D$42,D43-D44)</f>
        <v>0.88999999995576218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17.163091213426565</v>
      </c>
      <c r="N43" s="36">
        <f>IF(F43=0,,ATAN(G43/F43))</f>
        <v>5.1878728544577785E-2</v>
      </c>
      <c r="O43" s="36">
        <f>ABS(DEGREES(N43))</f>
        <v>2.9724321921091788</v>
      </c>
      <c r="P43" s="37" t="str">
        <f>TEXT(INT(O43),"00")</f>
        <v>02</v>
      </c>
      <c r="Q43" s="38" t="str">
        <f>TEXT((O43-P43)*60,"00")</f>
        <v>58</v>
      </c>
      <c r="R43" s="39" t="str">
        <f>IF(L43="",IF(F43&gt;0,"S","N"),"")</f>
        <v>S</v>
      </c>
      <c r="S43" s="25" t="str">
        <f>IF(L43="",IF(INT(Q43)=60,INT(P43+1),P43),"due")</f>
        <v>02</v>
      </c>
      <c r="T43" s="38" t="str">
        <f>IF(L43="",IF(INT(Q43)=60,"00",Q43),L43)</f>
        <v>58</v>
      </c>
      <c r="U43" s="40" t="str">
        <f>IF(L43="",IF(G43&gt;0,"W","E"),"")</f>
        <v>W</v>
      </c>
      <c r="V43" s="44"/>
      <c r="W43" s="22">
        <f>IF(S43="due",90*(I43+K43),S43+T43/60)</f>
        <v>2.9666666666666668</v>
      </c>
      <c r="X43" s="22">
        <f>IF(R43="",W43,IF(R43="N",IF(U43="E",180+W43,180-W43),IF(U43="E",360-W43,W43)))</f>
        <v>2.9666666666666668</v>
      </c>
      <c r="Y43" s="22">
        <f>RADIANS(X43)</f>
        <v>5.1778101142498444E-2</v>
      </c>
      <c r="Z43" s="64"/>
      <c r="AA43" s="58">
        <f>-M43*COS(Y43)</f>
        <v>-17.140089471622925</v>
      </c>
      <c r="AB43" s="58">
        <f>-M43*SIN(Y43)</f>
        <v>-0.8882752417810178</v>
      </c>
      <c r="AC43" s="64"/>
      <c r="AD43" s="82">
        <f>$AA$40/$M$40*M43</f>
        <v>8.4827529959915463E-4</v>
      </c>
      <c r="AE43" s="82">
        <f>$AB$40/$M$40*M43</f>
        <v>3.6547284752793177E-5</v>
      </c>
      <c r="AF43" s="22">
        <f t="shared" si="0"/>
        <v>-17.140937746922525</v>
      </c>
      <c r="AG43" s="22">
        <f t="shared" si="0"/>
        <v>-0.88831178906577057</v>
      </c>
      <c r="AH43" s="64"/>
      <c r="AI43" s="25">
        <f>A43</f>
        <v>2</v>
      </c>
      <c r="AJ43" s="82">
        <f t="shared" si="1"/>
        <v>717801.14641303755</v>
      </c>
      <c r="AK43" s="82">
        <f t="shared" si="1"/>
        <v>459016.01713779097</v>
      </c>
      <c r="AL43" s="66"/>
      <c r="AM43" s="9" t="str">
        <f>IF(A44=0,A43&amp;" - 1",A43&amp;" - "&amp;A44)</f>
        <v>2 - 3</v>
      </c>
      <c r="AN43" s="18">
        <f>AN42+F42+F43</f>
        <v>19.259999999892898</v>
      </c>
      <c r="AO43" s="18">
        <f>AN43*G43</f>
        <v>17.141399999052659</v>
      </c>
      <c r="AP43" s="9" t="str">
        <f>D43&amp;","&amp;C43</f>
        <v>459015.54,717801.63</v>
      </c>
    </row>
    <row r="44" spans="1:44" s="46" customFormat="1">
      <c r="A44" s="20">
        <f>A43+1</f>
        <v>3</v>
      </c>
      <c r="B44" s="44"/>
      <c r="C44" s="60">
        <v>717784.49</v>
      </c>
      <c r="D44" s="60">
        <v>459014.65</v>
      </c>
      <c r="E44" s="79"/>
      <c r="F44" s="72">
        <f>IF(C45=0,C44-$C$42,C44-C45)</f>
        <v>2.809999999939464</v>
      </c>
      <c r="G44" s="72">
        <f>IF(D45=0,D44-$D$42,D44-D45)</f>
        <v>3.0800000000162981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4.1692325432578334</v>
      </c>
      <c r="N44" s="22">
        <f>IF(F44=0,,ATAN(G44/F44))</f>
        <v>0.83120650249760641</v>
      </c>
      <c r="O44" s="22">
        <f>ABS(DEGREES(N44))</f>
        <v>47.62462449694317</v>
      </c>
      <c r="P44" s="24" t="str">
        <f>TEXT(INT(O44),"00")</f>
        <v>47</v>
      </c>
      <c r="Q44" s="25" t="str">
        <f>TEXT((O44-P44)*60,"00")</f>
        <v>37</v>
      </c>
      <c r="R44" s="23" t="str">
        <f>IF(L44="",IF(F44&gt;0,"S","N"),"")</f>
        <v>S</v>
      </c>
      <c r="S44" s="25" t="str">
        <f>IF(L44="",IF(INT(Q44)=60,INT(P44+1),P44),"due")</f>
        <v>47</v>
      </c>
      <c r="T44" s="25" t="str">
        <f>IF(L44="",IF(INT(Q44)=60,"00",Q44),L44)</f>
        <v>37</v>
      </c>
      <c r="U44" s="24" t="str">
        <f>IF(L44="",IF(G44&gt;0,"W","E"),"")</f>
        <v>W</v>
      </c>
      <c r="V44" s="44"/>
      <c r="W44" s="22">
        <f>IF(S44="due",90*(I44+K44),S44+T44/60)</f>
        <v>47.616666666666667</v>
      </c>
      <c r="X44" s="22">
        <f>IF(R44="",W44,IF(R44="N",IF(U44="E",180+W44,180-W44),IF(U44="E",360-W44,W44)))</f>
        <v>47.616666666666667</v>
      </c>
      <c r="Y44" s="22">
        <f>RADIANS(X44)</f>
        <v>0.83106761215796654</v>
      </c>
      <c r="Z44" s="64"/>
      <c r="AA44" s="58">
        <f>-M44*COS(Y44)</f>
        <v>-2.8104277550809917</v>
      </c>
      <c r="AB44" s="58">
        <f>-M44*SIN(Y44)</f>
        <v>-3.0796096884557627</v>
      </c>
      <c r="AC44" s="64"/>
      <c r="AD44" s="82">
        <f>$AA$40/$M$40*M44</f>
        <v>2.0606177178408763E-4</v>
      </c>
      <c r="AE44" s="82">
        <f>$AB$40/$M$40*M44</f>
        <v>8.8780119539220835E-6</v>
      </c>
      <c r="AF44" s="22">
        <f>AA44-AD44</f>
        <v>-2.8106338168527758</v>
      </c>
      <c r="AG44" s="22">
        <f>AB44-AE44</f>
        <v>-3.0796185664677167</v>
      </c>
      <c r="AH44" s="64"/>
      <c r="AI44" s="25">
        <f>A44</f>
        <v>3</v>
      </c>
      <c r="AJ44" s="82">
        <f t="shared" si="1"/>
        <v>717784.00547529059</v>
      </c>
      <c r="AK44" s="82">
        <f t="shared" si="1"/>
        <v>459015.12882600189</v>
      </c>
      <c r="AL44" s="66"/>
      <c r="AM44" s="9" t="str">
        <f>IF(A45=0,A44&amp;" - 1",A44&amp;" - "&amp;A45)</f>
        <v>3 - 4</v>
      </c>
      <c r="AN44" s="18">
        <f>AN43+F43+F44</f>
        <v>39.209999999846332</v>
      </c>
      <c r="AO44" s="18">
        <f>AN44*G44</f>
        <v>120.76680000016576</v>
      </c>
      <c r="AP44" s="9" t="str">
        <f>D44&amp;","&amp;C44</f>
        <v>459014.65,717784.49</v>
      </c>
    </row>
    <row r="45" spans="1:44" s="46" customFormat="1">
      <c r="A45" s="20">
        <f t="shared" ref="A45:A46" si="2">A44+1</f>
        <v>4</v>
      </c>
      <c r="B45" s="44"/>
      <c r="C45" s="60">
        <v>717781.68</v>
      </c>
      <c r="D45" s="60">
        <v>459011.57</v>
      </c>
      <c r="E45" s="79"/>
      <c r="F45" s="72">
        <f t="shared" ref="F45:F46" si="3">IF(C46=0,C45-$C$42,C45-C46)</f>
        <v>-0.97999999998137355</v>
      </c>
      <c r="G45" s="72">
        <f t="shared" ref="G45:G46" si="4">IF(D46=0,D45-$D$42,D45-D46)</f>
        <v>36.760000000009313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36.773060791843918</v>
      </c>
      <c r="N45" s="22">
        <f t="shared" ref="N45:N46" si="11">IF(F45=0,,ATAN(G45/F45))</f>
        <v>-1.5441432275291713</v>
      </c>
      <c r="O45" s="22">
        <f t="shared" ref="O45:O46" si="12">ABS(DEGREES(N45))</f>
        <v>88.472889901130713</v>
      </c>
      <c r="P45" s="24" t="str">
        <f t="shared" ref="P45:P46" si="13">TEXT(INT(O45),"00")</f>
        <v>88</v>
      </c>
      <c r="Q45" s="25" t="str">
        <f t="shared" ref="Q45:Q46" si="14">TEXT((O45-P45)*60,"00")</f>
        <v>28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28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88.466666666666669</v>
      </c>
      <c r="X45" s="22">
        <f t="shared" ref="X45:X46" si="20">IF(R45="",W45,IF(R45="N",IF(U45="E",180+W45,180-W45),IF(U45="E",360-W45,W45)))</f>
        <v>91.533333333333331</v>
      </c>
      <c r="Y45" s="22">
        <f t="shared" ref="Y45:Y46" si="21">RADIANS(X45)</f>
        <v>1.5975580419921429</v>
      </c>
      <c r="Z45" s="64"/>
      <c r="AA45" s="58">
        <f t="shared" ref="AA45:AA46" si="22">-M45*COS(Y45)</f>
        <v>0.98399271583549897</v>
      </c>
      <c r="AB45" s="58">
        <f t="shared" ref="AB45:AB46" si="23">-M45*SIN(Y45)</f>
        <v>-36.759893339560044</v>
      </c>
      <c r="AC45" s="64"/>
      <c r="AD45" s="82">
        <f t="shared" ref="AD45:AD46" si="24">$AA$40/$M$40*M45</f>
        <v>1.8174860677764582E-3</v>
      </c>
      <c r="AE45" s="82">
        <f t="shared" ref="AE45:AE46" si="25">$AB$40/$M$40*M45</f>
        <v>7.830498057016249E-5</v>
      </c>
      <c r="AF45" s="22">
        <f t="shared" ref="AF45:AF46" si="26">AA45-AD45</f>
        <v>0.98217522976772254</v>
      </c>
      <c r="AG45" s="22">
        <f t="shared" ref="AG45:AG46" si="27">AB45-AE45</f>
        <v>-36.759971644540613</v>
      </c>
      <c r="AH45" s="64"/>
      <c r="AI45" s="25">
        <f t="shared" ref="AI45:AI46" si="28">A45</f>
        <v>4</v>
      </c>
      <c r="AJ45" s="82">
        <f t="shared" ref="AJ45:AJ46" si="29">AJ44+AF44</f>
        <v>717781.19484147371</v>
      </c>
      <c r="AK45" s="82">
        <f t="shared" ref="AK45:AK46" si="30">AK44+AG44</f>
        <v>459012.0492074354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41.039999999804422</v>
      </c>
      <c r="AO45" s="18">
        <f t="shared" ref="AO45:AO46" si="33">AN45*G45</f>
        <v>1508.6303999931927</v>
      </c>
      <c r="AP45" s="9" t="str">
        <f t="shared" ref="AP45:AP46" si="34">D45&amp;","&amp;C45</f>
        <v>459011.57,717781.68</v>
      </c>
    </row>
    <row r="46" spans="1:44" s="46" customFormat="1">
      <c r="A46" s="20">
        <f t="shared" si="2"/>
        <v>5</v>
      </c>
      <c r="B46" s="44"/>
      <c r="C46" s="60">
        <v>717782.66</v>
      </c>
      <c r="D46" s="60">
        <v>458974.81</v>
      </c>
      <c r="E46" s="79"/>
      <c r="F46" s="72">
        <f t="shared" si="3"/>
        <v>-20.029999999911524</v>
      </c>
      <c r="G46" s="72">
        <f t="shared" si="4"/>
        <v>-0.34000000002561137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20.032885463568974</v>
      </c>
      <c r="N46" s="22">
        <f t="shared" si="11"/>
        <v>1.6972908156637323E-2</v>
      </c>
      <c r="O46" s="22">
        <f t="shared" si="12"/>
        <v>0.97247600343848861</v>
      </c>
      <c r="P46" s="24" t="str">
        <f t="shared" si="13"/>
        <v>00</v>
      </c>
      <c r="Q46" s="25" t="str">
        <f t="shared" si="14"/>
        <v>58</v>
      </c>
      <c r="R46" s="23" t="str">
        <f t="shared" si="15"/>
        <v>N</v>
      </c>
      <c r="S46" s="25" t="str">
        <f t="shared" si="16"/>
        <v>00</v>
      </c>
      <c r="T46" s="25" t="str">
        <f t="shared" si="17"/>
        <v>58</v>
      </c>
      <c r="U46" s="24" t="str">
        <f t="shared" si="18"/>
        <v>E</v>
      </c>
      <c r="V46" s="44"/>
      <c r="W46" s="22">
        <f t="shared" si="19"/>
        <v>0.96666666666666667</v>
      </c>
      <c r="X46" s="22">
        <f t="shared" si="20"/>
        <v>180.96666666666667</v>
      </c>
      <c r="Y46" s="22">
        <f t="shared" si="21"/>
        <v>3.158464169692405</v>
      </c>
      <c r="Z46" s="64"/>
      <c r="AA46" s="58">
        <f t="shared" si="22"/>
        <v>20.030034370252146</v>
      </c>
      <c r="AB46" s="58">
        <f t="shared" si="23"/>
        <v>0.33796911543930785</v>
      </c>
      <c r="AC46" s="64"/>
      <c r="AD46" s="82">
        <f t="shared" si="24"/>
        <v>9.9011312747383784E-4</v>
      </c>
      <c r="AE46" s="82">
        <f t="shared" si="25"/>
        <v>4.2658257790088101E-5</v>
      </c>
      <c r="AF46" s="22">
        <f t="shared" si="26"/>
        <v>20.029044257124671</v>
      </c>
      <c r="AG46" s="22">
        <f t="shared" si="27"/>
        <v>0.33792645718151776</v>
      </c>
      <c r="AH46" s="64"/>
      <c r="AI46" s="25">
        <f t="shared" si="28"/>
        <v>5</v>
      </c>
      <c r="AJ46" s="82">
        <f t="shared" si="29"/>
        <v>717782.17701670353</v>
      </c>
      <c r="AK46" s="82">
        <f t="shared" si="30"/>
        <v>458975.28923579084</v>
      </c>
      <c r="AL46" s="66"/>
      <c r="AM46" s="9" t="str">
        <f t="shared" si="31"/>
        <v>5 - 1</v>
      </c>
      <c r="AN46" s="18">
        <f t="shared" si="32"/>
        <v>20.029999999911524</v>
      </c>
      <c r="AO46" s="18">
        <f t="shared" si="33"/>
        <v>-6.8102000004829142</v>
      </c>
      <c r="AP46" s="9" t="str">
        <f t="shared" si="34"/>
        <v>458974.81,717782.66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topLeftCell="A30" workbookViewId="0">
      <selection activeCell="M49" sqref="M4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82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83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84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1608.3699999995943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804.18499999979713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1.7003483226645966E-3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70903.928242541486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71000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71000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120.56137545753633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1.4913150829656274E-3</v>
      </c>
      <c r="AB40" s="91">
        <f>SUM(AB42:AB65536)</f>
        <v>8.168009192621728E-4</v>
      </c>
      <c r="AC40" s="91"/>
      <c r="AD40" s="91">
        <f>SUM(AD42:AD65536)</f>
        <v>1.4913150829656274E-3</v>
      </c>
      <c r="AE40" s="91">
        <f>SUM(AE42:AE65536)</f>
        <v>8.168009192621728E-4</v>
      </c>
      <c r="AF40" s="91">
        <f>SUM(AF42:AF65536)</f>
        <v>0</v>
      </c>
      <c r="AG40" s="91">
        <f>SUM(AG42:AG65536)</f>
        <v>2.2204460492503131E-15</v>
      </c>
      <c r="AH40" s="92"/>
      <c r="AI40" s="93">
        <v>1</v>
      </c>
      <c r="AJ40" s="92">
        <f>AJ44+AF44</f>
        <v>717782.21578881575</v>
      </c>
      <c r="AK40" s="92">
        <f>AK44+AG44</f>
        <v>458975.24510613235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3405.25</v>
      </c>
      <c r="G41" s="72">
        <f>IF(D42=0,D41-$D$41,D41-D42)</f>
        <v>3494.4399999999441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4879.2251921898023</v>
      </c>
      <c r="N41" s="36">
        <f>IF(F41=0,,ATAN(G41/F41))</f>
        <v>0.79832411117951785</v>
      </c>
      <c r="O41" s="36">
        <f>ABS(DEGREES(N41))</f>
        <v>45.740602254119075</v>
      </c>
      <c r="P41" s="37" t="str">
        <f>TEXT(INT(O41),"00")</f>
        <v>45</v>
      </c>
      <c r="Q41" s="38" t="str">
        <f>TEXT((O41-P41)*60,"00")</f>
        <v>44</v>
      </c>
      <c r="R41" s="39" t="str">
        <f>IF(L41="",IF(F41&gt;0,"S","N"),"")</f>
        <v>S</v>
      </c>
      <c r="S41" s="25" t="str">
        <f>IF(L41="",IF(INT(Q41)=60,INT(P41+1),P41),"due")</f>
        <v>45</v>
      </c>
      <c r="T41" s="38" t="str">
        <f>IF(L41="",IF(INT(Q41)=60,"00",Q41),L41)</f>
        <v>44</v>
      </c>
      <c r="U41" s="40" t="str">
        <f>IF(L41="",IF(G41&gt;0,"W","E"),"")</f>
        <v>W</v>
      </c>
      <c r="V41" s="41"/>
      <c r="W41" s="22">
        <f>IF(S41="due",90*(I41+K41),S41+T41/60)</f>
        <v>45.733333333333334</v>
      </c>
      <c r="X41" s="22">
        <f>IF(R41="",W41,IF(R41="N",IF(U41="E",180+W41,180-W41),IF(U41="E",360-W41,W41)))</f>
        <v>45.733333333333334</v>
      </c>
      <c r="Y41" s="22">
        <f>RADIANS(X41)</f>
        <v>0.79819724457874008</v>
      </c>
      <c r="Z41" s="64"/>
      <c r="AA41" s="58">
        <f>-M41*COS(Y41)</f>
        <v>-3405.6933003192544</v>
      </c>
      <c r="AB41" s="58">
        <f>-M41*SIN(Y41)</f>
        <v>-3494.0079593870646</v>
      </c>
      <c r="AC41" s="64"/>
      <c r="AD41" s="22">
        <v>0</v>
      </c>
      <c r="AE41" s="22">
        <v>0</v>
      </c>
      <c r="AF41" s="22">
        <f t="shared" ref="AF41:AG43" si="0">AA41-AD41</f>
        <v>-3405.6933003192544</v>
      </c>
      <c r="AG41" s="22">
        <f t="shared" si="0"/>
        <v>-3494.0079593870646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717823.37</v>
      </c>
      <c r="D42" s="60">
        <v>458955.78</v>
      </c>
      <c r="E42" s="79"/>
      <c r="F42" s="72">
        <f>IF(C43=0,C42-$C$42,C42-C43)</f>
        <v>0.60999999998603016</v>
      </c>
      <c r="G42" s="72">
        <f>IF(D43=0,D42-$D$42,D42-D43)</f>
        <v>-20.159999999974389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20.169226559264743</v>
      </c>
      <c r="N42" s="36">
        <f>IF(F42=0,,ATAN(G42/F42))</f>
        <v>-1.5405476193628913</v>
      </c>
      <c r="O42" s="36">
        <f>ABS(DEGREES(N42))</f>
        <v>88.266876728420087</v>
      </c>
      <c r="P42" s="37" t="str">
        <f>TEXT(INT(O42),"00")</f>
        <v>88</v>
      </c>
      <c r="Q42" s="38" t="str">
        <f>TEXT((O42-P42)*60,"00")</f>
        <v>16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16</v>
      </c>
      <c r="U42" s="40" t="str">
        <f>IF(L42="",IF(G42&gt;0,"W","E"),"")</f>
        <v>E</v>
      </c>
      <c r="V42" s="44"/>
      <c r="W42" s="22">
        <f>IF(S42="due",90*(I42+K42),S42+T42/60)</f>
        <v>88.266666666666666</v>
      </c>
      <c r="X42" s="22">
        <f>IF(R42="",W42,IF(R42="N",IF(U42="E",180+W42,180-W42),IF(U42="E",360-W42,W42)))</f>
        <v>271.73333333333335</v>
      </c>
      <c r="Y42" s="22">
        <f>RADIANS(X42)</f>
        <v>4.7426413540859249</v>
      </c>
      <c r="Z42" s="64"/>
      <c r="AA42" s="58">
        <f>-M42*COS(Y42)</f>
        <v>-0.61007391196960181</v>
      </c>
      <c r="AB42" s="58">
        <f>-M42*SIN(Y42)</f>
        <v>20.159997763414669</v>
      </c>
      <c r="AC42" s="64"/>
      <c r="AD42" s="82">
        <f>$AA$40/$M$40*M42</f>
        <v>2.4948845901460895E-4</v>
      </c>
      <c r="AE42" s="82">
        <f>$AB$40/$M$40*M42</f>
        <v>1.3664610852268328E-4</v>
      </c>
      <c r="AF42" s="22">
        <f t="shared" si="0"/>
        <v>-0.61032340042861644</v>
      </c>
      <c r="AG42" s="22">
        <f t="shared" si="0"/>
        <v>20.159861117306146</v>
      </c>
      <c r="AH42" s="63"/>
      <c r="AI42" s="38">
        <f>A42</f>
        <v>1</v>
      </c>
      <c r="AJ42" s="82">
        <f t="shared" ref="AJ42:AK44" si="1">AJ41+AF41</f>
        <v>717822.92669968074</v>
      </c>
      <c r="AK42" s="82">
        <f t="shared" si="1"/>
        <v>458956.21204061288</v>
      </c>
      <c r="AL42" s="66"/>
      <c r="AM42" s="9" t="str">
        <f>IF(A43=0,A42&amp;" - 1",A42&amp;" - "&amp;A43)</f>
        <v>1 - 2</v>
      </c>
      <c r="AN42" s="18">
        <f>F42</f>
        <v>0.60999999998603016</v>
      </c>
      <c r="AO42" s="18">
        <f>AN42*G42</f>
        <v>-12.297599999702745</v>
      </c>
      <c r="AP42" s="9" t="str">
        <f>D42&amp;","&amp;C42</f>
        <v>458955.78,717823.37</v>
      </c>
    </row>
    <row r="43" spans="1:44">
      <c r="A43" s="20">
        <f>A42+1</f>
        <v>2</v>
      </c>
      <c r="B43" s="44"/>
      <c r="C43" s="60">
        <v>717822.76</v>
      </c>
      <c r="D43" s="60">
        <v>458975.94</v>
      </c>
      <c r="E43" s="79"/>
      <c r="F43" s="72">
        <f>IF(C44=0,C43-$C$42,C43-C44)</f>
        <v>20.070000000065193</v>
      </c>
      <c r="G43" s="72">
        <f>IF(D44=0,D43-$D$42,D43-D44)</f>
        <v>0.78999999997904524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20.085542063946985</v>
      </c>
      <c r="N43" s="36">
        <f>IF(F43=0,,ATAN(G43/F43))</f>
        <v>3.9341921975564652E-2</v>
      </c>
      <c r="O43" s="36">
        <f>ABS(DEGREES(N43))</f>
        <v>2.2541260871328404</v>
      </c>
      <c r="P43" s="37" t="str">
        <f>TEXT(INT(O43),"00")</f>
        <v>02</v>
      </c>
      <c r="Q43" s="38" t="str">
        <f>TEXT((O43-P43)*60,"00")</f>
        <v>15</v>
      </c>
      <c r="R43" s="39" t="str">
        <f>IF(L43="",IF(F43&gt;0,"S","N"),"")</f>
        <v>S</v>
      </c>
      <c r="S43" s="25" t="str">
        <f>IF(L43="",IF(INT(Q43)=60,INT(P43+1),P43),"due")</f>
        <v>02</v>
      </c>
      <c r="T43" s="38" t="str">
        <f>IF(L43="",IF(INT(Q43)=60,"00",Q43),L43)</f>
        <v>15</v>
      </c>
      <c r="U43" s="40" t="str">
        <f>IF(L43="",IF(G43&gt;0,"W","E"),"")</f>
        <v>W</v>
      </c>
      <c r="V43" s="44"/>
      <c r="W43" s="22">
        <f>IF(S43="due",90*(I43+K43),S43+T43/60)</f>
        <v>2.25</v>
      </c>
      <c r="X43" s="22">
        <f>IF(R43="",W43,IF(R43="N",IF(U43="E",180+W43,180-W43),IF(U43="E",360-W43,W43)))</f>
        <v>2.25</v>
      </c>
      <c r="Y43" s="22">
        <f>RADIANS(X43)</f>
        <v>3.9269908169872414E-2</v>
      </c>
      <c r="Z43" s="64"/>
      <c r="AA43" s="58">
        <f>-M43*COS(Y43)</f>
        <v>-20.070056838930245</v>
      </c>
      <c r="AB43" s="58">
        <f>-M43*SIN(Y43)</f>
        <v>-0.78855468085158131</v>
      </c>
      <c r="AC43" s="64"/>
      <c r="AD43" s="82">
        <f>$AA$40/$M$40*M43</f>
        <v>2.4845330202835099E-4</v>
      </c>
      <c r="AE43" s="82">
        <f>$AB$40/$M$40*M43</f>
        <v>1.360791477324291E-4</v>
      </c>
      <c r="AF43" s="22">
        <f t="shared" si="0"/>
        <v>-20.070305292232273</v>
      </c>
      <c r="AG43" s="22">
        <f t="shared" si="0"/>
        <v>-0.78869075999931371</v>
      </c>
      <c r="AH43" s="64"/>
      <c r="AI43" s="25">
        <f>A43</f>
        <v>2</v>
      </c>
      <c r="AJ43" s="82">
        <f t="shared" si="1"/>
        <v>717822.31637628027</v>
      </c>
      <c r="AK43" s="82">
        <f t="shared" si="1"/>
        <v>458976.37190173019</v>
      </c>
      <c r="AL43" s="66"/>
      <c r="AM43" s="9" t="str">
        <f>IF(A44=0,A43&amp;" - 1",A43&amp;" - "&amp;A44)</f>
        <v>2 - 3</v>
      </c>
      <c r="AN43" s="18">
        <f>AN42+F42+F43</f>
        <v>21.290000000037253</v>
      </c>
      <c r="AO43" s="18">
        <f>AN43*G43</f>
        <v>16.819099999583305</v>
      </c>
      <c r="AP43" s="9" t="str">
        <f>D43&amp;","&amp;C43</f>
        <v>458975.94,717822.76</v>
      </c>
    </row>
    <row r="44" spans="1:44" s="46" customFormat="1">
      <c r="A44" s="20">
        <f>A43+1</f>
        <v>3</v>
      </c>
      <c r="B44" s="44"/>
      <c r="C44" s="60">
        <v>717802.69</v>
      </c>
      <c r="D44" s="60">
        <v>458975.15</v>
      </c>
      <c r="E44" s="79"/>
      <c r="F44" s="72">
        <f>IF(C45=0,C44-$C$42,C44-C45)</f>
        <v>20.029999999911524</v>
      </c>
      <c r="G44" s="72">
        <f>IF(D45=0,D44-$D$42,D44-D45)</f>
        <v>0.34000000002561137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20.032885463568974</v>
      </c>
      <c r="N44" s="22">
        <f>IF(F44=0,,ATAN(G44/F44))</f>
        <v>1.6972908156637323E-2</v>
      </c>
      <c r="O44" s="22">
        <f>ABS(DEGREES(N44))</f>
        <v>0.97247600343848861</v>
      </c>
      <c r="P44" s="24" t="str">
        <f>TEXT(INT(O44),"00")</f>
        <v>00</v>
      </c>
      <c r="Q44" s="25" t="str">
        <f>TEXT((O44-P44)*60,"00")</f>
        <v>58</v>
      </c>
      <c r="R44" s="23" t="str">
        <f>IF(L44="",IF(F44&gt;0,"S","N"),"")</f>
        <v>S</v>
      </c>
      <c r="S44" s="25" t="str">
        <f>IF(L44="",IF(INT(Q44)=60,INT(P44+1),P44),"due")</f>
        <v>00</v>
      </c>
      <c r="T44" s="25" t="str">
        <f>IF(L44="",IF(INT(Q44)=60,"00",Q44),L44)</f>
        <v>58</v>
      </c>
      <c r="U44" s="24" t="str">
        <f>IF(L44="",IF(G44&gt;0,"W","E"),"")</f>
        <v>W</v>
      </c>
      <c r="V44" s="44"/>
      <c r="W44" s="22">
        <f>IF(S44="due",90*(I44+K44),S44+T44/60)</f>
        <v>0.96666666666666667</v>
      </c>
      <c r="X44" s="22">
        <f>IF(R44="",W44,IF(R44="N",IF(U44="E",180+W44,180-W44),IF(U44="E",360-W44,W44)))</f>
        <v>0.96666666666666667</v>
      </c>
      <c r="Y44" s="22">
        <f>RADIANS(X44)</f>
        <v>1.6871516102611853E-2</v>
      </c>
      <c r="Z44" s="64"/>
      <c r="AA44" s="58">
        <f>-M44*COS(Y44)</f>
        <v>-20.030034370252146</v>
      </c>
      <c r="AB44" s="58">
        <f>-M44*SIN(Y44)</f>
        <v>-0.33796911543931063</v>
      </c>
      <c r="AC44" s="64"/>
      <c r="AD44" s="82">
        <f>$AA$40/$M$40*M44</f>
        <v>2.4780195260517624E-4</v>
      </c>
      <c r="AE44" s="82">
        <f>$AB$40/$M$40*M44</f>
        <v>1.3572240031286162E-4</v>
      </c>
      <c r="AF44" s="22">
        <f>AA44-AD44</f>
        <v>-20.03028217220475</v>
      </c>
      <c r="AG44" s="22">
        <f>AB44-AE44</f>
        <v>-0.33810483783962347</v>
      </c>
      <c r="AH44" s="64"/>
      <c r="AI44" s="25">
        <f>A44</f>
        <v>3</v>
      </c>
      <c r="AJ44" s="82">
        <f t="shared" si="1"/>
        <v>717802.24607098801</v>
      </c>
      <c r="AK44" s="82">
        <f t="shared" si="1"/>
        <v>458975.58321097022</v>
      </c>
      <c r="AL44" s="66"/>
      <c r="AM44" s="9" t="str">
        <f>IF(A45=0,A44&amp;" - 1",A44&amp;" - "&amp;A45)</f>
        <v>3 - 4</v>
      </c>
      <c r="AN44" s="18">
        <f>AN43+F43+F44</f>
        <v>61.39000000001397</v>
      </c>
      <c r="AO44" s="18">
        <f>AN44*G44</f>
        <v>20.87260000157703</v>
      </c>
      <c r="AP44" s="9" t="str">
        <f>D44&amp;","&amp;C44</f>
        <v>458975.15,717802.69</v>
      </c>
    </row>
    <row r="45" spans="1:44" s="46" customFormat="1">
      <c r="A45" s="20">
        <f t="shared" ref="A45:A46" si="2">A44+1</f>
        <v>4</v>
      </c>
      <c r="B45" s="44"/>
      <c r="C45" s="60">
        <v>717782.66</v>
      </c>
      <c r="D45" s="60">
        <v>458974.81</v>
      </c>
      <c r="E45" s="79"/>
      <c r="F45" s="72">
        <f t="shared" ref="F45:F46" si="3">IF(C46=0,C45-$C$42,C45-C46)</f>
        <v>-0.58999999996740371</v>
      </c>
      <c r="G45" s="72">
        <f t="shared" ref="G45:G46" si="4">IF(D46=0,D45-$D$42,D45-D46)</f>
        <v>20.130000000004657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20.138644442964601</v>
      </c>
      <c r="N45" s="22">
        <f t="shared" ref="N45:N46" si="11">IF(F45=0,,ATAN(G45/F45))</f>
        <v>-1.5414952268813826</v>
      </c>
      <c r="O45" s="22">
        <f t="shared" ref="O45:O46" si="12">ABS(DEGREES(N45))</f>
        <v>88.321170639864505</v>
      </c>
      <c r="P45" s="24" t="str">
        <f t="shared" ref="P45:P46" si="13">TEXT(INT(O45),"00")</f>
        <v>88</v>
      </c>
      <c r="Q45" s="25" t="str">
        <f t="shared" ref="Q45:Q46" si="14">TEXT((O45-P45)*60,"00")</f>
        <v>19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19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88.316666666666663</v>
      </c>
      <c r="X45" s="22">
        <f t="shared" ref="X45:X46" si="20">IF(R45="",W45,IF(R45="N",IF(U45="E",180+W45,180-W45),IF(U45="E",360-W45,W45)))</f>
        <v>91.683333333333337</v>
      </c>
      <c r="Y45" s="22">
        <f t="shared" ref="Y45:Y46" si="21">RADIANS(X45)</f>
        <v>1.6001760358701345</v>
      </c>
      <c r="Z45" s="64"/>
      <c r="AA45" s="58">
        <f t="shared" ref="AA45:AA46" si="22">-M45*COS(Y45)</f>
        <v>0.59158240056835043</v>
      </c>
      <c r="AB45" s="58">
        <f t="shared" ref="AB45:AB46" si="23">-M45*SIN(Y45)</f>
        <v>-20.129953558403624</v>
      </c>
      <c r="AC45" s="64"/>
      <c r="AD45" s="82">
        <f t="shared" ref="AD45:AD46" si="24">$AA$40/$M$40*M45</f>
        <v>2.4911016562558343E-4</v>
      </c>
      <c r="AE45" s="82">
        <f t="shared" ref="AE45:AE46" si="25">$AB$40/$M$40*M45</f>
        <v>1.3643891529340781E-4</v>
      </c>
      <c r="AF45" s="22">
        <f t="shared" ref="AF45:AF46" si="26">AA45-AD45</f>
        <v>0.59133329040272486</v>
      </c>
      <c r="AG45" s="22">
        <f t="shared" ref="AG45:AG46" si="27">AB45-AE45</f>
        <v>-20.130089997318919</v>
      </c>
      <c r="AH45" s="64"/>
      <c r="AI45" s="25">
        <f t="shared" ref="AI45:AI46" si="28">A45</f>
        <v>4</v>
      </c>
      <c r="AJ45" s="82">
        <f t="shared" ref="AJ45:AJ46" si="29">AJ44+AF44</f>
        <v>717782.21578881575</v>
      </c>
      <c r="AK45" s="82">
        <f t="shared" ref="AK45:AK46" si="30">AK44+AG44</f>
        <v>458975.24510613235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80.82999999995809</v>
      </c>
      <c r="AO45" s="18">
        <f t="shared" ref="AO45:AO46" si="33">AN45*G45</f>
        <v>1627.1078999995327</v>
      </c>
      <c r="AP45" s="9" t="str">
        <f t="shared" ref="AP45:AP46" si="34">D45&amp;","&amp;C45</f>
        <v>458974.81,717782.66</v>
      </c>
    </row>
    <row r="46" spans="1:44" s="46" customFormat="1">
      <c r="A46" s="20">
        <f t="shared" si="2"/>
        <v>5</v>
      </c>
      <c r="B46" s="44"/>
      <c r="C46" s="60">
        <v>717783.25</v>
      </c>
      <c r="D46" s="60">
        <v>458954.68</v>
      </c>
      <c r="E46" s="79"/>
      <c r="F46" s="72">
        <f t="shared" si="3"/>
        <v>-40.119999999995343</v>
      </c>
      <c r="G46" s="72">
        <f t="shared" si="4"/>
        <v>-1.1000000000349246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40.135076927791019</v>
      </c>
      <c r="N46" s="22">
        <f t="shared" si="11"/>
        <v>2.7410879584174992E-2</v>
      </c>
      <c r="O46" s="22">
        <f t="shared" si="12"/>
        <v>1.5705277129145401</v>
      </c>
      <c r="P46" s="24" t="str">
        <f t="shared" si="13"/>
        <v>01</v>
      </c>
      <c r="Q46" s="25" t="str">
        <f t="shared" si="14"/>
        <v>34</v>
      </c>
      <c r="R46" s="23" t="str">
        <f t="shared" si="15"/>
        <v>N</v>
      </c>
      <c r="S46" s="25" t="str">
        <f t="shared" si="16"/>
        <v>01</v>
      </c>
      <c r="T46" s="25" t="str">
        <f t="shared" si="17"/>
        <v>34</v>
      </c>
      <c r="U46" s="24" t="str">
        <f t="shared" si="18"/>
        <v>E</v>
      </c>
      <c r="V46" s="44"/>
      <c r="W46" s="22">
        <f t="shared" si="19"/>
        <v>1.5666666666666667</v>
      </c>
      <c r="X46" s="22">
        <f t="shared" si="20"/>
        <v>181.56666666666666</v>
      </c>
      <c r="Y46" s="22">
        <f t="shared" si="21"/>
        <v>3.1689361452043712</v>
      </c>
      <c r="Z46" s="64"/>
      <c r="AA46" s="58">
        <f t="shared" si="22"/>
        <v>40.120074035666605</v>
      </c>
      <c r="AB46" s="58">
        <f t="shared" si="23"/>
        <v>1.0972963921991108</v>
      </c>
      <c r="AC46" s="64"/>
      <c r="AD46" s="82">
        <f t="shared" si="24"/>
        <v>4.9646120369190765E-4</v>
      </c>
      <c r="AE46" s="82">
        <f t="shared" si="25"/>
        <v>2.7191434740079097E-4</v>
      </c>
      <c r="AF46" s="22">
        <f t="shared" si="26"/>
        <v>40.119577574462916</v>
      </c>
      <c r="AG46" s="22">
        <f t="shared" si="27"/>
        <v>1.09702447785171</v>
      </c>
      <c r="AH46" s="64"/>
      <c r="AI46" s="25">
        <f t="shared" si="28"/>
        <v>5</v>
      </c>
      <c r="AJ46" s="82">
        <f t="shared" si="29"/>
        <v>717782.8071221062</v>
      </c>
      <c r="AK46" s="82">
        <f t="shared" si="30"/>
        <v>458955.11501613504</v>
      </c>
      <c r="AL46" s="66"/>
      <c r="AM46" s="9" t="str">
        <f t="shared" si="31"/>
        <v>5 - 1</v>
      </c>
      <c r="AN46" s="18">
        <f t="shared" si="32"/>
        <v>40.119999999995343</v>
      </c>
      <c r="AO46" s="18">
        <f t="shared" si="33"/>
        <v>-44.132000001396051</v>
      </c>
      <c r="AP46" s="9" t="str">
        <f t="shared" si="34"/>
        <v>458954.68,717783.25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topLeftCell="A30" workbookViewId="0">
      <selection activeCell="D47" sqref="D4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85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86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74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87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1605.3783999991001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802.68919999955006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4.0259927943967575E-3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29823.166875445062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30000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30000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120.06785494663389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-1.6881175389830139E-3</v>
      </c>
      <c r="AB40" s="91">
        <f>SUM(AB42:AB65536)</f>
        <v>3.6549797749252377E-3</v>
      </c>
      <c r="AC40" s="91"/>
      <c r="AD40" s="91">
        <f>SUM(AD42:AD65536)</f>
        <v>-1.6881175389830139E-3</v>
      </c>
      <c r="AE40" s="91">
        <f>SUM(AE42:AE65536)</f>
        <v>3.6549797749252377E-3</v>
      </c>
      <c r="AF40" s="91">
        <f>SUM(AF42:AF65536)</f>
        <v>-2.3314683517128287E-15</v>
      </c>
      <c r="AG40" s="91">
        <f>SUM(AG42:AG65536)</f>
        <v>0</v>
      </c>
      <c r="AH40" s="92"/>
      <c r="AI40" s="93">
        <v>1</v>
      </c>
      <c r="AJ40" s="92">
        <f>AJ44+AF44</f>
        <v>717842.2109119274</v>
      </c>
      <c r="AK40" s="92">
        <f>AK44+AG44</f>
        <v>458976.89909313794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3405.2399999999907</v>
      </c>
      <c r="G41" s="72">
        <f>IF(D42=0,D41-$D$41,D41-D42)</f>
        <v>3494.4399999999441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4879.2182131156569</v>
      </c>
      <c r="N41" s="36">
        <f>IF(F41=0,,ATAN(G41/F41))</f>
        <v>0.79832557901196644</v>
      </c>
      <c r="O41" s="36">
        <f>ABS(DEGREES(N41))</f>
        <v>45.740686354723408</v>
      </c>
      <c r="P41" s="37" t="str">
        <f>TEXT(INT(O41),"00")</f>
        <v>45</v>
      </c>
      <c r="Q41" s="38" t="str">
        <f>TEXT((O41-P41)*60,"00")</f>
        <v>44</v>
      </c>
      <c r="R41" s="39" t="str">
        <f>IF(L41="",IF(F41&gt;0,"S","N"),"")</f>
        <v>S</v>
      </c>
      <c r="S41" s="25" t="str">
        <f>IF(L41="",IF(INT(Q41)=60,INT(P41+1),P41),"due")</f>
        <v>45</v>
      </c>
      <c r="T41" s="38" t="str">
        <f>IF(L41="",IF(INT(Q41)=60,"00",Q41),L41)</f>
        <v>44</v>
      </c>
      <c r="U41" s="40" t="str">
        <f>IF(L41="",IF(G41&gt;0,"W","E"),"")</f>
        <v>W</v>
      </c>
      <c r="V41" s="41"/>
      <c r="W41" s="22">
        <f>IF(S41="due",90*(I41+K41),S41+T41/60)</f>
        <v>45.733333333333334</v>
      </c>
      <c r="X41" s="22">
        <f>IF(R41="",W41,IF(R41="N",IF(U41="E",180+W41,180-W41),IF(U41="E",360-W41,W41)))</f>
        <v>45.733333333333334</v>
      </c>
      <c r="Y41" s="22">
        <f>RADIANS(X41)</f>
        <v>0.79819724457874008</v>
      </c>
      <c r="Z41" s="64"/>
      <c r="AA41" s="58">
        <f>-M41*COS(Y41)</f>
        <v>-3405.6884289339168</v>
      </c>
      <c r="AB41" s="58">
        <f>-M41*SIN(Y41)</f>
        <v>-3494.0029616795077</v>
      </c>
      <c r="AC41" s="64"/>
      <c r="AD41" s="22">
        <v>0</v>
      </c>
      <c r="AE41" s="22">
        <v>0</v>
      </c>
      <c r="AF41" s="22">
        <f t="shared" ref="AF41:AG43" si="0">AA41-AD41</f>
        <v>-3405.6884289339168</v>
      </c>
      <c r="AG41" s="22">
        <f t="shared" si="0"/>
        <v>-3494.0029616795077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717823.38</v>
      </c>
      <c r="D42" s="60">
        <v>458955.78</v>
      </c>
      <c r="E42" s="79"/>
      <c r="F42" s="72">
        <f>IF(C43=0,C42-$C$42,C42-C43)</f>
        <v>-39.92000000004191</v>
      </c>
      <c r="G42" s="72">
        <f>IF(D43=0,D42-$D$42,D42-D43)</f>
        <v>-1.1799999999930151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39.937436071978006</v>
      </c>
      <c r="N42" s="36">
        <f>IF(F42=0,,ATAN(G42/F42))</f>
        <v>2.9550513737532324E-2</v>
      </c>
      <c r="O42" s="36">
        <f>ABS(DEGREES(N42))</f>
        <v>1.6931197196039622</v>
      </c>
      <c r="P42" s="37" t="str">
        <f>TEXT(INT(O42),"00")</f>
        <v>01</v>
      </c>
      <c r="Q42" s="38" t="str">
        <f>TEXT((O42-P42)*60,"00")</f>
        <v>42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42</v>
      </c>
      <c r="U42" s="40" t="str">
        <f>IF(L42="",IF(G42&gt;0,"W","E"),"")</f>
        <v>E</v>
      </c>
      <c r="V42" s="44"/>
      <c r="W42" s="22">
        <f>IF(S42="due",90*(I42+K42),S42+T42/60)</f>
        <v>1.7</v>
      </c>
      <c r="X42" s="22">
        <f>IF(R42="",W42,IF(R42="N",IF(U42="E",180+W42,180-W42),IF(U42="E",360-W42,W42)))</f>
        <v>181.7</v>
      </c>
      <c r="Y42" s="22">
        <f>RADIANS(X42)</f>
        <v>3.1712632508736966</v>
      </c>
      <c r="Z42" s="64"/>
      <c r="AA42" s="58">
        <f>-M42*COS(Y42)</f>
        <v>39.919858013633174</v>
      </c>
      <c r="AB42" s="58">
        <f>-M42*SIN(Y42)</f>
        <v>1.1847937266447988</v>
      </c>
      <c r="AC42" s="64"/>
      <c r="AD42" s="82">
        <f>$AA$40/$M$40*M42</f>
        <v>-5.6150820987919264E-4</v>
      </c>
      <c r="AE42" s="82">
        <f>$AB$40/$M$40*M42</f>
        <v>1.2157335630783794E-3</v>
      </c>
      <c r="AF42" s="22">
        <f t="shared" si="0"/>
        <v>39.920419521843051</v>
      </c>
      <c r="AG42" s="22">
        <f t="shared" si="0"/>
        <v>1.1835779930817203</v>
      </c>
      <c r="AH42" s="63"/>
      <c r="AI42" s="38">
        <f>A42</f>
        <v>1</v>
      </c>
      <c r="AJ42" s="82">
        <f t="shared" ref="AJ42:AK44" si="1">AJ41+AF41</f>
        <v>717822.93157106603</v>
      </c>
      <c r="AK42" s="82">
        <f t="shared" si="1"/>
        <v>458956.21703832044</v>
      </c>
      <c r="AL42" s="66"/>
      <c r="AM42" s="9" t="str">
        <f>IF(A43=0,A42&amp;" - 1",A42&amp;" - "&amp;A43)</f>
        <v>1 - 2</v>
      </c>
      <c r="AN42" s="18">
        <f>F42</f>
        <v>-39.92000000004191</v>
      </c>
      <c r="AO42" s="18">
        <f>AN42*G42</f>
        <v>47.105599999770618</v>
      </c>
      <c r="AP42" s="9" t="str">
        <f>D42&amp;","&amp;C42</f>
        <v>458955.78,717823.38</v>
      </c>
    </row>
    <row r="43" spans="1:44">
      <c r="A43" s="20">
        <f>A42+1</f>
        <v>2</v>
      </c>
      <c r="B43" s="44"/>
      <c r="C43" s="60">
        <v>717863.3</v>
      </c>
      <c r="D43" s="60">
        <v>458956.96</v>
      </c>
      <c r="E43" s="79"/>
      <c r="F43" s="72">
        <f>IF(C44=0,C43-$C$42,C43-C44)</f>
        <v>0.58000000007450581</v>
      </c>
      <c r="G43" s="72">
        <f>IF(D44=0,D43-$D$42,D43-D44)</f>
        <v>-19.989999999990687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19.998412436983944</v>
      </c>
      <c r="N43" s="36">
        <f>IF(F43=0,,ATAN(G43/F43))</f>
        <v>-1.5417899573008742</v>
      </c>
      <c r="O43" s="36">
        <f>ABS(DEGREES(N43))</f>
        <v>88.338057448995499</v>
      </c>
      <c r="P43" s="37" t="str">
        <f>TEXT(INT(O43),"00")</f>
        <v>88</v>
      </c>
      <c r="Q43" s="38" t="str">
        <f>TEXT((O43-P43)*60,"00")</f>
        <v>20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20</v>
      </c>
      <c r="U43" s="40" t="str">
        <f>IF(L43="",IF(G43&gt;0,"W","E"),"")</f>
        <v>E</v>
      </c>
      <c r="V43" s="44"/>
      <c r="W43" s="22">
        <f>IF(S43="due",90*(I43+K43),S43+T43/60)</f>
        <v>88.333333333333329</v>
      </c>
      <c r="X43" s="22">
        <f>IF(R43="",W43,IF(R43="N",IF(U43="E",180+W43,180-W43),IF(U43="E",360-W43,W43)))</f>
        <v>271.66666666666669</v>
      </c>
      <c r="Y43" s="22">
        <f>RADIANS(X43)</f>
        <v>4.7414778012512624</v>
      </c>
      <c r="Z43" s="64"/>
      <c r="AA43" s="58">
        <f>-M43*COS(Y43)</f>
        <v>-0.58164820103842663</v>
      </c>
      <c r="AB43" s="58">
        <f>-M43*SIN(Y43)</f>
        <v>19.98995211024636</v>
      </c>
      <c r="AC43" s="64"/>
      <c r="AD43" s="82">
        <f>$AA$40/$M$40*M43</f>
        <v>-2.8117159919025512E-4</v>
      </c>
      <c r="AE43" s="82">
        <f>$AB$40/$M$40*M43</f>
        <v>6.0877070736607545E-4</v>
      </c>
      <c r="AF43" s="22">
        <f t="shared" si="0"/>
        <v>-0.58136702943923635</v>
      </c>
      <c r="AG43" s="22">
        <f t="shared" si="0"/>
        <v>19.989343339538994</v>
      </c>
      <c r="AH43" s="64"/>
      <c r="AI43" s="25">
        <f>A43</f>
        <v>2</v>
      </c>
      <c r="AJ43" s="82">
        <f t="shared" si="1"/>
        <v>717862.85199058789</v>
      </c>
      <c r="AK43" s="82">
        <f t="shared" si="1"/>
        <v>458957.40061631351</v>
      </c>
      <c r="AL43" s="66"/>
      <c r="AM43" s="9" t="str">
        <f>IF(A44=0,A43&amp;" - 1",A43&amp;" - "&amp;A44)</f>
        <v>2 - 3</v>
      </c>
      <c r="AN43" s="18">
        <f>AN42+F42+F43</f>
        <v>-79.260000000009313</v>
      </c>
      <c r="AO43" s="18">
        <f>AN43*G43</f>
        <v>1584.407399999448</v>
      </c>
      <c r="AP43" s="9" t="str">
        <f>D43&amp;","&amp;C43</f>
        <v>458956.96,717863.3</v>
      </c>
    </row>
    <row r="44" spans="1:44" s="46" customFormat="1">
      <c r="A44" s="20">
        <f>A43+1</f>
        <v>3</v>
      </c>
      <c r="B44" s="44"/>
      <c r="C44" s="60">
        <v>717862.72</v>
      </c>
      <c r="D44" s="60">
        <v>458976.95</v>
      </c>
      <c r="E44" s="79"/>
      <c r="F44" s="72">
        <f>IF(C45=0,C44-$C$42,C44-C45)</f>
        <v>20.059999999939464</v>
      </c>
      <c r="G44" s="72">
        <f>IF(D45=0,D44-$D$42,D44-D45)</f>
        <v>0.48999999999068677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20.065983653874589</v>
      </c>
      <c r="N44" s="22">
        <f>IF(F44=0,,ATAN(G44/F44))</f>
        <v>2.4421863391887982E-2</v>
      </c>
      <c r="O44" s="22">
        <f>ABS(DEGREES(N44))</f>
        <v>1.3992697002002306</v>
      </c>
      <c r="P44" s="24" t="str">
        <f>TEXT(INT(O44),"00")</f>
        <v>01</v>
      </c>
      <c r="Q44" s="25" t="str">
        <f>TEXT((O44-P44)*60,"00")</f>
        <v>24</v>
      </c>
      <c r="R44" s="23" t="str">
        <f>IF(L44="",IF(F44&gt;0,"S","N"),"")</f>
        <v>S</v>
      </c>
      <c r="S44" s="25" t="str">
        <f>IF(L44="",IF(INT(Q44)=60,INT(P44+1),P44),"due")</f>
        <v>01</v>
      </c>
      <c r="T44" s="25" t="str">
        <f>IF(L44="",IF(INT(Q44)=60,"00",Q44),L44)</f>
        <v>24</v>
      </c>
      <c r="U44" s="24" t="str">
        <f>IF(L44="",IF(G44&gt;0,"W","E"),"")</f>
        <v>W</v>
      </c>
      <c r="V44" s="44"/>
      <c r="W44" s="22">
        <f>IF(S44="due",90*(I44+K44),S44+T44/60)</f>
        <v>1.4</v>
      </c>
      <c r="X44" s="22">
        <f>IF(R44="",W44,IF(R44="N",IF(U44="E",180+W44,180-W44),IF(U44="E",360-W44,W44)))</f>
        <v>1.4</v>
      </c>
      <c r="Y44" s="22">
        <f>RADIANS(X44)</f>
        <v>2.4434609527920613E-2</v>
      </c>
      <c r="Z44" s="64"/>
      <c r="AA44" s="58">
        <f>-M44*COS(Y44)</f>
        <v>-20.059993752703296</v>
      </c>
      <c r="AB44" s="58">
        <f>-M44*SIN(Y44)</f>
        <v>-0.49025568743969</v>
      </c>
      <c r="AC44" s="64"/>
      <c r="AD44" s="82">
        <f>$AA$40/$M$40*M44</f>
        <v>-2.8212162995755935E-4</v>
      </c>
      <c r="AE44" s="82">
        <f>$AB$40/$M$40*M44</f>
        <v>6.1082763951675106E-4</v>
      </c>
      <c r="AF44" s="22">
        <f>AA44-AD44</f>
        <v>-20.059711631073338</v>
      </c>
      <c r="AG44" s="22">
        <f>AB44-AE44</f>
        <v>-0.49086651507920676</v>
      </c>
      <c r="AH44" s="64"/>
      <c r="AI44" s="25">
        <f>A44</f>
        <v>3</v>
      </c>
      <c r="AJ44" s="82">
        <f t="shared" si="1"/>
        <v>717862.27062355843</v>
      </c>
      <c r="AK44" s="82">
        <f t="shared" si="1"/>
        <v>458977.38995965302</v>
      </c>
      <c r="AL44" s="66"/>
      <c r="AM44" s="9" t="str">
        <f>IF(A45=0,A44&amp;" - 1",A44&amp;" - "&amp;A45)</f>
        <v>3 - 4</v>
      </c>
      <c r="AN44" s="18">
        <f>AN43+F43+F44</f>
        <v>-58.619999999995343</v>
      </c>
      <c r="AO44" s="18">
        <f>AN44*G44</f>
        <v>-28.723799999451778</v>
      </c>
      <c r="AP44" s="9" t="str">
        <f>D44&amp;","&amp;C44</f>
        <v>458976.95,717862.72</v>
      </c>
    </row>
    <row r="45" spans="1:44" s="46" customFormat="1">
      <c r="A45" s="20">
        <f t="shared" ref="A45:A46" si="2">A44+1</f>
        <v>4</v>
      </c>
      <c r="B45" s="44"/>
      <c r="C45" s="60">
        <v>717842.66</v>
      </c>
      <c r="D45" s="60">
        <v>458976.46</v>
      </c>
      <c r="E45" s="79"/>
      <c r="F45" s="72">
        <f t="shared" ref="F45:F46" si="3">IF(C46=0,C45-$C$42,C45-C46)</f>
        <v>19.89000000001397</v>
      </c>
      <c r="G45" s="72">
        <f t="shared" ref="G45:G46" si="4">IF(D46=0,D45-$D$42,D45-D46)</f>
        <v>0.52000000001862645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19.896796224532608</v>
      </c>
      <c r="N45" s="22">
        <f t="shared" ref="N45:N46" si="11">IF(F45=0,,ATAN(G45/F45))</f>
        <v>2.6137836884270686E-2</v>
      </c>
      <c r="O45" s="22">
        <f t="shared" ref="O45:O46" si="12">ABS(DEGREES(N45))</f>
        <v>1.4975877390700838</v>
      </c>
      <c r="P45" s="24" t="str">
        <f t="shared" ref="P45:P46" si="13">TEXT(INT(O45),"00")</f>
        <v>01</v>
      </c>
      <c r="Q45" s="25" t="str">
        <f t="shared" ref="Q45:Q46" si="14">TEXT((O45-P45)*60,"00")</f>
        <v>30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30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1.5</v>
      </c>
      <c r="X45" s="22">
        <f t="shared" ref="X45:X46" si="20">IF(R45="",W45,IF(R45="N",IF(U45="E",180+W45,180-W45),IF(U45="E",360-W45,W45)))</f>
        <v>1.5</v>
      </c>
      <c r="Y45" s="22">
        <f t="shared" ref="Y45:Y46" si="21">RADIANS(X45)</f>
        <v>2.6179938779914945E-2</v>
      </c>
      <c r="Z45" s="64"/>
      <c r="AA45" s="58">
        <f t="shared" ref="AA45:AA46" si="22">-M45*COS(Y45)</f>
        <v>-19.889978089400035</v>
      </c>
      <c r="AB45" s="58">
        <f t="shared" ref="AB45:AB46" si="23">-M45*SIN(Y45)</f>
        <v>-0.5208374062618758</v>
      </c>
      <c r="AC45" s="64"/>
      <c r="AD45" s="82">
        <f t="shared" ref="AD45:AD46" si="24">$AA$40/$M$40*M45</f>
        <v>-2.7974290613531243E-4</v>
      </c>
      <c r="AE45" s="82">
        <f t="shared" ref="AE45:AE46" si="25">$AB$40/$M$40*M45</f>
        <v>6.0567741314940758E-4</v>
      </c>
      <c r="AF45" s="22">
        <f t="shared" ref="AF45:AF46" si="26">AA45-AD45</f>
        <v>-19.889698346493901</v>
      </c>
      <c r="AG45" s="22">
        <f t="shared" ref="AG45:AG46" si="27">AB45-AE45</f>
        <v>-0.52144308367502523</v>
      </c>
      <c r="AH45" s="64"/>
      <c r="AI45" s="25">
        <f t="shared" ref="AI45:AI46" si="28">A45</f>
        <v>4</v>
      </c>
      <c r="AJ45" s="82">
        <f t="shared" ref="AJ45:AJ46" si="29">AJ44+AF44</f>
        <v>717842.2109119274</v>
      </c>
      <c r="AK45" s="82">
        <f t="shared" ref="AK45:AK46" si="30">AK44+AG44</f>
        <v>458976.89909313794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-18.67000000004191</v>
      </c>
      <c r="AO45" s="18">
        <f t="shared" ref="AO45:AO46" si="33">AN45*G45</f>
        <v>-9.708400000369549</v>
      </c>
      <c r="AP45" s="9" t="str">
        <f t="shared" ref="AP45:AP46" si="34">D45&amp;","&amp;C45</f>
        <v>458976.46,717842.66</v>
      </c>
    </row>
    <row r="46" spans="1:44" s="46" customFormat="1">
      <c r="A46" s="20">
        <f t="shared" si="2"/>
        <v>5</v>
      </c>
      <c r="B46" s="44"/>
      <c r="C46" s="60">
        <v>717822.77</v>
      </c>
      <c r="D46" s="60">
        <v>458975.94</v>
      </c>
      <c r="E46" s="79"/>
      <c r="F46" s="72">
        <f t="shared" si="3"/>
        <v>-0.60999999998603016</v>
      </c>
      <c r="G46" s="72">
        <f t="shared" si="4"/>
        <v>20.159999999974389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20.169226559264743</v>
      </c>
      <c r="N46" s="22">
        <f t="shared" si="11"/>
        <v>-1.5405476193628913</v>
      </c>
      <c r="O46" s="22">
        <f t="shared" si="12"/>
        <v>88.266876728420087</v>
      </c>
      <c r="P46" s="24" t="str">
        <f t="shared" si="13"/>
        <v>88</v>
      </c>
      <c r="Q46" s="25" t="str">
        <f t="shared" si="14"/>
        <v>16</v>
      </c>
      <c r="R46" s="23" t="str">
        <f t="shared" si="15"/>
        <v>N</v>
      </c>
      <c r="S46" s="25" t="str">
        <f t="shared" si="16"/>
        <v>88</v>
      </c>
      <c r="T46" s="25" t="str">
        <f t="shared" si="17"/>
        <v>16</v>
      </c>
      <c r="U46" s="24" t="str">
        <f t="shared" si="18"/>
        <v>W</v>
      </c>
      <c r="V46" s="44"/>
      <c r="W46" s="22">
        <f t="shared" si="19"/>
        <v>88.266666666666666</v>
      </c>
      <c r="X46" s="22">
        <f t="shared" si="20"/>
        <v>91.733333333333334</v>
      </c>
      <c r="Y46" s="22">
        <f t="shared" si="21"/>
        <v>1.6010487004961316</v>
      </c>
      <c r="Z46" s="64"/>
      <c r="AA46" s="58">
        <f t="shared" si="22"/>
        <v>0.61007391196959981</v>
      </c>
      <c r="AB46" s="58">
        <f t="shared" si="23"/>
        <v>-20.159997763414669</v>
      </c>
      <c r="AC46" s="64"/>
      <c r="AD46" s="82">
        <f t="shared" si="24"/>
        <v>-2.8357319382069448E-4</v>
      </c>
      <c r="AE46" s="82">
        <f t="shared" si="25"/>
        <v>6.1397045181462427E-4</v>
      </c>
      <c r="AF46" s="22">
        <f t="shared" si="26"/>
        <v>0.61035748516342048</v>
      </c>
      <c r="AG46" s="22">
        <f t="shared" si="27"/>
        <v>-20.160611733866485</v>
      </c>
      <c r="AH46" s="64"/>
      <c r="AI46" s="25">
        <f t="shared" si="28"/>
        <v>5</v>
      </c>
      <c r="AJ46" s="82">
        <f t="shared" si="29"/>
        <v>717822.3212135809</v>
      </c>
      <c r="AK46" s="82">
        <f t="shared" si="30"/>
        <v>458976.37765005429</v>
      </c>
      <c r="AL46" s="66"/>
      <c r="AM46" s="9" t="str">
        <f t="shared" si="31"/>
        <v>5 - 1</v>
      </c>
      <c r="AN46" s="18">
        <f t="shared" si="32"/>
        <v>0.60999999998603016</v>
      </c>
      <c r="AO46" s="18">
        <f t="shared" si="33"/>
        <v>12.297599999702745</v>
      </c>
      <c r="AP46" s="9" t="str">
        <f t="shared" si="34"/>
        <v>458975.94,717822.77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topLeftCell="A30" workbookViewId="0">
      <selection activeCell="D46" sqref="D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88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89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74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90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1599.7928000033155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799.89640000165775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9.1033520601824201E-3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13178.073701537369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13000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13000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119.96464438012597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3.5005762110529304E-4</v>
      </c>
      <c r="AB40" s="91">
        <f>SUM(AB42:AB65536)</f>
        <v>-9.0966190638903655E-3</v>
      </c>
      <c r="AC40" s="91"/>
      <c r="AD40" s="91">
        <f>SUM(AD42:AD65536)</f>
        <v>3.5005762110529304E-4</v>
      </c>
      <c r="AE40" s="91">
        <f>SUM(AE42:AE65536)</f>
        <v>-9.0966190638903655E-3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717862.85154561733</v>
      </c>
      <c r="AK40" s="92">
        <f>AK44+AG44</f>
        <v>458957.39880369115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3405.2399999999907</v>
      </c>
      <c r="G41" s="72">
        <f>IF(D42=0,D41-$D$41,D41-D42)</f>
        <v>3494.4399999999441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4879.2182131156569</v>
      </c>
      <c r="N41" s="36">
        <f>IF(F41=0,,ATAN(G41/F41))</f>
        <v>0.79832557901196644</v>
      </c>
      <c r="O41" s="36">
        <f>ABS(DEGREES(N41))</f>
        <v>45.740686354723408</v>
      </c>
      <c r="P41" s="37" t="str">
        <f>TEXT(INT(O41),"00")</f>
        <v>45</v>
      </c>
      <c r="Q41" s="38" t="str">
        <f>TEXT((O41-P41)*60,"00")</f>
        <v>44</v>
      </c>
      <c r="R41" s="39" t="str">
        <f>IF(L41="",IF(F41&gt;0,"S","N"),"")</f>
        <v>S</v>
      </c>
      <c r="S41" s="25" t="str">
        <f>IF(L41="",IF(INT(Q41)=60,INT(P41+1),P41),"due")</f>
        <v>45</v>
      </c>
      <c r="T41" s="38" t="str">
        <f>IF(L41="",IF(INT(Q41)=60,"00",Q41),L41)</f>
        <v>44</v>
      </c>
      <c r="U41" s="40" t="str">
        <f>IF(L41="",IF(G41&gt;0,"W","E"),"")</f>
        <v>W</v>
      </c>
      <c r="V41" s="41"/>
      <c r="W41" s="22">
        <f>IF(S41="due",90*(I41+K41),S41+T41/60)</f>
        <v>45.733333333333334</v>
      </c>
      <c r="X41" s="22">
        <f>IF(R41="",W41,IF(R41="N",IF(U41="E",180+W41,180-W41),IF(U41="E",360-W41,W41)))</f>
        <v>45.733333333333334</v>
      </c>
      <c r="Y41" s="22">
        <f>RADIANS(X41)</f>
        <v>0.79819724457874008</v>
      </c>
      <c r="Z41" s="64"/>
      <c r="AA41" s="58">
        <f>-M41*COS(Y41)</f>
        <v>-3405.6884289339168</v>
      </c>
      <c r="AB41" s="58">
        <f>-M41*SIN(Y41)</f>
        <v>-3494.0029616795077</v>
      </c>
      <c r="AC41" s="64"/>
      <c r="AD41" s="22">
        <v>0</v>
      </c>
      <c r="AE41" s="22">
        <v>0</v>
      </c>
      <c r="AF41" s="22">
        <f t="shared" ref="AF41:AG43" si="0">AA41-AD41</f>
        <v>-3405.6884289339168</v>
      </c>
      <c r="AG41" s="22">
        <f t="shared" si="0"/>
        <v>-3494.0029616795077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717823.38</v>
      </c>
      <c r="D42" s="60">
        <v>458955.78</v>
      </c>
      <c r="E42" s="79"/>
      <c r="F42" s="72">
        <f>IF(C43=0,C42-$C$42,C42-C43)</f>
        <v>-0.52000000001862645</v>
      </c>
      <c r="G42" s="72">
        <f>IF(D43=0,D42-$D$42,D42-D43)</f>
        <v>19.900000000023283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19.906792810519377</v>
      </c>
      <c r="N42" s="36">
        <f>IF(F42=0,,ATAN(G42/F42))</f>
        <v>-1.5446716185251095</v>
      </c>
      <c r="O42" s="36">
        <f>ABS(DEGREES(N42))</f>
        <v>88.503164475130674</v>
      </c>
      <c r="P42" s="37" t="str">
        <f>TEXT(INT(O42),"00")</f>
        <v>88</v>
      </c>
      <c r="Q42" s="38" t="str">
        <f>TEXT((O42-P42)*60,"00")</f>
        <v>30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30</v>
      </c>
      <c r="U42" s="40" t="str">
        <f>IF(L42="",IF(G42&gt;0,"W","E"),"")</f>
        <v>W</v>
      </c>
      <c r="V42" s="44"/>
      <c r="W42" s="22">
        <f>IF(S42="due",90*(I42+K42),S42+T42/60)</f>
        <v>88.5</v>
      </c>
      <c r="X42" s="22">
        <f>IF(R42="",W42,IF(R42="N",IF(U42="E",180+W42,180-W42),IF(U42="E",360-W42,W42)))</f>
        <v>91.5</v>
      </c>
      <c r="Y42" s="22">
        <f>RADIANS(X42)</f>
        <v>1.5969762655748114</v>
      </c>
      <c r="Z42" s="64"/>
      <c r="AA42" s="58">
        <f>-M42*COS(Y42)</f>
        <v>0.52109908637650393</v>
      </c>
      <c r="AB42" s="58">
        <f>-M42*SIN(Y42)</f>
        <v>-19.899971249806455</v>
      </c>
      <c r="AC42" s="64"/>
      <c r="AD42" s="82">
        <f>$AA$40/$M$40*M42</f>
        <v>5.8088152314323111E-5</v>
      </c>
      <c r="AE42" s="82">
        <f>$AB$40/$M$40*M42</f>
        <v>-1.509482330538094E-3</v>
      </c>
      <c r="AF42" s="22">
        <f t="shared" si="0"/>
        <v>0.52104099822418959</v>
      </c>
      <c r="AG42" s="22">
        <f t="shared" si="0"/>
        <v>-19.898461767475919</v>
      </c>
      <c r="AH42" s="63"/>
      <c r="AI42" s="38">
        <f>A42</f>
        <v>1</v>
      </c>
      <c r="AJ42" s="82">
        <f t="shared" ref="AJ42:AK44" si="1">AJ41+AF41</f>
        <v>717822.93157106603</v>
      </c>
      <c r="AK42" s="82">
        <f t="shared" si="1"/>
        <v>458956.21703832044</v>
      </c>
      <c r="AL42" s="66"/>
      <c r="AM42" s="9" t="str">
        <f>IF(A43=0,A42&amp;" - 1",A42&amp;" - "&amp;A43)</f>
        <v>1 - 2</v>
      </c>
      <c r="AN42" s="18">
        <f>F42</f>
        <v>-0.52000000001862645</v>
      </c>
      <c r="AO42" s="18">
        <f>AN42*G42</f>
        <v>-10.348000000382774</v>
      </c>
      <c r="AP42" s="9" t="str">
        <f>D42&amp;","&amp;C42</f>
        <v>458955.78,717823.38</v>
      </c>
    </row>
    <row r="43" spans="1:44">
      <c r="A43" s="20">
        <f>A42+1</f>
        <v>2</v>
      </c>
      <c r="B43" s="44"/>
      <c r="C43" s="60">
        <v>717823.9</v>
      </c>
      <c r="D43" s="60">
        <v>458935.88</v>
      </c>
      <c r="E43" s="79"/>
      <c r="F43" s="72">
        <f>IF(C44=0,C43-$C$42,C43-C44)</f>
        <v>-39.989999999990687</v>
      </c>
      <c r="G43" s="72">
        <f>IF(D44=0,D43-$D$42,D43-D44)</f>
        <v>-0.96999999997206032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40.001762461161647</v>
      </c>
      <c r="N43" s="36">
        <f>IF(F43=0,,ATAN(G43/F43))</f>
        <v>2.4251308621798414E-2</v>
      </c>
      <c r="O43" s="36">
        <f>ABS(DEGREES(N43))</f>
        <v>1.3894976316982743</v>
      </c>
      <c r="P43" s="37" t="str">
        <f>TEXT(INT(O43),"00")</f>
        <v>01</v>
      </c>
      <c r="Q43" s="38" t="str">
        <f>TEXT((O43-P43)*60,"00")</f>
        <v>23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23</v>
      </c>
      <c r="U43" s="40" t="str">
        <f>IF(L43="",IF(G43&gt;0,"W","E"),"")</f>
        <v>E</v>
      </c>
      <c r="V43" s="44"/>
      <c r="W43" s="22">
        <f>IF(S43="due",90*(I43+K43),S43+T43/60)</f>
        <v>1.3833333333333333</v>
      </c>
      <c r="X43" s="22">
        <f>IF(R43="",W43,IF(R43="N",IF(U43="E",180+W43,180-W43),IF(U43="E",360-W43,W43)))</f>
        <v>181.38333333333333</v>
      </c>
      <c r="Y43" s="22">
        <f>RADIANS(X43)</f>
        <v>3.1657363749090481</v>
      </c>
      <c r="Z43" s="64"/>
      <c r="AA43" s="58">
        <f>-M43*COS(Y43)</f>
        <v>39.990104128231273</v>
      </c>
      <c r="AB43" s="58">
        <f>-M43*SIN(Y43)</f>
        <v>0.96569757813775781</v>
      </c>
      <c r="AC43" s="64"/>
      <c r="AD43" s="82">
        <f>$AA$40/$M$40*M43</f>
        <v>1.1672540588544487E-4</v>
      </c>
      <c r="AE43" s="82">
        <f>$AB$40/$M$40*M43</f>
        <v>-3.0332336404083034E-3</v>
      </c>
      <c r="AF43" s="22">
        <f t="shared" si="0"/>
        <v>39.989987402825385</v>
      </c>
      <c r="AG43" s="22">
        <f t="shared" si="0"/>
        <v>0.96873081177816611</v>
      </c>
      <c r="AH43" s="64"/>
      <c r="AI43" s="25">
        <f>A43</f>
        <v>2</v>
      </c>
      <c r="AJ43" s="82">
        <f t="shared" si="1"/>
        <v>717823.4526120642</v>
      </c>
      <c r="AK43" s="82">
        <f t="shared" si="1"/>
        <v>458936.31857655296</v>
      </c>
      <c r="AL43" s="66"/>
      <c r="AM43" s="9" t="str">
        <f>IF(A44=0,A43&amp;" - 1",A43&amp;" - "&amp;A44)</f>
        <v>2 - 3</v>
      </c>
      <c r="AN43" s="18">
        <f>AN42+F42+F43</f>
        <v>-41.03000000002794</v>
      </c>
      <c r="AO43" s="18">
        <f>AN43*G43</f>
        <v>39.799099998880735</v>
      </c>
      <c r="AP43" s="9" t="str">
        <f>D43&amp;","&amp;C43</f>
        <v>458935.88,717823.9</v>
      </c>
    </row>
    <row r="44" spans="1:44" s="46" customFormat="1">
      <c r="A44" s="20">
        <f>A43+1</f>
        <v>3</v>
      </c>
      <c r="B44" s="44"/>
      <c r="C44" s="60">
        <v>717863.89</v>
      </c>
      <c r="D44" s="60">
        <v>458936.85</v>
      </c>
      <c r="E44" s="79"/>
      <c r="F44" s="72">
        <f>IF(C45=0,C44-$C$42,C44-C45)</f>
        <v>0.58999999996740371</v>
      </c>
      <c r="G44" s="72">
        <f>IF(D45=0,D44-$D$42,D44-D45)</f>
        <v>-20.110000000044238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20.118653036466949</v>
      </c>
      <c r="N44" s="22">
        <f>IF(F44=0,,ATAN(G44/F44))</f>
        <v>-1.541466102757395</v>
      </c>
      <c r="O44" s="22">
        <f>ABS(DEGREES(N44))</f>
        <v>88.319501950477999</v>
      </c>
      <c r="P44" s="24" t="str">
        <f>TEXT(INT(O44),"00")</f>
        <v>88</v>
      </c>
      <c r="Q44" s="25" t="str">
        <f>TEXT((O44-P44)*60,"00")</f>
        <v>19</v>
      </c>
      <c r="R44" s="23" t="str">
        <f>IF(L44="",IF(F44&gt;0,"S","N"),"")</f>
        <v>S</v>
      </c>
      <c r="S44" s="25" t="str">
        <f>IF(L44="",IF(INT(Q44)=60,INT(P44+1),P44),"due")</f>
        <v>88</v>
      </c>
      <c r="T44" s="25" t="str">
        <f>IF(L44="",IF(INT(Q44)=60,"00",Q44),L44)</f>
        <v>19</v>
      </c>
      <c r="U44" s="24" t="str">
        <f>IF(L44="",IF(G44&gt;0,"W","E"),"")</f>
        <v>E</v>
      </c>
      <c r="V44" s="44"/>
      <c r="W44" s="22">
        <f>IF(S44="due",90*(I44+K44),S44+T44/60)</f>
        <v>88.316666666666663</v>
      </c>
      <c r="X44" s="22">
        <f>IF(R44="",W44,IF(R44="N",IF(U44="E",180+W44,180-W44),IF(U44="E",360-W44,W44)))</f>
        <v>271.68333333333334</v>
      </c>
      <c r="Y44" s="22">
        <f>RADIANS(X44)</f>
        <v>4.7417686894599278</v>
      </c>
      <c r="Z44" s="64"/>
      <c r="AA44" s="58">
        <f>-M44*COS(Y44)</f>
        <v>-0.59099514335349312</v>
      </c>
      <c r="AB44" s="58">
        <f>-M44*SIN(Y44)</f>
        <v>20.109970779249615</v>
      </c>
      <c r="AC44" s="64"/>
      <c r="AD44" s="82">
        <f>$AA$40/$M$40*M44</f>
        <v>5.8706361846683655E-5</v>
      </c>
      <c r="AE44" s="82">
        <f>$AB$40/$M$40*M44</f>
        <v>-1.5255471618072815E-3</v>
      </c>
      <c r="AF44" s="22">
        <f>AA44-AD44</f>
        <v>-0.59105384971533981</v>
      </c>
      <c r="AG44" s="22">
        <f>AB44-AE44</f>
        <v>20.111496326411423</v>
      </c>
      <c r="AH44" s="64"/>
      <c r="AI44" s="25">
        <f>A44</f>
        <v>3</v>
      </c>
      <c r="AJ44" s="82">
        <f t="shared" si="1"/>
        <v>717863.442599467</v>
      </c>
      <c r="AK44" s="82">
        <f t="shared" si="1"/>
        <v>458937.28730736475</v>
      </c>
      <c r="AL44" s="66"/>
      <c r="AM44" s="9" t="str">
        <f>IF(A45=0,A44&amp;" - 1",A44&amp;" - "&amp;A45)</f>
        <v>3 - 4</v>
      </c>
      <c r="AN44" s="18">
        <f>AN43+F43+F44</f>
        <v>-80.430000000051223</v>
      </c>
      <c r="AO44" s="18">
        <f>AN44*G44</f>
        <v>1617.4473000045882</v>
      </c>
      <c r="AP44" s="9" t="str">
        <f>D44&amp;","&amp;C44</f>
        <v>458936.85,717863.89</v>
      </c>
    </row>
    <row r="45" spans="1:44" s="46" customFormat="1">
      <c r="A45" s="20">
        <f>A44+1</f>
        <v>4</v>
      </c>
      <c r="B45" s="44"/>
      <c r="C45" s="60">
        <v>717863.3</v>
      </c>
      <c r="D45" s="60">
        <v>458956.96</v>
      </c>
      <c r="E45" s="79"/>
      <c r="F45" s="72">
        <f>IF(C46=0,C45-$C$42,C45-C46)</f>
        <v>39.92000000004191</v>
      </c>
      <c r="G45" s="72">
        <f>IF(D46=0,D45-$D$42,D45-D46)</f>
        <v>1.1799999999930151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39.937436071978006</v>
      </c>
      <c r="N45" s="22">
        <f>IF(F45=0,,ATAN(G45/F45))</f>
        <v>2.9550513737532324E-2</v>
      </c>
      <c r="O45" s="22">
        <f>ABS(DEGREES(N45))</f>
        <v>1.6931197196039622</v>
      </c>
      <c r="P45" s="24" t="str">
        <f>TEXT(INT(O45),"00")</f>
        <v>01</v>
      </c>
      <c r="Q45" s="25" t="str">
        <f>TEXT((O45-P45)*60,"00")</f>
        <v>42</v>
      </c>
      <c r="R45" s="23" t="str">
        <f>IF(L45="",IF(F45&gt;0,"S","N"),"")</f>
        <v>S</v>
      </c>
      <c r="S45" s="25" t="str">
        <f>IF(L45="",IF(INT(Q45)=60,INT(P45+1),P45),"due")</f>
        <v>01</v>
      </c>
      <c r="T45" s="25" t="str">
        <f>IF(L45="",IF(INT(Q45)=60,"00",Q45),L45)</f>
        <v>42</v>
      </c>
      <c r="U45" s="24" t="str">
        <f>IF(L45="",IF(G45&gt;0,"W","E"),"")</f>
        <v>W</v>
      </c>
      <c r="V45" s="44"/>
      <c r="W45" s="22">
        <f>IF(S45="due",90*(I45+K45),S45+T45/60)</f>
        <v>1.7</v>
      </c>
      <c r="X45" s="22">
        <f>IF(R45="",W45,IF(R45="N",IF(U45="E",180+W45,180-W45),IF(U45="E",360-W45,W45)))</f>
        <v>1.7</v>
      </c>
      <c r="Y45" s="22">
        <f>RADIANS(X45)</f>
        <v>2.9670597283903602E-2</v>
      </c>
      <c r="Z45" s="64"/>
      <c r="AA45" s="58">
        <f>-M45*COS(Y45)</f>
        <v>-39.919858013633174</v>
      </c>
      <c r="AB45" s="58">
        <f>-M45*SIN(Y45)</f>
        <v>-1.1847937266448065</v>
      </c>
      <c r="AC45" s="64"/>
      <c r="AD45" s="82">
        <f>$AA$40/$M$40*M45</f>
        <v>1.165377010588414E-4</v>
      </c>
      <c r="AE45" s="82">
        <f>$AB$40/$M$40*M45</f>
        <v>-3.0283559311366864E-3</v>
      </c>
      <c r="AF45" s="22">
        <f>AA45-AD45</f>
        <v>-39.919974551334235</v>
      </c>
      <c r="AG45" s="22">
        <f>AB45-AE45</f>
        <v>-1.1817653707136699</v>
      </c>
      <c r="AH45" s="64"/>
      <c r="AI45" s="25">
        <f>A45</f>
        <v>4</v>
      </c>
      <c r="AJ45" s="82">
        <f t="shared" ref="AJ45" si="2">AJ44+AF44</f>
        <v>717862.85154561733</v>
      </c>
      <c r="AK45" s="82">
        <f t="shared" ref="AK45" si="3">AK44+AG44</f>
        <v>458957.39880369115</v>
      </c>
      <c r="AL45" s="66"/>
      <c r="AM45" s="9" t="str">
        <f>IF(A46=0,A45&amp;" - 1",A45&amp;" - "&amp;A46)</f>
        <v>4 - 1</v>
      </c>
      <c r="AN45" s="18">
        <f>AN44+F44+F45</f>
        <v>-39.92000000004191</v>
      </c>
      <c r="AO45" s="18">
        <f>AN45*G45</f>
        <v>-47.105599999770618</v>
      </c>
      <c r="AP45" s="9" t="str">
        <f>D45&amp;","&amp;C45</f>
        <v>458956.96,717863.3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topLeftCell="A30" workbookViewId="0">
      <selection activeCell="D46" sqref="D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91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92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74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93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1593.9112000024058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796.95560000120292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4.566403800096294E-3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26256.643369872327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26000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26000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119.89843606195815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-2.7636371414527794E-3</v>
      </c>
      <c r="AB40" s="91">
        <f>SUM(AB42:AB65536)</f>
        <v>3.6351552120805763E-3</v>
      </c>
      <c r="AC40" s="91"/>
      <c r="AD40" s="91">
        <f>SUM(AD42:AD65536)</f>
        <v>-2.7636371414527798E-3</v>
      </c>
      <c r="AE40" s="91">
        <f>SUM(AE42:AE65536)</f>
        <v>3.6351552120805768E-3</v>
      </c>
      <c r="AF40" s="91">
        <f>SUM(AF42:AF65536)</f>
        <v>9.9920072216264089E-16</v>
      </c>
      <c r="AG40" s="91">
        <f>SUM(AG42:AG65536)</f>
        <v>0</v>
      </c>
      <c r="AH40" s="92"/>
      <c r="AI40" s="93">
        <v>1</v>
      </c>
      <c r="AJ40" s="92">
        <f>AJ44+AF44</f>
        <v>717823.45221130445</v>
      </c>
      <c r="AK40" s="92">
        <f>AK44+AG44</f>
        <v>458936.31767061714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3405.2399999999907</v>
      </c>
      <c r="G41" s="72">
        <f>IF(D42=0,D41-$D$41,D41-D42)</f>
        <v>3494.4399999999441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4879.2182131156569</v>
      </c>
      <c r="N41" s="36">
        <f>IF(F41=0,,ATAN(G41/F41))</f>
        <v>0.79832557901196644</v>
      </c>
      <c r="O41" s="36">
        <f>ABS(DEGREES(N41))</f>
        <v>45.740686354723408</v>
      </c>
      <c r="P41" s="37" t="str">
        <f>TEXT(INT(O41),"00")</f>
        <v>45</v>
      </c>
      <c r="Q41" s="38" t="str">
        <f>TEXT((O41-P41)*60,"00")</f>
        <v>44</v>
      </c>
      <c r="R41" s="39" t="str">
        <f>IF(L41="",IF(F41&gt;0,"S","N"),"")</f>
        <v>S</v>
      </c>
      <c r="S41" s="25" t="str">
        <f>IF(L41="",IF(INT(Q41)=60,INT(P41+1),P41),"due")</f>
        <v>45</v>
      </c>
      <c r="T41" s="38" t="str">
        <f>IF(L41="",IF(INT(Q41)=60,"00",Q41),L41)</f>
        <v>44</v>
      </c>
      <c r="U41" s="40" t="str">
        <f>IF(L41="",IF(G41&gt;0,"W","E"),"")</f>
        <v>W</v>
      </c>
      <c r="V41" s="41"/>
      <c r="W41" s="22">
        <f>IF(S41="due",90*(I41+K41),S41+T41/60)</f>
        <v>45.733333333333334</v>
      </c>
      <c r="X41" s="22">
        <f>IF(R41="",W41,IF(R41="N",IF(U41="E",180+W41,180-W41),IF(U41="E",360-W41,W41)))</f>
        <v>45.733333333333334</v>
      </c>
      <c r="Y41" s="22">
        <f>RADIANS(X41)</f>
        <v>0.79819724457874008</v>
      </c>
      <c r="Z41" s="64"/>
      <c r="AA41" s="58">
        <f>-M41*COS(Y41)</f>
        <v>-3405.6884289339168</v>
      </c>
      <c r="AB41" s="58">
        <f>-M41*SIN(Y41)</f>
        <v>-3494.0029616795077</v>
      </c>
      <c r="AC41" s="64"/>
      <c r="AD41" s="22">
        <v>0</v>
      </c>
      <c r="AE41" s="22">
        <v>0</v>
      </c>
      <c r="AF41" s="22">
        <f t="shared" ref="AF41:AG43" si="0">AA41-AD41</f>
        <v>-3405.6884289339168</v>
      </c>
      <c r="AG41" s="22">
        <f t="shared" si="0"/>
        <v>-3494.0029616795077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717823.38</v>
      </c>
      <c r="D42" s="60">
        <v>458955.78</v>
      </c>
      <c r="E42" s="79"/>
      <c r="F42" s="72">
        <f>IF(C43=0,C42-$C$42,C42-C43)</f>
        <v>40.119999999995343</v>
      </c>
      <c r="G42" s="72">
        <f>IF(D43=0,D42-$D$42,D42-D43)</f>
        <v>1.1000000000349246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40.135076927791019</v>
      </c>
      <c r="N42" s="36">
        <f>IF(F42=0,,ATAN(G42/F42))</f>
        <v>2.7410879584174992E-2</v>
      </c>
      <c r="O42" s="36">
        <f>ABS(DEGREES(N42))</f>
        <v>1.5705277129145401</v>
      </c>
      <c r="P42" s="37" t="str">
        <f>TEXT(INT(O42),"00")</f>
        <v>01</v>
      </c>
      <c r="Q42" s="38" t="str">
        <f>TEXT((O42-P42)*60,"00")</f>
        <v>34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34</v>
      </c>
      <c r="U42" s="40" t="str">
        <f>IF(L42="",IF(G42&gt;0,"W","E"),"")</f>
        <v>W</v>
      </c>
      <c r="V42" s="44"/>
      <c r="W42" s="22">
        <f>IF(S42="due",90*(I42+K42),S42+T42/60)</f>
        <v>1.5666666666666667</v>
      </c>
      <c r="X42" s="22">
        <f>IF(R42="",W42,IF(R42="N",IF(U42="E",180+W42,180-W42),IF(U42="E",360-W42,W42)))</f>
        <v>1.5666666666666667</v>
      </c>
      <c r="Y42" s="22">
        <f>RADIANS(X42)</f>
        <v>2.7343491614577831E-2</v>
      </c>
      <c r="Z42" s="64"/>
      <c r="AA42" s="58">
        <f>-M42*COS(Y42)</f>
        <v>-40.120074035666605</v>
      </c>
      <c r="AB42" s="58">
        <f>-M42*SIN(Y42)</f>
        <v>-1.097296392199107</v>
      </c>
      <c r="AC42" s="64"/>
      <c r="AD42" s="82">
        <f>$AA$40/$M$40*M42</f>
        <v>-9.2510622253145906E-4</v>
      </c>
      <c r="AE42" s="82">
        <f>$AB$40/$M$40*M42</f>
        <v>1.2168401763465975E-3</v>
      </c>
      <c r="AF42" s="22">
        <f t="shared" si="0"/>
        <v>-40.119148929444073</v>
      </c>
      <c r="AG42" s="22">
        <f t="shared" si="0"/>
        <v>-1.0985132323754536</v>
      </c>
      <c r="AH42" s="63"/>
      <c r="AI42" s="38">
        <f>A42</f>
        <v>1</v>
      </c>
      <c r="AJ42" s="82">
        <f t="shared" ref="AJ42:AK44" si="1">AJ41+AF41</f>
        <v>717822.93157106603</v>
      </c>
      <c r="AK42" s="82">
        <f t="shared" si="1"/>
        <v>458956.21703832044</v>
      </c>
      <c r="AL42" s="66"/>
      <c r="AM42" s="9" t="str">
        <f>IF(A43=0,A42&amp;" - 1",A42&amp;" - "&amp;A43)</f>
        <v>1 - 2</v>
      </c>
      <c r="AN42" s="18">
        <f>F42</f>
        <v>40.119999999995343</v>
      </c>
      <c r="AO42" s="18">
        <f>AN42*G42</f>
        <v>44.132000001396051</v>
      </c>
      <c r="AP42" s="9" t="str">
        <f>D42&amp;","&amp;C42</f>
        <v>458955.78,717823.38</v>
      </c>
    </row>
    <row r="43" spans="1:44">
      <c r="A43" s="20">
        <f>A42+1</f>
        <v>2</v>
      </c>
      <c r="B43" s="44"/>
      <c r="C43" s="60">
        <v>717783.26</v>
      </c>
      <c r="D43" s="60">
        <v>458954.68</v>
      </c>
      <c r="E43" s="79"/>
      <c r="F43" s="72">
        <f>IF(C44=0,C43-$C$42,C43-C44)</f>
        <v>-0.68999999994412065</v>
      </c>
      <c r="G43" s="72">
        <f>IF(D44=0,D43-$D$42,D43-D44)</f>
        <v>19.880000000004657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19.891970741988036</v>
      </c>
      <c r="N43" s="36">
        <f>IF(F43=0,,ATAN(G43/F43))</f>
        <v>-1.5361020044787503</v>
      </c>
      <c r="O43" s="36">
        <f>ABS(DEGREES(N43))</f>
        <v>88.012161758218269</v>
      </c>
      <c r="P43" s="37" t="str">
        <f>TEXT(INT(O43),"00")</f>
        <v>88</v>
      </c>
      <c r="Q43" s="38" t="str">
        <f>TEXT((O43-P43)*60,"00")</f>
        <v>01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01</v>
      </c>
      <c r="U43" s="40" t="str">
        <f>IF(L43="",IF(G43&gt;0,"W","E"),"")</f>
        <v>W</v>
      </c>
      <c r="V43" s="44"/>
      <c r="W43" s="22">
        <f>IF(S43="due",90*(I43+K43),S43+T43/60)</f>
        <v>88.016666666666666</v>
      </c>
      <c r="X43" s="22">
        <f>IF(R43="",W43,IF(R43="N",IF(U43="E",180+W43,180-W43),IF(U43="E",360-W43,W43)))</f>
        <v>91.983333333333334</v>
      </c>
      <c r="Y43" s="22">
        <f>RADIANS(X43)</f>
        <v>1.6054120236261176</v>
      </c>
      <c r="Z43" s="64"/>
      <c r="AA43" s="58">
        <f>-M43*COS(Y43)</f>
        <v>0.68843692317263727</v>
      </c>
      <c r="AB43" s="58">
        <f>-M43*SIN(Y43)</f>
        <v>-19.880054190140445</v>
      </c>
      <c r="AC43" s="64"/>
      <c r="AD43" s="82">
        <f>$AA$40/$M$40*M43</f>
        <v>-4.5850630721189673E-4</v>
      </c>
      <c r="AE43" s="82">
        <f>$AB$40/$M$40*M43</f>
        <v>6.0309711699596611E-4</v>
      </c>
      <c r="AF43" s="22">
        <f t="shared" si="0"/>
        <v>0.68889542947984916</v>
      </c>
      <c r="AG43" s="22">
        <f t="shared" si="0"/>
        <v>-19.880657287257442</v>
      </c>
      <c r="AH43" s="64"/>
      <c r="AI43" s="25">
        <f>A43</f>
        <v>2</v>
      </c>
      <c r="AJ43" s="82">
        <f t="shared" si="1"/>
        <v>717782.81242213654</v>
      </c>
      <c r="AK43" s="82">
        <f t="shared" si="1"/>
        <v>458955.11852508807</v>
      </c>
      <c r="AL43" s="66"/>
      <c r="AM43" s="9" t="str">
        <f>IF(A44=0,A43&amp;" - 1",A43&amp;" - "&amp;A44)</f>
        <v>2 - 3</v>
      </c>
      <c r="AN43" s="18">
        <f>AN42+F42+F43</f>
        <v>79.550000000046566</v>
      </c>
      <c r="AO43" s="18">
        <f>AN43*G43</f>
        <v>1581.4540000012962</v>
      </c>
      <c r="AP43" s="9" t="str">
        <f>D43&amp;","&amp;C43</f>
        <v>458954.68,717783.26</v>
      </c>
    </row>
    <row r="44" spans="1:44" s="46" customFormat="1">
      <c r="A44" s="20">
        <f>A43+1</f>
        <v>3</v>
      </c>
      <c r="B44" s="44"/>
      <c r="C44" s="60">
        <v>717783.95</v>
      </c>
      <c r="D44" s="60">
        <v>458934.8</v>
      </c>
      <c r="E44" s="79"/>
      <c r="F44" s="72">
        <f>IF(C45=0,C44-$C$42,C44-C45)</f>
        <v>-39.950000000069849</v>
      </c>
      <c r="G44" s="72">
        <f>IF(D45=0,D44-$D$42,D44-D45)</f>
        <v>-1.0800000000162981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39.964595581659729</v>
      </c>
      <c r="N44" s="22">
        <f>IF(F44=0,,ATAN(G44/F44))</f>
        <v>2.7027209461551419E-2</v>
      </c>
      <c r="O44" s="22">
        <f>ABS(DEGREES(N44))</f>
        <v>1.5485450341629425</v>
      </c>
      <c r="P44" s="24" t="str">
        <f>TEXT(INT(O44),"00")</f>
        <v>01</v>
      </c>
      <c r="Q44" s="25" t="str">
        <f>TEXT((O44-P44)*60,"00")</f>
        <v>33</v>
      </c>
      <c r="R44" s="23" t="str">
        <f>IF(L44="",IF(F44&gt;0,"S","N"),"")</f>
        <v>N</v>
      </c>
      <c r="S44" s="25" t="str">
        <f>IF(L44="",IF(INT(Q44)=60,INT(P44+1),P44),"due")</f>
        <v>01</v>
      </c>
      <c r="T44" s="25" t="str">
        <f>IF(L44="",IF(INT(Q44)=60,"00",Q44),L44)</f>
        <v>33</v>
      </c>
      <c r="U44" s="24" t="str">
        <f>IF(L44="",IF(G44&gt;0,"W","E"),"")</f>
        <v>E</v>
      </c>
      <c r="V44" s="44"/>
      <c r="W44" s="22">
        <f>IF(S44="due",90*(I44+K44),S44+T44/60)</f>
        <v>1.55</v>
      </c>
      <c r="X44" s="22">
        <f>IF(R44="",W44,IF(R44="N",IF(U44="E",180+W44,180-W44),IF(U44="E",360-W44,W44)))</f>
        <v>181.55</v>
      </c>
      <c r="Y44" s="22">
        <f>RADIANS(X44)</f>
        <v>3.1686452569957053</v>
      </c>
      <c r="Z44" s="64"/>
      <c r="AA44" s="58">
        <f>-M44*COS(Y44)</f>
        <v>39.94997256172902</v>
      </c>
      <c r="AB44" s="58">
        <f>-M44*SIN(Y44)</f>
        <v>1.0810144877451791</v>
      </c>
      <c r="AC44" s="64"/>
      <c r="AD44" s="82">
        <f>$AA$40/$M$40*M44</f>
        <v>-9.2117665851404495E-4</v>
      </c>
      <c r="AE44" s="82">
        <f>$AB$40/$M$40*M44</f>
        <v>1.2116714170674404E-3</v>
      </c>
      <c r="AF44" s="22">
        <f>AA44-AD44</f>
        <v>39.950893738387535</v>
      </c>
      <c r="AG44" s="22">
        <f>AB44-AE44</f>
        <v>1.0798028163281117</v>
      </c>
      <c r="AH44" s="64"/>
      <c r="AI44" s="25">
        <f>A44</f>
        <v>3</v>
      </c>
      <c r="AJ44" s="82">
        <f t="shared" si="1"/>
        <v>717783.50131756603</v>
      </c>
      <c r="AK44" s="82">
        <f t="shared" si="1"/>
        <v>458935.23786780081</v>
      </c>
      <c r="AL44" s="66"/>
      <c r="AM44" s="9" t="str">
        <f>IF(A45=0,A44&amp;" - 1",A44&amp;" - "&amp;A45)</f>
        <v>3 - 4</v>
      </c>
      <c r="AN44" s="18">
        <f>AN43+F43+F44</f>
        <v>38.910000000032596</v>
      </c>
      <c r="AO44" s="18">
        <f>AN44*G44</f>
        <v>-42.022800000669363</v>
      </c>
      <c r="AP44" s="9" t="str">
        <f>D44&amp;","&amp;C44</f>
        <v>458934.8,717783.95</v>
      </c>
    </row>
    <row r="45" spans="1:44" s="46" customFormat="1">
      <c r="A45" s="20">
        <f>A44+1</f>
        <v>4</v>
      </c>
      <c r="B45" s="44"/>
      <c r="C45" s="60">
        <v>717823.9</v>
      </c>
      <c r="D45" s="60">
        <v>458935.88</v>
      </c>
      <c r="E45" s="79"/>
      <c r="F45" s="72">
        <f>IF(C46=0,C45-$C$42,C45-C46)</f>
        <v>0.52000000001862645</v>
      </c>
      <c r="G45" s="72">
        <f>IF(D46=0,D45-$D$42,D45-D46)</f>
        <v>-19.900000000023283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19.906792810519377</v>
      </c>
      <c r="N45" s="22">
        <f>IF(F45=0,,ATAN(G45/F45))</f>
        <v>-1.5446716185251095</v>
      </c>
      <c r="O45" s="22">
        <f>ABS(DEGREES(N45))</f>
        <v>88.503164475130674</v>
      </c>
      <c r="P45" s="24" t="str">
        <f>TEXT(INT(O45),"00")</f>
        <v>88</v>
      </c>
      <c r="Q45" s="25" t="str">
        <f>TEXT((O45-P45)*60,"00")</f>
        <v>30</v>
      </c>
      <c r="R45" s="23" t="str">
        <f>IF(L45="",IF(F45&gt;0,"S","N"),"")</f>
        <v>S</v>
      </c>
      <c r="S45" s="25" t="str">
        <f>IF(L45="",IF(INT(Q45)=60,INT(P45+1),P45),"due")</f>
        <v>88</v>
      </c>
      <c r="T45" s="25" t="str">
        <f>IF(L45="",IF(INT(Q45)=60,"00",Q45),L45)</f>
        <v>30</v>
      </c>
      <c r="U45" s="24" t="str">
        <f>IF(L45="",IF(G45&gt;0,"W","E"),"")</f>
        <v>E</v>
      </c>
      <c r="V45" s="44"/>
      <c r="W45" s="22">
        <f>IF(S45="due",90*(I45+K45),S45+T45/60)</f>
        <v>88.5</v>
      </c>
      <c r="X45" s="22">
        <f>IF(R45="",W45,IF(R45="N",IF(U45="E",180+W45,180-W45),IF(U45="E",360-W45,W45)))</f>
        <v>271.5</v>
      </c>
      <c r="Y45" s="22">
        <f>RADIANS(X45)</f>
        <v>4.7385689191646048</v>
      </c>
      <c r="Z45" s="64"/>
      <c r="AA45" s="58">
        <f>-M45*COS(Y45)</f>
        <v>-0.52109908637650593</v>
      </c>
      <c r="AB45" s="58">
        <f>-M45*SIN(Y45)</f>
        <v>19.899971249806455</v>
      </c>
      <c r="AC45" s="64"/>
      <c r="AD45" s="82">
        <f>$AA$40/$M$40*M45</f>
        <v>-4.5884795319537898E-4</v>
      </c>
      <c r="AE45" s="82">
        <f>$AB$40/$M$40*M45</f>
        <v>6.0354650167057254E-4</v>
      </c>
      <c r="AF45" s="22">
        <f>AA45-AD45</f>
        <v>-0.52064023842331053</v>
      </c>
      <c r="AG45" s="22">
        <f>AB45-AE45</f>
        <v>19.899367703304783</v>
      </c>
      <c r="AH45" s="64"/>
      <c r="AI45" s="25">
        <f>A45</f>
        <v>4</v>
      </c>
      <c r="AJ45" s="82">
        <f t="shared" ref="AJ45" si="2">AJ44+AF44</f>
        <v>717823.45221130445</v>
      </c>
      <c r="AK45" s="82">
        <f t="shared" ref="AK45" si="3">AK44+AG44</f>
        <v>458936.31767061714</v>
      </c>
      <c r="AL45" s="66"/>
      <c r="AM45" s="9" t="str">
        <f>IF(A46=0,A45&amp;" - 1",A45&amp;" - "&amp;A46)</f>
        <v>4 - 1</v>
      </c>
      <c r="AN45" s="18">
        <f>AN44+F44+F45</f>
        <v>-0.52000000001862645</v>
      </c>
      <c r="AO45" s="18">
        <f>AN45*G45</f>
        <v>10.348000000382774</v>
      </c>
      <c r="AP45" s="9" t="str">
        <f>D45&amp;","&amp;C45</f>
        <v>458935.88,717823.9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1898</vt:lpstr>
      <vt:lpstr>1899</vt:lpstr>
      <vt:lpstr>1900</vt:lpstr>
      <vt:lpstr>1901</vt:lpstr>
      <vt:lpstr>1902</vt:lpstr>
      <vt:lpstr>1903</vt:lpstr>
      <vt:lpstr>1904</vt:lpstr>
      <vt:lpstr>1905</vt:lpstr>
      <vt:lpstr>1906</vt:lpstr>
      <vt:lpstr>1907</vt:lpstr>
      <vt:lpstr>'1898'!Print_Area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2007-04-29T05:29:31Z</dcterms:modified>
</cp:coreProperties>
</file>