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908" sheetId="2" r:id="rId1"/>
    <sheet name="1909" sheetId="4" r:id="rId2"/>
    <sheet name="1910" sheetId="5" r:id="rId3"/>
    <sheet name="1911" sheetId="6" r:id="rId4"/>
    <sheet name="1912" sheetId="7" r:id="rId5"/>
    <sheet name="1913" sheetId="8" r:id="rId6"/>
    <sheet name="1914" sheetId="9" r:id="rId7"/>
    <sheet name="1915" sheetId="10" r:id="rId8"/>
    <sheet name="1916" sheetId="11" r:id="rId9"/>
    <sheet name="1917" sheetId="3" r:id="rId10"/>
  </sheets>
  <definedNames>
    <definedName name="_xlnm.Print_Area" localSheetId="0">'1908'!$A$1:$AJ$43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<sst xmlns="http://schemas.openxmlformats.org/spreadsheetml/2006/main" count="930" uniqueCount="98">
  <si>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</si>
  <si>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</si>
  <si>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</si>
  <si>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</si>
  <si>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</si>
  <si>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</si>
  <si>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</si>
  <si>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</si>
  <si>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</si>
  <si>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</si>
  <si>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</si>
  <si>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</si>
  <si>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</si>
  <si>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</si>
  <si>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</si>
  <si>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</si>
  <si>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</si>
  <si>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</si>
  <si>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</si>
  <si>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</si>
  <si>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</si>
  <si>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</si>
  <si>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</si>
  <si>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</si>
  <si>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</si>
  <si>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</si>
  <si>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</si>
  <si>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</si>
  <si>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</si>
  <si>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</si>
  <si>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</si>
  <si>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</si>
  <si>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</si>
  <si>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</si>
  <si>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</si>
  <si>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</si>
  <si>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</si>
  <si>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</si>
  <si>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</si>
  <si>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</si>
  <si>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</si>
  <si>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</si>
  <si>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</si>
  <si>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</si>
  <si>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</si>
  <si>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</si>
  <si>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</si>
  <si>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</si>
  <si>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</si>
  <si>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</si>
  <si>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</si>
  <si>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</si>
  <si>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</si>
  <si>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</si>
  <si>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</si>
  <si>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</si>
  <si>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</si>
  <si>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1908</t>
  </si>
  <si>
    <t>Sodusta, Josefina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</si>
  <si>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</si>
  <si>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</si>
  <si>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</si>
  <si>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</si>
  <si>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</si>
  <si>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</si>
  <si>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</si>
  <si>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14, 1970</t>
  </si>
  <si>
    <t>799.90</t>
  </si>
  <si>
    <t>BLLM 1</t>
  </si>
  <si>
    <t>1909</t>
  </si>
  <si>
    <t>Timban, Dominador</t>
  </si>
  <si>
    <t>798.10</t>
  </si>
  <si>
    <t>1910</t>
  </si>
  <si>
    <t>Gonzales, Jose</t>
  </si>
  <si>
    <t>801.39</t>
  </si>
  <si>
    <t>1911</t>
  </si>
  <si>
    <t>Jocame, Juanaito</t>
  </si>
  <si>
    <t>796.69</t>
  </si>
  <si>
    <t>1912</t>
  </si>
  <si>
    <t>Firmelon, Senin</t>
  </si>
  <si>
    <t>May 15, 1970</t>
  </si>
  <si>
    <t>794.42</t>
  </si>
  <si>
    <t>1913</t>
  </si>
  <si>
    <t>Hunas, Tomas, Jr.</t>
  </si>
  <si>
    <t>May 15,1970</t>
  </si>
  <si>
    <t>794.95</t>
  </si>
  <si>
    <t>1914</t>
  </si>
  <si>
    <t>Arroyo,  Anacorita</t>
  </si>
  <si>
    <t>795.64</t>
  </si>
  <si>
    <t>1915</t>
  </si>
  <si>
    <t>Arroyo, Deogracias</t>
  </si>
  <si>
    <t>796.60</t>
  </si>
  <si>
    <t>1916</t>
  </si>
  <si>
    <t>Fincale, Catalino</t>
  </si>
  <si>
    <t>800.68</t>
  </si>
  <si>
    <t>1917</t>
  </si>
  <si>
    <t>Fincale, Serapion</t>
  </si>
  <si>
    <t>797.04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</si>
</sst>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" workbookViewId="0">
      <selection activeCell="M23" sqref="M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58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67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1599.8068000010278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799.9034000005139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7.539608253041139E-3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15904.464599881858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16000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16000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119.91343255746989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-1.047060995458704E-3</v>
      </c>
      <c r="AB40" s="91">
        <f>SUM(AB42:AB65536)</f>
        <v>7.4665491280185847E-3</v>
      </c>
      <c r="AC40" s="91"/>
      <c r="AD40" s="91">
        <f>SUM(AD42:AD65536)</f>
        <v>-1.047060995458704E-3</v>
      </c>
      <c r="AE40" s="91">
        <f>SUM(AE42:AE65536)</f>
        <v>7.4665491280185839E-3</v>
      </c>
      <c r="AF40" s="91">
        <f>SUM(AF42:AF65536)</f>
        <v>-6.3282712403633923E-15</v>
      </c>
      <c r="AG40" s="91">
        <f>SUM(AG42:AG65536)</f>
        <v>0</v>
      </c>
      <c r="AH40" s="92"/>
      <c r="AI40" s="93">
        <v>1</v>
      </c>
      <c r="AJ40" s="92">
        <f>AJ44+AF44</f>
        <v>717824.3288414015</v>
      </c>
      <c r="AK40" s="92">
        <f>AK44+AG44</f>
        <v>458935.46697821753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3404.0100000000093</v>
      </c>
      <c r="G41" s="72">
        <f>IF(D42=0,D41-$D$41,D41-D42)</f>
        <v>3534.3699999999953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4907.0414077119858</v>
      </c>
      <c r="N41" s="36">
        <f>IF(F41=0,,ATAN(G41/F41))</f>
        <v>0.80418420052682649</v>
      </c>
      <c r="O41" s="36">
        <f>ABS(DEGREES(N41))</f>
        <v>46.076360641289433</v>
      </c>
      <c r="P41" s="37" t="str">
        <f>TEXT(INT(O41),"00")</f>
        <v>46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46.083333333333336</v>
      </c>
      <c r="X41" s="22">
        <f>IF(R41="",W41,IF(R41="N",IF(U41="E",180+W41,180-W41),IF(U41="E",360-W41,W41)))</f>
        <v>46.083333333333336</v>
      </c>
      <c r="Y41" s="22">
        <f>RADIANS(X41)</f>
        <v>0.80430589696072019</v>
      </c>
      <c r="Z41" s="64"/>
      <c r="AA41" s="58">
        <f>-M41*COS(Y41)</f>
        <v>-3403.5798545692787</v>
      </c>
      <c r="AB41" s="58">
        <f>-M41*SIN(Y41)</f>
        <v>-3534.7842297048624</v>
      </c>
      <c r="AC41" s="64"/>
      <c r="AD41" s="22">
        <v>0</v>
      </c>
      <c r="AE41" s="22">
        <v>0</v>
      </c>
      <c r="AF41" s="22">
        <f t="shared" ref="AF41:AG43" si="0">AA41-AD41</f>
        <v>-3403.5798545692787</v>
      </c>
      <c r="AG41" s="22">
        <f t="shared" si="0"/>
        <v>-3534.7842297048624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717824.61</v>
      </c>
      <c r="D42" s="60">
        <v>458915.85</v>
      </c>
      <c r="E42" s="79"/>
      <c r="F42" s="72">
        <f>IF(C43=0,C42-$C$42,C42-C43)</f>
        <v>-39.820000000065193</v>
      </c>
      <c r="G42" s="72">
        <f>IF(D43=0,D42-$D$42,D42-D43)</f>
        <v>-0.97000000003026798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39.831812662810748</v>
      </c>
      <c r="N42" s="36">
        <f>IF(F42=0,,ATAN(G42/F42))</f>
        <v>2.4354801738289758E-2</v>
      </c>
      <c r="O42" s="36">
        <f>ABS(DEGREES(N42))</f>
        <v>1.3954273504818842</v>
      </c>
      <c r="P42" s="37" t="str">
        <f>TEXT(INT(O42),"00")</f>
        <v>01</v>
      </c>
      <c r="Q42" s="38" t="str">
        <f>TEXT((O42-P42)*60,"00")</f>
        <v>24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24</v>
      </c>
      <c r="U42" s="40" t="str">
        <f>IF(L42="",IF(G42&gt;0,"W","E"),"")</f>
        <v>E</v>
      </c>
      <c r="V42" s="44"/>
      <c r="W42" s="22">
        <f>IF(S42="due",90*(I42+K42),S42+T42/60)</f>
        <v>1.4</v>
      </c>
      <c r="X42" s="22">
        <f>IF(R42="",W42,IF(R42="N",IF(U42="E",180+W42,180-W42),IF(U42="E",360-W42,W42)))</f>
        <v>181.4</v>
      </c>
      <c r="Y42" s="22">
        <f>RADIANS(X42)</f>
        <v>3.166027263117714</v>
      </c>
      <c r="Z42" s="64"/>
      <c r="AA42" s="58">
        <f>-M42*COS(Y42)</f>
        <v>39.819922459696897</v>
      </c>
      <c r="AB42" s="58">
        <f>-M42*SIN(Y42)</f>
        <v>0.97317794312090322</v>
      </c>
      <c r="AC42" s="64"/>
      <c r="AD42" s="82">
        <f>$AA$40/$M$40*M42</f>
        <v>-3.4780371579855318E-4</v>
      </c>
      <c r="AE42" s="82">
        <f>$AB$40/$M$40*M42</f>
        <v>2.4801740702600091E-3</v>
      </c>
      <c r="AF42" s="22">
        <f t="shared" si="0"/>
        <v>39.820270263412695</v>
      </c>
      <c r="AG42" s="22">
        <f t="shared" si="0"/>
        <v>0.9706977690506432</v>
      </c>
      <c r="AH42" s="63"/>
      <c r="AI42" s="38">
        <f>A42</f>
        <v>1</v>
      </c>
      <c r="AJ42" s="82">
        <f t="shared" ref="AJ42:AK44" si="1">AJ41+AF41</f>
        <v>717825.04014543071</v>
      </c>
      <c r="AK42" s="82">
        <f t="shared" si="1"/>
        <v>458915.43577029509</v>
      </c>
      <c r="AL42" s="66"/>
      <c r="AM42" s="9" t="str">
        <f>IF(A43=0,A42&amp;" - 1",A42&amp;" - "&amp;A43)</f>
        <v>1 - 2</v>
      </c>
      <c r="AN42" s="18">
        <f>F42</f>
        <v>-39.820000000065193</v>
      </c>
      <c r="AO42" s="18">
        <f>AN42*G42</f>
        <v>38.62540000126851</v>
      </c>
      <c r="AP42" s="9" t="str">
        <f>D42&amp;","&amp;C42</f>
        <v>458915.85,717824.61</v>
      </c>
    </row>
    <row r="43" spans="1:44">
      <c r="A43" s="20">
        <f>A42+1</f>
        <v>2</v>
      </c>
      <c r="B43" s="44"/>
      <c r="C43" s="60">
        <v>717864.43</v>
      </c>
      <c r="D43" s="60">
        <v>458916.82</v>
      </c>
      <c r="E43" s="79"/>
      <c r="F43" s="72">
        <f>IF(C44=0,C43-$C$42,C43-C44)</f>
        <v>0.5400000000372529</v>
      </c>
      <c r="G43" s="72">
        <f>IF(D44=0,D43-$D$42,D43-D44)</f>
        <v>-20.029999999969732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20.03727775918744</v>
      </c>
      <c r="N43" s="36">
        <f>IF(F43=0,,ATAN(G43/F43))</f>
        <v>-1.5438432948509619</v>
      </c>
      <c r="O43" s="36">
        <f>ABS(DEGREES(N43))</f>
        <v>88.455705024531255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271.55</v>
      </c>
      <c r="Y43" s="22">
        <f>RADIANS(X43)</f>
        <v>4.7394415837906019</v>
      </c>
      <c r="Z43" s="64"/>
      <c r="AA43" s="58">
        <f>-M43*COS(Y43)</f>
        <v>-0.54199441374044965</v>
      </c>
      <c r="AB43" s="58">
        <f>-M43*SIN(Y43)</f>
        <v>20.02994613208687</v>
      </c>
      <c r="AC43" s="64"/>
      <c r="AD43" s="82">
        <f>$AA$40/$M$40*M43</f>
        <v>-1.7496164982819856E-4</v>
      </c>
      <c r="AE43" s="82">
        <f>$AB$40/$M$40*M43</f>
        <v>1.2476443680237838E-3</v>
      </c>
      <c r="AF43" s="22">
        <f t="shared" si="0"/>
        <v>-0.54181945209062143</v>
      </c>
      <c r="AG43" s="22">
        <f t="shared" si="0"/>
        <v>20.028698487718845</v>
      </c>
      <c r="AH43" s="64"/>
      <c r="AI43" s="25">
        <f>A43</f>
        <v>2</v>
      </c>
      <c r="AJ43" s="82">
        <f t="shared" si="1"/>
        <v>717864.86041569407</v>
      </c>
      <c r="AK43" s="82">
        <f t="shared" si="1"/>
        <v>458916.40646806412</v>
      </c>
      <c r="AL43" s="66"/>
      <c r="AM43" s="9" t="str">
        <f>IF(A44=0,A43&amp;" - 1",A43&amp;" - "&amp;A44)</f>
        <v>2 - 3</v>
      </c>
      <c r="AN43" s="18">
        <f>AN42+F42+F43</f>
        <v>-79.100000000093132</v>
      </c>
      <c r="AO43" s="18">
        <f>AN43*G43</f>
        <v>1584.3729999994712</v>
      </c>
      <c r="AP43" s="9" t="str">
        <f>D43&amp;","&amp;C43</f>
        <v>458916.82,717864.43</v>
      </c>
    </row>
    <row r="44" spans="1:44" s="46" customFormat="1">
      <c r="A44" s="20">
        <f>A43+1</f>
        <v>3</v>
      </c>
      <c r="B44" s="44"/>
      <c r="C44" s="60">
        <v>717863.89</v>
      </c>
      <c r="D44" s="60">
        <v>458936.85</v>
      </c>
      <c r="E44" s="79"/>
      <c r="F44" s="72">
        <f>IF(C45=0,C44-$C$42,C44-C45)</f>
        <v>39.989999999990687</v>
      </c>
      <c r="G44" s="72">
        <f>IF(D45=0,D44-$D$42,D44-D45)</f>
        <v>0.96999999997206032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40.001762461161647</v>
      </c>
      <c r="N44" s="22">
        <f>IF(F44=0,,ATAN(G44/F44))</f>
        <v>2.4251308621798414E-2</v>
      </c>
      <c r="O44" s="22">
        <f>ABS(DEGREES(N44))</f>
        <v>1.3894976316982743</v>
      </c>
      <c r="P44" s="24" t="str">
        <f>TEXT(INT(O44),"00")</f>
        <v>01</v>
      </c>
      <c r="Q44" s="25" t="str">
        <f>TEXT((O44-P44)*60,"00")</f>
        <v>23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23</v>
      </c>
      <c r="U44" s="24" t="str">
        <f>IF(L44="",IF(G44&gt;0,"W","E"),"")</f>
        <v>W</v>
      </c>
      <c r="V44" s="44"/>
      <c r="W44" s="22">
        <f>IF(S44="due",90*(I44+K44),S44+T44/60)</f>
        <v>1.3833333333333333</v>
      </c>
      <c r="X44" s="22">
        <f>IF(R44="",W44,IF(R44="N",IF(U44="E",180+W44,180-W44),IF(U44="E",360-W44,W44)))</f>
        <v>1.3833333333333333</v>
      </c>
      <c r="Y44" s="22">
        <f>RADIANS(X44)</f>
        <v>2.4143721319254893E-2</v>
      </c>
      <c r="Z44" s="64"/>
      <c r="AA44" s="58">
        <f>-M44*COS(Y44)</f>
        <v>-39.990104128231273</v>
      </c>
      <c r="AB44" s="58">
        <f>-M44*SIN(Y44)</f>
        <v>-0.96569757813775758</v>
      </c>
      <c r="AC44" s="64"/>
      <c r="AD44" s="82">
        <f>$AA$40/$M$40*M44</f>
        <v>-3.492876847021538E-4</v>
      </c>
      <c r="AE44" s="82">
        <f>$AB$40/$M$40*M44</f>
        <v>2.4907561918090333E-3</v>
      </c>
      <c r="AF44" s="22">
        <f>AA44-AD44</f>
        <v>-39.989754840546574</v>
      </c>
      <c r="AG44" s="22">
        <f>AB44-AE44</f>
        <v>-0.96818833432956664</v>
      </c>
      <c r="AH44" s="64"/>
      <c r="AI44" s="25">
        <f>A44</f>
        <v>3</v>
      </c>
      <c r="AJ44" s="82">
        <f t="shared" si="1"/>
        <v>717864.318596242</v>
      </c>
      <c r="AK44" s="82">
        <f t="shared" si="1"/>
        <v>458936.43516655185</v>
      </c>
      <c r="AL44" s="66"/>
      <c r="AM44" s="9" t="str">
        <f>IF(A45=0,A44&amp;" - 1",A44&amp;" - "&amp;A45)</f>
        <v>3 - 4</v>
      </c>
      <c r="AN44" s="18">
        <f>AN43+F43+F44</f>
        <v>-38.570000000065193</v>
      </c>
      <c r="AO44" s="18">
        <f>AN44*G44</f>
        <v>-37.412899998985601</v>
      </c>
      <c r="AP44" s="9" t="str">
        <f>D44&amp;","&amp;C44</f>
        <v>458936.85,717863.89</v>
      </c>
    </row>
    <row r="45" spans="1:44" s="46" customFormat="1">
      <c r="A45" s="20">
        <f>A44+1</f>
        <v>4</v>
      </c>
      <c r="B45" s="44"/>
      <c r="C45" s="60">
        <v>717823.9</v>
      </c>
      <c r="D45" s="60">
        <v>458935.88</v>
      </c>
      <c r="E45" s="79"/>
      <c r="F45" s="72">
        <f>IF(C46=0,C45-$C$42,C45-C46)</f>
        <v>-0.7099999999627471</v>
      </c>
      <c r="G45" s="72">
        <f>IF(D46=0,D45-$D$42,D45-D46)</f>
        <v>20.03000000002794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20.042579674310048</v>
      </c>
      <c r="N45" s="22">
        <f>IF(F45=0,,ATAN(G45/F45))</f>
        <v>-1.5353643319100758</v>
      </c>
      <c r="O45" s="22">
        <f>ABS(DEGREES(N45))</f>
        <v>87.969896233370648</v>
      </c>
      <c r="P45" s="24" t="str">
        <f>TEXT(INT(O45),"00")</f>
        <v>87</v>
      </c>
      <c r="Q45" s="25" t="str">
        <f>TEXT((O45-P45)*60,"00")</f>
        <v>58</v>
      </c>
      <c r="R45" s="23" t="str">
        <f>IF(L45="",IF(F45&gt;0,"S","N"),"")</f>
        <v>N</v>
      </c>
      <c r="S45" s="25" t="str">
        <f>IF(L45="",IF(INT(Q45)=60,INT(P45+1),P45),"due")</f>
        <v>87</v>
      </c>
      <c r="T45" s="25" t="str">
        <f>IF(L45="",IF(INT(Q45)=60,"00",Q45),L45)</f>
        <v>58</v>
      </c>
      <c r="U45" s="24" t="str">
        <f>IF(L45="",IF(G45&gt;0,"W","E"),"")</f>
        <v>W</v>
      </c>
      <c r="V45" s="44"/>
      <c r="W45" s="22">
        <f>IF(S45="due",90*(I45+K45),S45+T45/60)</f>
        <v>87.966666666666669</v>
      </c>
      <c r="X45" s="22">
        <f>IF(R45="",W45,IF(R45="N",IF(U45="E",180+W45,180-W45),IF(U45="E",360-W45,W45)))</f>
        <v>92.033333333333331</v>
      </c>
      <c r="Y45" s="22">
        <f>RADIANS(X45)</f>
        <v>1.6062846882521147</v>
      </c>
      <c r="Z45" s="64"/>
      <c r="AA45" s="58">
        <f>-M45*COS(Y45)</f>
        <v>0.71112902127936417</v>
      </c>
      <c r="AB45" s="58">
        <f>-M45*SIN(Y45)</f>
        <v>-20.029959947941997</v>
      </c>
      <c r="AC45" s="64"/>
      <c r="AD45" s="82">
        <f>$AA$40/$M$40*M45</f>
        <v>-1.7500794512979834E-4</v>
      </c>
      <c r="AE45" s="82">
        <f>$AB$40/$M$40*M45</f>
        <v>1.2479744979257577E-3</v>
      </c>
      <c r="AF45" s="22">
        <f>AA45-AD45</f>
        <v>0.71130402922449398</v>
      </c>
      <c r="AG45" s="22">
        <f>AB45-AE45</f>
        <v>-20.031207922439922</v>
      </c>
      <c r="AH45" s="64"/>
      <c r="AI45" s="25">
        <f>A45</f>
        <v>4</v>
      </c>
      <c r="AJ45" s="82">
        <f t="shared" ref="AJ45" si="2">AJ44+AF44</f>
        <v>717824.3288414015</v>
      </c>
      <c r="AK45" s="82">
        <f t="shared" ref="AK45" si="3">AK44+AG44</f>
        <v>458935.46697821753</v>
      </c>
      <c r="AL45" s="66"/>
      <c r="AM45" s="9" t="str">
        <f>IF(A46=0,A45&amp;" - 1",A45&amp;" - "&amp;A46)</f>
        <v>4 - 1</v>
      </c>
      <c r="AN45" s="18">
        <f>AN44+F44+F45</f>
        <v>0.7099999999627471</v>
      </c>
      <c r="AO45" s="18">
        <f>AN45*G45</f>
        <v>14.221299999273661</v>
      </c>
      <c r="AP45" s="9" t="str">
        <f>D45&amp;","&amp;C45</f>
        <v>458935.88,717823.9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 t="s">
        <v>84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1593.4598000020394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796.7299000010197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2.6291236616652071E-3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45534.327808966496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46000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46000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119.71537866057386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2.5364269630986369E-3</v>
      </c>
      <c r="AB40" s="91">
        <f>SUM(AB42:AB65536)</f>
        <v>6.9197506399731878E-4</v>
      </c>
      <c r="AC40" s="91"/>
      <c r="AD40" s="91">
        <f>SUM(AD42:AD65536)</f>
        <v>2.5364269630986369E-3</v>
      </c>
      <c r="AE40" s="91">
        <f>SUM(AE42:AE65536)</f>
        <v>6.9197506399731878E-4</v>
      </c>
      <c r="AF40" s="91">
        <f>SUM(AF42:AF65536)</f>
        <v>6.106226635438361E-15</v>
      </c>
      <c r="AG40" s="91">
        <f>SUM(AG42:AG65536)</f>
        <v>0</v>
      </c>
      <c r="AH40" s="92"/>
      <c r="AI40" s="93">
        <v>1</v>
      </c>
      <c r="AJ40" s="92">
        <f>AJ44+AF44</f>
        <v>717914.96942859713</v>
      </c>
      <c r="AK40" s="92">
        <f>AK44+AG44</f>
        <v>458892.40001773671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3313.0699999999488</v>
      </c>
      <c r="G41" s="72">
        <f>IF(D42=0,D41-$D$41,D41-D42)</f>
        <v>3577.789999999979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4876.1679738293997</v>
      </c>
      <c r="N41" s="36">
        <f>IF(F41=0,,ATAN(G41/F41))</f>
        <v>0.82379538679954201</v>
      </c>
      <c r="O41" s="36">
        <f>ABS(DEGREES(N41))</f>
        <v>47.199998845960927</v>
      </c>
      <c r="P41" s="37" t="str">
        <f>TEXT(INT(O41),"00")</f>
        <v>47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47.2</v>
      </c>
      <c r="X41" s="22">
        <f>IF(R41="",W41,IF(R41="N",IF(U41="E",180+W41,180-W41),IF(U41="E",360-W41,W41)))</f>
        <v>47.2</v>
      </c>
      <c r="Y41" s="22">
        <f>RADIANS(X41)</f>
        <v>0.82379540694132358</v>
      </c>
      <c r="Z41" s="64"/>
      <c r="AA41" s="58">
        <f>-M41*COS(Y41)</f>
        <v>-3313.0699279368837</v>
      </c>
      <c r="AB41" s="58">
        <f>-M41*SIN(Y41)</f>
        <v>-3577.7900667311105</v>
      </c>
      <c r="AC41" s="64"/>
      <c r="AD41" s="22">
        <v>0</v>
      </c>
      <c r="AE41" s="22">
        <v>0</v>
      </c>
      <c r="AF41" s="22">
        <f t="shared" ref="AF41:AG43" si="0">AA41-AD41</f>
        <v>-3313.0699279368837</v>
      </c>
      <c r="AG41" s="22">
        <f t="shared" si="0"/>
        <v>-3577.7900667311105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717915.55</v>
      </c>
      <c r="D42" s="60">
        <v>458872.43</v>
      </c>
      <c r="E42" s="79"/>
      <c r="F42" s="72">
        <f>IF(C43=0,C42-$C$42,C42-C43)</f>
        <v>-39.869999999995343</v>
      </c>
      <c r="G42" s="72">
        <f>IF(D43=0,D42-$D$42,D42-D43)</f>
        <v>-1.2299999999813735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39.888968399791729</v>
      </c>
      <c r="N42" s="36">
        <f>IF(F42=0,,ATAN(G42/F42))</f>
        <v>3.0840481810169483E-2</v>
      </c>
      <c r="O42" s="36">
        <f>ABS(DEGREES(N42))</f>
        <v>1.7670294458726967</v>
      </c>
      <c r="P42" s="37" t="str">
        <f>TEXT(INT(O42),"00")</f>
        <v>01</v>
      </c>
      <c r="Q42" s="38" t="str">
        <f>TEXT((O42-P42)*60,"00")</f>
        <v>46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46</v>
      </c>
      <c r="U42" s="40" t="str">
        <f>IF(L42="",IF(G42&gt;0,"W","E"),"")</f>
        <v>E</v>
      </c>
      <c r="V42" s="44"/>
      <c r="W42" s="22">
        <f>IF(S42="due",90*(I42+K42),S42+T42/60)</f>
        <v>1.7666666666666666</v>
      </c>
      <c r="X42" s="22">
        <f>IF(R42="",W42,IF(R42="N",IF(U42="E",180+W42,180-W42),IF(U42="E",360-W42,W42)))</f>
        <v>181.76666666666668</v>
      </c>
      <c r="Y42" s="22">
        <f>RADIANS(X42)</f>
        <v>3.1724268037083601</v>
      </c>
      <c r="Z42" s="64"/>
      <c r="AA42" s="58">
        <f>-M42*COS(Y42)</f>
        <v>39.870007787176817</v>
      </c>
      <c r="AB42" s="58">
        <f>-M42*SIN(Y42)</f>
        <v>1.2297475554125215</v>
      </c>
      <c r="AC42" s="64"/>
      <c r="AD42" s="82">
        <f>$AA$40/$M$40*M42</f>
        <v>8.451333162991663E-4</v>
      </c>
      <c r="AE42" s="82">
        <f>$AB$40/$M$40*M42</f>
        <v>2.3056495974082563E-4</v>
      </c>
      <c r="AF42" s="22">
        <f t="shared" si="0"/>
        <v>39.869162653860521</v>
      </c>
      <c r="AG42" s="22">
        <f t="shared" si="0"/>
        <v>1.2295169904527807</v>
      </c>
      <c r="AH42" s="63"/>
      <c r="AI42" s="38">
        <f>A42</f>
        <v>1</v>
      </c>
      <c r="AJ42" s="82">
        <f t="shared" ref="AJ42:AK44" si="1">AJ41+AF41</f>
        <v>717915.55007206311</v>
      </c>
      <c r="AK42" s="82">
        <f t="shared" si="1"/>
        <v>458872.42993326887</v>
      </c>
      <c r="AL42" s="66"/>
      <c r="AM42" s="9" t="str">
        <f>IF(A43=0,A42&amp;" - 1",A42&amp;" - "&amp;A43)</f>
        <v>1 - 2</v>
      </c>
      <c r="AN42" s="18">
        <f>F42</f>
        <v>-39.869999999995343</v>
      </c>
      <c r="AO42" s="18">
        <f>AN42*G42</f>
        <v>49.040099999251638</v>
      </c>
      <c r="AP42" s="9" t="str">
        <f>D42&amp;","&amp;C42</f>
        <v>458872.43,717915.55</v>
      </c>
    </row>
    <row r="43" spans="1:44">
      <c r="A43" s="20">
        <f>A42+1</f>
        <v>2</v>
      </c>
      <c r="B43" s="44"/>
      <c r="C43" s="60">
        <v>717955.42</v>
      </c>
      <c r="D43" s="60">
        <v>458873.66</v>
      </c>
      <c r="E43" s="79"/>
      <c r="F43" s="72">
        <f>IF(C44=0,C43-$C$42,C43-C44)</f>
        <v>0.60000000009313226</v>
      </c>
      <c r="G43" s="72">
        <f>IF(D44=0,D43-$D$42,D43-D44)</f>
        <v>-19.970000000030268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19.979011487091164</v>
      </c>
      <c r="N43" s="36">
        <f>IF(F43=0,,ATAN(G43/F43))</f>
        <v>-1.5407602949172254</v>
      </c>
      <c r="O43" s="36">
        <f>ABS(DEGREES(N43))</f>
        <v>88.279062140089039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-0.59851130711688372</v>
      </c>
      <c r="AB43" s="58">
        <f>-M43*SIN(Y43)</f>
        <v>19.970044672373017</v>
      </c>
      <c r="AC43" s="64"/>
      <c r="AD43" s="82">
        <f>$AA$40/$M$40*M43</f>
        <v>4.2329819275428179E-4</v>
      </c>
      <c r="AE43" s="82">
        <f>$AB$40/$M$40*M43</f>
        <v>1.1548205340920069E-4</v>
      </c>
      <c r="AF43" s="22">
        <f t="shared" si="0"/>
        <v>-0.59893460530963805</v>
      </c>
      <c r="AG43" s="22">
        <f t="shared" si="0"/>
        <v>19.969929190319608</v>
      </c>
      <c r="AH43" s="64"/>
      <c r="AI43" s="25">
        <f>A43</f>
        <v>2</v>
      </c>
      <c r="AJ43" s="82">
        <f t="shared" si="1"/>
        <v>717955.41923471692</v>
      </c>
      <c r="AK43" s="82">
        <f t="shared" si="1"/>
        <v>458873.65945025929</v>
      </c>
      <c r="AL43" s="66"/>
      <c r="AM43" s="9" t="str">
        <f>IF(A44=0,A43&amp;" - 1",A43&amp;" - "&amp;A44)</f>
        <v>2 - 3</v>
      </c>
      <c r="AN43" s="18">
        <f>AN42+F42+F43</f>
        <v>-79.139999999897555</v>
      </c>
      <c r="AO43" s="18">
        <f>AN43*G43</f>
        <v>1580.4258000003497</v>
      </c>
      <c r="AP43" s="9" t="str">
        <f>D43&amp;","&amp;C43</f>
        <v>458873.66,717955.42</v>
      </c>
    </row>
    <row r="44" spans="1:44" s="46" customFormat="1">
      <c r="A44" s="20">
        <f>A43+1</f>
        <v>3</v>
      </c>
      <c r="B44" s="44"/>
      <c r="C44" s="60">
        <v>717954.82</v>
      </c>
      <c r="D44" s="60">
        <v>458893.63</v>
      </c>
      <c r="E44" s="79"/>
      <c r="F44" s="72">
        <f>IF(C45=0,C44-$C$42,C44-C45)</f>
        <v>39.849999999976717</v>
      </c>
      <c r="G44" s="72">
        <f>IF(D45=0,D44-$D$42,D44-D45)</f>
        <v>1.2299999999813735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39.868977915142224</v>
      </c>
      <c r="N44" s="22">
        <f>IF(F44=0,,ATAN(G44/F44))</f>
        <v>3.0855950274511025E-2</v>
      </c>
      <c r="O44" s="22">
        <f>ABS(DEGREES(N44))</f>
        <v>1.7679157235950156</v>
      </c>
      <c r="P44" s="24" t="str">
        <f>TEXT(INT(O44),"00")</f>
        <v>01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1.7666666666666666</v>
      </c>
      <c r="X44" s="22">
        <f>IF(R44="",W44,IF(R44="N",IF(U44="E",180+W44,180-W44),IF(U44="E",360-W44,W44)))</f>
        <v>1.7666666666666666</v>
      </c>
      <c r="Y44" s="22">
        <f>RADIANS(X44)</f>
        <v>3.0834150118566488E-2</v>
      </c>
      <c r="Z44" s="64"/>
      <c r="AA44" s="58">
        <f>-M44*COS(Y44)</f>
        <v>-39.850026804699233</v>
      </c>
      <c r="AB44" s="58">
        <f>-M44*SIN(Y44)</f>
        <v>-1.2291312634747762</v>
      </c>
      <c r="AC44" s="64"/>
      <c r="AD44" s="82">
        <f>$AA$40/$M$40*M44</f>
        <v>8.4470977502286817E-4</v>
      </c>
      <c r="AE44" s="82">
        <f>$AB$40/$M$40*M44</f>
        <v>2.3044941137060414E-4</v>
      </c>
      <c r="AF44" s="22">
        <f>AA44-AD44</f>
        <v>-39.850871514474257</v>
      </c>
      <c r="AG44" s="22">
        <f>AB44-AE44</f>
        <v>-1.2293617128861467</v>
      </c>
      <c r="AH44" s="64"/>
      <c r="AI44" s="25">
        <f>A44</f>
        <v>3</v>
      </c>
      <c r="AJ44" s="82">
        <f t="shared" si="1"/>
        <v>717954.82030011166</v>
      </c>
      <c r="AK44" s="82">
        <f t="shared" si="1"/>
        <v>458893.62937944959</v>
      </c>
      <c r="AL44" s="66"/>
      <c r="AM44" s="9" t="str">
        <f>IF(A45=0,A44&amp;" - 1",A44&amp;" - "&amp;A45)</f>
        <v>3 - 4</v>
      </c>
      <c r="AN44" s="18">
        <f>AN43+F43+F44</f>
        <v>-38.689999999827705</v>
      </c>
      <c r="AO44" s="18">
        <f>AN44*G44</f>
        <v>-47.588699999067423</v>
      </c>
      <c r="AP44" s="9" t="str">
        <f>D44&amp;","&amp;C44</f>
        <v>458893.63,717954.82</v>
      </c>
    </row>
    <row r="45" spans="1:44" s="46" customFormat="1">
      <c r="A45" s="20">
        <f>A44+1</f>
        <v>4</v>
      </c>
      <c r="B45" s="44"/>
      <c r="C45" s="60">
        <v>717914.97</v>
      </c>
      <c r="D45" s="60">
        <v>458892.4</v>
      </c>
      <c r="E45" s="79"/>
      <c r="F45" s="72">
        <f>IF(C46=0,C45-$C$42,C45-C46)</f>
        <v>-0.58000000007450581</v>
      </c>
      <c r="G45" s="72">
        <f>IF(D46=0,D45-$D$42,D45-D46)</f>
        <v>19.970000000030268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19.978420858548738</v>
      </c>
      <c r="N45" s="22">
        <f>IF(F45=0,,ATAN(G45/F45))</f>
        <v>-1.5417609236727361</v>
      </c>
      <c r="O45" s="22">
        <f>ABS(DEGREES(N45))</f>
        <v>88.336393944639227</v>
      </c>
      <c r="P45" s="24" t="str">
        <f>TEXT(INT(O45),"00")</f>
        <v>88</v>
      </c>
      <c r="Q45" s="25" t="str">
        <f>TEXT((O45-P45)*60,"00")</f>
        <v>20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20</v>
      </c>
      <c r="U45" s="24" t="str">
        <f>IF(L45="",IF(G45&gt;0,"W","E"),"")</f>
        <v>W</v>
      </c>
      <c r="V45" s="44"/>
      <c r="W45" s="22">
        <f>IF(S45="due",90*(I45+K45),S45+T45/60)</f>
        <v>88.333333333333329</v>
      </c>
      <c r="X45" s="22">
        <f>IF(R45="",W45,IF(R45="N",IF(U45="E",180+W45,180-W45),IF(U45="E",360-W45,W45)))</f>
        <v>91.666666666666671</v>
      </c>
      <c r="Y45" s="22">
        <f>RADIANS(X45)</f>
        <v>1.5998851476614688</v>
      </c>
      <c r="Z45" s="64"/>
      <c r="AA45" s="58">
        <f>-M45*COS(Y45)</f>
        <v>0.5810667516024014</v>
      </c>
      <c r="AB45" s="58">
        <f>-M45*SIN(Y45)</f>
        <v>-19.969968989246766</v>
      </c>
      <c r="AC45" s="64"/>
      <c r="AD45" s="82">
        <f>$AA$40/$M$40*M45</f>
        <v>4.2328567902232065E-4</v>
      </c>
      <c r="AE45" s="82">
        <f>$AB$40/$M$40*M45</f>
        <v>1.1547863947668829E-4</v>
      </c>
      <c r="AF45" s="22">
        <f>AA45-AD45</f>
        <v>0.58064346592337912</v>
      </c>
      <c r="AG45" s="22">
        <f>AB45-AE45</f>
        <v>-19.970084467886242</v>
      </c>
      <c r="AH45" s="64"/>
      <c r="AI45" s="25">
        <f>A45</f>
        <v>4</v>
      </c>
      <c r="AJ45" s="82">
        <f t="shared" ref="AJ45" si="2">AJ44+AF44</f>
        <v>717914.96942859713</v>
      </c>
      <c r="AK45" s="82">
        <f t="shared" ref="AK45" si="3">AK44+AG44</f>
        <v>458892.40001773671</v>
      </c>
      <c r="AL45" s="66"/>
      <c r="AM45" s="9" t="str">
        <f>IF(A46=0,A45&amp;" - 1",A45&amp;" - "&amp;A46)</f>
        <v>4 - 1</v>
      </c>
      <c r="AN45" s="18">
        <f>AN44+F44+F45</f>
        <v>0.58000000007450581</v>
      </c>
      <c r="AO45" s="18">
        <f>AN45*G45</f>
        <v>11.582600001505437</v>
      </c>
      <c r="AP45" s="9" t="str">
        <f>D45&amp;","&amp;C45</f>
        <v>458892.4,717914.97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56" sqref="D5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69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1596.1932000025311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798.09660000126553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3.2696589112404216E-3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36651.398315454113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37000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37000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119.83757111154671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3.2686007466935507E-3</v>
      </c>
      <c r="AB40" s="91">
        <f>SUM(AB42:AB65536)</f>
        <v>-8.31778490240076E-5</v>
      </c>
      <c r="AC40" s="91"/>
      <c r="AD40" s="91">
        <f>SUM(AD42:AD65536)</f>
        <v>3.2686007466935507E-3</v>
      </c>
      <c r="AE40" s="91">
        <f>SUM(AE42:AE65536)</f>
        <v>-8.31778490240076E-5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717864.86115431343</v>
      </c>
      <c r="AK40" s="92">
        <f>AK44+AG44</f>
        <v>458916.40892059141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3404.0100000000093</v>
      </c>
      <c r="G41" s="72">
        <f>IF(D42=0,D41-$D$41,D41-D42)</f>
        <v>3534.3699999999953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4907.0414077119858</v>
      </c>
      <c r="N41" s="36">
        <f>IF(F41=0,,ATAN(G41/F41))</f>
        <v>0.80418420052682649</v>
      </c>
      <c r="O41" s="36">
        <f>ABS(DEGREES(N41))</f>
        <v>46.076360641289433</v>
      </c>
      <c r="P41" s="37" t="str">
        <f>TEXT(INT(O41),"00")</f>
        <v>46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46.083333333333336</v>
      </c>
      <c r="X41" s="22">
        <f>IF(R41="",W41,IF(R41="N",IF(U41="E",180+W41,180-W41),IF(U41="E",360-W41,W41)))</f>
        <v>46.083333333333336</v>
      </c>
      <c r="Y41" s="22">
        <f>RADIANS(X41)</f>
        <v>0.80430589696072019</v>
      </c>
      <c r="Z41" s="64"/>
      <c r="AA41" s="58">
        <f>-M41*COS(Y41)</f>
        <v>-3403.5798545692787</v>
      </c>
      <c r="AB41" s="58">
        <f>-M41*SIN(Y41)</f>
        <v>-3534.7842297048624</v>
      </c>
      <c r="AC41" s="64"/>
      <c r="AD41" s="22">
        <v>0</v>
      </c>
      <c r="AE41" s="22">
        <v>0</v>
      </c>
      <c r="AF41" s="22">
        <f t="shared" ref="AF41:AG43" si="0">AA41-AD41</f>
        <v>-3403.5798545692787</v>
      </c>
      <c r="AG41" s="22">
        <f t="shared" si="0"/>
        <v>-3534.7842297048624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717824.61</v>
      </c>
      <c r="D42" s="60">
        <v>458915.85</v>
      </c>
      <c r="E42" s="79"/>
      <c r="F42" s="72">
        <f>IF(C43=0,C42-$C$42,C42-C43)</f>
        <v>-0.40000000002328306</v>
      </c>
      <c r="G42" s="72">
        <f>IF(D43=0,D42-$D$42,D42-D43)</f>
        <v>20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20.003999600080444</v>
      </c>
      <c r="N42" s="36">
        <f>IF(F42=0,,ATAN(G42/F42))</f>
        <v>-1.5507989928205823</v>
      </c>
      <c r="O42" s="36">
        <f>ABS(DEGREES(N42))</f>
        <v>88.854237161758221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0.40147904740055451</v>
      </c>
      <c r="AB42" s="58">
        <f>-M42*SIN(Y42)</f>
        <v>-19.999970364340964</v>
      </c>
      <c r="AC42" s="64"/>
      <c r="AD42" s="82">
        <f>$AA$40/$M$40*M42</f>
        <v>5.4561426289939533E-4</v>
      </c>
      <c r="AE42" s="82">
        <f>$AB$40/$M$40*M42</f>
        <v>-1.3884540909653658E-5</v>
      </c>
      <c r="AF42" s="22">
        <f t="shared" si="0"/>
        <v>0.40093343313765512</v>
      </c>
      <c r="AG42" s="22">
        <f t="shared" si="0"/>
        <v>-19.999956479800055</v>
      </c>
      <c r="AH42" s="63"/>
      <c r="AI42" s="38">
        <f>A42</f>
        <v>1</v>
      </c>
      <c r="AJ42" s="82">
        <f t="shared" ref="AJ42:AK44" si="1">AJ41+AF41</f>
        <v>717825.04014543071</v>
      </c>
      <c r="AK42" s="82">
        <f t="shared" si="1"/>
        <v>458915.43577029509</v>
      </c>
      <c r="AL42" s="66"/>
      <c r="AM42" s="9" t="str">
        <f>IF(A43=0,A42&amp;" - 1",A42&amp;" - "&amp;A43)</f>
        <v>1 - 2</v>
      </c>
      <c r="AN42" s="18">
        <f>F42</f>
        <v>-0.40000000002328306</v>
      </c>
      <c r="AO42" s="18">
        <f>AN42*G42</f>
        <v>-8.0000000004656613</v>
      </c>
      <c r="AP42" s="9" t="str">
        <f>D42&amp;","&amp;C42</f>
        <v>458915.85,717824.61</v>
      </c>
    </row>
    <row r="43" spans="1:44">
      <c r="A43" s="20">
        <f>A42+1</f>
        <v>2</v>
      </c>
      <c r="B43" s="44"/>
      <c r="C43" s="60">
        <v>717825.01</v>
      </c>
      <c r="D43" s="60">
        <v>458895.85</v>
      </c>
      <c r="E43" s="79"/>
      <c r="F43" s="72">
        <f>IF(C44=0,C43-$C$42,C43-C44)</f>
        <v>-40.020000000018626</v>
      </c>
      <c r="G43" s="72">
        <f>IF(D44=0,D43-$D$42,D43-D44)</f>
        <v>-1.0100000000093132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40.032742848841991</v>
      </c>
      <c r="N43" s="36">
        <f>IF(F43=0,,ATAN(G43/F43))</f>
        <v>2.5232025246407233E-2</v>
      </c>
      <c r="O43" s="36">
        <f>ABS(DEGREES(N43))</f>
        <v>1.4456885551866756</v>
      </c>
      <c r="P43" s="37" t="str">
        <f>TEXT(INT(O43),"00")</f>
        <v>01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1.45</v>
      </c>
      <c r="X43" s="22">
        <f>IF(R43="",W43,IF(R43="N",IF(U43="E",180+W43,180-W43),IF(U43="E",360-W43,W43)))</f>
        <v>181.45</v>
      </c>
      <c r="Y43" s="22">
        <f>RADIANS(X43)</f>
        <v>3.1668999277437107</v>
      </c>
      <c r="Z43" s="64"/>
      <c r="AA43" s="58">
        <f>-M43*COS(Y43)</f>
        <v>40.019923885317525</v>
      </c>
      <c r="AB43" s="58">
        <f>-M43*SIN(Y43)</f>
        <v>1.013011458425519</v>
      </c>
      <c r="AC43" s="64"/>
      <c r="AD43" s="82">
        <f>$AA$40/$M$40*M43</f>
        <v>1.0919034152162314E-3</v>
      </c>
      <c r="AE43" s="82">
        <f>$AB$40/$M$40*M43</f>
        <v>-2.7786256094913953E-5</v>
      </c>
      <c r="AF43" s="22">
        <f t="shared" si="0"/>
        <v>40.018831981902309</v>
      </c>
      <c r="AG43" s="22">
        <f t="shared" si="0"/>
        <v>1.0130392446816139</v>
      </c>
      <c r="AH43" s="64"/>
      <c r="AI43" s="25">
        <f>A43</f>
        <v>2</v>
      </c>
      <c r="AJ43" s="82">
        <f t="shared" si="1"/>
        <v>717825.44107886381</v>
      </c>
      <c r="AK43" s="82">
        <f t="shared" si="1"/>
        <v>458895.43581381527</v>
      </c>
      <c r="AL43" s="66"/>
      <c r="AM43" s="9" t="str">
        <f>IF(A44=0,A43&amp;" - 1",A43&amp;" - "&amp;A44)</f>
        <v>2 - 3</v>
      </c>
      <c r="AN43" s="18">
        <f>AN42+F42+F43</f>
        <v>-40.820000000065193</v>
      </c>
      <c r="AO43" s="18">
        <f>AN43*G43</f>
        <v>41.228200000446009</v>
      </c>
      <c r="AP43" s="9" t="str">
        <f>D43&amp;","&amp;C43</f>
        <v>458895.85,717825.01</v>
      </c>
    </row>
    <row r="44" spans="1:44" s="46" customFormat="1">
      <c r="A44" s="20">
        <f>A43+1</f>
        <v>3</v>
      </c>
      <c r="B44" s="44"/>
      <c r="C44" s="60">
        <v>717865.03</v>
      </c>
      <c r="D44" s="60">
        <v>458896.86</v>
      </c>
      <c r="E44" s="79"/>
      <c r="F44" s="72">
        <f>IF(C45=0,C44-$C$42,C44-C45)</f>
        <v>0.59999999997671694</v>
      </c>
      <c r="G44" s="72">
        <f>IF(D45=0,D44-$D$42,D44-D45)</f>
        <v>-19.960000000020955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19.969015999813525</v>
      </c>
      <c r="N44" s="22">
        <f>IF(F44=0,,ATAN(G44/F44))</f>
        <v>-1.5407452558666079</v>
      </c>
      <c r="O44" s="22">
        <f>ABS(DEGREES(N44))</f>
        <v>88.278200465960779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271.7166666666667</v>
      </c>
      <c r="Y44" s="22">
        <f>RADIANS(X44)</f>
        <v>4.7423504658772595</v>
      </c>
      <c r="Z44" s="64"/>
      <c r="AA44" s="58">
        <f>-M44*COS(Y44)</f>
        <v>-0.59821187227449046</v>
      </c>
      <c r="AB44" s="58">
        <f>-M44*SIN(Y44)</f>
        <v>19.960053671187318</v>
      </c>
      <c r="AC44" s="64"/>
      <c r="AD44" s="82">
        <f>$AA$40/$M$40*M44</f>
        <v>5.4466007615400441E-4</v>
      </c>
      <c r="AE44" s="82">
        <f>$AB$40/$M$40*M44</f>
        <v>-1.386025920405559E-5</v>
      </c>
      <c r="AF44" s="22">
        <f>AA44-AD44</f>
        <v>-0.59875653235064452</v>
      </c>
      <c r="AG44" s="22">
        <f>AB44-AE44</f>
        <v>19.960067531446523</v>
      </c>
      <c r="AH44" s="64"/>
      <c r="AI44" s="25">
        <f>A44</f>
        <v>3</v>
      </c>
      <c r="AJ44" s="82">
        <f t="shared" si="1"/>
        <v>717865.45991084573</v>
      </c>
      <c r="AK44" s="82">
        <f t="shared" si="1"/>
        <v>458896.44885305996</v>
      </c>
      <c r="AL44" s="66"/>
      <c r="AM44" s="9" t="str">
        <f>IF(A45=0,A44&amp;" - 1",A44&amp;" - "&amp;A45)</f>
        <v>3 - 4</v>
      </c>
      <c r="AN44" s="18">
        <f>AN43+F43+F44</f>
        <v>-80.240000000107102</v>
      </c>
      <c r="AO44" s="18">
        <f>AN44*G44</f>
        <v>1601.5904000038192</v>
      </c>
      <c r="AP44" s="9" t="str">
        <f>D44&amp;","&amp;C44</f>
        <v>458896.86,717865.03</v>
      </c>
    </row>
    <row r="45" spans="1:44" s="46" customFormat="1">
      <c r="A45" s="20">
        <f>A44+1</f>
        <v>4</v>
      </c>
      <c r="B45" s="44"/>
      <c r="C45" s="60">
        <v>717864.43</v>
      </c>
      <c r="D45" s="60">
        <v>458916.82</v>
      </c>
      <c r="E45" s="79"/>
      <c r="F45" s="72">
        <f>IF(C46=0,C45-$C$42,C45-C46)</f>
        <v>39.820000000065193</v>
      </c>
      <c r="G45" s="72">
        <f>IF(D46=0,D45-$D$42,D45-D46)</f>
        <v>0.97000000003026798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39.831812662810748</v>
      </c>
      <c r="N45" s="22">
        <f>IF(F45=0,,ATAN(G45/F45))</f>
        <v>2.4354801738289758E-2</v>
      </c>
      <c r="O45" s="22">
        <f>ABS(DEGREES(N45))</f>
        <v>1.3954273504818842</v>
      </c>
      <c r="P45" s="24" t="str">
        <f>TEXT(INT(O45),"00")</f>
        <v>01</v>
      </c>
      <c r="Q45" s="25" t="str">
        <f>TEXT((O45-P45)*60,"00")</f>
        <v>24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24</v>
      </c>
      <c r="U45" s="24" t="str">
        <f>IF(L45="",IF(G45&gt;0,"W","E"),"")</f>
        <v>W</v>
      </c>
      <c r="V45" s="44"/>
      <c r="W45" s="22">
        <f>IF(S45="due",90*(I45+K45),S45+T45/60)</f>
        <v>1.4</v>
      </c>
      <c r="X45" s="22">
        <f>IF(R45="",W45,IF(R45="N",IF(U45="E",180+W45,180-W45),IF(U45="E",360-W45,W45)))</f>
        <v>1.4</v>
      </c>
      <c r="Y45" s="22">
        <f>RADIANS(X45)</f>
        <v>2.4434609527920613E-2</v>
      </c>
      <c r="Z45" s="64"/>
      <c r="AA45" s="58">
        <f>-M45*COS(Y45)</f>
        <v>-39.819922459696897</v>
      </c>
      <c r="AB45" s="58">
        <f>-M45*SIN(Y45)</f>
        <v>-0.973177943120898</v>
      </c>
      <c r="AC45" s="64"/>
      <c r="AD45" s="82">
        <f>$AA$40/$M$40*M45</f>
        <v>1.0864229924239196E-3</v>
      </c>
      <c r="AE45" s="82">
        <f>$AB$40/$M$40*M45</f>
        <v>-2.7646792815384401E-5</v>
      </c>
      <c r="AF45" s="22">
        <f>AA45-AD45</f>
        <v>-39.82100888268932</v>
      </c>
      <c r="AG45" s="22">
        <f>AB45-AE45</f>
        <v>-0.97315029632808259</v>
      </c>
      <c r="AH45" s="64"/>
      <c r="AI45" s="25">
        <f>A45</f>
        <v>4</v>
      </c>
      <c r="AJ45" s="82">
        <f t="shared" ref="AJ45" si="2">AJ44+AF44</f>
        <v>717864.86115431343</v>
      </c>
      <c r="AK45" s="82">
        <f t="shared" ref="AK45" si="3">AK44+AG44</f>
        <v>458916.40892059141</v>
      </c>
      <c r="AL45" s="66"/>
      <c r="AM45" s="9" t="str">
        <f>IF(A46=0,A45&amp;" - 1",A45&amp;" - "&amp;A46)</f>
        <v>4 - 1</v>
      </c>
      <c r="AN45" s="18">
        <f>AN44+F44+F45</f>
        <v>-39.820000000065193</v>
      </c>
      <c r="AO45" s="18">
        <f>AN45*G45</f>
        <v>-38.62540000126851</v>
      </c>
      <c r="AP45" s="9" t="str">
        <f>D45&amp;","&amp;C45</f>
        <v>458916.82,717864.43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"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1602.9905999971836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801.4952999985918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4.5268366954823152E-3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26533.180515143911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27000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27000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120.11137520380981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-3.6897800128423697E-3</v>
      </c>
      <c r="AB40" s="91">
        <f>SUM(AB42:AB65536)</f>
        <v>2.622551033706344E-3</v>
      </c>
      <c r="AC40" s="91"/>
      <c r="AD40" s="91">
        <f>SUM(AD42:AD65536)</f>
        <v>-3.6897800128423692E-3</v>
      </c>
      <c r="AE40" s="91">
        <f>SUM(AE42:AE65536)</f>
        <v>2.622551033706344E-3</v>
      </c>
      <c r="AF40" s="91">
        <f>SUM(AF42:AF65536)</f>
        <v>2.7200464103316335E-15</v>
      </c>
      <c r="AG40" s="91">
        <f>SUM(AG42:AG65536)</f>
        <v>0</v>
      </c>
      <c r="AH40" s="92"/>
      <c r="AI40" s="93">
        <v>1</v>
      </c>
      <c r="AJ40" s="92">
        <f>AJ44+AF44</f>
        <v>717825.44100996212</v>
      </c>
      <c r="AK40" s="92">
        <f>AK44+AG44</f>
        <v>458895.43623670464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3404.0100000000093</v>
      </c>
      <c r="G41" s="72">
        <f>IF(D42=0,D41-$D$41,D41-D42)</f>
        <v>3534.3699999999953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4907.0414077119858</v>
      </c>
      <c r="N41" s="36">
        <f>IF(F41=0,,ATAN(G41/F41))</f>
        <v>0.80418420052682649</v>
      </c>
      <c r="O41" s="36">
        <f>ABS(DEGREES(N41))</f>
        <v>46.076360641289433</v>
      </c>
      <c r="P41" s="37" t="str">
        <f>TEXT(INT(O41),"00")</f>
        <v>46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46.083333333333336</v>
      </c>
      <c r="X41" s="22">
        <f>IF(R41="",W41,IF(R41="N",IF(U41="E",180+W41,180-W41),IF(U41="E",360-W41,W41)))</f>
        <v>46.083333333333336</v>
      </c>
      <c r="Y41" s="22">
        <f>RADIANS(X41)</f>
        <v>0.80430589696072019</v>
      </c>
      <c r="Z41" s="64"/>
      <c r="AA41" s="58">
        <f>-M41*COS(Y41)</f>
        <v>-3403.5798545692787</v>
      </c>
      <c r="AB41" s="58">
        <f>-M41*SIN(Y41)</f>
        <v>-3534.7842297048624</v>
      </c>
      <c r="AC41" s="64"/>
      <c r="AD41" s="22">
        <v>0</v>
      </c>
      <c r="AE41" s="22">
        <v>0</v>
      </c>
      <c r="AF41" s="22">
        <f t="shared" ref="AF41:AG43" si="0">AA41-AD41</f>
        <v>-3403.5798545692787</v>
      </c>
      <c r="AG41" s="22">
        <f t="shared" si="0"/>
        <v>-3534.7842297048624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717824.61</v>
      </c>
      <c r="D42" s="60">
        <v>458915.85</v>
      </c>
      <c r="E42" s="79"/>
      <c r="F42" s="72">
        <f>IF(C43=0,C42-$C$42,C42-C43)</f>
        <v>40.059999999939464</v>
      </c>
      <c r="G42" s="72">
        <f>IF(D43=0,D42-$D$42,D42-D43)</f>
        <v>1.1099999999860302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40.075375232118773</v>
      </c>
      <c r="N42" s="36">
        <f>IF(F42=0,,ATAN(G42/F42))</f>
        <v>2.7701349488248404E-2</v>
      </c>
      <c r="O42" s="36">
        <f>ABS(DEGREES(N42))</f>
        <v>1.5871704124935164</v>
      </c>
      <c r="P42" s="37" t="str">
        <f>TEXT(INT(O42),"00")</f>
        <v>01</v>
      </c>
      <c r="Q42" s="38" t="str">
        <f>TEXT((O42-P42)*60,"00")</f>
        <v>35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1.5833333333333335</v>
      </c>
      <c r="X42" s="22">
        <f>IF(R42="",W42,IF(R42="N",IF(U42="E",180+W42,180-W42),IF(U42="E",360-W42,W42)))</f>
        <v>1.5833333333333335</v>
      </c>
      <c r="Y42" s="22">
        <f>RADIANS(X42)</f>
        <v>2.7634379823243554E-2</v>
      </c>
      <c r="Z42" s="64"/>
      <c r="AA42" s="58">
        <f>-M42*COS(Y42)</f>
        <v>-40.060074246434297</v>
      </c>
      <c r="AB42" s="58">
        <f>-M42*SIN(Y42)</f>
        <v>-1.1073171927188057</v>
      </c>
      <c r="AC42" s="64"/>
      <c r="AD42" s="82">
        <f>$AA$40/$M$40*M42</f>
        <v>-1.2311017027964201E-3</v>
      </c>
      <c r="AE42" s="82">
        <f>$AB$40/$M$40*M42</f>
        <v>8.7501884449183343E-4</v>
      </c>
      <c r="AF42" s="22">
        <f t="shared" si="0"/>
        <v>-40.058843144731497</v>
      </c>
      <c r="AG42" s="22">
        <f t="shared" si="0"/>
        <v>-1.1081922115632976</v>
      </c>
      <c r="AH42" s="63"/>
      <c r="AI42" s="38">
        <f>A42</f>
        <v>1</v>
      </c>
      <c r="AJ42" s="82">
        <f t="shared" ref="AJ42:AK44" si="1">AJ41+AF41</f>
        <v>717825.04014543071</v>
      </c>
      <c r="AK42" s="82">
        <f t="shared" si="1"/>
        <v>458915.43577029509</v>
      </c>
      <c r="AL42" s="66"/>
      <c r="AM42" s="9" t="str">
        <f>IF(A43=0,A42&amp;" - 1",A42&amp;" - "&amp;A43)</f>
        <v>1 - 2</v>
      </c>
      <c r="AN42" s="18">
        <f>F42</f>
        <v>40.059999999939464</v>
      </c>
      <c r="AO42" s="18">
        <f>AN42*G42</f>
        <v>44.466599999373173</v>
      </c>
      <c r="AP42" s="9" t="str">
        <f>D42&amp;","&amp;C42</f>
        <v>458915.85,717824.61</v>
      </c>
    </row>
    <row r="43" spans="1:44">
      <c r="A43" s="20">
        <f>A42+1</f>
        <v>2</v>
      </c>
      <c r="B43" s="44"/>
      <c r="C43" s="60">
        <v>717784.55</v>
      </c>
      <c r="D43" s="60">
        <v>458914.74</v>
      </c>
      <c r="E43" s="79"/>
      <c r="F43" s="72">
        <f>IF(C44=0,C43-$C$42,C43-C44)</f>
        <v>-0.47999999998137355</v>
      </c>
      <c r="G43" s="72">
        <f>IF(D44=0,D43-$D$42,D43-D44)</f>
        <v>20.029999999969732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20.035750547428204</v>
      </c>
      <c r="N43" s="36">
        <f>IF(F43=0,,ATAN(G43/F43))</f>
        <v>-1.546836858622735</v>
      </c>
      <c r="O43" s="36">
        <f>ABS(DEGREES(N43))</f>
        <v>88.627223594357119</v>
      </c>
      <c r="P43" s="37" t="str">
        <f>TEXT(INT(O43),"00")</f>
        <v>88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88.63333333333334</v>
      </c>
      <c r="X43" s="22">
        <f>IF(R43="",W43,IF(R43="N",IF(U43="E",180+W43,180-W43),IF(U43="E",360-W43,W43)))</f>
        <v>91.36666666666666</v>
      </c>
      <c r="Y43" s="22">
        <f>RADIANS(X43)</f>
        <v>1.5946491599054857</v>
      </c>
      <c r="Z43" s="64"/>
      <c r="AA43" s="58">
        <f>-M43*COS(Y43)</f>
        <v>0.4778640969730783</v>
      </c>
      <c r="AB43" s="58">
        <f>-M43*SIN(Y43)</f>
        <v>-20.030051070918258</v>
      </c>
      <c r="AC43" s="64"/>
      <c r="AD43" s="82">
        <f>$AA$40/$M$40*M43</f>
        <v>-6.1549134531806811E-4</v>
      </c>
      <c r="AE43" s="82">
        <f>$AB$40/$M$40*M43</f>
        <v>4.3746712765614578E-4</v>
      </c>
      <c r="AF43" s="22">
        <f t="shared" si="0"/>
        <v>0.47847958831839638</v>
      </c>
      <c r="AG43" s="22">
        <f t="shared" si="0"/>
        <v>-20.030488538045915</v>
      </c>
      <c r="AH43" s="64"/>
      <c r="AI43" s="25">
        <f>A43</f>
        <v>2</v>
      </c>
      <c r="AJ43" s="82">
        <f t="shared" si="1"/>
        <v>717784.98130228603</v>
      </c>
      <c r="AK43" s="82">
        <f t="shared" si="1"/>
        <v>458914.32757808355</v>
      </c>
      <c r="AL43" s="66"/>
      <c r="AM43" s="9" t="str">
        <f>IF(A44=0,A43&amp;" - 1",A43&amp;" - "&amp;A44)</f>
        <v>2 - 3</v>
      </c>
      <c r="AN43" s="18">
        <f>AN42+F42+F43</f>
        <v>79.639999999897555</v>
      </c>
      <c r="AO43" s="18">
        <f>AN43*G43</f>
        <v>1595.1891999955374</v>
      </c>
      <c r="AP43" s="9" t="str">
        <f>D43&amp;","&amp;C43</f>
        <v>458914.74,717784.55</v>
      </c>
    </row>
    <row r="44" spans="1:44" s="46" customFormat="1">
      <c r="A44" s="20">
        <f>A43+1</f>
        <v>3</v>
      </c>
      <c r="B44" s="44"/>
      <c r="C44" s="60">
        <v>717785.03</v>
      </c>
      <c r="D44" s="60">
        <v>458894.71</v>
      </c>
      <c r="E44" s="79"/>
      <c r="F44" s="72">
        <f>IF(C45=0,C44-$C$42,C44-C45)</f>
        <v>-39.979999999981374</v>
      </c>
      <c r="G44" s="72">
        <f>IF(D45=0,D44-$D$42,D44-D45)</f>
        <v>-1.1399999999557622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39.996249824182392</v>
      </c>
      <c r="N44" s="22">
        <f>IF(F44=0,,ATAN(G44/F44))</f>
        <v>2.8506532934128082E-2</v>
      </c>
      <c r="O44" s="22">
        <f>ABS(DEGREES(N44))</f>
        <v>1.6333040256762223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181.63333333333333</v>
      </c>
      <c r="Y44" s="22">
        <f>RADIANS(X44)</f>
        <v>3.1700996980390337</v>
      </c>
      <c r="Z44" s="64"/>
      <c r="AA44" s="58">
        <f>-M44*COS(Y44)</f>
        <v>39.979999416848919</v>
      </c>
      <c r="AB44" s="58">
        <f>-M44*SIN(Y44)</f>
        <v>1.1400204503298055</v>
      </c>
      <c r="AC44" s="64"/>
      <c r="AD44" s="82">
        <f>$AA$40/$M$40*M44</f>
        <v>-1.2286709975595825E-3</v>
      </c>
      <c r="AE44" s="82">
        <f>$AB$40/$M$40*M44</f>
        <v>8.7329119446681385E-4</v>
      </c>
      <c r="AF44" s="22">
        <f>AA44-AD44</f>
        <v>39.981228087846482</v>
      </c>
      <c r="AG44" s="22">
        <f>AB44-AE44</f>
        <v>1.1391471591353386</v>
      </c>
      <c r="AH44" s="64"/>
      <c r="AI44" s="25">
        <f>A44</f>
        <v>3</v>
      </c>
      <c r="AJ44" s="82">
        <f t="shared" si="1"/>
        <v>717785.45978187432</v>
      </c>
      <c r="AK44" s="82">
        <f t="shared" si="1"/>
        <v>458894.29708954552</v>
      </c>
      <c r="AL44" s="66"/>
      <c r="AM44" s="9" t="str">
        <f>IF(A45=0,A44&amp;" - 1",A44&amp;" - "&amp;A45)</f>
        <v>3 - 4</v>
      </c>
      <c r="AN44" s="18">
        <f>AN43+F43+F44</f>
        <v>39.179999999934807</v>
      </c>
      <c r="AO44" s="18">
        <f>AN44*G44</f>
        <v>-44.665199998192442</v>
      </c>
      <c r="AP44" s="9" t="str">
        <f>D44&amp;","&amp;C44</f>
        <v>458894.71,717785.03</v>
      </c>
    </row>
    <row r="45" spans="1:44" s="46" customFormat="1">
      <c r="A45" s="20">
        <f>A44+1</f>
        <v>4</v>
      </c>
      <c r="B45" s="44"/>
      <c r="C45" s="60">
        <v>717825.01</v>
      </c>
      <c r="D45" s="60">
        <v>458895.85</v>
      </c>
      <c r="E45" s="79"/>
      <c r="F45" s="72">
        <f>IF(C46=0,C45-$C$42,C45-C46)</f>
        <v>0.40000000002328306</v>
      </c>
      <c r="G45" s="72">
        <f>IF(D46=0,D45-$D$42,D45-D46)</f>
        <v>-20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20.003999600080444</v>
      </c>
      <c r="N45" s="22">
        <f>IF(F45=0,,ATAN(G45/F45))</f>
        <v>-1.5507989928205823</v>
      </c>
      <c r="O45" s="22">
        <f>ABS(DEGREES(N45))</f>
        <v>88.854237161758221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271.14999999999998</v>
      </c>
      <c r="Y45" s="22">
        <f>RADIANS(X45)</f>
        <v>4.7324602667826241</v>
      </c>
      <c r="Z45" s="64"/>
      <c r="AA45" s="58">
        <f>-M45*COS(Y45)</f>
        <v>-0.40147904740054319</v>
      </c>
      <c r="AB45" s="58">
        <f>-M45*SIN(Y45)</f>
        <v>19.999970364340964</v>
      </c>
      <c r="AC45" s="64"/>
      <c r="AD45" s="82">
        <f>$AA$40/$M$40*M45</f>
        <v>-6.1451596716829851E-4</v>
      </c>
      <c r="AE45" s="82">
        <f>$AB$40/$M$40*M45</f>
        <v>4.3677386709155118E-4</v>
      </c>
      <c r="AF45" s="22">
        <f>AA45-AD45</f>
        <v>-0.40086453143337492</v>
      </c>
      <c r="AG45" s="22">
        <f>AB45-AE45</f>
        <v>19.999533590473874</v>
      </c>
      <c r="AH45" s="64"/>
      <c r="AI45" s="25">
        <f>A45</f>
        <v>4</v>
      </c>
      <c r="AJ45" s="82">
        <f t="shared" ref="AJ45" si="2">AJ44+AF44</f>
        <v>717825.44100996212</v>
      </c>
      <c r="AK45" s="82">
        <f t="shared" ref="AK45" si="3">AK44+AG44</f>
        <v>458895.43623670464</v>
      </c>
      <c r="AL45" s="66"/>
      <c r="AM45" s="9" t="str">
        <f>IF(A46=0,A45&amp;" - 1",A45&amp;" - "&amp;A46)</f>
        <v>4 - 1</v>
      </c>
      <c r="AN45" s="18">
        <f>AN44+F44+F45</f>
        <v>-0.40000000002328306</v>
      </c>
      <c r="AO45" s="18">
        <f>AN45*G45</f>
        <v>8.0000000004656613</v>
      </c>
      <c r="AP45" s="9" t="str">
        <f>D45&amp;","&amp;C45</f>
        <v>458895.85,717825.01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4"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76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66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1593.3864999992973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796.69324999964863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2.3469120291206469E-3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51027.764248276966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51000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51000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119.7576737334137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-1.7468855516753479E-3</v>
      </c>
      <c r="AB40" s="91">
        <f>SUM(AB42:AB65536)</f>
        <v>-1.5672864900135863E-3</v>
      </c>
      <c r="AC40" s="91"/>
      <c r="AD40" s="91">
        <f>SUM(AD42:AD65536)</f>
        <v>-1.7468855516753477E-3</v>
      </c>
      <c r="AE40" s="91">
        <f>SUM(AE42:AE65536)</f>
        <v>-1.5672864900135859E-3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717785.39631990565</v>
      </c>
      <c r="AK40" s="92">
        <f>AK44+AG44</f>
        <v>458875.07617995888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3403.0200000000186</v>
      </c>
      <c r="G41" s="72">
        <f>IF(D42=0,D41-$D$41,D41-D42)</f>
        <v>3574.2699999999604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4935.1748857867078</v>
      </c>
      <c r="N41" s="36">
        <f>IF(F41=0,,ATAN(G41/F41))</f>
        <v>0.8099371499113881</v>
      </c>
      <c r="O41" s="36">
        <f>ABS(DEGREES(N41))</f>
        <v>46.4059803607772</v>
      </c>
      <c r="P41" s="37" t="str">
        <f>TEXT(INT(O41),"00")</f>
        <v>46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46.4</v>
      </c>
      <c r="X41" s="22">
        <f>IF(R41="",W41,IF(R41="N",IF(U41="E",180+W41,180-W41),IF(U41="E",360-W41,W41)))</f>
        <v>46.4</v>
      </c>
      <c r="Y41" s="22">
        <f>RADIANS(X41)</f>
        <v>0.80983277292536893</v>
      </c>
      <c r="Z41" s="64"/>
      <c r="AA41" s="58">
        <f>-M41*COS(Y41)</f>
        <v>-3403.3930529919658</v>
      </c>
      <c r="AB41" s="58">
        <f>-M41*SIN(Y41)</f>
        <v>-3573.9147835596013</v>
      </c>
      <c r="AC41" s="64"/>
      <c r="AD41" s="22">
        <v>0</v>
      </c>
      <c r="AE41" s="22">
        <v>0</v>
      </c>
      <c r="AF41" s="22">
        <f t="shared" ref="AF41:AG43" si="0">AA41-AD41</f>
        <v>-3403.3930529919658</v>
      </c>
      <c r="AG41" s="22">
        <f t="shared" si="0"/>
        <v>-3573.9147835596013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717825.6</v>
      </c>
      <c r="D42" s="60">
        <v>458875.95</v>
      </c>
      <c r="E42" s="79"/>
      <c r="F42" s="72">
        <f>IF(C43=0,C42-$C$42,C42-C43)</f>
        <v>0.58999999996740371</v>
      </c>
      <c r="G42" s="72">
        <f>IF(D43=0,D42-$D$42,D42-D43)</f>
        <v>-19.899999999965075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19.908744309940083</v>
      </c>
      <c r="N42" s="36">
        <f>IF(F42=0,,ATAN(G42/F42))</f>
        <v>-1.5411567681262512</v>
      </c>
      <c r="O42" s="36">
        <f>ABS(DEGREES(N42))</f>
        <v>88.301778381656234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E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271.7</v>
      </c>
      <c r="Y42" s="22">
        <f>RADIANS(X42)</f>
        <v>4.7420595776685932</v>
      </c>
      <c r="Z42" s="64"/>
      <c r="AA42" s="58">
        <f>-M42*COS(Y42)</f>
        <v>-0.59061766812673733</v>
      </c>
      <c r="AB42" s="58">
        <f>-M42*SIN(Y42)</f>
        <v>19.899981677596291</v>
      </c>
      <c r="AC42" s="64"/>
      <c r="AD42" s="82">
        <f>$AA$40/$M$40*M42</f>
        <v>-2.9040558907691608E-4</v>
      </c>
      <c r="AE42" s="82">
        <f>$AB$40/$M$40*M42</f>
        <v>-2.6054869819501226E-4</v>
      </c>
      <c r="AF42" s="22">
        <f t="shared" si="0"/>
        <v>-0.59032726253766044</v>
      </c>
      <c r="AG42" s="22">
        <f t="shared" si="0"/>
        <v>19.900242226294484</v>
      </c>
      <c r="AH42" s="63"/>
      <c r="AI42" s="38">
        <f>A42</f>
        <v>1</v>
      </c>
      <c r="AJ42" s="82">
        <f t="shared" ref="AJ42:AK44" si="1">AJ41+AF41</f>
        <v>717825.22694700805</v>
      </c>
      <c r="AK42" s="82">
        <f t="shared" si="1"/>
        <v>458876.30521644035</v>
      </c>
      <c r="AL42" s="66"/>
      <c r="AM42" s="9" t="str">
        <f>IF(A43=0,A42&amp;" - 1",A42&amp;" - "&amp;A43)</f>
        <v>1 - 2</v>
      </c>
      <c r="AN42" s="18">
        <f>F42</f>
        <v>0.58999999996740371</v>
      </c>
      <c r="AO42" s="18">
        <f>AN42*G42</f>
        <v>-11.740999999330729</v>
      </c>
      <c r="AP42" s="9" t="str">
        <f>D42&amp;","&amp;C42</f>
        <v>458875.95,717825.6</v>
      </c>
    </row>
    <row r="43" spans="1:44">
      <c r="A43" s="20">
        <f>A42+1</f>
        <v>2</v>
      </c>
      <c r="B43" s="44"/>
      <c r="C43" s="60">
        <v>717825.01</v>
      </c>
      <c r="D43" s="60">
        <v>458895.85</v>
      </c>
      <c r="E43" s="79"/>
      <c r="F43" s="72">
        <f>IF(C44=0,C43-$C$42,C43-C44)</f>
        <v>39.979999999981374</v>
      </c>
      <c r="G43" s="72">
        <f>IF(D44=0,D43-$D$42,D43-D44)</f>
        <v>1.1399999999557622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39.996249824182392</v>
      </c>
      <c r="N43" s="36">
        <f>IF(F43=0,,ATAN(G43/F43))</f>
        <v>2.8506532934128082E-2</v>
      </c>
      <c r="O43" s="36">
        <f>ABS(DEGREES(N43))</f>
        <v>1.6333040256762223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1.6333333333333333</v>
      </c>
      <c r="Y43" s="22">
        <f>RADIANS(X43)</f>
        <v>2.8507044449240716E-2</v>
      </c>
      <c r="Z43" s="64"/>
      <c r="AA43" s="58">
        <f>-M43*COS(Y43)</f>
        <v>-39.979999416848919</v>
      </c>
      <c r="AB43" s="58">
        <f>-M43*SIN(Y43)</f>
        <v>-1.1400204503298161</v>
      </c>
      <c r="AC43" s="64"/>
      <c r="AD43" s="82">
        <f>$AA$40/$M$40*M43</f>
        <v>-5.834187385318902E-4</v>
      </c>
      <c r="AE43" s="82">
        <f>$AB$40/$M$40*M43</f>
        <v>-5.2343687086132311E-4</v>
      </c>
      <c r="AF43" s="22">
        <f t="shared" si="0"/>
        <v>-39.97941599811039</v>
      </c>
      <c r="AG43" s="22">
        <f t="shared" si="0"/>
        <v>-1.1394970134589548</v>
      </c>
      <c r="AH43" s="64"/>
      <c r="AI43" s="25">
        <f>A43</f>
        <v>2</v>
      </c>
      <c r="AJ43" s="82">
        <f t="shared" si="1"/>
        <v>717824.63661974552</v>
      </c>
      <c r="AK43" s="82">
        <f t="shared" si="1"/>
        <v>458896.20545866666</v>
      </c>
      <c r="AL43" s="66"/>
      <c r="AM43" s="9" t="str">
        <f>IF(A44=0,A43&amp;" - 1",A43&amp;" - "&amp;A44)</f>
        <v>2 - 3</v>
      </c>
      <c r="AN43" s="18">
        <f>AN42+F42+F43</f>
        <v>41.159999999916181</v>
      </c>
      <c r="AO43" s="18">
        <f>AN43*G43</f>
        <v>46.92239999808362</v>
      </c>
      <c r="AP43" s="9" t="str">
        <f>D43&amp;","&amp;C43</f>
        <v>458895.85,717825.01</v>
      </c>
    </row>
    <row r="44" spans="1:44" s="46" customFormat="1">
      <c r="A44" s="20">
        <f>A43+1</f>
        <v>3</v>
      </c>
      <c r="B44" s="44"/>
      <c r="C44" s="60">
        <v>717785.03</v>
      </c>
      <c r="D44" s="60">
        <v>458894.71</v>
      </c>
      <c r="E44" s="79"/>
      <c r="F44" s="72">
        <f>IF(C45=0,C44-$C$42,C44-C45)</f>
        <v>-0.73999999999068677</v>
      </c>
      <c r="G44" s="72">
        <f>IF(D45=0,D44-$D$42,D44-D45)</f>
        <v>19.990000000048894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20.003692159247528</v>
      </c>
      <c r="N44" s="22">
        <f>IF(F44=0,,ATAN(G44/F44))</f>
        <v>-1.5337947133360852</v>
      </c>
      <c r="O44" s="22">
        <f>ABS(DEGREES(N44))</f>
        <v>87.879963713635647</v>
      </c>
      <c r="P44" s="24" t="str">
        <f>TEXT(INT(O44),"00")</f>
        <v>87</v>
      </c>
      <c r="Q44" s="25" t="str">
        <f>TEXT((O44-P44)*60,"00")</f>
        <v>53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87.88333333333334</v>
      </c>
      <c r="X44" s="22">
        <f>IF(R44="",W44,IF(R44="N",IF(U44="E",180+W44,180-W44),IF(U44="E",360-W44,W44)))</f>
        <v>92.11666666666666</v>
      </c>
      <c r="Y44" s="22">
        <f>RADIANS(X44)</f>
        <v>1.607739129295443</v>
      </c>
      <c r="Z44" s="64"/>
      <c r="AA44" s="58">
        <f>-M44*COS(Y44)</f>
        <v>0.73882436765591597</v>
      </c>
      <c r="AB44" s="58">
        <f>-M44*SIN(Y44)</f>
        <v>-19.990043485587993</v>
      </c>
      <c r="AC44" s="64"/>
      <c r="AD44" s="82">
        <f>$AA$40/$M$40*M44</f>
        <v>-2.91790577787427E-4</v>
      </c>
      <c r="AE44" s="82">
        <f>$AB$40/$M$40*M44</f>
        <v>-2.6179129482232035E-4</v>
      </c>
      <c r="AF44" s="22">
        <f>AA44-AD44</f>
        <v>0.73911615823370336</v>
      </c>
      <c r="AG44" s="22">
        <f>AB44-AE44</f>
        <v>-19.989781694293171</v>
      </c>
      <c r="AH44" s="64"/>
      <c r="AI44" s="25">
        <f>A44</f>
        <v>3</v>
      </c>
      <c r="AJ44" s="82">
        <f t="shared" si="1"/>
        <v>717784.65720374743</v>
      </c>
      <c r="AK44" s="82">
        <f t="shared" si="1"/>
        <v>458895.06596165319</v>
      </c>
      <c r="AL44" s="66"/>
      <c r="AM44" s="9" t="str">
        <f>IF(A45=0,A44&amp;" - 1",A44&amp;" - "&amp;A45)</f>
        <v>3 - 4</v>
      </c>
      <c r="AN44" s="18">
        <f>AN43+F43+F44</f>
        <v>80.399999999906868</v>
      </c>
      <c r="AO44" s="18">
        <f>AN44*G44</f>
        <v>1607.1960000020695</v>
      </c>
      <c r="AP44" s="9" t="str">
        <f>D44&amp;","&amp;C44</f>
        <v>458894.71,717785.03</v>
      </c>
    </row>
    <row r="45" spans="1:44" s="46" customFormat="1">
      <c r="A45" s="20">
        <f>A44+1</f>
        <v>4</v>
      </c>
      <c r="B45" s="44"/>
      <c r="C45" s="60">
        <v>717785.77</v>
      </c>
      <c r="D45" s="60">
        <v>458874.72</v>
      </c>
      <c r="E45" s="79"/>
      <c r="F45" s="72">
        <f>IF(C46=0,C45-$C$42,C45-C46)</f>
        <v>-39.82999999995809</v>
      </c>
      <c r="G45" s="72">
        <f>IF(D46=0,D45-$D$42,D45-D46)</f>
        <v>-1.2300000000395812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39.848987440043679</v>
      </c>
      <c r="N45" s="22">
        <f>IF(F45=0,,ATAN(G45/F45))</f>
        <v>3.0871434260005541E-2</v>
      </c>
      <c r="O45" s="22">
        <f>ABS(DEGREES(N45))</f>
        <v>1.7688028906138933</v>
      </c>
      <c r="P45" s="24" t="str">
        <f>TEXT(INT(O45),"00")</f>
        <v>01</v>
      </c>
      <c r="Q45" s="25" t="str">
        <f>TEXT((O45-P45)*60,"00")</f>
        <v>46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46</v>
      </c>
      <c r="U45" s="24" t="str">
        <f>IF(L45="",IF(G45&gt;0,"W","E"),"")</f>
        <v>E</v>
      </c>
      <c r="V45" s="44"/>
      <c r="W45" s="22">
        <f>IF(S45="due",90*(I45+K45),S45+T45/60)</f>
        <v>1.7666666666666666</v>
      </c>
      <c r="X45" s="22">
        <f>IF(R45="",W45,IF(R45="N",IF(U45="E",180+W45,180-W45),IF(U45="E",360-W45,W45)))</f>
        <v>181.76666666666668</v>
      </c>
      <c r="Y45" s="22">
        <f>RADIANS(X45)</f>
        <v>3.1724268037083601</v>
      </c>
      <c r="Z45" s="64"/>
      <c r="AA45" s="58">
        <f>-M45*COS(Y45)</f>
        <v>39.830045831768068</v>
      </c>
      <c r="AB45" s="58">
        <f>-M45*SIN(Y45)</f>
        <v>1.2285149718315065</v>
      </c>
      <c r="AC45" s="64"/>
      <c r="AD45" s="82">
        <f>$AA$40/$M$40*M45</f>
        <v>-5.8127064627911448E-4</v>
      </c>
      <c r="AE45" s="82">
        <f>$AB$40/$M$40*M45</f>
        <v>-5.2150962613493033E-4</v>
      </c>
      <c r="AF45" s="22">
        <f>AA45-AD45</f>
        <v>39.830627102414347</v>
      </c>
      <c r="AG45" s="22">
        <f>AB45-AE45</f>
        <v>1.2290364814576413</v>
      </c>
      <c r="AH45" s="64"/>
      <c r="AI45" s="25">
        <f>A45</f>
        <v>4</v>
      </c>
      <c r="AJ45" s="82">
        <f t="shared" ref="AJ45" si="2">AJ44+AF44</f>
        <v>717785.39631990565</v>
      </c>
      <c r="AK45" s="82">
        <f t="shared" ref="AK45" si="3">AK44+AG44</f>
        <v>458875.07617995888</v>
      </c>
      <c r="AL45" s="66"/>
      <c r="AM45" s="9" t="str">
        <f>IF(A46=0,A45&amp;" - 1",A45&amp;" - "&amp;A46)</f>
        <v>4 - 1</v>
      </c>
      <c r="AN45" s="18">
        <f>AN44+F44+F45</f>
        <v>39.82999999995809</v>
      </c>
      <c r="AO45" s="18">
        <f>AN45*G45</f>
        <v>-48.99090000152497</v>
      </c>
      <c r="AP45" s="9" t="str">
        <f>D45&amp;","&amp;C45</f>
        <v>458874.72,717785.77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78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79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80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1588.8320000002564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794.41600000012818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1.745342869568437E-3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68559.072489005819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69000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69000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119.6590883129119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1.7452960536817885E-3</v>
      </c>
      <c r="AB40" s="91">
        <f>SUM(AB42:AB65536)</f>
        <v>1.278347981426009E-5</v>
      </c>
      <c r="AC40" s="91"/>
      <c r="AD40" s="91">
        <f>SUM(AD42:AD65536)</f>
        <v>1.7452960536817885E-3</v>
      </c>
      <c r="AE40" s="91">
        <f>SUM(AE42:AE65536)</f>
        <v>1.278347981426009E-5</v>
      </c>
      <c r="AF40" s="91">
        <f>SUM(AF42:AF65536)</f>
        <v>-6.8833827526759706E-15</v>
      </c>
      <c r="AG40" s="91">
        <f>SUM(AG42:AG65536)</f>
        <v>0</v>
      </c>
      <c r="AH40" s="92"/>
      <c r="AI40" s="93">
        <v>1</v>
      </c>
      <c r="AJ40" s="92">
        <f>AJ44+AF44</f>
        <v>717824.63661972038</v>
      </c>
      <c r="AK40" s="92">
        <f>AK44+AG44</f>
        <v>458896.20520024485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3403.0200000000186</v>
      </c>
      <c r="G41" s="72">
        <f>IF(D42=0,D41-$D$41,D41-D42)</f>
        <v>3574.2699999999604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4935.1748857867078</v>
      </c>
      <c r="N41" s="36">
        <f>IF(F41=0,,ATAN(G41/F41))</f>
        <v>0.8099371499113881</v>
      </c>
      <c r="O41" s="36">
        <f>ABS(DEGREES(N41))</f>
        <v>46.4059803607772</v>
      </c>
      <c r="P41" s="37" t="str">
        <f>TEXT(INT(O41),"00")</f>
        <v>46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46.4</v>
      </c>
      <c r="X41" s="22">
        <f>IF(R41="",W41,IF(R41="N",IF(U41="E",180+W41,180-W41),IF(U41="E",360-W41,W41)))</f>
        <v>46.4</v>
      </c>
      <c r="Y41" s="22">
        <f>RADIANS(X41)</f>
        <v>0.80983277292536893</v>
      </c>
      <c r="Z41" s="64"/>
      <c r="AA41" s="58">
        <f>-M41*COS(Y41)</f>
        <v>-3403.3930529919658</v>
      </c>
      <c r="AB41" s="58">
        <f>-M41*SIN(Y41)</f>
        <v>-3573.9147835596013</v>
      </c>
      <c r="AC41" s="64"/>
      <c r="AD41" s="22">
        <v>0</v>
      </c>
      <c r="AE41" s="22">
        <v>0</v>
      </c>
      <c r="AF41" s="22">
        <f t="shared" ref="AF41:AG43" si="0">AA41-AD41</f>
        <v>-3403.3930529919658</v>
      </c>
      <c r="AG41" s="22">
        <f t="shared" si="0"/>
        <v>-3573.9147835596013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717825.6</v>
      </c>
      <c r="D42" s="60">
        <v>458875.95</v>
      </c>
      <c r="E42" s="79"/>
      <c r="F42" s="72">
        <f>IF(C43=0,C42-$C$42,C42-C43)</f>
        <v>-39.830000000074506</v>
      </c>
      <c r="G42" s="72">
        <f>IF(D43=0,D42-$D$42,D42-D43)</f>
        <v>-1.0399999999790452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39.843575391848198</v>
      </c>
      <c r="N42" s="36">
        <f>IF(F42=0,,ATAN(G42/F42))</f>
        <v>2.6105040050964361E-2</v>
      </c>
      <c r="O42" s="36">
        <f>ABS(DEGREES(N42))</f>
        <v>1.4957086189402373</v>
      </c>
      <c r="P42" s="37" t="str">
        <f>TEXT(INT(O42),"00")</f>
        <v>01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1.5</v>
      </c>
      <c r="X42" s="22">
        <f>IF(R42="",W42,IF(R42="N",IF(U42="E",180+W42,180-W42),IF(U42="E",360-W42,W42)))</f>
        <v>181.5</v>
      </c>
      <c r="Y42" s="22">
        <f>RADIANS(X42)</f>
        <v>3.1677725923697082</v>
      </c>
      <c r="Z42" s="64"/>
      <c r="AA42" s="58">
        <f>-M42*COS(Y42)</f>
        <v>39.829921993676912</v>
      </c>
      <c r="AB42" s="58">
        <f>-M42*SIN(Y42)</f>
        <v>1.0429832134332579</v>
      </c>
      <c r="AC42" s="64"/>
      <c r="AD42" s="82">
        <f>$AA$40/$M$40*M42</f>
        <v>5.8114127289788015E-4</v>
      </c>
      <c r="AE42" s="82">
        <f>$AB$40/$M$40*M42</f>
        <v>4.256588855312888E-6</v>
      </c>
      <c r="AF42" s="22">
        <f t="shared" si="0"/>
        <v>39.829340852404016</v>
      </c>
      <c r="AG42" s="22">
        <f t="shared" si="0"/>
        <v>1.0429789568444026</v>
      </c>
      <c r="AH42" s="63"/>
      <c r="AI42" s="38">
        <f>A42</f>
        <v>1</v>
      </c>
      <c r="AJ42" s="82">
        <f t="shared" ref="AJ42:AK44" si="1">AJ41+AF41</f>
        <v>717825.22694700805</v>
      </c>
      <c r="AK42" s="82">
        <f t="shared" si="1"/>
        <v>458876.30521644035</v>
      </c>
      <c r="AL42" s="66"/>
      <c r="AM42" s="9" t="str">
        <f>IF(A43=0,A42&amp;" - 1",A42&amp;" - "&amp;A43)</f>
        <v>1 - 2</v>
      </c>
      <c r="AN42" s="18">
        <f>F42</f>
        <v>-39.830000000074506</v>
      </c>
      <c r="AO42" s="18">
        <f>AN42*G42</f>
        <v>41.423199999242861</v>
      </c>
      <c r="AP42" s="9" t="str">
        <f>D42&amp;","&amp;C42</f>
        <v>458875.95,717825.6</v>
      </c>
    </row>
    <row r="43" spans="1:44">
      <c r="A43" s="20">
        <f>A42+1</f>
        <v>2</v>
      </c>
      <c r="B43" s="44"/>
      <c r="C43" s="60">
        <v>717865.43</v>
      </c>
      <c r="D43" s="60">
        <v>458876.99</v>
      </c>
      <c r="E43" s="79"/>
      <c r="F43" s="72">
        <f>IF(C44=0,C43-$C$42,C43-C44)</f>
        <v>0.40000000002328306</v>
      </c>
      <c r="G43" s="72">
        <f>IF(D44=0,D43-$D$42,D43-D44)</f>
        <v>-19.869999999995343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19.874025762281622</v>
      </c>
      <c r="N43" s="36">
        <f>IF(F43=0,,ATAN(G43/F43))</f>
        <v>-1.5506681949543273</v>
      </c>
      <c r="O43" s="36">
        <f>ABS(DEGREES(N43))</f>
        <v>88.846742996052484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-0.39887048043245277</v>
      </c>
      <c r="AB43" s="58">
        <f>-M43*SIN(Y43)</f>
        <v>19.870022706068383</v>
      </c>
      <c r="AC43" s="64"/>
      <c r="AD43" s="82">
        <f>$AA$40/$M$40*M43</f>
        <v>2.8987400140451753E-4</v>
      </c>
      <c r="AE43" s="82">
        <f>$AB$40/$M$40*M43</f>
        <v>2.1231919007759789E-6</v>
      </c>
      <c r="AF43" s="22">
        <f t="shared" si="0"/>
        <v>-0.39916035443385728</v>
      </c>
      <c r="AG43" s="22">
        <f t="shared" si="0"/>
        <v>19.870020582876482</v>
      </c>
      <c r="AH43" s="64"/>
      <c r="AI43" s="25">
        <f>A43</f>
        <v>2</v>
      </c>
      <c r="AJ43" s="82">
        <f t="shared" si="1"/>
        <v>717865.0562878605</v>
      </c>
      <c r="AK43" s="82">
        <f t="shared" si="1"/>
        <v>458877.34819539718</v>
      </c>
      <c r="AL43" s="66"/>
      <c r="AM43" s="9" t="str">
        <f>IF(A44=0,A43&amp;" - 1",A43&amp;" - "&amp;A44)</f>
        <v>2 - 3</v>
      </c>
      <c r="AN43" s="18">
        <f>AN42+F42+F43</f>
        <v>-79.260000000125729</v>
      </c>
      <c r="AO43" s="18">
        <f>AN43*G43</f>
        <v>1574.896200002129</v>
      </c>
      <c r="AP43" s="9" t="str">
        <f>D43&amp;","&amp;C43</f>
        <v>458876.99,717865.43</v>
      </c>
    </row>
    <row r="44" spans="1:44" s="46" customFormat="1">
      <c r="A44" s="20">
        <f>A43+1</f>
        <v>3</v>
      </c>
      <c r="B44" s="44"/>
      <c r="C44" s="60">
        <v>717865.03</v>
      </c>
      <c r="D44" s="60">
        <v>458896.86</v>
      </c>
      <c r="E44" s="79"/>
      <c r="F44" s="72">
        <f>IF(C45=0,C44-$C$42,C44-C45)</f>
        <v>40.020000000018626</v>
      </c>
      <c r="G44" s="72">
        <f>IF(D45=0,D44-$D$42,D44-D45)</f>
        <v>1.0100000000093132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40.032742848841991</v>
      </c>
      <c r="N44" s="22">
        <f>IF(F44=0,,ATAN(G44/F44))</f>
        <v>2.5232025246407233E-2</v>
      </c>
      <c r="O44" s="22">
        <f>ABS(DEGREES(N44))</f>
        <v>1.4456885551866756</v>
      </c>
      <c r="P44" s="24" t="str">
        <f>TEXT(INT(O44),"00")</f>
        <v>01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1.45</v>
      </c>
      <c r="X44" s="22">
        <f>IF(R44="",W44,IF(R44="N",IF(U44="E",180+W44,180-W44),IF(U44="E",360-W44,W44)))</f>
        <v>1.45</v>
      </c>
      <c r="Y44" s="22">
        <f>RADIANS(X44)</f>
        <v>2.5307274153917779E-2</v>
      </c>
      <c r="Z44" s="64"/>
      <c r="AA44" s="58">
        <f>-M44*COS(Y44)</f>
        <v>-40.019923885317525</v>
      </c>
      <c r="AB44" s="58">
        <f>-M44*SIN(Y44)</f>
        <v>-1.0130114584255336</v>
      </c>
      <c r="AC44" s="64"/>
      <c r="AD44" s="82">
        <f>$AA$40/$M$40*M44</f>
        <v>5.8390038815465809E-4</v>
      </c>
      <c r="AE44" s="82">
        <f>$AB$40/$M$40*M44</f>
        <v>4.2767980880764821E-6</v>
      </c>
      <c r="AF44" s="22">
        <f>AA44-AD44</f>
        <v>-40.020507785705682</v>
      </c>
      <c r="AG44" s="22">
        <f>AB44-AE44</f>
        <v>-1.0130157352236218</v>
      </c>
      <c r="AH44" s="64"/>
      <c r="AI44" s="25">
        <f>A44</f>
        <v>3</v>
      </c>
      <c r="AJ44" s="82">
        <f t="shared" si="1"/>
        <v>717864.6571275061</v>
      </c>
      <c r="AK44" s="82">
        <f t="shared" si="1"/>
        <v>458897.21821598004</v>
      </c>
      <c r="AL44" s="66"/>
      <c r="AM44" s="9" t="str">
        <f>IF(A45=0,A44&amp;" - 1",A44&amp;" - "&amp;A45)</f>
        <v>3 - 4</v>
      </c>
      <c r="AN44" s="18">
        <f>AN43+F43+F44</f>
        <v>-38.840000000083819</v>
      </c>
      <c r="AO44" s="18">
        <f>AN44*G44</f>
        <v>-39.228400000446385</v>
      </c>
      <c r="AP44" s="9" t="str">
        <f>D44&amp;","&amp;C44</f>
        <v>458896.86,717865.03</v>
      </c>
    </row>
    <row r="45" spans="1:44" s="46" customFormat="1">
      <c r="A45" s="20">
        <f>A44+1</f>
        <v>4</v>
      </c>
      <c r="B45" s="44"/>
      <c r="C45" s="60">
        <v>717825.01</v>
      </c>
      <c r="D45" s="60">
        <v>458895.85</v>
      </c>
      <c r="E45" s="79"/>
      <c r="F45" s="72">
        <f>IF(C46=0,C45-$C$42,C45-C46)</f>
        <v>-0.58999999996740371</v>
      </c>
      <c r="G45" s="72">
        <f>IF(D46=0,D45-$D$42,D45-D46)</f>
        <v>19.899999999965075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19.908744309940083</v>
      </c>
      <c r="N45" s="22">
        <f>IF(F45=0,,ATAN(G45/F45))</f>
        <v>-1.5411567681262512</v>
      </c>
      <c r="O45" s="22">
        <f>ABS(DEGREES(N45))</f>
        <v>88.301778381656234</v>
      </c>
      <c r="P45" s="24" t="str">
        <f>TEXT(INT(O45),"00")</f>
        <v>88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18</v>
      </c>
      <c r="U45" s="24" t="str">
        <f>IF(L45="",IF(G45&gt;0,"W","E"),"")</f>
        <v>W</v>
      </c>
      <c r="V45" s="44"/>
      <c r="W45" s="22">
        <f>IF(S45="due",90*(I45+K45),S45+T45/60)</f>
        <v>88.3</v>
      </c>
      <c r="X45" s="22">
        <f>IF(R45="",W45,IF(R45="N",IF(U45="E",180+W45,180-W45),IF(U45="E",360-W45,W45)))</f>
        <v>91.7</v>
      </c>
      <c r="Y45" s="22">
        <f>RADIANS(X45)</f>
        <v>1.6004669240788003</v>
      </c>
      <c r="Z45" s="64"/>
      <c r="AA45" s="58">
        <f>-M45*COS(Y45)</f>
        <v>0.59061766812674421</v>
      </c>
      <c r="AB45" s="58">
        <f>-M45*SIN(Y45)</f>
        <v>-19.899981677596291</v>
      </c>
      <c r="AC45" s="64"/>
      <c r="AD45" s="82">
        <f>$AA$40/$M$40*M45</f>
        <v>2.9038039122473264E-4</v>
      </c>
      <c r="AE45" s="82">
        <f>$AB$40/$M$40*M45</f>
        <v>2.12690097009474E-6</v>
      </c>
      <c r="AF45" s="22">
        <f>AA45-AD45</f>
        <v>0.59032728773551946</v>
      </c>
      <c r="AG45" s="22">
        <f>AB45-AE45</f>
        <v>-19.899983804497261</v>
      </c>
      <c r="AH45" s="64"/>
      <c r="AI45" s="25">
        <f>A45</f>
        <v>4</v>
      </c>
      <c r="AJ45" s="82">
        <f t="shared" ref="AJ45" si="2">AJ44+AF44</f>
        <v>717824.63661972038</v>
      </c>
      <c r="AK45" s="82">
        <f t="shared" ref="AK45" si="3">AK44+AG44</f>
        <v>458896.20520024485</v>
      </c>
      <c r="AL45" s="66"/>
      <c r="AM45" s="9" t="str">
        <f>IF(A46=0,A45&amp;" - 1",A45&amp;" - "&amp;A46)</f>
        <v>4 - 1</v>
      </c>
      <c r="AN45" s="18">
        <f>AN44+F44+F45</f>
        <v>0.58999999996740371</v>
      </c>
      <c r="AO45" s="18">
        <f>AN45*G45</f>
        <v>11.740999999330729</v>
      </c>
      <c r="AP45" s="9" t="str">
        <f>D45&amp;","&amp;C45</f>
        <v>458895.85,717825.01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" workbookViewId="0">
      <selection activeCell="M24" sqref="M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84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85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1589.907600002861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794.95380000143052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7.3600293482588884E-3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16035.102309695989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16000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16000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118.01882360169637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-8.3744458933665555E-5</v>
      </c>
      <c r="AB40" s="91">
        <f>SUM(AB42:AB65536)</f>
        <v>-7.3595528989762737E-3</v>
      </c>
      <c r="AC40" s="91"/>
      <c r="AD40" s="91">
        <f>SUM(AD42:AD65536)</f>
        <v>-8.3744458933665569E-5</v>
      </c>
      <c r="AE40" s="91">
        <f>SUM(AE42:AE65536)</f>
        <v>-7.3595528989762737E-3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717865.64698953833</v>
      </c>
      <c r="AK40" s="92">
        <f>AK44+AG44</f>
        <v>458860.44466614572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3403.0200000000186</v>
      </c>
      <c r="G41" s="72">
        <f>IF(D42=0,D41-$D$41,D41-D42)</f>
        <v>3574.2699999999604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4935.1748857867078</v>
      </c>
      <c r="N41" s="36">
        <f>IF(F41=0,,ATAN(G41/F41))</f>
        <v>0.8099371499113881</v>
      </c>
      <c r="O41" s="36">
        <f>ABS(DEGREES(N41))</f>
        <v>46.4059803607772</v>
      </c>
      <c r="P41" s="37" t="str">
        <f>TEXT(INT(O41),"00")</f>
        <v>46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46.4</v>
      </c>
      <c r="X41" s="22">
        <f>IF(R41="",W41,IF(R41="N",IF(U41="E",180+W41,180-W41),IF(U41="E",360-W41,W41)))</f>
        <v>46.4</v>
      </c>
      <c r="Y41" s="22">
        <f>RADIANS(X41)</f>
        <v>0.80983277292536893</v>
      </c>
      <c r="Z41" s="64"/>
      <c r="AA41" s="58">
        <f>-M41*COS(Y41)</f>
        <v>-3403.3930529919658</v>
      </c>
      <c r="AB41" s="58">
        <f>-M41*SIN(Y41)</f>
        <v>-3573.9147835596013</v>
      </c>
      <c r="AC41" s="64"/>
      <c r="AD41" s="22">
        <v>0</v>
      </c>
      <c r="AE41" s="22">
        <v>0</v>
      </c>
      <c r="AF41" s="22">
        <f t="shared" ref="AF41:AG43" si="0">AA41-AD41</f>
        <v>-3403.3930529919658</v>
      </c>
      <c r="AG41" s="22">
        <f t="shared" si="0"/>
        <v>-3573.9147835596013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717825.6</v>
      </c>
      <c r="D42" s="60">
        <v>458875.95</v>
      </c>
      <c r="E42" s="79"/>
      <c r="F42" s="72">
        <f>IF(C43=0,C42-$C$42,C42-C43)</f>
        <v>-0.72999999998137355</v>
      </c>
      <c r="G42" s="72">
        <f>IF(D43=0,D42-$D$42,D42-D43)</f>
        <v>20.059999999997672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20.073278257421716</v>
      </c>
      <c r="N42" s="36">
        <f>IF(F42=0,,ATAN(G42/F42))</f>
        <v>-1.5344215505575727</v>
      </c>
      <c r="O42" s="36">
        <f>ABS(DEGREES(N42))</f>
        <v>87.915878840868587</v>
      </c>
      <c r="P42" s="37" t="str">
        <f>TEXT(INT(O42),"00")</f>
        <v>87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55</v>
      </c>
      <c r="U42" s="40" t="str">
        <f>IF(L42="",IF(G42&gt;0,"W","E"),"")</f>
        <v>W</v>
      </c>
      <c r="V42" s="44"/>
      <c r="W42" s="22">
        <f>IF(S42="due",90*(I42+K42),S42+T42/60)</f>
        <v>87.916666666666671</v>
      </c>
      <c r="X42" s="22">
        <f>IF(R42="",W42,IF(R42="N",IF(U42="E",180+W42,180-W42),IF(U42="E",360-W42,W42)))</f>
        <v>92.083333333333329</v>
      </c>
      <c r="Y42" s="22">
        <f>RADIANS(X42)</f>
        <v>1.6071573528781118</v>
      </c>
      <c r="Z42" s="64"/>
      <c r="AA42" s="58">
        <f>-M42*COS(Y42)</f>
        <v>0.72972417182094906</v>
      </c>
      <c r="AB42" s="58">
        <f>-M42*SIN(Y42)</f>
        <v>-20.06001003571383</v>
      </c>
      <c r="AC42" s="64"/>
      <c r="AD42" s="82">
        <f>$AA$40/$M$40*M42</f>
        <v>-1.4243709396443536E-5</v>
      </c>
      <c r="AE42" s="82">
        <f>$AB$40/$M$40*M42</f>
        <v>-1.2517524635726157E-3</v>
      </c>
      <c r="AF42" s="22">
        <f t="shared" si="0"/>
        <v>0.72973841553034546</v>
      </c>
      <c r="AG42" s="22">
        <f t="shared" si="0"/>
        <v>-20.058758283250256</v>
      </c>
      <c r="AH42" s="63"/>
      <c r="AI42" s="38">
        <f>A42</f>
        <v>1</v>
      </c>
      <c r="AJ42" s="82">
        <f t="shared" ref="AJ42:AK44" si="1">AJ41+AF41</f>
        <v>717825.22694700805</v>
      </c>
      <c r="AK42" s="82">
        <f t="shared" si="1"/>
        <v>458876.30521644035</v>
      </c>
      <c r="AL42" s="66"/>
      <c r="AM42" s="9" t="str">
        <f>IF(A43=0,A42&amp;" - 1",A42&amp;" - "&amp;A43)</f>
        <v>1 - 2</v>
      </c>
      <c r="AN42" s="18">
        <f>F42</f>
        <v>-0.72999999998137355</v>
      </c>
      <c r="AO42" s="18">
        <f>AN42*G42</f>
        <v>-14.643799999624653</v>
      </c>
      <c r="AP42" s="9" t="str">
        <f>D42&amp;","&amp;C42</f>
        <v>458875.95,717825.6</v>
      </c>
    </row>
    <row r="43" spans="1:44">
      <c r="A43" s="20">
        <f>A42+1</f>
        <v>2</v>
      </c>
      <c r="B43" s="44"/>
      <c r="C43" s="60">
        <v>717826.33</v>
      </c>
      <c r="D43" s="60">
        <v>458855.89</v>
      </c>
      <c r="E43" s="79"/>
      <c r="F43" s="72">
        <f>IF(C44=0,C43-$C$42,C43-C44)</f>
        <v>-36.910000000032596</v>
      </c>
      <c r="G43" s="72">
        <f>IF(D44=0,D43-$D$42,D43-D44)</f>
        <v>-0.9599999999627471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36.922482310948901</v>
      </c>
      <c r="N43" s="36">
        <f>IF(F43=0,,ATAN(G43/F43))</f>
        <v>2.6003349078168096E-2</v>
      </c>
      <c r="O43" s="36">
        <f>ABS(DEGREES(N43))</f>
        <v>1.4898821553844317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181.48333333333332</v>
      </c>
      <c r="Y43" s="22">
        <f>RADIANS(X43)</f>
        <v>3.1674817041610424</v>
      </c>
      <c r="Z43" s="64"/>
      <c r="AA43" s="58">
        <f>-M43*COS(Y43)</f>
        <v>36.910109485500129</v>
      </c>
      <c r="AB43" s="58">
        <f>-M43*SIN(Y43)</f>
        <v>0.95578123581075813</v>
      </c>
      <c r="AC43" s="64"/>
      <c r="AD43" s="82">
        <f>$AA$40/$M$40*M43</f>
        <v>-2.619966213231945E-5</v>
      </c>
      <c r="AE43" s="82">
        <f>$AB$40/$M$40*M43</f>
        <v>-2.3024544173226138E-3</v>
      </c>
      <c r="AF43" s="22">
        <f t="shared" si="0"/>
        <v>36.91013568516226</v>
      </c>
      <c r="AG43" s="22">
        <f t="shared" si="0"/>
        <v>0.95808369022808071</v>
      </c>
      <c r="AH43" s="64"/>
      <c r="AI43" s="25">
        <f>A43</f>
        <v>2</v>
      </c>
      <c r="AJ43" s="82">
        <f t="shared" si="1"/>
        <v>717825.95668542362</v>
      </c>
      <c r="AK43" s="82">
        <f t="shared" si="1"/>
        <v>458856.24645815708</v>
      </c>
      <c r="AL43" s="66"/>
      <c r="AM43" s="9" t="str">
        <f>IF(A44=0,A43&amp;" - 1",A43&amp;" - "&amp;A44)</f>
        <v>2 - 3</v>
      </c>
      <c r="AN43" s="18">
        <f>AN42+F42+F43</f>
        <v>-38.369999999995343</v>
      </c>
      <c r="AO43" s="18">
        <f>AN43*G43</f>
        <v>36.835199998566132</v>
      </c>
      <c r="AP43" s="9" t="str">
        <f>D43&amp;","&amp;C43</f>
        <v>458855.89,717826.33</v>
      </c>
    </row>
    <row r="44" spans="1:44" s="46" customFormat="1">
      <c r="A44" s="20">
        <f>A43+1</f>
        <v>3</v>
      </c>
      <c r="B44" s="44"/>
      <c r="C44" s="60">
        <v>717863.24</v>
      </c>
      <c r="D44" s="60">
        <v>458856.85</v>
      </c>
      <c r="E44" s="79"/>
      <c r="F44" s="72">
        <f>IF(C45=0,C44-$C$42,C44-C45)</f>
        <v>-2.7800000000279397</v>
      </c>
      <c r="G44" s="72">
        <f>IF(D45=0,D44-$D$42,D44-D45)</f>
        <v>-3.2400000000488944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4.2691919610708746</v>
      </c>
      <c r="N44" s="22">
        <f>IF(F44=0,,ATAN(G44/F44))</f>
        <v>0.86166192463214897</v>
      </c>
      <c r="O44" s="22">
        <f>ABS(DEGREES(N44))</f>
        <v>49.369591648541764</v>
      </c>
      <c r="P44" s="24" t="str">
        <f>TEXT(INT(O44),"00")</f>
        <v>49</v>
      </c>
      <c r="Q44" s="25" t="str">
        <f>TEXT((O44-P44)*60,"00")</f>
        <v>22</v>
      </c>
      <c r="R44" s="23" t="str">
        <f>IF(L44="",IF(F44&gt;0,"S","N"),"")</f>
        <v>N</v>
      </c>
      <c r="S44" s="25" t="str">
        <f>IF(L44="",IF(INT(Q44)=60,INT(P44+1),P44),"due")</f>
        <v>49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49.366666666666667</v>
      </c>
      <c r="X44" s="22">
        <f>IF(R44="",W44,IF(R44="N",IF(U44="E",180+W44,180-W44),IF(U44="E",360-W44,W44)))</f>
        <v>229.36666666666667</v>
      </c>
      <c r="Y44" s="22">
        <f>RADIANS(X44)</f>
        <v>4.0032035276576607</v>
      </c>
      <c r="Z44" s="64"/>
      <c r="AA44" s="58">
        <f>-M44*COS(Y44)</f>
        <v>2.7801654002335798</v>
      </c>
      <c r="AB44" s="58">
        <f>-M44*SIN(Y44)</f>
        <v>3.2398580752582729</v>
      </c>
      <c r="AC44" s="64"/>
      <c r="AD44" s="82">
        <f>$AA$40/$M$40*M44</f>
        <v>-3.0293571817868561E-6</v>
      </c>
      <c r="AE44" s="82">
        <f>$AB$40/$M$40*M44</f>
        <v>-2.6622315927688796E-4</v>
      </c>
      <c r="AF44" s="22">
        <f>AA44-AD44</f>
        <v>2.7801684295907618</v>
      </c>
      <c r="AG44" s="22">
        <f>AB44-AE44</f>
        <v>3.2401242984175496</v>
      </c>
      <c r="AH44" s="64"/>
      <c r="AI44" s="25">
        <f>A44</f>
        <v>3</v>
      </c>
      <c r="AJ44" s="82">
        <f t="shared" si="1"/>
        <v>717862.86682110874</v>
      </c>
      <c r="AK44" s="82">
        <f t="shared" si="1"/>
        <v>458857.20454184728</v>
      </c>
      <c r="AL44" s="66"/>
      <c r="AM44" s="9" t="str">
        <f>IF(A45=0,A44&amp;" - 1",A44&amp;" - "&amp;A45)</f>
        <v>3 - 4</v>
      </c>
      <c r="AN44" s="18">
        <f>AN43+F43+F44</f>
        <v>-78.060000000055879</v>
      </c>
      <c r="AO44" s="18">
        <f>AN44*G44</f>
        <v>252.91440000399774</v>
      </c>
      <c r="AP44" s="9" t="str">
        <f>D44&amp;","&amp;C44</f>
        <v>458856.85,717863.24</v>
      </c>
    </row>
    <row r="45" spans="1:44" s="46" customFormat="1">
      <c r="A45" s="20">
        <f t="shared" ref="A45:A46" si="2">A44+1</f>
        <v>4</v>
      </c>
      <c r="B45" s="44"/>
      <c r="C45" s="60">
        <v>717866.02</v>
      </c>
      <c r="D45" s="60">
        <v>458860.09</v>
      </c>
      <c r="E45" s="79"/>
      <c r="F45" s="72">
        <f t="shared" ref="F45:F46" si="3">IF(C46=0,C45-$C$42,C45-C46)</f>
        <v>0.58999999996740371</v>
      </c>
      <c r="G45" s="72">
        <f t="shared" ref="G45:G46" si="4">IF(D46=0,D45-$D$42,D45-D46)</f>
        <v>-16.899999999965075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16.910295680406687</v>
      </c>
      <c r="N45" s="22">
        <f t="shared" ref="N45:N46" si="11">IF(F45=0,,ATAN(G45/F45))</f>
        <v>-1.535899257044713</v>
      </c>
      <c r="O45" s="22">
        <f t="shared" ref="O45:O46" si="12">ABS(DEGREES(N45))</f>
        <v>88.000545185940823</v>
      </c>
      <c r="P45" s="24" t="str">
        <f t="shared" ref="P45:P46" si="13">TEXT(INT(O45),"00")</f>
        <v>88</v>
      </c>
      <c r="Q45" s="25" t="str">
        <f t="shared" ref="Q45:Q46" si="14">TEXT((O45-P45)*60,"00")</f>
        <v>00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</v>
      </c>
      <c r="X45" s="22">
        <f t="shared" ref="X45:X46" si="20">IF(R45="",W45,IF(R45="N",IF(U45="E",180+W45,180-W45),IF(U45="E",360-W45,W45)))</f>
        <v>272</v>
      </c>
      <c r="Y45" s="22">
        <f t="shared" ref="Y45:Y46" si="21">RADIANS(X45)</f>
        <v>4.7472955654245768</v>
      </c>
      <c r="Z45" s="64"/>
      <c r="AA45" s="58">
        <f t="shared" ref="AA45:AA46" si="22">-M45*COS(Y45)</f>
        <v>-0.59016080833667484</v>
      </c>
      <c r="AB45" s="58">
        <f t="shared" ref="AB45:AB46" si="23">-M45*SIN(Y45)</f>
        <v>16.899994385179081</v>
      </c>
      <c r="AC45" s="64"/>
      <c r="AD45" s="82">
        <f t="shared" ref="AD45:AD46" si="24">$AA$40/$M$40*M45</f>
        <v>-1.1999302475199428E-5</v>
      </c>
      <c r="AE45" s="82">
        <f t="shared" ref="AE45:AE46" si="25">$AB$40/$M$40*M45</f>
        <v>-1.0545115753508845E-3</v>
      </c>
      <c r="AF45" s="22">
        <f t="shared" ref="AF45:AF46" si="26">AA45-AD45</f>
        <v>-0.59014880903419964</v>
      </c>
      <c r="AG45" s="22">
        <f t="shared" ref="AG45:AG46" si="27">AB45-AE45</f>
        <v>16.901048896754432</v>
      </c>
      <c r="AH45" s="64"/>
      <c r="AI45" s="25">
        <f t="shared" ref="AI45:AI46" si="28">A45</f>
        <v>4</v>
      </c>
      <c r="AJ45" s="82">
        <f t="shared" ref="AJ45:AJ46" si="29">AJ44+AF44</f>
        <v>717865.64698953833</v>
      </c>
      <c r="AK45" s="82">
        <f t="shared" ref="AK45:AK46" si="30">AK44+AG44</f>
        <v>458860.44466614572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-80.250000000116415</v>
      </c>
      <c r="AO45" s="18">
        <f t="shared" ref="AO45:AO46" si="33">AN45*G45</f>
        <v>1356.2249999991648</v>
      </c>
      <c r="AP45" s="9" t="str">
        <f t="shared" ref="AP45:AP46" si="34">D45&amp;","&amp;C45</f>
        <v>458860.09,717866.02</v>
      </c>
    </row>
    <row r="46" spans="1:44" s="46" customFormat="1">
      <c r="A46" s="20">
        <f t="shared" si="2"/>
        <v>5</v>
      </c>
      <c r="B46" s="44"/>
      <c r="C46" s="60">
        <v>717865.43</v>
      </c>
      <c r="D46" s="60">
        <v>458876.99</v>
      </c>
      <c r="E46" s="79"/>
      <c r="F46" s="72">
        <f t="shared" si="3"/>
        <v>39.830000000074506</v>
      </c>
      <c r="G46" s="72">
        <f t="shared" si="4"/>
        <v>1.0399999999790452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39.843575391848198</v>
      </c>
      <c r="N46" s="22">
        <f t="shared" si="11"/>
        <v>2.6105040050964361E-2</v>
      </c>
      <c r="O46" s="22">
        <f t="shared" si="12"/>
        <v>1.4957086189402373</v>
      </c>
      <c r="P46" s="24" t="str">
        <f t="shared" si="13"/>
        <v>01</v>
      </c>
      <c r="Q46" s="25" t="str">
        <f t="shared" si="14"/>
        <v>30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30</v>
      </c>
      <c r="U46" s="24" t="str">
        <f t="shared" si="18"/>
        <v>W</v>
      </c>
      <c r="V46" s="44"/>
      <c r="W46" s="22">
        <f t="shared" si="19"/>
        <v>1.5</v>
      </c>
      <c r="X46" s="22">
        <f t="shared" si="20"/>
        <v>1.5</v>
      </c>
      <c r="Y46" s="22">
        <f t="shared" si="21"/>
        <v>2.6179938779914945E-2</v>
      </c>
      <c r="Z46" s="64"/>
      <c r="AA46" s="58">
        <f t="shared" si="22"/>
        <v>-39.829921993676912</v>
      </c>
      <c r="AB46" s="58">
        <f t="shared" si="23"/>
        <v>-1.0429832134332571</v>
      </c>
      <c r="AC46" s="64"/>
      <c r="AD46" s="82">
        <f t="shared" si="24"/>
        <v>-2.8272427747916297E-5</v>
      </c>
      <c r="AE46" s="82">
        <f t="shared" si="25"/>
        <v>-2.484611283453272E-3</v>
      </c>
      <c r="AF46" s="22">
        <f t="shared" si="26"/>
        <v>-39.829893721249164</v>
      </c>
      <c r="AG46" s="22">
        <f t="shared" si="27"/>
        <v>-1.0404986021498037</v>
      </c>
      <c r="AH46" s="64"/>
      <c r="AI46" s="25">
        <f t="shared" si="28"/>
        <v>5</v>
      </c>
      <c r="AJ46" s="82">
        <f t="shared" si="29"/>
        <v>717865.05684072932</v>
      </c>
      <c r="AK46" s="82">
        <f t="shared" si="30"/>
        <v>458877.34571504249</v>
      </c>
      <c r="AL46" s="66"/>
      <c r="AM46" s="9" t="str">
        <f t="shared" si="31"/>
        <v>5 - 1</v>
      </c>
      <c r="AN46" s="18">
        <f t="shared" si="32"/>
        <v>-39.830000000074506</v>
      </c>
      <c r="AO46" s="18">
        <f t="shared" si="33"/>
        <v>-41.423199999242861</v>
      </c>
      <c r="AP46" s="9" t="str">
        <f t="shared" si="34"/>
        <v>458876.99,717865.43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56" sqref="D5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86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87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80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88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721228.65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1591.2895999973887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795.64479999869434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2.3422089795298437E-3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50453.456549258241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50000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50000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118.17253897799145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2.3365971565196819E-3</v>
      </c>
      <c r="AB40" s="91">
        <f>SUM(AB42:AB65536)</f>
        <v>1.6203898276145878E-4</v>
      </c>
      <c r="AC40" s="91"/>
      <c r="AD40" s="91">
        <f>SUM(AD42:AD65536)</f>
        <v>2.3365971565196824E-3</v>
      </c>
      <c r="AE40" s="91">
        <f>SUM(AE42:AE65536)</f>
        <v>1.6203898276145878E-4</v>
      </c>
      <c r="AF40" s="91">
        <f>SUM(AF42:AF65536)</f>
        <v>1.5543122344752192E-15</v>
      </c>
      <c r="AG40" s="91">
        <f>SUM(AG42:AG65536)</f>
        <v>0</v>
      </c>
      <c r="AH40" s="92"/>
      <c r="AI40" s="93">
        <v>1</v>
      </c>
      <c r="AJ40" s="92">
        <f>AJ44+AF44</f>
        <v>717788.91348703322</v>
      </c>
      <c r="AK40" s="92">
        <f>AK44+AG44</f>
        <v>458855.15196700802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721228.65</v>
      </c>
      <c r="D41" s="35">
        <f>C23</f>
        <v>462450.22</v>
      </c>
      <c r="E41" s="78"/>
      <c r="F41" s="72">
        <f>IF(C42=0,C41-$C$41,C41-C42)</f>
        <v>3403.0500000000466</v>
      </c>
      <c r="G41" s="72">
        <f>IF(D42=0,D41-$D$41,D41-D42)</f>
        <v>3574.2699999999604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4935.1955721531476</v>
      </c>
      <c r="N41" s="36">
        <f>IF(F41=0,,ATAN(G41/F41))</f>
        <v>0.80993274738775167</v>
      </c>
      <c r="O41" s="36">
        <f>ABS(DEGREES(N41))</f>
        <v>46.405728114753622</v>
      </c>
      <c r="P41" s="37" t="str">
        <f>TEXT(INT(O41),"00")</f>
        <v>46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46.4</v>
      </c>
      <c r="X41" s="22">
        <f>IF(R41="",W41,IF(R41="N",IF(U41="E",180+W41,180-W41),IF(U41="E",360-W41,W41)))</f>
        <v>46.4</v>
      </c>
      <c r="Y41" s="22">
        <f>RADIANS(X41)</f>
        <v>0.80983277292536893</v>
      </c>
      <c r="Z41" s="64"/>
      <c r="AA41" s="58">
        <f>-M41*COS(Y41)</f>
        <v>-3403.4073187145514</v>
      </c>
      <c r="AB41" s="58">
        <f>-M41*SIN(Y41)</f>
        <v>-3573.9297640440923</v>
      </c>
      <c r="AC41" s="64"/>
      <c r="AD41" s="22">
        <v>0</v>
      </c>
      <c r="AE41" s="22">
        <v>0</v>
      </c>
      <c r="AF41" s="22">
        <f t="shared" ref="AF41:AG43" si="0">AA41-AD41</f>
        <v>-3403.4073187145514</v>
      </c>
      <c r="AG41" s="22">
        <f t="shared" si="0"/>
        <v>-3573.9297640440923</v>
      </c>
      <c r="AH41" s="63"/>
      <c r="AI41" s="36" t="str">
        <f>A41</f>
        <v>BLLM 1</v>
      </c>
      <c r="AJ41" s="36">
        <f>C41</f>
        <v>721228.65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717825.6</v>
      </c>
      <c r="D42" s="60">
        <v>458875.95</v>
      </c>
      <c r="E42" s="79"/>
      <c r="F42" s="72">
        <f>IF(C43=0,C42-$C$42,C42-C43)</f>
        <v>39.82999999995809</v>
      </c>
      <c r="G42" s="72">
        <f>IF(D43=0,D42-$D$42,D42-D43)</f>
        <v>1.2300000000395812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39.848987440043679</v>
      </c>
      <c r="N42" s="36">
        <f>IF(F42=0,,ATAN(G42/F42))</f>
        <v>3.0871434260005541E-2</v>
      </c>
      <c r="O42" s="36">
        <f>ABS(DEGREES(N42))</f>
        <v>1.7688028906138933</v>
      </c>
      <c r="P42" s="37" t="str">
        <f>TEXT(INT(O42),"00")</f>
        <v>01</v>
      </c>
      <c r="Q42" s="38" t="str">
        <f>TEXT((O42-P42)*60,"00")</f>
        <v>46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46</v>
      </c>
      <c r="U42" s="40" t="str">
        <f>IF(L42="",IF(G42&gt;0,"W","E"),"")</f>
        <v>W</v>
      </c>
      <c r="V42" s="44"/>
      <c r="W42" s="22">
        <f>IF(S42="due",90*(I42+K42),S42+T42/60)</f>
        <v>1.7666666666666666</v>
      </c>
      <c r="X42" s="22">
        <f>IF(R42="",W42,IF(R42="N",IF(U42="E",180+W42,180-W42),IF(U42="E",360-W42,W42)))</f>
        <v>1.7666666666666666</v>
      </c>
      <c r="Y42" s="22">
        <f>RADIANS(X42)</f>
        <v>3.0834150118566488E-2</v>
      </c>
      <c r="Z42" s="64"/>
      <c r="AA42" s="58">
        <f>-M42*COS(Y42)</f>
        <v>-39.830045831768068</v>
      </c>
      <c r="AB42" s="58">
        <f>-M42*SIN(Y42)</f>
        <v>-1.2285149718314934</v>
      </c>
      <c r="AC42" s="64"/>
      <c r="AD42" s="82">
        <f>$AA$40/$M$40*M42</f>
        <v>7.8792443276466846E-4</v>
      </c>
      <c r="AE42" s="82">
        <f>$AB$40/$M$40*M42</f>
        <v>5.4641200440496572E-5</v>
      </c>
      <c r="AF42" s="22">
        <f t="shared" si="0"/>
        <v>-39.830833756200832</v>
      </c>
      <c r="AG42" s="22">
        <f t="shared" si="0"/>
        <v>-1.2285696130319339</v>
      </c>
      <c r="AH42" s="63"/>
      <c r="AI42" s="38">
        <f>A42</f>
        <v>1</v>
      </c>
      <c r="AJ42" s="82">
        <f t="shared" ref="AJ42:AK44" si="1">AJ41+AF41</f>
        <v>717825.24268128548</v>
      </c>
      <c r="AK42" s="82">
        <f t="shared" si="1"/>
        <v>458876.29023595591</v>
      </c>
      <c r="AL42" s="66"/>
      <c r="AM42" s="9" t="str">
        <f>IF(A43=0,A42&amp;" - 1",A42&amp;" - "&amp;A43)</f>
        <v>1 - 2</v>
      </c>
      <c r="AN42" s="18">
        <f>F42</f>
        <v>39.82999999995809</v>
      </c>
      <c r="AO42" s="18">
        <f>AN42*G42</f>
        <v>48.99090000152497</v>
      </c>
      <c r="AP42" s="9" t="str">
        <f>D42&amp;","&amp;C42</f>
        <v>458875.95,717825.6</v>
      </c>
    </row>
    <row r="43" spans="1:44">
      <c r="A43" s="20">
        <f>A42+1</f>
        <v>2</v>
      </c>
      <c r="B43" s="44"/>
      <c r="C43" s="60">
        <v>717785.77</v>
      </c>
      <c r="D43" s="60">
        <v>458874.72</v>
      </c>
      <c r="E43" s="79"/>
      <c r="F43" s="72">
        <f>IF(C44=0,C43-$C$42,C43-C44)</f>
        <v>-0.46999999997206032</v>
      </c>
      <c r="G43" s="72">
        <f>IF(D44=0,D43-$D$42,D43-D44)</f>
        <v>16.889999999955762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16.896538106916438</v>
      </c>
      <c r="N43" s="36">
        <f>IF(F43=0,,ATAN(G43/F43))</f>
        <v>-1.5429763894520809</v>
      </c>
      <c r="O43" s="36">
        <f>ABS(DEGREES(N43))</f>
        <v>88.406035003938271</v>
      </c>
      <c r="P43" s="37" t="str">
        <f>TEXT(INT(O43),"00")</f>
        <v>88</v>
      </c>
      <c r="Q43" s="38" t="str">
        <f>TEXT((O43-P43)*60,"00")</f>
        <v>24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24</v>
      </c>
      <c r="U43" s="40" t="str">
        <f>IF(L43="",IF(G43&gt;0,"W","E"),"")</f>
        <v>W</v>
      </c>
      <c r="V43" s="44"/>
      <c r="W43" s="22">
        <f>IF(S43="due",90*(I43+K43),S43+T43/60)</f>
        <v>88.4</v>
      </c>
      <c r="X43" s="22">
        <f>IF(R43="",W43,IF(R43="N",IF(U43="E",180+W43,180-W43),IF(U43="E",360-W43,W43)))</f>
        <v>91.6</v>
      </c>
      <c r="Y43" s="22">
        <f>RADIANS(X43)</f>
        <v>1.5987215948268059</v>
      </c>
      <c r="Z43" s="64"/>
      <c r="AA43" s="58">
        <f>-M43*COS(Y43)</f>
        <v>0.47177903270033483</v>
      </c>
      <c r="AB43" s="58">
        <f>-M43*SIN(Y43)</f>
        <v>-16.889950400838472</v>
      </c>
      <c r="AC43" s="64"/>
      <c r="AD43" s="82">
        <f>$AA$40/$M$40*M43</f>
        <v>3.340911791951958E-4</v>
      </c>
      <c r="AE43" s="82">
        <f>$AB$40/$M$40*M43</f>
        <v>2.3168647053820788E-5</v>
      </c>
      <c r="AF43" s="22">
        <f t="shared" si="0"/>
        <v>0.47144494152113964</v>
      </c>
      <c r="AG43" s="22">
        <f t="shared" si="0"/>
        <v>-16.889973569485527</v>
      </c>
      <c r="AH43" s="64"/>
      <c r="AI43" s="25">
        <f>A43</f>
        <v>2</v>
      </c>
      <c r="AJ43" s="82">
        <f t="shared" si="1"/>
        <v>717785.41184752923</v>
      </c>
      <c r="AK43" s="82">
        <f t="shared" si="1"/>
        <v>458875.0616663429</v>
      </c>
      <c r="AL43" s="66"/>
      <c r="AM43" s="9" t="str">
        <f>IF(A44=0,A43&amp;" - 1",A43&amp;" - "&amp;A44)</f>
        <v>2 - 3</v>
      </c>
      <c r="AN43" s="18">
        <f>AN42+F42+F43</f>
        <v>79.189999999944121</v>
      </c>
      <c r="AO43" s="18">
        <f>AN43*G43</f>
        <v>1337.519099995553</v>
      </c>
      <c r="AP43" s="9" t="str">
        <f>D43&amp;","&amp;C43</f>
        <v>458874.72,717785.77</v>
      </c>
    </row>
    <row r="44" spans="1:44" s="46" customFormat="1">
      <c r="A44" s="20">
        <f>A43+1</f>
        <v>3</v>
      </c>
      <c r="B44" s="44"/>
      <c r="C44" s="60">
        <v>717786.24</v>
      </c>
      <c r="D44" s="60">
        <v>458857.83</v>
      </c>
      <c r="E44" s="79"/>
      <c r="F44" s="72">
        <f>IF(C45=0,C44-$C$42,C44-C45)</f>
        <v>-3.0300000000279397</v>
      </c>
      <c r="G44" s="72">
        <f>IF(D45=0,D44-$D$42,D44-D45)</f>
        <v>3.0200000000186265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4.2780018700652551</v>
      </c>
      <c r="N44" s="22">
        <f>IF(F44=0,,ATAN(G44/F44))</f>
        <v>-0.78374527233919955</v>
      </c>
      <c r="O44" s="22">
        <f>ABS(DEGREES(N44))</f>
        <v>44.905296318367434</v>
      </c>
      <c r="P44" s="24" t="str">
        <f>TEXT(INT(O44),"00")</f>
        <v>44</v>
      </c>
      <c r="Q44" s="25" t="str">
        <f>TEXT((O44-P44)*60,"00")</f>
        <v>54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54</v>
      </c>
      <c r="U44" s="24" t="str">
        <f>IF(L44="",IF(G44&gt;0,"W","E"),"")</f>
        <v>W</v>
      </c>
      <c r="V44" s="44"/>
      <c r="W44" s="22">
        <f>IF(S44="due",90*(I44+K44),S44+T44/60)</f>
        <v>44.9</v>
      </c>
      <c r="X44" s="22">
        <f>IF(R44="",W44,IF(R44="N",IF(U44="E",180+W44,180-W44),IF(U44="E",360-W44,W44)))</f>
        <v>135.1</v>
      </c>
      <c r="Y44" s="22">
        <f>RADIANS(X44)</f>
        <v>2.3579398194443391</v>
      </c>
      <c r="Z44" s="64"/>
      <c r="AA44" s="58">
        <f>-M44*COS(Y44)</f>
        <v>3.030279150427253</v>
      </c>
      <c r="AB44" s="58">
        <f>-M44*SIN(Y44)</f>
        <v>-3.0197198993892966</v>
      </c>
      <c r="AC44" s="64"/>
      <c r="AD44" s="82">
        <f>$AA$40/$M$40*M44</f>
        <v>8.4587900806988784E-5</v>
      </c>
      <c r="AE44" s="82">
        <f>$AB$40/$M$40*M44</f>
        <v>5.8660250280828356E-6</v>
      </c>
      <c r="AF44" s="22">
        <f>AA44-AD44</f>
        <v>3.0301945625264461</v>
      </c>
      <c r="AG44" s="22">
        <f>AB44-AE44</f>
        <v>-3.0197257654143246</v>
      </c>
      <c r="AH44" s="64"/>
      <c r="AI44" s="25">
        <f>A44</f>
        <v>3</v>
      </c>
      <c r="AJ44" s="82">
        <f t="shared" si="1"/>
        <v>717785.88329247071</v>
      </c>
      <c r="AK44" s="82">
        <f t="shared" si="1"/>
        <v>458858.17169277341</v>
      </c>
      <c r="AL44" s="66"/>
      <c r="AM44" s="9" t="str">
        <f>IF(A45=0,A44&amp;" - 1",A44&amp;" - "&amp;A45)</f>
        <v>3 - 4</v>
      </c>
      <c r="AN44" s="18">
        <f>AN43+F43+F44</f>
        <v>75.689999999944121</v>
      </c>
      <c r="AO44" s="18">
        <f>AN44*G44</f>
        <v>228.58380000124109</v>
      </c>
      <c r="AP44" s="9" t="str">
        <f>D44&amp;","&amp;C44</f>
        <v>458857.83,717786.24</v>
      </c>
    </row>
    <row r="45" spans="1:44" s="46" customFormat="1">
      <c r="A45" s="20">
        <f t="shared" ref="A45:A46" si="2">A44+1</f>
        <v>4</v>
      </c>
      <c r="B45" s="44"/>
      <c r="C45" s="60">
        <v>717789.27</v>
      </c>
      <c r="D45" s="60">
        <v>458854.81</v>
      </c>
      <c r="E45" s="79"/>
      <c r="F45" s="72">
        <f t="shared" ref="F45:F46" si="3">IF(C46=0,C45-$C$42,C45-C46)</f>
        <v>-37.059999999939464</v>
      </c>
      <c r="G45" s="72">
        <f t="shared" ref="G45:G46" si="4">IF(D46=0,D45-$D$42,D45-D46)</f>
        <v>-1.0800000000162981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37.075733303544361</v>
      </c>
      <c r="N45" s="22">
        <f t="shared" ref="N45:N46" si="11">IF(F45=0,,ATAN(G45/F45))</f>
        <v>2.9133686587070773E-2</v>
      </c>
      <c r="O45" s="22">
        <f t="shared" ref="O45:O46" si="12">ABS(DEGREES(N45))</f>
        <v>1.6692372830960509</v>
      </c>
      <c r="P45" s="24" t="str">
        <f t="shared" ref="P45:P46" si="13">TEXT(INT(O45),"00")</f>
        <v>01</v>
      </c>
      <c r="Q45" s="25" t="str">
        <f t="shared" ref="Q45:Q46" si="14">TEXT((O45-P45)*60,"00")</f>
        <v>40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1.6666666666666665</v>
      </c>
      <c r="X45" s="22">
        <f t="shared" ref="X45:X46" si="20">IF(R45="",W45,IF(R45="N",IF(U45="E",180+W45,180-W45),IF(U45="E",360-W45,W45)))</f>
        <v>181.66666666666666</v>
      </c>
      <c r="Y45" s="22">
        <f t="shared" ref="Y45:Y46" si="21">RADIANS(X45)</f>
        <v>3.1706814744563654</v>
      </c>
      <c r="Z45" s="64"/>
      <c r="AA45" s="58">
        <f t="shared" ref="AA45:AA46" si="22">-M45*COS(Y45)</f>
        <v>37.060048417617942</v>
      </c>
      <c r="AB45" s="58">
        <f t="shared" ref="AB45:AB46" si="23">-M45*SIN(Y45)</f>
        <v>1.0783372753281961</v>
      </c>
      <c r="AC45" s="64"/>
      <c r="AD45" s="82">
        <f t="shared" ref="AD45:AD46" si="24">$AA$40/$M$40*M45</f>
        <v>7.3308954654074129E-4</v>
      </c>
      <c r="AE45" s="82">
        <f t="shared" ref="AE45:AE46" si="25">$AB$40/$M$40*M45</f>
        <v>5.0838495657272364E-5</v>
      </c>
      <c r="AF45" s="22">
        <f t="shared" ref="AF45:AF46" si="26">AA45-AD45</f>
        <v>37.059315328071399</v>
      </c>
      <c r="AG45" s="22">
        <f t="shared" ref="AG45:AG46" si="27">AB45-AE45</f>
        <v>1.0782864368325389</v>
      </c>
      <c r="AH45" s="64"/>
      <c r="AI45" s="25">
        <f t="shared" ref="AI45:AI46" si="28">A45</f>
        <v>4</v>
      </c>
      <c r="AJ45" s="82">
        <f t="shared" ref="AJ45:AJ46" si="29">AJ44+AF44</f>
        <v>717788.91348703322</v>
      </c>
      <c r="AK45" s="82">
        <f t="shared" ref="AK45:AK46" si="30">AK44+AG44</f>
        <v>458855.15196700802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35.599999999976717</v>
      </c>
      <c r="AO45" s="18">
        <f t="shared" ref="AO45:AO46" si="33">AN45*G45</f>
        <v>-38.448000000555069</v>
      </c>
      <c r="AP45" s="9" t="str">
        <f t="shared" ref="AP45:AP46" si="34">D45&amp;","&amp;C45</f>
        <v>458854.81,717789.27</v>
      </c>
    </row>
    <row r="46" spans="1:44" s="46" customFormat="1">
      <c r="A46" s="20">
        <f t="shared" si="2"/>
        <v>5</v>
      </c>
      <c r="B46" s="44"/>
      <c r="C46" s="60">
        <v>717826.33</v>
      </c>
      <c r="D46" s="60">
        <v>458855.89</v>
      </c>
      <c r="E46" s="79"/>
      <c r="F46" s="72">
        <f t="shared" si="3"/>
        <v>0.72999999998137355</v>
      </c>
      <c r="G46" s="72">
        <f t="shared" si="4"/>
        <v>-20.059999999997672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20.073278257421716</v>
      </c>
      <c r="N46" s="22">
        <f t="shared" si="11"/>
        <v>-1.5344215505575727</v>
      </c>
      <c r="O46" s="22">
        <f t="shared" si="12"/>
        <v>87.915878840868587</v>
      </c>
      <c r="P46" s="24" t="str">
        <f t="shared" si="13"/>
        <v>87</v>
      </c>
      <c r="Q46" s="25" t="str">
        <f t="shared" si="14"/>
        <v>55</v>
      </c>
      <c r="R46" s="23" t="str">
        <f t="shared" si="15"/>
        <v>S</v>
      </c>
      <c r="S46" s="25" t="str">
        <f t="shared" si="16"/>
        <v>87</v>
      </c>
      <c r="T46" s="25" t="str">
        <f t="shared" si="17"/>
        <v>55</v>
      </c>
      <c r="U46" s="24" t="str">
        <f t="shared" si="18"/>
        <v>E</v>
      </c>
      <c r="V46" s="44"/>
      <c r="W46" s="22">
        <f t="shared" si="19"/>
        <v>87.916666666666671</v>
      </c>
      <c r="X46" s="22">
        <f t="shared" si="20"/>
        <v>272.08333333333331</v>
      </c>
      <c r="Y46" s="22">
        <f t="shared" si="21"/>
        <v>4.7487500064679047</v>
      </c>
      <c r="Z46" s="64"/>
      <c r="AA46" s="58">
        <f t="shared" si="22"/>
        <v>-0.72972417182094218</v>
      </c>
      <c r="AB46" s="58">
        <f t="shared" si="23"/>
        <v>20.06001003571383</v>
      </c>
      <c r="AC46" s="64"/>
      <c r="AD46" s="82">
        <f t="shared" si="24"/>
        <v>3.9690409721208767E-4</v>
      </c>
      <c r="AE46" s="82">
        <f t="shared" si="25"/>
        <v>2.7524614581786208E-5</v>
      </c>
      <c r="AF46" s="22">
        <f t="shared" si="26"/>
        <v>-0.73012107591815423</v>
      </c>
      <c r="AG46" s="22">
        <f t="shared" si="27"/>
        <v>20.05998251109925</v>
      </c>
      <c r="AH46" s="64"/>
      <c r="AI46" s="25">
        <f t="shared" si="28"/>
        <v>5</v>
      </c>
      <c r="AJ46" s="82">
        <f t="shared" si="29"/>
        <v>717825.97280236124</v>
      </c>
      <c r="AK46" s="82">
        <f t="shared" si="30"/>
        <v>458856.23025344487</v>
      </c>
      <c r="AL46" s="66"/>
      <c r="AM46" s="9" t="str">
        <f t="shared" si="31"/>
        <v>5 - 1</v>
      </c>
      <c r="AN46" s="18">
        <f t="shared" si="32"/>
        <v>-0.72999999998137355</v>
      </c>
      <c r="AO46" s="18">
        <f t="shared" si="33"/>
        <v>14.643799999624653</v>
      </c>
      <c r="AP46" s="9" t="str">
        <f t="shared" si="34"/>
        <v>458855.89,717826.33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80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1593.2073000009345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796.60365000046727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2.1170327036566447E-3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55949.763869923809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56000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56000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118.44747987449566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2.1049565934492254E-3</v>
      </c>
      <c r="AB40" s="91">
        <f>SUM(AB42:AB65536)</f>
        <v>-2.2579904350195079E-4</v>
      </c>
      <c r="AC40" s="91"/>
      <c r="AD40" s="91">
        <f>SUM(AD42:AD65536)</f>
        <v>2.1049565934492254E-3</v>
      </c>
      <c r="AE40" s="91">
        <f>SUM(AE42:AE65536)</f>
        <v>-2.2579904350195079E-4</v>
      </c>
      <c r="AF40" s="91">
        <f>SUM(AF42:AF65536)</f>
        <v>-3.9968028886505635E-15</v>
      </c>
      <c r="AG40" s="91">
        <f>SUM(AG42:AG65536)</f>
        <v>0</v>
      </c>
      <c r="AH40" s="92"/>
      <c r="AI40" s="93">
        <v>1</v>
      </c>
      <c r="AJ40" s="92">
        <f>AJ44+AF44</f>
        <v>717879.05843984033</v>
      </c>
      <c r="AK40" s="92">
        <f>AK44+AG44</f>
        <v>458851.33772325196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3313.0699999999488</v>
      </c>
      <c r="G41" s="72">
        <f>IF(D42=0,D41-$D$41,D41-D42)</f>
        <v>3577.789999999979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4876.1679738293997</v>
      </c>
      <c r="N41" s="36">
        <f>IF(F41=0,,ATAN(G41/F41))</f>
        <v>0.82379538679954201</v>
      </c>
      <c r="O41" s="36">
        <f>ABS(DEGREES(N41))</f>
        <v>47.199998845960927</v>
      </c>
      <c r="P41" s="37" t="str">
        <f>TEXT(INT(O41),"00")</f>
        <v>47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47.2</v>
      </c>
      <c r="X41" s="22">
        <f>IF(R41="",W41,IF(R41="N",IF(U41="E",180+W41,180-W41),IF(U41="E",360-W41,W41)))</f>
        <v>47.2</v>
      </c>
      <c r="Y41" s="22">
        <f>RADIANS(X41)</f>
        <v>0.82379540694132358</v>
      </c>
      <c r="Z41" s="64"/>
      <c r="AA41" s="58">
        <f>-M41*COS(Y41)</f>
        <v>-3313.0699279368837</v>
      </c>
      <c r="AB41" s="58">
        <f>-M41*SIN(Y41)</f>
        <v>-3577.7900667311105</v>
      </c>
      <c r="AC41" s="64"/>
      <c r="AD41" s="22">
        <v>0</v>
      </c>
      <c r="AE41" s="22">
        <v>0</v>
      </c>
      <c r="AF41" s="22">
        <f t="shared" ref="AF41:AG43" si="0">AA41-AD41</f>
        <v>-3313.0699279368837</v>
      </c>
      <c r="AG41" s="22">
        <f t="shared" si="0"/>
        <v>-3577.7900667311105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717915.55</v>
      </c>
      <c r="D42" s="60">
        <v>458872.43</v>
      </c>
      <c r="E42" s="79"/>
      <c r="F42" s="72">
        <f>IF(C43=0,C42-$C$42,C42-C43)</f>
        <v>40.110000000102445</v>
      </c>
      <c r="G42" s="72">
        <f>IF(D43=0,D42-$D$42,D42-D43)</f>
        <v>1.3399999999674037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40.132377203551385</v>
      </c>
      <c r="N42" s="36">
        <f>IF(F42=0,,ATAN(G42/F42))</f>
        <v>3.3395706994225401E-2</v>
      </c>
      <c r="O42" s="36">
        <f>ABS(DEGREES(N42))</f>
        <v>1.9134330646246398</v>
      </c>
      <c r="P42" s="37" t="str">
        <f>TEXT(INT(O42),"00")</f>
        <v>01</v>
      </c>
      <c r="Q42" s="38" t="str">
        <f>TEXT((O42-P42)*60,"00")</f>
        <v>55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55</v>
      </c>
      <c r="U42" s="40" t="str">
        <f>IF(L42="",IF(G42&gt;0,"W","E"),"")</f>
        <v>W</v>
      </c>
      <c r="V42" s="44"/>
      <c r="W42" s="22">
        <f>IF(S42="due",90*(I42+K42),S42+T42/60)</f>
        <v>1.9166666666666665</v>
      </c>
      <c r="X42" s="22">
        <f>IF(R42="",W42,IF(R42="N",IF(U42="E",180+W42,180-W42),IF(U42="E",360-W42,W42)))</f>
        <v>1.9166666666666665</v>
      </c>
      <c r="Y42" s="22">
        <f>RADIANS(X42)</f>
        <v>3.3452143996557979E-2</v>
      </c>
      <c r="Z42" s="64"/>
      <c r="AA42" s="58">
        <f>-M42*COS(Y42)</f>
        <v>-40.109924310641475</v>
      </c>
      <c r="AB42" s="58">
        <f>-M42*SIN(Y42)</f>
        <v>-1.3422636859957267</v>
      </c>
      <c r="AC42" s="64"/>
      <c r="AD42" s="82">
        <f>$AA$40/$M$40*M42</f>
        <v>7.1320142982287803E-4</v>
      </c>
      <c r="AE42" s="82">
        <f>$AB$40/$M$40*M42</f>
        <v>-7.6505235870135327E-5</v>
      </c>
      <c r="AF42" s="22">
        <f t="shared" si="0"/>
        <v>-40.1106375120713</v>
      </c>
      <c r="AG42" s="22">
        <f t="shared" si="0"/>
        <v>-1.3421871807598564</v>
      </c>
      <c r="AH42" s="63"/>
      <c r="AI42" s="38">
        <f>A42</f>
        <v>1</v>
      </c>
      <c r="AJ42" s="82">
        <f t="shared" ref="AJ42:AK44" si="1">AJ41+AF41</f>
        <v>717915.55007206311</v>
      </c>
      <c r="AK42" s="82">
        <f t="shared" si="1"/>
        <v>458872.42993326887</v>
      </c>
      <c r="AL42" s="66"/>
      <c r="AM42" s="9" t="str">
        <f>IF(A43=0,A42&amp;" - 1",A42&amp;" - "&amp;A43)</f>
        <v>1 - 2</v>
      </c>
      <c r="AN42" s="18">
        <f>F42</f>
        <v>40.110000000102445</v>
      </c>
      <c r="AO42" s="18">
        <f>AN42*G42</f>
        <v>53.747399998829842</v>
      </c>
      <c r="AP42" s="9" t="str">
        <f>D42&amp;","&amp;C42</f>
        <v>458872.43,717915.55</v>
      </c>
    </row>
    <row r="43" spans="1:44">
      <c r="A43" s="20">
        <f>A42+1</f>
        <v>2</v>
      </c>
      <c r="B43" s="44"/>
      <c r="C43" s="60">
        <v>717875.44</v>
      </c>
      <c r="D43" s="60">
        <v>458871.09</v>
      </c>
      <c r="E43" s="79"/>
      <c r="F43" s="72">
        <f>IF(C44=0,C43-$C$42,C43-C44)</f>
        <v>-0.55000000004656613</v>
      </c>
      <c r="G43" s="72">
        <f>IF(D44=0,D43-$D$42,D43-D44)</f>
        <v>17.010000000009313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17.018889505498532</v>
      </c>
      <c r="N43" s="36">
        <f>IF(F43=0,,ATAN(G43/F43))</f>
        <v>-1.5384736666887495</v>
      </c>
      <c r="O43" s="36">
        <f>ABS(DEGREES(N43))</f>
        <v>88.148047993281892</v>
      </c>
      <c r="P43" s="37" t="str">
        <f>TEXT(INT(O43),"00")</f>
        <v>88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88.15</v>
      </c>
      <c r="X43" s="22">
        <f>IF(R43="",W43,IF(R43="N",IF(U43="E",180+W43,180-W43),IF(U43="E",360-W43,W43)))</f>
        <v>91.85</v>
      </c>
      <c r="Y43" s="22">
        <f>RADIANS(X43)</f>
        <v>1.6030849179567916</v>
      </c>
      <c r="Z43" s="64"/>
      <c r="AA43" s="58">
        <f>-M43*COS(Y43)</f>
        <v>0.5494204869857604</v>
      </c>
      <c r="AB43" s="58">
        <f>-M43*SIN(Y43)</f>
        <v>-17.010018728056956</v>
      </c>
      <c r="AC43" s="64"/>
      <c r="AD43" s="82">
        <f>$AA$40/$M$40*M43</f>
        <v>3.0244648274274221E-4</v>
      </c>
      <c r="AE43" s="82">
        <f>$AB$40/$M$40*M43</f>
        <v>-3.2443484453014577E-5</v>
      </c>
      <c r="AF43" s="22">
        <f t="shared" si="0"/>
        <v>0.54911804050301771</v>
      </c>
      <c r="AG43" s="22">
        <f t="shared" si="0"/>
        <v>-17.009986284572502</v>
      </c>
      <c r="AH43" s="64"/>
      <c r="AI43" s="25">
        <f>A43</f>
        <v>2</v>
      </c>
      <c r="AJ43" s="82">
        <f t="shared" si="1"/>
        <v>717875.43943455105</v>
      </c>
      <c r="AK43" s="82">
        <f t="shared" si="1"/>
        <v>458871.0877460881</v>
      </c>
      <c r="AL43" s="66"/>
      <c r="AM43" s="9" t="str">
        <f>IF(A44=0,A43&amp;" - 1",A43&amp;" - "&amp;A44)</f>
        <v>2 - 3</v>
      </c>
      <c r="AN43" s="18">
        <f>AN42+F42+F43</f>
        <v>79.670000000158325</v>
      </c>
      <c r="AO43" s="18">
        <f>AN43*G43</f>
        <v>1355.1867000034351</v>
      </c>
      <c r="AP43" s="9" t="str">
        <f>D43&amp;","&amp;C43</f>
        <v>458871.09,717875.44</v>
      </c>
    </row>
    <row r="44" spans="1:44" s="46" customFormat="1">
      <c r="A44" s="20">
        <f>A43+1</f>
        <v>3</v>
      </c>
      <c r="B44" s="44"/>
      <c r="C44" s="60">
        <v>717875.99</v>
      </c>
      <c r="D44" s="60">
        <v>458854.08</v>
      </c>
      <c r="E44" s="79"/>
      <c r="F44" s="72">
        <f>IF(C45=0,C44-$C$42,C44-C45)</f>
        <v>-3.0700000000651926</v>
      </c>
      <c r="G44" s="72">
        <f>IF(D45=0,D44-$D$42,D44-D45)</f>
        <v>2.7399999999906868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4.114911906754414</v>
      </c>
      <c r="N44" s="22">
        <f>IF(F44=0,,ATAN(G44/F44))</f>
        <v>-0.72866050140075311</v>
      </c>
      <c r="O44" s="22">
        <f>ABS(DEGREES(N44))</f>
        <v>41.749171428149566</v>
      </c>
      <c r="P44" s="24" t="str">
        <f>TEXT(INT(O44),"00")</f>
        <v>41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45</v>
      </c>
      <c r="U44" s="24" t="str">
        <f>IF(L44="",IF(G44&gt;0,"W","E"),"")</f>
        <v>W</v>
      </c>
      <c r="V44" s="44"/>
      <c r="W44" s="22">
        <f>IF(S44="due",90*(I44+K44),S44+T44/60)</f>
        <v>41.75</v>
      </c>
      <c r="X44" s="22">
        <f>IF(R44="",W44,IF(R44="N",IF(U44="E",180+W44,180-W44),IF(U44="E",360-W44,W44)))</f>
        <v>138.25</v>
      </c>
      <c r="Y44" s="22">
        <f>RADIANS(X44)</f>
        <v>2.4129176908821606</v>
      </c>
      <c r="Z44" s="64"/>
      <c r="AA44" s="58">
        <f>-M44*COS(Y44)</f>
        <v>3.0699603757633307</v>
      </c>
      <c r="AB44" s="58">
        <f>-M44*SIN(Y44)</f>
        <v>-2.740044395916299</v>
      </c>
      <c r="AC44" s="64"/>
      <c r="AD44" s="82">
        <f>$AA$40/$M$40*M44</f>
        <v>7.3127017634846985E-5</v>
      </c>
      <c r="AE44" s="82">
        <f>$AB$40/$M$40*M44</f>
        <v>-7.8443473311921446E-6</v>
      </c>
      <c r="AF44" s="22">
        <f>AA44-AD44</f>
        <v>3.0698872487456956</v>
      </c>
      <c r="AG44" s="22">
        <f>AB44-AE44</f>
        <v>-2.7400365515689677</v>
      </c>
      <c r="AH44" s="64"/>
      <c r="AI44" s="25">
        <f>A44</f>
        <v>3</v>
      </c>
      <c r="AJ44" s="82">
        <f t="shared" si="1"/>
        <v>717875.98855259153</v>
      </c>
      <c r="AK44" s="82">
        <f t="shared" si="1"/>
        <v>458854.07775980351</v>
      </c>
      <c r="AL44" s="66"/>
      <c r="AM44" s="9" t="str">
        <f>IF(A45=0,A44&amp;" - 1",A44&amp;" - "&amp;A45)</f>
        <v>3 - 4</v>
      </c>
      <c r="AN44" s="18">
        <f>AN43+F43+F44</f>
        <v>76.050000000046566</v>
      </c>
      <c r="AO44" s="18">
        <f>AN44*G44</f>
        <v>208.37699999941933</v>
      </c>
      <c r="AP44" s="9" t="str">
        <f>D44&amp;","&amp;C44</f>
        <v>458854.08,717875.99</v>
      </c>
    </row>
    <row r="45" spans="1:44" s="46" customFormat="1">
      <c r="A45" s="20">
        <f t="shared" ref="A45:A46" si="2">A44+1</f>
        <v>4</v>
      </c>
      <c r="B45" s="44"/>
      <c r="C45" s="60">
        <v>717879.06</v>
      </c>
      <c r="D45" s="60">
        <v>458851.34</v>
      </c>
      <c r="E45" s="79"/>
      <c r="F45" s="72">
        <f t="shared" ref="F45:F46" si="3">IF(C46=0,C45-$C$42,C45-C46)</f>
        <v>-37.059999999939464</v>
      </c>
      <c r="G45" s="72">
        <f t="shared" ref="G45:G46" si="4">IF(D46=0,D45-$D$42,D45-D46)</f>
        <v>-0.98999999999068677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37.073220793390675</v>
      </c>
      <c r="N45" s="22">
        <f t="shared" ref="N45:N46" si="11">IF(F45=0,,ATAN(G45/F45))</f>
        <v>2.6707086082339203E-2</v>
      </c>
      <c r="O45" s="22">
        <f t="shared" ref="O45:O46" si="12">ABS(DEGREES(N45))</f>
        <v>1.5302033156106165</v>
      </c>
      <c r="P45" s="24" t="str">
        <f t="shared" ref="P45:P46" si="13">TEXT(INT(O45),"00")</f>
        <v>01</v>
      </c>
      <c r="Q45" s="25" t="str">
        <f t="shared" ref="Q45:Q46" si="14">TEXT((O45-P45)*60,"00")</f>
        <v>32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1.5333333333333332</v>
      </c>
      <c r="X45" s="22">
        <f t="shared" ref="X45:X46" si="20">IF(R45="",W45,IF(R45="N",IF(U45="E",180+W45,180-W45),IF(U45="E",360-W45,W45)))</f>
        <v>181.53333333333333</v>
      </c>
      <c r="Y45" s="22">
        <f t="shared" ref="Y45:Y46" si="21">RADIANS(X45)</f>
        <v>3.1683543687870395</v>
      </c>
      <c r="Z45" s="64"/>
      <c r="AA45" s="58">
        <f t="shared" ref="AA45:AA46" si="22">-M45*COS(Y45)</f>
        <v>37.059945861815912</v>
      </c>
      <c r="AB45" s="58">
        <f t="shared" ref="AB45:AB46" si="23">-M45*SIN(Y45)</f>
        <v>0.99202455351088237</v>
      </c>
      <c r="AC45" s="64"/>
      <c r="AD45" s="82">
        <f t="shared" ref="AD45:AD46" si="24">$AA$40/$M$40*M45</f>
        <v>6.5883647868349301E-4</v>
      </c>
      <c r="AE45" s="82">
        <f t="shared" ref="AE45:AE46" si="25">$AB$40/$M$40*M45</f>
        <v>-7.0673498529087145E-5</v>
      </c>
      <c r="AF45" s="22">
        <f t="shared" ref="AF45:AF46" si="26">AA45-AD45</f>
        <v>37.059287025337227</v>
      </c>
      <c r="AG45" s="22">
        <f t="shared" ref="AG45:AG46" si="27">AB45-AE45</f>
        <v>0.99209522700941144</v>
      </c>
      <c r="AH45" s="64"/>
      <c r="AI45" s="25">
        <f t="shared" ref="AI45:AI46" si="28">A45</f>
        <v>4</v>
      </c>
      <c r="AJ45" s="82">
        <f t="shared" ref="AJ45:AJ46" si="29">AJ44+AF44</f>
        <v>717879.05843984033</v>
      </c>
      <c r="AK45" s="82">
        <f t="shared" ref="AK45:AK46" si="30">AK44+AG44</f>
        <v>458851.33772325196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35.92000000004191</v>
      </c>
      <c r="AO45" s="18">
        <f t="shared" ref="AO45:AO46" si="33">AN45*G45</f>
        <v>-35.560799999706958</v>
      </c>
      <c r="AP45" s="9" t="str">
        <f t="shared" ref="AP45:AP46" si="34">D45&amp;","&amp;C45</f>
        <v>458851.34,717879.06</v>
      </c>
    </row>
    <row r="46" spans="1:44" s="46" customFormat="1">
      <c r="A46" s="20">
        <f t="shared" si="2"/>
        <v>5</v>
      </c>
      <c r="B46" s="44"/>
      <c r="C46" s="60">
        <v>717916.12</v>
      </c>
      <c r="D46" s="60">
        <v>458852.33</v>
      </c>
      <c r="E46" s="79"/>
      <c r="F46" s="72">
        <f t="shared" si="3"/>
        <v>0.56999999994877726</v>
      </c>
      <c r="G46" s="72">
        <f t="shared" si="4"/>
        <v>-20.099999999976717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20.108080465300649</v>
      </c>
      <c r="N46" s="22">
        <f t="shared" si="11"/>
        <v>-1.5424457159535947</v>
      </c>
      <c r="O46" s="22">
        <f t="shared" si="12"/>
        <v>88.375629652175562</v>
      </c>
      <c r="P46" s="24" t="str">
        <f t="shared" si="13"/>
        <v>88</v>
      </c>
      <c r="Q46" s="25" t="str">
        <f t="shared" si="14"/>
        <v>23</v>
      </c>
      <c r="R46" s="23" t="str">
        <f t="shared" si="15"/>
        <v>S</v>
      </c>
      <c r="S46" s="25" t="str">
        <f t="shared" si="16"/>
        <v>88</v>
      </c>
      <c r="T46" s="25" t="str">
        <f t="shared" si="17"/>
        <v>23</v>
      </c>
      <c r="U46" s="24" t="str">
        <f t="shared" si="18"/>
        <v>E</v>
      </c>
      <c r="V46" s="44"/>
      <c r="W46" s="22">
        <f t="shared" si="19"/>
        <v>88.38333333333334</v>
      </c>
      <c r="X46" s="22">
        <f t="shared" si="20"/>
        <v>271.61666666666667</v>
      </c>
      <c r="Y46" s="22">
        <f t="shared" si="21"/>
        <v>4.7406051366252653</v>
      </c>
      <c r="Z46" s="64"/>
      <c r="AA46" s="58">
        <f t="shared" si="22"/>
        <v>-0.56729745733007753</v>
      </c>
      <c r="AB46" s="58">
        <f t="shared" si="23"/>
        <v>20.100076457414595</v>
      </c>
      <c r="AC46" s="64"/>
      <c r="AD46" s="82">
        <f t="shared" si="24"/>
        <v>3.5734518456526505E-4</v>
      </c>
      <c r="AE46" s="82">
        <f t="shared" si="25"/>
        <v>-3.83324773185216E-5</v>
      </c>
      <c r="AF46" s="22">
        <f t="shared" si="26"/>
        <v>-0.56765480251464284</v>
      </c>
      <c r="AG46" s="22">
        <f t="shared" si="27"/>
        <v>20.100114789891911</v>
      </c>
      <c r="AH46" s="64"/>
      <c r="AI46" s="25">
        <f t="shared" si="28"/>
        <v>5</v>
      </c>
      <c r="AJ46" s="82">
        <f t="shared" si="29"/>
        <v>717916.11772686569</v>
      </c>
      <c r="AK46" s="82">
        <f t="shared" si="30"/>
        <v>458852.32981847896</v>
      </c>
      <c r="AL46" s="66"/>
      <c r="AM46" s="9" t="str">
        <f t="shared" si="31"/>
        <v>5 - 1</v>
      </c>
      <c r="AN46" s="18">
        <f t="shared" si="32"/>
        <v>-0.56999999994877726</v>
      </c>
      <c r="AO46" s="18">
        <f t="shared" si="33"/>
        <v>11.456999998957151</v>
      </c>
      <c r="AP46" s="9" t="str">
        <f t="shared" si="34"/>
        <v>458852.33,717916.12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" workbookViewId="0">
      <selection activeCell="D29" sqref="D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80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1601.3600999979337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800.68004999896687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2.2732072295592776E-3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52102.020568957836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52000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52000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118.43868983200113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-9.6686738855567E-4</v>
      </c>
      <c r="AB40" s="91">
        <f>SUM(AB42:AB65536)</f>
        <v>2.0573377363641843E-3</v>
      </c>
      <c r="AC40" s="91"/>
      <c r="AD40" s="91">
        <f>SUM(AD42:AD65536)</f>
        <v>-9.6686738855567022E-4</v>
      </c>
      <c r="AE40" s="91">
        <f>SUM(AE42:AE65536)</f>
        <v>2.0573377363641843E-3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717956.03778693802</v>
      </c>
      <c r="AK40" s="92">
        <f>AK44+AG44</f>
        <v>458856.39060843183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3313.0699999999488</v>
      </c>
      <c r="G41" s="72">
        <f>IF(D42=0,D41-$D$41,D41-D42)</f>
        <v>3577.789999999979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4876.1679738293997</v>
      </c>
      <c r="N41" s="36">
        <f>IF(F41=0,,ATAN(G41/F41))</f>
        <v>0.82379538679954201</v>
      </c>
      <c r="O41" s="36">
        <f>ABS(DEGREES(N41))</f>
        <v>47.199998845960927</v>
      </c>
      <c r="P41" s="37" t="str">
        <f>TEXT(INT(O41),"00")</f>
        <v>47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47.2</v>
      </c>
      <c r="X41" s="22">
        <f>IF(R41="",W41,IF(R41="N",IF(U41="E",180+W41,180-W41),IF(U41="E",360-W41,W41)))</f>
        <v>47.2</v>
      </c>
      <c r="Y41" s="22">
        <f>RADIANS(X41)</f>
        <v>0.82379540694132358</v>
      </c>
      <c r="Z41" s="64"/>
      <c r="AA41" s="58">
        <f>-M41*COS(Y41)</f>
        <v>-3313.0699279368837</v>
      </c>
      <c r="AB41" s="58">
        <f>-M41*SIN(Y41)</f>
        <v>-3577.7900667311105</v>
      </c>
      <c r="AC41" s="64"/>
      <c r="AD41" s="22">
        <v>0</v>
      </c>
      <c r="AE41" s="22">
        <v>0</v>
      </c>
      <c r="AF41" s="22">
        <f t="shared" ref="AF41:AG43" si="0">AA41-AD41</f>
        <v>-3313.0699279368837</v>
      </c>
      <c r="AG41" s="22">
        <f t="shared" si="0"/>
        <v>-3577.7900667311105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717915.55</v>
      </c>
      <c r="D42" s="60">
        <v>458872.43</v>
      </c>
      <c r="E42" s="79"/>
      <c r="F42" s="72">
        <f>IF(C43=0,C42-$C$42,C42-C43)</f>
        <v>-0.56999999994877726</v>
      </c>
      <c r="G42" s="72">
        <f>IF(D43=0,D42-$D$42,D42-D43)</f>
        <v>20.099999999976717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20.108080465300649</v>
      </c>
      <c r="N42" s="36">
        <f>IF(F42=0,,ATAN(G42/F42))</f>
        <v>-1.5424457159535947</v>
      </c>
      <c r="O42" s="36">
        <f>ABS(DEGREES(N42))</f>
        <v>88.375629652175562</v>
      </c>
      <c r="P42" s="37" t="str">
        <f>TEXT(INT(O42),"00")</f>
        <v>88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23</v>
      </c>
      <c r="U42" s="40" t="str">
        <f>IF(L42="",IF(G42&gt;0,"W","E"),"")</f>
        <v>W</v>
      </c>
      <c r="V42" s="44"/>
      <c r="W42" s="22">
        <f>IF(S42="due",90*(I42+K42),S42+T42/60)</f>
        <v>88.38333333333334</v>
      </c>
      <c r="X42" s="22">
        <f>IF(R42="",W42,IF(R42="N",IF(U42="E",180+W42,180-W42),IF(U42="E",360-W42,W42)))</f>
        <v>91.61666666666666</v>
      </c>
      <c r="Y42" s="22">
        <f>RADIANS(X42)</f>
        <v>1.5990124830354715</v>
      </c>
      <c r="Z42" s="64"/>
      <c r="AA42" s="58">
        <f>-M42*COS(Y42)</f>
        <v>0.56729745733006653</v>
      </c>
      <c r="AB42" s="58">
        <f>-M42*SIN(Y42)</f>
        <v>-20.100076457414595</v>
      </c>
      <c r="AC42" s="64"/>
      <c r="AD42" s="82">
        <f>$AA$40/$M$40*M42</f>
        <v>-1.6415115091132575E-4</v>
      </c>
      <c r="AE42" s="82">
        <f>$AB$40/$M$40*M42</f>
        <v>3.4928715275211466E-4</v>
      </c>
      <c r="AF42" s="22">
        <f t="shared" si="0"/>
        <v>0.56746160848097782</v>
      </c>
      <c r="AG42" s="22">
        <f t="shared" si="0"/>
        <v>-20.100425744567346</v>
      </c>
      <c r="AH42" s="63"/>
      <c r="AI42" s="38">
        <f>A42</f>
        <v>1</v>
      </c>
      <c r="AJ42" s="82">
        <f t="shared" ref="AJ42:AK44" si="1">AJ41+AF41</f>
        <v>717915.55007206311</v>
      </c>
      <c r="AK42" s="82">
        <f t="shared" si="1"/>
        <v>458872.42993326887</v>
      </c>
      <c r="AL42" s="66"/>
      <c r="AM42" s="9" t="str">
        <f>IF(A43=0,A42&amp;" - 1",A42&amp;" - "&amp;A43)</f>
        <v>1 - 2</v>
      </c>
      <c r="AN42" s="18">
        <f>F42</f>
        <v>-0.56999999994877726</v>
      </c>
      <c r="AO42" s="18">
        <f>AN42*G42</f>
        <v>-11.456999998957151</v>
      </c>
      <c r="AP42" s="9" t="str">
        <f>D42&amp;","&amp;C42</f>
        <v>458872.43,717915.55</v>
      </c>
    </row>
    <row r="43" spans="1:44">
      <c r="A43" s="20">
        <f>A42+1</f>
        <v>2</v>
      </c>
      <c r="B43" s="44"/>
      <c r="C43" s="60">
        <v>717916.12</v>
      </c>
      <c r="D43" s="60">
        <v>458852.33</v>
      </c>
      <c r="E43" s="79"/>
      <c r="F43" s="72">
        <f>IF(C44=0,C43-$C$42,C43-C44)</f>
        <v>-36.85999999998603</v>
      </c>
      <c r="G43" s="72">
        <f>IF(D44=0,D43-$D$42,D43-D44)</f>
        <v>-1.0599999999976717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36.875238304300694</v>
      </c>
      <c r="N43" s="36">
        <f>IF(F43=0,,ATAN(G43/F43))</f>
        <v>2.8749537200859564E-2</v>
      </c>
      <c r="O43" s="36">
        <f>ABS(DEGREES(N43))</f>
        <v>1.6472271445636075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36.859948657636302</v>
      </c>
      <c r="AB43" s="58">
        <f>-M43*SIN(Y43)</f>
        <v>1.0617838553023937</v>
      </c>
      <c r="AC43" s="64"/>
      <c r="AD43" s="82">
        <f>$AA$40/$M$40*M43</f>
        <v>-3.0102887335396684E-4</v>
      </c>
      <c r="AE43" s="82">
        <f>$AB$40/$M$40*M43</f>
        <v>6.4054085205155495E-4</v>
      </c>
      <c r="AF43" s="22">
        <f t="shared" si="0"/>
        <v>36.860249686509654</v>
      </c>
      <c r="AG43" s="22">
        <f t="shared" si="0"/>
        <v>1.0611433144503422</v>
      </c>
      <c r="AH43" s="64"/>
      <c r="AI43" s="25">
        <f>A43</f>
        <v>2</v>
      </c>
      <c r="AJ43" s="82">
        <f t="shared" si="1"/>
        <v>717916.11753367155</v>
      </c>
      <c r="AK43" s="82">
        <f t="shared" si="1"/>
        <v>458852.32950752432</v>
      </c>
      <c r="AL43" s="66"/>
      <c r="AM43" s="9" t="str">
        <f>IF(A44=0,A43&amp;" - 1",A43&amp;" - "&amp;A44)</f>
        <v>2 - 3</v>
      </c>
      <c r="AN43" s="18">
        <f>AN42+F42+F43</f>
        <v>-37.999999999883585</v>
      </c>
      <c r="AO43" s="18">
        <f>AN43*G43</f>
        <v>40.279999999788124</v>
      </c>
      <c r="AP43" s="9" t="str">
        <f>D43&amp;","&amp;C43</f>
        <v>458852.33,717916.12</v>
      </c>
    </row>
    <row r="44" spans="1:44" s="46" customFormat="1">
      <c r="A44" s="20">
        <f>A43+1</f>
        <v>3</v>
      </c>
      <c r="B44" s="44"/>
      <c r="C44" s="60">
        <v>717952.98</v>
      </c>
      <c r="D44" s="60">
        <v>458853.39</v>
      </c>
      <c r="E44" s="79"/>
      <c r="F44" s="72">
        <f>IF(C45=0,C44-$C$42,C44-C45)</f>
        <v>-3.0600000000558794</v>
      </c>
      <c r="G44" s="72">
        <f>IF(D45=0,D44-$D$42,D44-D45)</f>
        <v>-3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4.2852771206004849</v>
      </c>
      <c r="N44" s="22">
        <f>IF(F44=0,,ATAN(G44/F44))</f>
        <v>0.77549749680033087</v>
      </c>
      <c r="O44" s="22">
        <f>ABS(DEGREES(N44))</f>
        <v>44.432733589619019</v>
      </c>
      <c r="P44" s="24" t="str">
        <f>TEXT(INT(O44),"00")</f>
        <v>44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44.43333333333333</v>
      </c>
      <c r="X44" s="22">
        <f>IF(R44="",W44,IF(R44="N",IF(U44="E",180+W44,180-W44),IF(U44="E",360-W44,W44)))</f>
        <v>224.43333333333334</v>
      </c>
      <c r="Y44" s="22">
        <f>RADIANS(X44)</f>
        <v>3.9171006178926069</v>
      </c>
      <c r="Z44" s="64"/>
      <c r="AA44" s="58">
        <f>-M44*COS(Y44)</f>
        <v>3.059968597380792</v>
      </c>
      <c r="AB44" s="58">
        <f>-M44*SIN(Y44)</f>
        <v>3.0000320303932444</v>
      </c>
      <c r="AC44" s="64"/>
      <c r="AD44" s="82">
        <f>$AA$40/$M$40*M44</f>
        <v>-3.4982611718429097E-5</v>
      </c>
      <c r="AE44" s="82">
        <f>$AB$40/$M$40*M44</f>
        <v>7.4437351033642982E-5</v>
      </c>
      <c r="AF44" s="22">
        <f>AA44-AD44</f>
        <v>3.0600035799925105</v>
      </c>
      <c r="AG44" s="22">
        <f>AB44-AE44</f>
        <v>2.9999575930422107</v>
      </c>
      <c r="AH44" s="64"/>
      <c r="AI44" s="25">
        <f>A44</f>
        <v>3</v>
      </c>
      <c r="AJ44" s="82">
        <f t="shared" si="1"/>
        <v>717952.97778335807</v>
      </c>
      <c r="AK44" s="82">
        <f t="shared" si="1"/>
        <v>458853.39065083879</v>
      </c>
      <c r="AL44" s="66"/>
      <c r="AM44" s="9" t="str">
        <f>IF(A45=0,A44&amp;" - 1",A44&amp;" - "&amp;A45)</f>
        <v>3 - 4</v>
      </c>
      <c r="AN44" s="18">
        <f>AN43+F43+F44</f>
        <v>-77.919999999925494</v>
      </c>
      <c r="AO44" s="18">
        <f>AN44*G44</f>
        <v>233.75999999977648</v>
      </c>
      <c r="AP44" s="9" t="str">
        <f>D44&amp;","&amp;C44</f>
        <v>458853.39,717952.98</v>
      </c>
    </row>
    <row r="45" spans="1:44" s="46" customFormat="1">
      <c r="A45" s="20">
        <f t="shared" ref="A45:A46" si="2">A44+1</f>
        <v>4</v>
      </c>
      <c r="B45" s="44"/>
      <c r="C45" s="60">
        <v>717956.04</v>
      </c>
      <c r="D45" s="60">
        <v>458856.39</v>
      </c>
      <c r="E45" s="79"/>
      <c r="F45" s="72">
        <f t="shared" ref="F45:F46" si="3">IF(C46=0,C45-$C$42,C45-C46)</f>
        <v>0.61999999999534339</v>
      </c>
      <c r="G45" s="72">
        <f t="shared" ref="G45:G46" si="4">IF(D46=0,D45-$D$42,D45-D46)</f>
        <v>-17.269999999960419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17.28112554200759</v>
      </c>
      <c r="N45" s="22">
        <f t="shared" ref="N45:N46" si="11">IF(F45=0,,ATAN(G45/F45))</f>
        <v>-1.5349113328340804</v>
      </c>
      <c r="O45" s="22">
        <f t="shared" ref="O45:O46" si="12">ABS(DEGREES(N45))</f>
        <v>87.943941298192783</v>
      </c>
      <c r="P45" s="24" t="str">
        <f t="shared" ref="P45:P46" si="13">TEXT(INT(O45),"00")</f>
        <v>87</v>
      </c>
      <c r="Q45" s="25" t="str">
        <f t="shared" ref="Q45:Q46" si="14">TEXT((O45-P45)*60,"00")</f>
        <v>57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57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87.95</v>
      </c>
      <c r="X45" s="22">
        <f t="shared" ref="X45:X46" si="20">IF(R45="",W45,IF(R45="N",IF(U45="E",180+W45,180-W45),IF(U45="E",360-W45,W45)))</f>
        <v>272.05</v>
      </c>
      <c r="Y45" s="22">
        <f t="shared" ref="Y45:Y46" si="21">RADIANS(X45)</f>
        <v>4.7481682300505739</v>
      </c>
      <c r="Z45" s="64"/>
      <c r="AA45" s="58">
        <f t="shared" ref="AA45:AA46" si="22">-M45*COS(Y45)</f>
        <v>-0.61817379255889893</v>
      </c>
      <c r="AB45" s="58">
        <f t="shared" ref="AB45:AB46" si="23">-M45*SIN(Y45)</f>
        <v>17.27006546486783</v>
      </c>
      <c r="AC45" s="64"/>
      <c r="AD45" s="82">
        <f t="shared" ref="AD45:AD46" si="24">$AA$40/$M$40*M45</f>
        <v>-1.410734680348436E-4</v>
      </c>
      <c r="AE45" s="82">
        <f t="shared" ref="AE45:AE46" si="25">$AB$40/$M$40*M45</f>
        <v>3.001815686651832E-4</v>
      </c>
      <c r="AF45" s="22">
        <f t="shared" ref="AF45:AF46" si="26">AA45-AD45</f>
        <v>-0.6180327190908641</v>
      </c>
      <c r="AG45" s="22">
        <f t="shared" ref="AG45:AG46" si="27">AB45-AE45</f>
        <v>17.269765283299165</v>
      </c>
      <c r="AH45" s="64"/>
      <c r="AI45" s="25">
        <f t="shared" ref="AI45:AI46" si="28">A45</f>
        <v>4</v>
      </c>
      <c r="AJ45" s="82">
        <f t="shared" ref="AJ45:AJ46" si="29">AJ44+AF44</f>
        <v>717956.03778693802</v>
      </c>
      <c r="AK45" s="82">
        <f t="shared" ref="AK45:AK46" si="30">AK44+AG44</f>
        <v>458856.39060843183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-80.35999999998603</v>
      </c>
      <c r="AO45" s="18">
        <f t="shared" ref="AO45:AO46" si="33">AN45*G45</f>
        <v>1387.817199996578</v>
      </c>
      <c r="AP45" s="9" t="str">
        <f t="shared" ref="AP45:AP46" si="34">D45&amp;","&amp;C45</f>
        <v>458856.39,717956.04</v>
      </c>
    </row>
    <row r="46" spans="1:44" s="46" customFormat="1">
      <c r="A46" s="20">
        <f t="shared" si="2"/>
        <v>5</v>
      </c>
      <c r="B46" s="44"/>
      <c r="C46" s="60">
        <v>717955.42</v>
      </c>
      <c r="D46" s="60">
        <v>458873.66</v>
      </c>
      <c r="E46" s="79"/>
      <c r="F46" s="72">
        <f t="shared" si="3"/>
        <v>39.869999999995343</v>
      </c>
      <c r="G46" s="72">
        <f t="shared" si="4"/>
        <v>1.2299999999813735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39.888968399791729</v>
      </c>
      <c r="N46" s="22">
        <f t="shared" si="11"/>
        <v>3.0840481810169483E-2</v>
      </c>
      <c r="O46" s="22">
        <f t="shared" si="12"/>
        <v>1.7670294458726967</v>
      </c>
      <c r="P46" s="24" t="str">
        <f t="shared" si="13"/>
        <v>01</v>
      </c>
      <c r="Q46" s="25" t="str">
        <f t="shared" si="14"/>
        <v>46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46</v>
      </c>
      <c r="U46" s="24" t="str">
        <f t="shared" si="18"/>
        <v>W</v>
      </c>
      <c r="V46" s="44"/>
      <c r="W46" s="22">
        <f t="shared" si="19"/>
        <v>1.7666666666666666</v>
      </c>
      <c r="X46" s="22">
        <f t="shared" si="20"/>
        <v>1.7666666666666666</v>
      </c>
      <c r="Y46" s="22">
        <f t="shared" si="21"/>
        <v>3.0834150118566488E-2</v>
      </c>
      <c r="Z46" s="64"/>
      <c r="AA46" s="58">
        <f t="shared" si="22"/>
        <v>-39.870007787176817</v>
      </c>
      <c r="AB46" s="58">
        <f t="shared" si="23"/>
        <v>-1.2297475554125084</v>
      </c>
      <c r="AC46" s="64"/>
      <c r="AD46" s="82">
        <f t="shared" si="24"/>
        <v>-3.2563128453710492E-4</v>
      </c>
      <c r="AE46" s="82">
        <f t="shared" si="25"/>
        <v>6.928908118616886E-4</v>
      </c>
      <c r="AF46" s="22">
        <f t="shared" si="26"/>
        <v>-39.869682155892278</v>
      </c>
      <c r="AG46" s="22">
        <f t="shared" si="27"/>
        <v>-1.2304404462243701</v>
      </c>
      <c r="AH46" s="64"/>
      <c r="AI46" s="25">
        <f t="shared" si="28"/>
        <v>5</v>
      </c>
      <c r="AJ46" s="82">
        <f t="shared" si="29"/>
        <v>717955.41975421889</v>
      </c>
      <c r="AK46" s="82">
        <f t="shared" si="30"/>
        <v>458873.6603737151</v>
      </c>
      <c r="AL46" s="66"/>
      <c r="AM46" s="9" t="str">
        <f t="shared" si="31"/>
        <v>5 - 1</v>
      </c>
      <c r="AN46" s="18">
        <f t="shared" si="32"/>
        <v>-39.869999999995343</v>
      </c>
      <c r="AO46" s="18">
        <f t="shared" si="33"/>
        <v>-49.040099999251638</v>
      </c>
      <c r="AP46" s="9" t="str">
        <f t="shared" si="34"/>
        <v>458873.66,717955.42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1908</vt:lpstr>
      <vt:lpstr>1909</vt:lpstr>
      <vt:lpstr>1910</vt:lpstr>
      <vt:lpstr>1911</vt:lpstr>
      <vt:lpstr>1912</vt:lpstr>
      <vt:lpstr>1913</vt:lpstr>
      <vt:lpstr>1914</vt:lpstr>
      <vt:lpstr>1915</vt:lpstr>
      <vt:lpstr>1916</vt:lpstr>
      <vt:lpstr>1917</vt:lpstr>
      <vt:lpstr>'1908'!Print_Area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2007-04-29T07:01:19Z</dcterms:modified>
</cp:coreProperties>
</file>