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918" sheetId="2" r:id="rId1"/>
    <sheet name="1919" sheetId="4" r:id="rId2"/>
    <sheet name="1920" sheetId="5" r:id="rId3"/>
    <sheet name="1921" sheetId="6" r:id="rId4"/>
    <sheet name="1922" sheetId="7" r:id="rId5"/>
    <sheet name="1923" sheetId="8" r:id="rId6"/>
    <sheet name="1924" sheetId="9" r:id="rId7"/>
    <sheet name="1925" sheetId="10" r:id="rId8"/>
    <sheet name="1926" sheetId="11" r:id="rId9"/>
    <sheet name="1927" sheetId="3" r:id="rId10"/>
  </sheets>
  <definedNames>
    <definedName name="_xlnm.Print_Area" localSheetId="0">'1918'!$A$1:$AJ$43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6" i="10"/>
  <c r="AA46"/>
  <c r="AB45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<sst xmlns="http://schemas.openxmlformats.org/spreadsheetml/2006/main" count="930" uniqueCount="99">
  <si>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</si>
  <si>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</si>
  <si>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</si>
  <si>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</si>
  <si>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</si>
  <si>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</si>
  <si>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</si>
  <si>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</si>
  <si>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</si>
  <si>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</si>
  <si>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</si>
  <si>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</si>
  <si>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</si>
  <si>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</si>
  <si>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</si>
  <si>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</si>
  <si>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</si>
  <si>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</si>
  <si>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</si>
  <si>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</si>
  <si>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</si>
  <si>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</si>
  <si>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</si>
  <si>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</si>
  <si>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</si>
  <si>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</si>
  <si>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</si>
  <si>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</si>
  <si>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</si>
  <si>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</si>
  <si>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</si>
  <si>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</si>
  <si>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</si>
  <si>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</si>
  <si>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</si>
  <si>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</si>
  <si>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</si>
  <si>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</si>
  <si>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</si>
  <si>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</si>
  <si>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</si>
  <si>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</si>
  <si>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</si>
  <si>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</si>
  <si>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</si>
  <si>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</si>
  <si>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</si>
  <si>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</si>
  <si>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</si>
  <si>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</si>
  <si>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</si>
  <si>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</si>
  <si>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</si>
  <si>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</si>
  <si>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</si>
  <si>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</si>
  <si>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</si>
  <si>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1918</t>
  </si>
  <si>
    <t>Frias, Celerino</t>
  </si>
  <si>
    <t>409  C-2</t>
  </si>
  <si>
    <t>6 29 N. 124 37 E.</t>
  </si>
  <si>
    <t>Panay (Bo. 9)</t>
  </si>
  <si>
    <t>Norala</t>
  </si>
  <si>
    <t>South Cotabato</t>
  </si>
  <si>
    <t>Mindanao</t>
  </si>
  <si>
    <t>M.R. Malate</t>
  </si>
  <si>
    <t>May 15, 1970</t>
  </si>
  <si>
    <t>800.42</t>
  </si>
  <si>
    <t>BLLM 1</t>
  </si>
  <si>
    <t>1919</t>
  </si>
  <si>
    <t>Fincale, Lemuel</t>
  </si>
  <si>
    <t>409 C-2</t>
  </si>
  <si>
    <t>800.57</t>
  </si>
  <si>
    <t>1920</t>
  </si>
  <si>
    <t>Robles, Guillermo</t>
  </si>
  <si>
    <t>794.68</t>
  </si>
  <si>
    <t>1921</t>
  </si>
  <si>
    <t>Facto, Baldomero</t>
  </si>
  <si>
    <t>798.29</t>
  </si>
  <si>
    <t>1922</t>
  </si>
  <si>
    <t>Sallores, Monsirat</t>
  </si>
  <si>
    <t>805.61</t>
  </si>
  <si>
    <t>1923</t>
  </si>
  <si>
    <t>Palacios, Ramon</t>
  </si>
  <si>
    <t>799.84</t>
  </si>
  <si>
    <t>1924</t>
  </si>
  <si>
    <t>Alombro, Gloria</t>
  </si>
  <si>
    <t xml:space="preserve">South Cotabato </t>
  </si>
  <si>
    <t>801</t>
  </si>
  <si>
    <t>1925</t>
  </si>
  <si>
    <t>Ladut, Ernesto</t>
  </si>
  <si>
    <t>May 15,1970</t>
  </si>
  <si>
    <t>795.25</t>
  </si>
  <si>
    <t>1926</t>
  </si>
  <si>
    <t>Datoon, Ebenyer</t>
  </si>
  <si>
    <t>802.23</t>
  </si>
  <si>
    <t>1927</t>
  </si>
  <si>
    <t>Labadia,Rodolfo</t>
  </si>
  <si>
    <t>641.89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</si>
</sst>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1600.8393000018577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800.41965000092887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3.5078599882939535E-3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34240.225344638595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120.10991647662627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-3.4863863737015777E-3</v>
      </c>
      <c r="AB40" s="91">
        <f>SUM(AB42:AB65536)</f>
        <v>-3.8754580470135025E-4</v>
      </c>
      <c r="AC40" s="91"/>
      <c r="AD40" s="91">
        <f>SUM(AD42:AD65536)</f>
        <v>-3.4863863737015777E-3</v>
      </c>
      <c r="AE40" s="91">
        <f>SUM(AE42:AE65536)</f>
        <v>-3.8754580470135025E-4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717875.4389828447</v>
      </c>
      <c r="AK40" s="92">
        <f>AK44+AG44</f>
        <v>458871.087540092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3313.0699999999488</v>
      </c>
      <c r="G41" s="72">
        <f>IF(D42=0,D41-$D$41,D41-D42)</f>
        <v>3577.789999999979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4876.1679738293997</v>
      </c>
      <c r="N41" s="36">
        <f>IF(F41=0,,ATAN(G41/F41))</f>
        <v>0.82379538679954201</v>
      </c>
      <c r="O41" s="36">
        <f>ABS(DEGREES(N41))</f>
        <v>47.199998845960927</v>
      </c>
      <c r="P41" s="37" t="str">
        <f>TEXT(INT(O41),"00")</f>
        <v>47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47.2</v>
      </c>
      <c r="X41" s="22">
        <f>IF(R41="",W41,IF(R41="N",IF(U41="E",180+W41,180-W41),IF(U41="E",360-W41,W41)))</f>
        <v>47.2</v>
      </c>
      <c r="Y41" s="22">
        <f>RADIANS(X41)</f>
        <v>0.82379540694132358</v>
      </c>
      <c r="Z41" s="64"/>
      <c r="AA41" s="58">
        <f>-M41*COS(Y41)</f>
        <v>-3313.0699279368837</v>
      </c>
      <c r="AB41" s="58">
        <f>-M41*SIN(Y41)</f>
        <v>-3577.7900667311105</v>
      </c>
      <c r="AC41" s="64"/>
      <c r="AD41" s="22">
        <v>0</v>
      </c>
      <c r="AE41" s="22">
        <v>0</v>
      </c>
      <c r="AF41" s="22">
        <f t="shared" ref="AF41:AG43" si="0">AA41-AD41</f>
        <v>-3313.0699279368837</v>
      </c>
      <c r="AG41" s="22">
        <f t="shared" si="0"/>
        <v>-3577.7900667311105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717915.55</v>
      </c>
      <c r="D42" s="60">
        <v>458872.43</v>
      </c>
      <c r="E42" s="79"/>
      <c r="F42" s="72">
        <f>IF(C43=0,C42-$C$42,C42-C43)</f>
        <v>0.58000000007450581</v>
      </c>
      <c r="G42" s="72">
        <f>IF(D43=0,D42-$D$42,D42-D43)</f>
        <v>-19.970000000030268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19.978420858548738</v>
      </c>
      <c r="N42" s="36">
        <f>IF(F42=0,,ATAN(G42/F42))</f>
        <v>-1.5417609236727361</v>
      </c>
      <c r="O42" s="36">
        <f>ABS(DEGREES(N42))</f>
        <v>88.336393944639227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271.66666666666669</v>
      </c>
      <c r="Y42" s="22">
        <f>RADIANS(X42)</f>
        <v>4.7414778012512624</v>
      </c>
      <c r="Z42" s="64"/>
      <c r="AA42" s="58">
        <f>-M42*COS(Y42)</f>
        <v>-0.58106675160240784</v>
      </c>
      <c r="AB42" s="58">
        <f>-M42*SIN(Y42)</f>
        <v>19.969968989246766</v>
      </c>
      <c r="AC42" s="64"/>
      <c r="AD42" s="82">
        <f>$AA$40/$M$40*M42</f>
        <v>-5.7990627495669157E-4</v>
      </c>
      <c r="AE42" s="82">
        <f>$AB$40/$M$40*M42</f>
        <v>-6.4462231058126117E-5</v>
      </c>
      <c r="AF42" s="22">
        <f t="shared" si="0"/>
        <v>-0.5804868453274511</v>
      </c>
      <c r="AG42" s="22">
        <f t="shared" si="0"/>
        <v>19.970033451477825</v>
      </c>
      <c r="AH42" s="63"/>
      <c r="AI42" s="38">
        <f>A42</f>
        <v>1</v>
      </c>
      <c r="AJ42" s="82">
        <f t="shared" ref="AJ42:AK44" si="1">AJ41+AF41</f>
        <v>717915.55007206311</v>
      </c>
      <c r="AK42" s="82">
        <f t="shared" si="1"/>
        <v>458872.42993326887</v>
      </c>
      <c r="AL42" s="66"/>
      <c r="AM42" s="9" t="str">
        <f>IF(A43=0,A42&amp;" - 1",A42&amp;" - "&amp;A43)</f>
        <v>1 - 2</v>
      </c>
      <c r="AN42" s="18">
        <f>F42</f>
        <v>0.58000000007450581</v>
      </c>
      <c r="AO42" s="18">
        <f>AN42*G42</f>
        <v>-11.582600001505437</v>
      </c>
      <c r="AP42" s="9" t="str">
        <f>D42&amp;","&amp;C42</f>
        <v>458872.43,717915.55</v>
      </c>
    </row>
    <row r="43" spans="1:44">
      <c r="A43" s="20">
        <f>A42+1</f>
        <v>2</v>
      </c>
      <c r="B43" s="44"/>
      <c r="C43" s="60">
        <v>717914.97</v>
      </c>
      <c r="D43" s="60">
        <v>458892.4</v>
      </c>
      <c r="E43" s="79"/>
      <c r="F43" s="72">
        <f>IF(C44=0,C43-$C$42,C43-C44)</f>
        <v>40.020000000018626</v>
      </c>
      <c r="G43" s="72">
        <f>IF(D44=0,D43-$D$42,D43-D44)</f>
        <v>1.3600000000442378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40.043101777979331</v>
      </c>
      <c r="N43" s="36">
        <f>IF(F43=0,,ATAN(G43/F43))</f>
        <v>3.3969935852802183E-2</v>
      </c>
      <c r="O43" s="36">
        <f>ABS(DEGREES(N43))</f>
        <v>1.9463339546957039</v>
      </c>
      <c r="P43" s="37" t="str">
        <f>TEXT(INT(O43),"00")</f>
        <v>01</v>
      </c>
      <c r="Q43" s="38" t="str">
        <f>TEXT((O43-P43)*60,"00")</f>
        <v>57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57</v>
      </c>
      <c r="U43" s="40" t="str">
        <f>IF(L43="",IF(G43&gt;0,"W","E"),"")</f>
        <v>W</v>
      </c>
      <c r="V43" s="44"/>
      <c r="W43" s="22">
        <f>IF(S43="due",90*(I43+K43),S43+T43/60)</f>
        <v>1.95</v>
      </c>
      <c r="X43" s="22">
        <f>IF(R43="",W43,IF(R43="N",IF(U43="E",180+W43,180-W43),IF(U43="E",360-W43,W43)))</f>
        <v>1.95</v>
      </c>
      <c r="Y43" s="22">
        <f>RADIANS(X43)</f>
        <v>3.4033920413889425E-2</v>
      </c>
      <c r="Z43" s="64"/>
      <c r="AA43" s="58">
        <f>-M43*COS(Y43)</f>
        <v>-40.019912899094187</v>
      </c>
      <c r="AB43" s="58">
        <f>-M43*SIN(Y43)</f>
        <v>-1.3625606593932671</v>
      </c>
      <c r="AC43" s="64"/>
      <c r="AD43" s="82">
        <f>$AA$40/$M$40*M43</f>
        <v>-1.1623163889774267E-3</v>
      </c>
      <c r="AE43" s="82">
        <f>$AB$40/$M$40*M43</f>
        <v>-1.2920278821694977E-4</v>
      </c>
      <c r="AF43" s="22">
        <f t="shared" si="0"/>
        <v>-40.018750582705209</v>
      </c>
      <c r="AG43" s="22">
        <f t="shared" si="0"/>
        <v>-1.3624314566050502</v>
      </c>
      <c r="AH43" s="64"/>
      <c r="AI43" s="25">
        <f>A43</f>
        <v>2</v>
      </c>
      <c r="AJ43" s="82">
        <f t="shared" si="1"/>
        <v>717914.96958521777</v>
      </c>
      <c r="AK43" s="82">
        <f t="shared" si="1"/>
        <v>458892.39996672032</v>
      </c>
      <c r="AL43" s="66"/>
      <c r="AM43" s="9" t="str">
        <f>IF(A44=0,A43&amp;" - 1",A43&amp;" - "&amp;A44)</f>
        <v>2 - 3</v>
      </c>
      <c r="AN43" s="18">
        <f>AN42+F42+F43</f>
        <v>41.180000000167638</v>
      </c>
      <c r="AO43" s="18">
        <f>AN43*G43</f>
        <v>56.004800002049699</v>
      </c>
      <c r="AP43" s="9" t="str">
        <f>D43&amp;","&amp;C43</f>
        <v>458892.4,717914.97</v>
      </c>
    </row>
    <row r="44" spans="1:44" s="46" customFormat="1">
      <c r="A44" s="20">
        <f>A43+1</f>
        <v>3</v>
      </c>
      <c r="B44" s="44"/>
      <c r="C44" s="60">
        <v>717874.95</v>
      </c>
      <c r="D44" s="60">
        <v>458891.04</v>
      </c>
      <c r="E44" s="79"/>
      <c r="F44" s="72">
        <f>IF(C45=0,C44-$C$42,C44-C45)</f>
        <v>-0.48999999999068677</v>
      </c>
      <c r="G44" s="72">
        <f>IF(D45=0,D44-$D$42,D44-D45)</f>
        <v>19.949999999953434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19.956016636546806</v>
      </c>
      <c r="N44" s="22">
        <f>IF(F44=0,,ATAN(G44/F44))</f>
        <v>-1.5462398604911733</v>
      </c>
      <c r="O44" s="22">
        <f>ABS(DEGREES(N44))</f>
        <v>88.593018121041439</v>
      </c>
      <c r="P44" s="24" t="str">
        <f>TEXT(INT(O44),"00")</f>
        <v>88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36</v>
      </c>
      <c r="U44" s="24" t="str">
        <f>IF(L44="",IF(G44&gt;0,"W","E"),"")</f>
        <v>W</v>
      </c>
      <c r="V44" s="44"/>
      <c r="W44" s="22">
        <f>IF(S44="due",90*(I44+K44),S44+T44/60)</f>
        <v>88.6</v>
      </c>
      <c r="X44" s="22">
        <f>IF(R44="",W44,IF(R44="N",IF(U44="E",180+W44,180-W44),IF(U44="E",360-W44,W44)))</f>
        <v>91.4</v>
      </c>
      <c r="Y44" s="22">
        <f>RADIANS(X44)</f>
        <v>1.5952309363228172</v>
      </c>
      <c r="Z44" s="64"/>
      <c r="AA44" s="58">
        <f>-M44*COS(Y44)</f>
        <v>0.48756895368142117</v>
      </c>
      <c r="AB44" s="58">
        <f>-M44*SIN(Y44)</f>
        <v>-19.950059561653916</v>
      </c>
      <c r="AC44" s="64"/>
      <c r="AD44" s="82">
        <f>$AA$40/$M$40*M44</f>
        <v>-5.792559558440635E-4</v>
      </c>
      <c r="AE44" s="82">
        <f>$AB$40/$M$40*M44</f>
        <v>-6.4389941754302183E-5</v>
      </c>
      <c r="AF44" s="22">
        <f>AA44-AD44</f>
        <v>0.48814820963726524</v>
      </c>
      <c r="AG44" s="22">
        <f>AB44-AE44</f>
        <v>-19.94999517171216</v>
      </c>
      <c r="AH44" s="64"/>
      <c r="AI44" s="25">
        <f>A44</f>
        <v>3</v>
      </c>
      <c r="AJ44" s="82">
        <f t="shared" si="1"/>
        <v>717874.95083463506</v>
      </c>
      <c r="AK44" s="82">
        <f t="shared" si="1"/>
        <v>458891.03753526369</v>
      </c>
      <c r="AL44" s="66"/>
      <c r="AM44" s="9" t="str">
        <f>IF(A45=0,A44&amp;" - 1",A44&amp;" - "&amp;A45)</f>
        <v>3 - 4</v>
      </c>
      <c r="AN44" s="18">
        <f>AN43+F43+F44</f>
        <v>80.710000000195578</v>
      </c>
      <c r="AO44" s="18">
        <f>AN44*G44</f>
        <v>1610.1645000001433</v>
      </c>
      <c r="AP44" s="9" t="str">
        <f>D44&amp;","&amp;C44</f>
        <v>458891.04,717874.95</v>
      </c>
    </row>
    <row r="45" spans="1:44" s="46" customFormat="1">
      <c r="A45" s="20">
        <f>A44+1</f>
        <v>4</v>
      </c>
      <c r="B45" s="44"/>
      <c r="C45" s="60">
        <v>717875.44</v>
      </c>
      <c r="D45" s="60">
        <v>458871.09</v>
      </c>
      <c r="E45" s="79"/>
      <c r="F45" s="72">
        <f>IF(C46=0,C45-$C$42,C45-C46)</f>
        <v>-40.110000000102445</v>
      </c>
      <c r="G45" s="72">
        <f>IF(D46=0,D45-$D$42,D45-D46)</f>
        <v>-1.3399999999674037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40.132377203551385</v>
      </c>
      <c r="N45" s="22">
        <f>IF(F45=0,,ATAN(G45/F45))</f>
        <v>3.3395706994225401E-2</v>
      </c>
      <c r="O45" s="22">
        <f>ABS(DEGREES(N45))</f>
        <v>1.9134330646246398</v>
      </c>
      <c r="P45" s="24" t="str">
        <f>TEXT(INT(O45),"00")</f>
        <v>01</v>
      </c>
      <c r="Q45" s="25" t="str">
        <f>TEXT((O45-P45)*60,"00")</f>
        <v>55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55</v>
      </c>
      <c r="U45" s="24" t="str">
        <f>IF(L45="",IF(G45&gt;0,"W","E"),"")</f>
        <v>E</v>
      </c>
      <c r="V45" s="44"/>
      <c r="W45" s="22">
        <f>IF(S45="due",90*(I45+K45),S45+T45/60)</f>
        <v>1.9166666666666665</v>
      </c>
      <c r="X45" s="22">
        <f>IF(R45="",W45,IF(R45="N",IF(U45="E",180+W45,180-W45),IF(U45="E",360-W45,W45)))</f>
        <v>181.91666666666666</v>
      </c>
      <c r="Y45" s="22">
        <f>RADIANS(X45)</f>
        <v>3.1750447975863509</v>
      </c>
      <c r="Z45" s="64"/>
      <c r="AA45" s="58">
        <f>-M45*COS(Y45)</f>
        <v>40.109924310641475</v>
      </c>
      <c r="AB45" s="58">
        <f>-M45*SIN(Y45)</f>
        <v>1.3422636859957158</v>
      </c>
      <c r="AC45" s="64"/>
      <c r="AD45" s="82">
        <f>$AA$40/$M$40*M45</f>
        <v>-1.1649077539233959E-3</v>
      </c>
      <c r="AE45" s="82">
        <f>$AB$40/$M$40*M45</f>
        <v>-1.2949084367197216E-4</v>
      </c>
      <c r="AF45" s="22">
        <f>AA45-AD45</f>
        <v>40.111089218395399</v>
      </c>
      <c r="AG45" s="22">
        <f>AB45-AE45</f>
        <v>1.3423931768393877</v>
      </c>
      <c r="AH45" s="64"/>
      <c r="AI45" s="25">
        <f>A45</f>
        <v>4</v>
      </c>
      <c r="AJ45" s="82">
        <f t="shared" ref="AJ45" si="2">AJ44+AF44</f>
        <v>717875.4389828447</v>
      </c>
      <c r="AK45" s="82">
        <f t="shared" ref="AK45" si="3">AK44+AG44</f>
        <v>458871.087540092</v>
      </c>
      <c r="AL45" s="66"/>
      <c r="AM45" s="9" t="str">
        <f>IF(A46=0,A45&amp;" - 1",A45&amp;" - "&amp;A46)</f>
        <v>4 - 1</v>
      </c>
      <c r="AN45" s="18">
        <f>AN44+F44+F45</f>
        <v>40.110000000102445</v>
      </c>
      <c r="AO45" s="18">
        <f>AN45*G45</f>
        <v>-53.747399998829842</v>
      </c>
      <c r="AP45" s="9" t="str">
        <f>D45&amp;","&amp;C45</f>
        <v>458871.09,717875.44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71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1283.7888999964071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641.89444999820353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1.2865829381632429E-3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86751.946255440882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87000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87000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111.61357390470488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2.8286033743185612E-4</v>
      </c>
      <c r="AB40" s="91">
        <f>SUM(AB42:AB65536)</f>
        <v>1.2551038547788385E-3</v>
      </c>
      <c r="AC40" s="91"/>
      <c r="AD40" s="91">
        <f>SUM(AD42:AD65536)</f>
        <v>2.8286033743185612E-4</v>
      </c>
      <c r="AE40" s="91">
        <f>SUM(AE42:AE65536)</f>
        <v>1.2551038547788387E-3</v>
      </c>
      <c r="AF40" s="91">
        <f>SUM(AF42:AF65536)</f>
        <v>0</v>
      </c>
      <c r="AG40" s="91">
        <f>SUM(AG42:AG65536)</f>
        <v>-3.4972025275692431E-15</v>
      </c>
      <c r="AH40" s="92"/>
      <c r="AI40" s="93">
        <v>1</v>
      </c>
      <c r="AJ40" s="92">
        <f>AJ44+AF44</f>
        <v>717760.73877462663</v>
      </c>
      <c r="AK40" s="92">
        <f>AK44+AG44</f>
        <v>458851.43156445166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3489.0899999999674</v>
      </c>
      <c r="G41" s="72">
        <f>IF(D42=0,D41-$D$41,D41-D42)</f>
        <v>3581.6499999999651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5000.1965711959292</v>
      </c>
      <c r="N41" s="36">
        <f>IF(F41=0,,ATAN(G41/F41))</f>
        <v>0.79848798333496651</v>
      </c>
      <c r="O41" s="36">
        <f>ABS(DEGREES(N41))</f>
        <v>45.749991437005995</v>
      </c>
      <c r="P41" s="37" t="str">
        <f>TEXT(INT(O41),"00")</f>
        <v>45</v>
      </c>
      <c r="Q41" s="38" t="str">
        <f>TEXT((O41-P41)*60,"00")</f>
        <v>45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45</v>
      </c>
      <c r="U41" s="40" t="str">
        <f>IF(L41="",IF(G41&gt;0,"W","E"),"")</f>
        <v>W</v>
      </c>
      <c r="V41" s="41"/>
      <c r="W41" s="22">
        <f>IF(S41="due",90*(I41+K41),S41+T41/60)</f>
        <v>45.75</v>
      </c>
      <c r="X41" s="22">
        <f>IF(R41="",W41,IF(R41="N",IF(U41="E",180+W41,180-W41),IF(U41="E",360-W41,W41)))</f>
        <v>45.75</v>
      </c>
      <c r="Y41" s="22">
        <f>RADIANS(X41)</f>
        <v>0.79848813278740571</v>
      </c>
      <c r="Z41" s="64"/>
      <c r="AA41" s="58">
        <f>-M41*COS(Y41)</f>
        <v>-3489.0894647136001</v>
      </c>
      <c r="AB41" s="58">
        <f>-M41*SIN(Y41)</f>
        <v>-3581.6505214529366</v>
      </c>
      <c r="AC41" s="64"/>
      <c r="AD41" s="22">
        <v>0</v>
      </c>
      <c r="AE41" s="22">
        <v>0</v>
      </c>
      <c r="AF41" s="22">
        <f t="shared" ref="AF41:AG43" si="0">AA41-AD41</f>
        <v>-3489.0894647136001</v>
      </c>
      <c r="AG41" s="22">
        <f t="shared" si="0"/>
        <v>-3581.6505214529366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717739.53</v>
      </c>
      <c r="D42" s="60">
        <v>458868.57</v>
      </c>
      <c r="E42" s="79"/>
      <c r="F42" s="72">
        <f>IF(C43=0,C42-$C$42,C42-C43)</f>
        <v>21.349999999976717</v>
      </c>
      <c r="G42" s="72">
        <f>IF(D43=0,D42-$D$42,D42-D43)</f>
        <v>21.229999999981374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30.108726309796218</v>
      </c>
      <c r="N42" s="36">
        <f>IF(F42=0,,ATAN(G42/F42))</f>
        <v>0.78257994634011163</v>
      </c>
      <c r="O42" s="36">
        <f>ABS(DEGREES(N42))</f>
        <v>44.838528056862835</v>
      </c>
      <c r="P42" s="37" t="str">
        <f>TEXT(INT(O42),"00")</f>
        <v>44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44</v>
      </c>
      <c r="T42" s="38" t="str">
        <f>IF(L42="",IF(INT(Q42)=60,"00",Q42),L42)</f>
        <v>50</v>
      </c>
      <c r="U42" s="40" t="str">
        <f>IF(L42="",IF(G42&gt;0,"W","E"),"")</f>
        <v>W</v>
      </c>
      <c r="V42" s="44"/>
      <c r="W42" s="22">
        <f>IF(S42="due",90*(I42+K42),S42+T42/60)</f>
        <v>44.833333333333336</v>
      </c>
      <c r="X42" s="22">
        <f>IF(R42="",W42,IF(R42="N",IF(U42="E",180+W42,180-W42),IF(U42="E",360-W42,W42)))</f>
        <v>44.833333333333336</v>
      </c>
      <c r="Y42" s="22">
        <f>RADIANS(X42)</f>
        <v>0.7824892813107911</v>
      </c>
      <c r="Z42" s="64"/>
      <c r="AA42" s="58">
        <f>-M42*COS(Y42)</f>
        <v>-21.351924730796476</v>
      </c>
      <c r="AB42" s="58">
        <f>-M42*SIN(Y42)</f>
        <v>-21.228064214351171</v>
      </c>
      <c r="AC42" s="64"/>
      <c r="AD42" s="82">
        <f>$AA$40/$M$40*M42</f>
        <v>7.6304020968845278E-5</v>
      </c>
      <c r="AE42" s="82">
        <f>$AB$40/$M$40*M42</f>
        <v>3.3857511350878189E-4</v>
      </c>
      <c r="AF42" s="22">
        <f t="shared" si="0"/>
        <v>-21.352001034817444</v>
      </c>
      <c r="AG42" s="22">
        <f t="shared" si="0"/>
        <v>-21.228402789464681</v>
      </c>
      <c r="AH42" s="63"/>
      <c r="AI42" s="38">
        <f>A42</f>
        <v>1</v>
      </c>
      <c r="AJ42" s="82">
        <f t="shared" ref="AJ42:AK44" si="1">AJ41+AF41</f>
        <v>717739.53053528641</v>
      </c>
      <c r="AK42" s="82">
        <f t="shared" si="1"/>
        <v>458868.56947854703</v>
      </c>
      <c r="AL42" s="66"/>
      <c r="AM42" s="9" t="str">
        <f>IF(A43=0,A42&amp;" - 1",A42&amp;" - "&amp;A43)</f>
        <v>1 - 2</v>
      </c>
      <c r="AN42" s="18">
        <f>F42</f>
        <v>21.349999999976717</v>
      </c>
      <c r="AO42" s="18">
        <f>AN42*G42</f>
        <v>453.26049999910805</v>
      </c>
      <c r="AP42" s="9" t="str">
        <f>D42&amp;","&amp;C42</f>
        <v>458868.57,717739.53</v>
      </c>
    </row>
    <row r="43" spans="1:44">
      <c r="A43" s="20">
        <f>A42+1</f>
        <v>2</v>
      </c>
      <c r="B43" s="44"/>
      <c r="C43" s="60">
        <v>717718.18</v>
      </c>
      <c r="D43" s="60">
        <v>458847.34</v>
      </c>
      <c r="E43" s="79"/>
      <c r="F43" s="72">
        <f>IF(C44=0,C43-$C$42,C43-C44)</f>
        <v>-39.649999999906868</v>
      </c>
      <c r="G43" s="72">
        <f>IF(D44=0,D43-$D$42,D43-D44)</f>
        <v>-1.0599999999976717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39.664166447722181</v>
      </c>
      <c r="N43" s="36">
        <f>IF(F43=0,,ATAN(G43/F43))</f>
        <v>2.6727555611376103E-2</v>
      </c>
      <c r="O43" s="36">
        <f>ABS(DEGREES(N43))</f>
        <v>1.5313761332330513</v>
      </c>
      <c r="P43" s="37" t="str">
        <f>TEXT(INT(O43),"00")</f>
        <v>01</v>
      </c>
      <c r="Q43" s="38" t="str">
        <f>TEXT((O43-P43)*60,"00")</f>
        <v>32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32</v>
      </c>
      <c r="U43" s="40" t="str">
        <f>IF(L43="",IF(G43&gt;0,"W","E"),"")</f>
        <v>E</v>
      </c>
      <c r="V43" s="44"/>
      <c r="W43" s="22">
        <f>IF(S43="due",90*(I43+K43),S43+T43/60)</f>
        <v>1.5333333333333332</v>
      </c>
      <c r="X43" s="22">
        <f>IF(R43="",W43,IF(R43="N",IF(U43="E",180+W43,180-W43),IF(U43="E",360-W43,W43)))</f>
        <v>181.53333333333333</v>
      </c>
      <c r="Y43" s="22">
        <f>RADIANS(X43)</f>
        <v>3.1683543687870395</v>
      </c>
      <c r="Z43" s="64"/>
      <c r="AA43" s="58">
        <f>-M43*COS(Y43)</f>
        <v>39.649963767612512</v>
      </c>
      <c r="AB43" s="58">
        <f>-M43*SIN(Y43)</f>
        <v>1.0613544269587107</v>
      </c>
      <c r="AC43" s="64"/>
      <c r="AD43" s="82">
        <f>$AA$40/$M$40*M43</f>
        <v>1.0052020657393417E-4</v>
      </c>
      <c r="AE43" s="82">
        <f>$AB$40/$M$40*M43</f>
        <v>4.4602682687707644E-4</v>
      </c>
      <c r="AF43" s="22">
        <f t="shared" si="0"/>
        <v>39.649863247405939</v>
      </c>
      <c r="AG43" s="22">
        <f t="shared" si="0"/>
        <v>1.0609084001318336</v>
      </c>
      <c r="AH43" s="64"/>
      <c r="AI43" s="25">
        <f>A43</f>
        <v>2</v>
      </c>
      <c r="AJ43" s="82">
        <f t="shared" si="1"/>
        <v>717718.17853425164</v>
      </c>
      <c r="AK43" s="82">
        <f t="shared" si="1"/>
        <v>458847.34107575758</v>
      </c>
      <c r="AL43" s="66"/>
      <c r="AM43" s="9" t="str">
        <f>IF(A44=0,A43&amp;" - 1",A43&amp;" - "&amp;A44)</f>
        <v>2 - 3</v>
      </c>
      <c r="AN43" s="18">
        <f>AN42+F42+F43</f>
        <v>3.0500000000465661</v>
      </c>
      <c r="AO43" s="18">
        <f>AN43*G43</f>
        <v>-3.2330000000422587</v>
      </c>
      <c r="AP43" s="9" t="str">
        <f>D43&amp;","&amp;C43</f>
        <v>458847.34,717718.18</v>
      </c>
    </row>
    <row r="44" spans="1:44" s="46" customFormat="1">
      <c r="A44" s="20">
        <f>A43+1</f>
        <v>3</v>
      </c>
      <c r="B44" s="44"/>
      <c r="C44" s="60">
        <v>717757.83</v>
      </c>
      <c r="D44" s="60">
        <v>458848.4</v>
      </c>
      <c r="E44" s="79"/>
      <c r="F44" s="72">
        <f>IF(C45=0,C44-$C$42,C44-C45)</f>
        <v>-2.9100000000325963</v>
      </c>
      <c r="G44" s="72">
        <f>IF(D45=0,D44-$D$42,D44-D45)</f>
        <v>-3.029999999969732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4.2010712919452216</v>
      </c>
      <c r="N44" s="22">
        <f>IF(F44=0,,ATAN(G44/F44))</f>
        <v>0.80559743596792943</v>
      </c>
      <c r="O44" s="22">
        <f>ABS(DEGREES(N44))</f>
        <v>46.157333067522941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2.91038777430078</v>
      </c>
      <c r="AB44" s="58">
        <f>-M44*SIN(Y44)</f>
        <v>3.0296275353922377</v>
      </c>
      <c r="AC44" s="64"/>
      <c r="AD44" s="82">
        <f>$AA$40/$M$40*M44</f>
        <v>1.0646701844969931E-5</v>
      </c>
      <c r="AE44" s="82">
        <f>$AB$40/$M$40*M44</f>
        <v>4.7241393571207007E-5</v>
      </c>
      <c r="AF44" s="22">
        <f>AA44-AD44</f>
        <v>2.910377127598935</v>
      </c>
      <c r="AG44" s="22">
        <f>AB44-AE44</f>
        <v>3.0295802939986665</v>
      </c>
      <c r="AH44" s="64"/>
      <c r="AI44" s="25">
        <f>A44</f>
        <v>3</v>
      </c>
      <c r="AJ44" s="82">
        <f t="shared" si="1"/>
        <v>717757.82839749905</v>
      </c>
      <c r="AK44" s="82">
        <f t="shared" si="1"/>
        <v>458848.40198415768</v>
      </c>
      <c r="AL44" s="66"/>
      <c r="AM44" s="9" t="str">
        <f>IF(A45=0,A44&amp;" - 1",A44&amp;" - "&amp;A45)</f>
        <v>3 - 4</v>
      </c>
      <c r="AN44" s="18">
        <f>AN43+F43+F44</f>
        <v>-39.509999999892898</v>
      </c>
      <c r="AO44" s="18">
        <f>AN44*G44</f>
        <v>119.71529999847959</v>
      </c>
      <c r="AP44" s="9" t="str">
        <f>D44&amp;","&amp;C44</f>
        <v>458848.4,717757.83</v>
      </c>
    </row>
    <row r="45" spans="1:44" s="46" customFormat="1">
      <c r="A45" s="20">
        <f t="shared" ref="A45:A46" si="2">A44+1</f>
        <v>4</v>
      </c>
      <c r="B45" s="44"/>
      <c r="C45" s="60">
        <v>717760.74</v>
      </c>
      <c r="D45" s="60">
        <v>458851.43</v>
      </c>
      <c r="E45" s="79"/>
      <c r="F45" s="72">
        <f t="shared" ref="F45:F46" si="3">IF(C46=0,C45-$C$42,C45-C46)</f>
        <v>0.55000000004656613</v>
      </c>
      <c r="G45" s="72">
        <f t="shared" ref="G45:G46" si="4">IF(D46=0,D45-$D$42,D45-D46)</f>
        <v>-16.970000000030268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16.978910447996316</v>
      </c>
      <c r="N45" s="22">
        <f t="shared" ref="N45:N46" si="11">IF(F45=0,,ATAN(G45/F45))</f>
        <v>-1.5383975321633765</v>
      </c>
      <c r="O45" s="22">
        <f t="shared" ref="O45:O46" si="12">ABS(DEGREES(N45))</f>
        <v>88.143685806302784</v>
      </c>
      <c r="P45" s="24" t="str">
        <f t="shared" ref="P45:P46" si="13">TEXT(INT(O45),"00")</f>
        <v>88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88.15</v>
      </c>
      <c r="X45" s="22">
        <f t="shared" ref="X45:X46" si="20">IF(R45="",W45,IF(R45="N",IF(U45="E",180+W45,180-W45),IF(U45="E",360-W45,W45)))</f>
        <v>271.85000000000002</v>
      </c>
      <c r="Y45" s="22">
        <f t="shared" ref="Y45:Y46" si="21">RADIANS(X45)</f>
        <v>4.7446775715465854</v>
      </c>
      <c r="Z45" s="64"/>
      <c r="AA45" s="58">
        <f t="shared" ref="AA45:AA46" si="22">-M45*COS(Y45)</f>
        <v>-0.54812984383099717</v>
      </c>
      <c r="AB45" s="58">
        <f t="shared" ref="AB45:AB46" si="23">-M45*SIN(Y45)</f>
        <v>16.970060508889777</v>
      </c>
      <c r="AC45" s="64"/>
      <c r="AD45" s="82">
        <f t="shared" ref="AD45:AD46" si="24">$AA$40/$M$40*M45</f>
        <v>4.3029357187737698E-5</v>
      </c>
      <c r="AE45" s="82">
        <f t="shared" ref="AE45:AE46" si="25">$AB$40/$M$40*M45</f>
        <v>1.9092924998010994E-4</v>
      </c>
      <c r="AF45" s="22">
        <f t="shared" ref="AF45:AF46" si="26">AA45-AD45</f>
        <v>-0.54817287318818486</v>
      </c>
      <c r="AG45" s="22">
        <f t="shared" ref="AG45:AG46" si="27">AB45-AE45</f>
        <v>16.969869579639795</v>
      </c>
      <c r="AH45" s="64"/>
      <c r="AI45" s="25">
        <f t="shared" ref="AI45:AI46" si="28">A45</f>
        <v>4</v>
      </c>
      <c r="AJ45" s="82">
        <f t="shared" ref="AJ45:AJ46" si="29">AJ44+AF44</f>
        <v>717760.73877462663</v>
      </c>
      <c r="AK45" s="82">
        <f t="shared" ref="AK45:AK46" si="30">AK44+AG44</f>
        <v>458851.43156445166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-41.869999999878928</v>
      </c>
      <c r="AO45" s="18">
        <f t="shared" ref="AO45:AO46" si="33">AN45*G45</f>
        <v>710.53389999921274</v>
      </c>
      <c r="AP45" s="9" t="str">
        <f t="shared" ref="AP45:AP46" si="34">D45&amp;","&amp;C45</f>
        <v>458851.43,717760.74</v>
      </c>
    </row>
    <row r="46" spans="1:44" s="46" customFormat="1">
      <c r="A46" s="20">
        <f t="shared" si="2"/>
        <v>5</v>
      </c>
      <c r="B46" s="44"/>
      <c r="C46" s="60">
        <v>717760.19</v>
      </c>
      <c r="D46" s="60">
        <v>458868.4</v>
      </c>
      <c r="E46" s="79"/>
      <c r="F46" s="72">
        <f t="shared" si="3"/>
        <v>20.659999999916181</v>
      </c>
      <c r="G46" s="72">
        <f t="shared" si="4"/>
        <v>-0.16999999998370185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20.66069940724493</v>
      </c>
      <c r="N46" s="22">
        <f t="shared" si="11"/>
        <v>-8.2282750909060867E-3</v>
      </c>
      <c r="O46" s="22">
        <f t="shared" si="12"/>
        <v>0.47144543538154254</v>
      </c>
      <c r="P46" s="24" t="str">
        <f t="shared" si="13"/>
        <v>00</v>
      </c>
      <c r="Q46" s="25" t="str">
        <f t="shared" si="14"/>
        <v>28</v>
      </c>
      <c r="R46" s="23" t="str">
        <f t="shared" si="15"/>
        <v>S</v>
      </c>
      <c r="S46" s="25" t="str">
        <f t="shared" si="16"/>
        <v>00</v>
      </c>
      <c r="T46" s="25" t="str">
        <f t="shared" si="17"/>
        <v>28</v>
      </c>
      <c r="U46" s="24" t="str">
        <f t="shared" si="18"/>
        <v>E</v>
      </c>
      <c r="V46" s="44"/>
      <c r="W46" s="22">
        <f t="shared" si="19"/>
        <v>0.46666666666666667</v>
      </c>
      <c r="X46" s="22">
        <f t="shared" si="20"/>
        <v>359.53333333333336</v>
      </c>
      <c r="Y46" s="22">
        <f t="shared" si="21"/>
        <v>6.2750404373369468</v>
      </c>
      <c r="Z46" s="64"/>
      <c r="AA46" s="58">
        <f t="shared" si="22"/>
        <v>-20.660014106948388</v>
      </c>
      <c r="AB46" s="58">
        <f t="shared" si="23"/>
        <v>0.16827684696522499</v>
      </c>
      <c r="AC46" s="64"/>
      <c r="AD46" s="82">
        <f t="shared" si="24"/>
        <v>5.2360050856369036E-5</v>
      </c>
      <c r="AE46" s="82">
        <f t="shared" si="25"/>
        <v>2.3233127084166315E-4</v>
      </c>
      <c r="AF46" s="22">
        <f t="shared" si="26"/>
        <v>-20.660066466999243</v>
      </c>
      <c r="AG46" s="22">
        <f t="shared" si="27"/>
        <v>0.16804451569438333</v>
      </c>
      <c r="AH46" s="64"/>
      <c r="AI46" s="25">
        <f t="shared" si="28"/>
        <v>5</v>
      </c>
      <c r="AJ46" s="82">
        <f t="shared" si="29"/>
        <v>717760.19060175342</v>
      </c>
      <c r="AK46" s="82">
        <f t="shared" si="30"/>
        <v>458868.40143403132</v>
      </c>
      <c r="AL46" s="66"/>
      <c r="AM46" s="9" t="str">
        <f t="shared" si="31"/>
        <v>5 - 1</v>
      </c>
      <c r="AN46" s="18">
        <f t="shared" si="32"/>
        <v>-20.659999999916181</v>
      </c>
      <c r="AO46" s="18">
        <f t="shared" si="33"/>
        <v>3.512199999649031</v>
      </c>
      <c r="AP46" s="9" t="str">
        <f t="shared" si="34"/>
        <v>458868.4,717760.19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1601.1497999994317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800.57489999971585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7.4183152282590011E-3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16191.01610396935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120.11006132506256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-7.5255488882153276E-4</v>
      </c>
      <c r="AB40" s="91">
        <f>SUM(AB42:AB65536)</f>
        <v>7.3800448484497849E-3</v>
      </c>
      <c r="AC40" s="91"/>
      <c r="AD40" s="91">
        <f>SUM(AD42:AD65536)</f>
        <v>-7.5255488882153276E-4</v>
      </c>
      <c r="AE40" s="91">
        <f>SUM(AE42:AE65536)</f>
        <v>7.3800448484497858E-3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717914.76926612237</v>
      </c>
      <c r="AK40" s="92">
        <f>AK44+AG44</f>
        <v>458892.59074974019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3314.2099999999627</v>
      </c>
      <c r="G41" s="72">
        <f>IF(D42=0,D41-$D$41,D41-D42)</f>
        <v>3537.9199999999837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4847.769162253875</v>
      </c>
      <c r="N41" s="36">
        <f>IF(F41=0,,ATAN(G41/F41))</f>
        <v>0.81803481303145675</v>
      </c>
      <c r="O41" s="36">
        <f>ABS(DEGREES(N41))</f>
        <v>46.869942281475865</v>
      </c>
      <c r="P41" s="37" t="str">
        <f>TEXT(INT(O41),"00")</f>
        <v>46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46.866666666666667</v>
      </c>
      <c r="X41" s="22">
        <f>IF(R41="",W41,IF(R41="N",IF(U41="E",180+W41,180-W41),IF(U41="E",360-W41,W41)))</f>
        <v>46.866666666666667</v>
      </c>
      <c r="Y41" s="22">
        <f>RADIANS(X41)</f>
        <v>0.81797764276800911</v>
      </c>
      <c r="Z41" s="64"/>
      <c r="AA41" s="58">
        <f>-M41*COS(Y41)</f>
        <v>-3314.4122584021625</v>
      </c>
      <c r="AB41" s="58">
        <f>-M41*SIN(Y41)</f>
        <v>-3537.730519959528</v>
      </c>
      <c r="AC41" s="64"/>
      <c r="AD41" s="22">
        <v>0</v>
      </c>
      <c r="AE41" s="22">
        <v>0</v>
      </c>
      <c r="AF41" s="22">
        <f t="shared" ref="AF41:AG43" si="0">AA41-AD41</f>
        <v>-3314.4122584021625</v>
      </c>
      <c r="AG41" s="22">
        <f t="shared" si="0"/>
        <v>-3537.730519959528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717914.41</v>
      </c>
      <c r="D42" s="60">
        <v>458912.3</v>
      </c>
      <c r="E42" s="79"/>
      <c r="F42" s="72">
        <f>IF(C43=0,C42-$C$42,C42-C43)</f>
        <v>40.099999999976717</v>
      </c>
      <c r="G42" s="72">
        <f>IF(D43=0,D42-$D$42,D42-D43)</f>
        <v>1.2299999999813735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40.118859654756974</v>
      </c>
      <c r="N42" s="36">
        <f>IF(F42=0,,ATAN(G42/F42))</f>
        <v>3.0663702447110069E-2</v>
      </c>
      <c r="O42" s="36">
        <f>ABS(DEGREES(N42))</f>
        <v>1.7569007344643814</v>
      </c>
      <c r="P42" s="37" t="str">
        <f>TEXT(INT(O42),"00")</f>
        <v>01</v>
      </c>
      <c r="Q42" s="38" t="str">
        <f>TEXT((O42-P42)*60,"00")</f>
        <v>45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45</v>
      </c>
      <c r="U42" s="40" t="str">
        <f>IF(L42="",IF(G42&gt;0,"W","E"),"")</f>
        <v>W</v>
      </c>
      <c r="V42" s="44"/>
      <c r="W42" s="22">
        <f>IF(S42="due",90*(I42+K42),S42+T42/60)</f>
        <v>1.75</v>
      </c>
      <c r="X42" s="22">
        <f>IF(R42="",W42,IF(R42="N",IF(U42="E",180+W42,180-W42),IF(U42="E",360-W42,W42)))</f>
        <v>1.75</v>
      </c>
      <c r="Y42" s="22">
        <f>RADIANS(X42)</f>
        <v>3.0543261909900768E-2</v>
      </c>
      <c r="Z42" s="64"/>
      <c r="AA42" s="58">
        <f>-M42*COS(Y42)</f>
        <v>-40.100147850993366</v>
      </c>
      <c r="AB42" s="58">
        <f>-M42*SIN(Y42)</f>
        <v>-1.2251703255298172</v>
      </c>
      <c r="AC42" s="64"/>
      <c r="AD42" s="82">
        <f>$AA$40/$M$40*M42</f>
        <v>-2.5136648532234513E-4</v>
      </c>
      <c r="AE42" s="82">
        <f>$AB$40/$M$40*M42</f>
        <v>2.4650639609571853E-3</v>
      </c>
      <c r="AF42" s="22">
        <f t="shared" si="0"/>
        <v>-40.099896484508044</v>
      </c>
      <c r="AG42" s="22">
        <f t="shared" si="0"/>
        <v>-1.2276353894907743</v>
      </c>
      <c r="AH42" s="63"/>
      <c r="AI42" s="38">
        <f>A42</f>
        <v>1</v>
      </c>
      <c r="AJ42" s="82">
        <f t="shared" ref="AJ42:AK44" si="1">AJ41+AF41</f>
        <v>717914.20774159778</v>
      </c>
      <c r="AK42" s="82">
        <f t="shared" si="1"/>
        <v>458912.48948004044</v>
      </c>
      <c r="AL42" s="66"/>
      <c r="AM42" s="9" t="str">
        <f>IF(A43=0,A42&amp;" - 1",A42&amp;" - "&amp;A43)</f>
        <v>1 - 2</v>
      </c>
      <c r="AN42" s="18">
        <f>F42</f>
        <v>40.099999999976717</v>
      </c>
      <c r="AO42" s="18">
        <f>AN42*G42</f>
        <v>49.322999999224443</v>
      </c>
      <c r="AP42" s="9" t="str">
        <f>D42&amp;","&amp;C42</f>
        <v>458912.3,717914.41</v>
      </c>
    </row>
    <row r="43" spans="1:44">
      <c r="A43" s="20">
        <f>A42+1</f>
        <v>2</v>
      </c>
      <c r="B43" s="44"/>
      <c r="C43" s="60">
        <v>717874.31</v>
      </c>
      <c r="D43" s="60">
        <v>458911.07</v>
      </c>
      <c r="E43" s="79"/>
      <c r="F43" s="72">
        <f>IF(C44=0,C43-$C$42,C43-C44)</f>
        <v>-0.63999999989755452</v>
      </c>
      <c r="G43" s="72">
        <f>IF(D44=0,D43-$D$42,D43-D44)</f>
        <v>20.03000000002794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20.04022205468263</v>
      </c>
      <c r="N43" s="36">
        <f>IF(F43=0,,ATAN(G43/F43))</f>
        <v>-1.5388551219137165</v>
      </c>
      <c r="O43" s="36">
        <f>ABS(DEGREES(N43))</f>
        <v>88.169903767745723</v>
      </c>
      <c r="P43" s="37" t="str">
        <f>TEXT(INT(O43),"00")</f>
        <v>88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10</v>
      </c>
      <c r="U43" s="40" t="str">
        <f>IF(L43="",IF(G43&gt;0,"W","E"),"")</f>
        <v>W</v>
      </c>
      <c r="V43" s="44"/>
      <c r="W43" s="22">
        <f>IF(S43="due",90*(I43+K43),S43+T43/60)</f>
        <v>88.166666666666671</v>
      </c>
      <c r="X43" s="22">
        <f>IF(R43="",W43,IF(R43="N",IF(U43="E",180+W43,180-W43),IF(U43="E",360-W43,W43)))</f>
        <v>91.833333333333329</v>
      </c>
      <c r="Y43" s="22">
        <f>RADIANS(X43)</f>
        <v>1.6027940297481258</v>
      </c>
      <c r="Z43" s="64"/>
      <c r="AA43" s="58">
        <f>-M43*COS(Y43)</f>
        <v>0.64113165525864868</v>
      </c>
      <c r="AB43" s="58">
        <f>-M43*SIN(Y43)</f>
        <v>-20.029963809293651</v>
      </c>
      <c r="AC43" s="64"/>
      <c r="AD43" s="82">
        <f>$AA$40/$M$40*M43</f>
        <v>-1.2556289551384641E-4</v>
      </c>
      <c r="AE43" s="82">
        <f>$AB$40/$M$40*M43</f>
        <v>1.2313517777347892E-3</v>
      </c>
      <c r="AF43" s="22">
        <f t="shared" si="0"/>
        <v>0.64125721815416248</v>
      </c>
      <c r="AG43" s="22">
        <f t="shared" si="0"/>
        <v>-20.031195161071388</v>
      </c>
      <c r="AH43" s="64"/>
      <c r="AI43" s="25">
        <f>A43</f>
        <v>2</v>
      </c>
      <c r="AJ43" s="82">
        <f t="shared" si="1"/>
        <v>717874.10784511326</v>
      </c>
      <c r="AK43" s="82">
        <f t="shared" si="1"/>
        <v>458911.26184465096</v>
      </c>
      <c r="AL43" s="66"/>
      <c r="AM43" s="9" t="str">
        <f>IF(A44=0,A43&amp;" - 1",A43&amp;" - "&amp;A44)</f>
        <v>2 - 3</v>
      </c>
      <c r="AN43" s="18">
        <f>AN42+F42+F43</f>
        <v>79.560000000055879</v>
      </c>
      <c r="AO43" s="18">
        <f>AN43*G43</f>
        <v>1593.5868000033422</v>
      </c>
      <c r="AP43" s="9" t="str">
        <f>D43&amp;","&amp;C43</f>
        <v>458911.07,717874.31</v>
      </c>
    </row>
    <row r="44" spans="1:44" s="46" customFormat="1">
      <c r="A44" s="20">
        <f>A43+1</f>
        <v>3</v>
      </c>
      <c r="B44" s="44"/>
      <c r="C44" s="60">
        <v>717874.95</v>
      </c>
      <c r="D44" s="60">
        <v>458891.04</v>
      </c>
      <c r="E44" s="79"/>
      <c r="F44" s="72">
        <f>IF(C45=0,C44-$C$42,C44-C45)</f>
        <v>-40.020000000018626</v>
      </c>
      <c r="G44" s="72">
        <f>IF(D45=0,D44-$D$42,D44-D45)</f>
        <v>-1.3600000000442378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40.043101777979331</v>
      </c>
      <c r="N44" s="22">
        <f>IF(F44=0,,ATAN(G44/F44))</f>
        <v>3.3969935852802183E-2</v>
      </c>
      <c r="O44" s="22">
        <f>ABS(DEGREES(N44))</f>
        <v>1.9463339546957039</v>
      </c>
      <c r="P44" s="24" t="str">
        <f>TEXT(INT(O44),"00")</f>
        <v>01</v>
      </c>
      <c r="Q44" s="25" t="str">
        <f>TEXT((O44-P44)*60,"00")</f>
        <v>57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1.95</v>
      </c>
      <c r="X44" s="22">
        <f>IF(R44="",W44,IF(R44="N",IF(U44="E",180+W44,180-W44),IF(U44="E",360-W44,W44)))</f>
        <v>181.95</v>
      </c>
      <c r="Y44" s="22">
        <f>RADIANS(X44)</f>
        <v>3.1756265740036822</v>
      </c>
      <c r="Z44" s="64"/>
      <c r="AA44" s="58">
        <f>-M44*COS(Y44)</f>
        <v>40.019912899094187</v>
      </c>
      <c r="AB44" s="58">
        <f>-M44*SIN(Y44)</f>
        <v>1.3625606593932484</v>
      </c>
      <c r="AC44" s="64"/>
      <c r="AD44" s="82">
        <f>$AA$40/$M$40*M44</f>
        <v>-2.5089182100274695E-4</v>
      </c>
      <c r="AE44" s="82">
        <f>$AB$40/$M$40*M44</f>
        <v>2.4604090925633608E-3</v>
      </c>
      <c r="AF44" s="22">
        <f>AA44-AD44</f>
        <v>40.020163790915191</v>
      </c>
      <c r="AG44" s="22">
        <f>AB44-AE44</f>
        <v>1.3601002503006852</v>
      </c>
      <c r="AH44" s="64"/>
      <c r="AI44" s="25">
        <f>A44</f>
        <v>3</v>
      </c>
      <c r="AJ44" s="82">
        <f t="shared" si="1"/>
        <v>717874.74910233147</v>
      </c>
      <c r="AK44" s="82">
        <f t="shared" si="1"/>
        <v>458891.23064948991</v>
      </c>
      <c r="AL44" s="66"/>
      <c r="AM44" s="9" t="str">
        <f>IF(A45=0,A44&amp;" - 1",A44&amp;" - "&amp;A45)</f>
        <v>3 - 4</v>
      </c>
      <c r="AN44" s="18">
        <f>AN43+F43+F44</f>
        <v>38.900000000139698</v>
      </c>
      <c r="AO44" s="18">
        <f>AN44*G44</f>
        <v>-52.904000001910838</v>
      </c>
      <c r="AP44" s="9" t="str">
        <f>D44&amp;","&amp;C44</f>
        <v>458891.04,717874.95</v>
      </c>
    </row>
    <row r="45" spans="1:44" s="46" customFormat="1">
      <c r="A45" s="20">
        <f>A44+1</f>
        <v>4</v>
      </c>
      <c r="B45" s="44"/>
      <c r="C45" s="60">
        <v>717914.97</v>
      </c>
      <c r="D45" s="60">
        <v>458892.4</v>
      </c>
      <c r="E45" s="79"/>
      <c r="F45" s="72">
        <f>IF(C46=0,C45-$C$42,C45-C46)</f>
        <v>0.55999999993946403</v>
      </c>
      <c r="G45" s="72">
        <f>IF(D46=0,D45-$D$42,D45-D46)</f>
        <v>-19.899999999965075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19.907877837643625</v>
      </c>
      <c r="N45" s="22">
        <f>IF(F45=0,,ATAN(G45/F45))</f>
        <v>-1.5426630479530117</v>
      </c>
      <c r="O45" s="22">
        <f>ABS(DEGREES(N45))</f>
        <v>88.388081858495298</v>
      </c>
      <c r="P45" s="24" t="str">
        <f>TEXT(INT(O45),"00")</f>
        <v>88</v>
      </c>
      <c r="Q45" s="25" t="str">
        <f>TEXT((O45-P45)*60,"00")</f>
        <v>23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23</v>
      </c>
      <c r="U45" s="24" t="str">
        <f>IF(L45="",IF(G45&gt;0,"W","E"),"")</f>
        <v>E</v>
      </c>
      <c r="V45" s="44"/>
      <c r="W45" s="22">
        <f>IF(S45="due",90*(I45+K45),S45+T45/60)</f>
        <v>88.38333333333334</v>
      </c>
      <c r="X45" s="22">
        <f>IF(R45="",W45,IF(R45="N",IF(U45="E",180+W45,180-W45),IF(U45="E",360-W45,W45)))</f>
        <v>271.61666666666667</v>
      </c>
      <c r="Y45" s="22">
        <f>RADIANS(X45)</f>
        <v>4.7406051366252653</v>
      </c>
      <c r="Z45" s="64"/>
      <c r="AA45" s="58">
        <f>-M45*COS(Y45)</f>
        <v>-0.5616492582482896</v>
      </c>
      <c r="AB45" s="58">
        <f>-M45*SIN(Y45)</f>
        <v>19.899953520278668</v>
      </c>
      <c r="AC45" s="64"/>
      <c r="AD45" s="82">
        <f>$AA$40/$M$40*M45</f>
        <v>-1.2473368698259426E-4</v>
      </c>
      <c r="AE45" s="82">
        <f>$AB$40/$M$40*M45</f>
        <v>1.2232200171944502E-3</v>
      </c>
      <c r="AF45" s="22">
        <f>AA45-AD45</f>
        <v>-0.56152452456130697</v>
      </c>
      <c r="AG45" s="22">
        <f>AB45-AE45</f>
        <v>19.898730300261473</v>
      </c>
      <c r="AH45" s="64"/>
      <c r="AI45" s="25">
        <f>A45</f>
        <v>4</v>
      </c>
      <c r="AJ45" s="82">
        <f t="shared" ref="AJ45" si="2">AJ44+AF44</f>
        <v>717914.76926612237</v>
      </c>
      <c r="AK45" s="82">
        <f t="shared" ref="AK45" si="3">AK44+AG44</f>
        <v>458892.59074974019</v>
      </c>
      <c r="AL45" s="66"/>
      <c r="AM45" s="9" t="str">
        <f>IF(A46=0,A45&amp;" - 1",A45&amp;" - "&amp;A46)</f>
        <v>4 - 1</v>
      </c>
      <c r="AN45" s="18">
        <f>AN44+F44+F45</f>
        <v>-0.55999999993946403</v>
      </c>
      <c r="AO45" s="18">
        <f>AN45*G45</f>
        <v>11.143999998775776</v>
      </c>
      <c r="AP45" s="9" t="str">
        <f>D45&amp;","&amp;C45</f>
        <v>458892.4,717914.97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1589.3666999979414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794.6833499989707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6.0752853579755127E-3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19690.191662816836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119.62353310484265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-4.3358373424950969E-5</v>
      </c>
      <c r="AB40" s="91">
        <f>SUM(AB42:AB65536)</f>
        <v>-6.0751306349975387E-3</v>
      </c>
      <c r="AC40" s="91"/>
      <c r="AD40" s="91">
        <f>SUM(AD42:AD65536)</f>
        <v>-4.3358373424950969E-5</v>
      </c>
      <c r="AE40" s="91">
        <f>SUM(AE42:AE65536)</f>
        <v>-6.0751306349975387E-3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717954.09756242624</v>
      </c>
      <c r="AK40" s="92">
        <f>AK44+AG44</f>
        <v>458913.75265682524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3314.2099999999627</v>
      </c>
      <c r="G41" s="72">
        <f>IF(D42=0,D41-$D$41,D41-D42)</f>
        <v>3537.9199999999837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4847.769162253875</v>
      </c>
      <c r="N41" s="36">
        <f>IF(F41=0,,ATAN(G41/F41))</f>
        <v>0.81803481303145675</v>
      </c>
      <c r="O41" s="36">
        <f>ABS(DEGREES(N41))</f>
        <v>46.869942281475865</v>
      </c>
      <c r="P41" s="37" t="str">
        <f>TEXT(INT(O41),"00")</f>
        <v>46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46.866666666666667</v>
      </c>
      <c r="X41" s="22">
        <f>IF(R41="",W41,IF(R41="N",IF(U41="E",180+W41,180-W41),IF(U41="E",360-W41,W41)))</f>
        <v>46.866666666666667</v>
      </c>
      <c r="Y41" s="22">
        <f>RADIANS(X41)</f>
        <v>0.81797764276800911</v>
      </c>
      <c r="Z41" s="64"/>
      <c r="AA41" s="58">
        <f>-M41*COS(Y41)</f>
        <v>-3314.4122584021625</v>
      </c>
      <c r="AB41" s="58">
        <f>-M41*SIN(Y41)</f>
        <v>-3537.730519959528</v>
      </c>
      <c r="AC41" s="64"/>
      <c r="AD41" s="22">
        <v>0</v>
      </c>
      <c r="AE41" s="22">
        <v>0</v>
      </c>
      <c r="AF41" s="22">
        <f t="shared" ref="AF41:AG43" si="0">AA41-AD41</f>
        <v>-3314.4122584021625</v>
      </c>
      <c r="AG41" s="22">
        <f t="shared" si="0"/>
        <v>-3537.730519959528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717914.41</v>
      </c>
      <c r="D42" s="60">
        <v>458912.3</v>
      </c>
      <c r="E42" s="79"/>
      <c r="F42" s="72">
        <f>IF(C43=0,C42-$C$42,C42-C43)</f>
        <v>-0.55999999993946403</v>
      </c>
      <c r="G42" s="72">
        <f>IF(D43=0,D42-$D$42,D42-D43)</f>
        <v>19.899999999965075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19.907877837643625</v>
      </c>
      <c r="N42" s="36">
        <f>IF(F42=0,,ATAN(G42/F42))</f>
        <v>-1.5426630479530117</v>
      </c>
      <c r="O42" s="36">
        <f>ABS(DEGREES(N42))</f>
        <v>88.388081858495298</v>
      </c>
      <c r="P42" s="37" t="str">
        <f>TEXT(INT(O42),"00")</f>
        <v>88</v>
      </c>
      <c r="Q42" s="38" t="str">
        <f>TEXT((O42-P42)*60,"00")</f>
        <v>23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23</v>
      </c>
      <c r="U42" s="40" t="str">
        <f>IF(L42="",IF(G42&gt;0,"W","E"),"")</f>
        <v>W</v>
      </c>
      <c r="V42" s="44"/>
      <c r="W42" s="22">
        <f>IF(S42="due",90*(I42+K42),S42+T42/60)</f>
        <v>88.38333333333334</v>
      </c>
      <c r="X42" s="22">
        <f>IF(R42="",W42,IF(R42="N",IF(U42="E",180+W42,180-W42),IF(U42="E",360-W42,W42)))</f>
        <v>91.61666666666666</v>
      </c>
      <c r="Y42" s="22">
        <f>RADIANS(X42)</f>
        <v>1.5990124830354715</v>
      </c>
      <c r="Z42" s="64"/>
      <c r="AA42" s="58">
        <f>-M42*COS(Y42)</f>
        <v>0.56164925824827872</v>
      </c>
      <c r="AB42" s="58">
        <f>-M42*SIN(Y42)</f>
        <v>-19.899953520278668</v>
      </c>
      <c r="AC42" s="64"/>
      <c r="AD42" s="82">
        <f>$AA$40/$M$40*M42</f>
        <v>-7.2157474284457027E-6</v>
      </c>
      <c r="AE42" s="82">
        <f>$AB$40/$M$40*M42</f>
        <v>-1.011029814871446E-3</v>
      </c>
      <c r="AF42" s="22">
        <f t="shared" si="0"/>
        <v>0.56165647399570717</v>
      </c>
      <c r="AG42" s="22">
        <f t="shared" si="0"/>
        <v>-19.898942490463796</v>
      </c>
      <c r="AH42" s="63"/>
      <c r="AI42" s="38">
        <f>A42</f>
        <v>1</v>
      </c>
      <c r="AJ42" s="82">
        <f t="shared" ref="AJ42:AK44" si="1">AJ41+AF41</f>
        <v>717914.20774159778</v>
      </c>
      <c r="AK42" s="82">
        <f t="shared" si="1"/>
        <v>458912.48948004044</v>
      </c>
      <c r="AL42" s="66"/>
      <c r="AM42" s="9" t="str">
        <f>IF(A43=0,A42&amp;" - 1",A42&amp;" - "&amp;A43)</f>
        <v>1 - 2</v>
      </c>
      <c r="AN42" s="18">
        <f>F42</f>
        <v>-0.55999999993946403</v>
      </c>
      <c r="AO42" s="18">
        <f>AN42*G42</f>
        <v>-11.143999998775776</v>
      </c>
      <c r="AP42" s="9" t="str">
        <f>D42&amp;","&amp;C42</f>
        <v>458912.3,717914.41</v>
      </c>
    </row>
    <row r="43" spans="1:44">
      <c r="A43" s="20">
        <f>A42+1</f>
        <v>2</v>
      </c>
      <c r="B43" s="44"/>
      <c r="C43" s="60">
        <v>717914.97</v>
      </c>
      <c r="D43" s="60">
        <v>458892.4</v>
      </c>
      <c r="E43" s="79"/>
      <c r="F43" s="72">
        <f>IF(C44=0,C43-$C$42,C43-C44)</f>
        <v>-39.849999999976717</v>
      </c>
      <c r="G43" s="72">
        <f>IF(D44=0,D43-$D$42,D43-D44)</f>
        <v>-1.2299999999813735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39.868977915142224</v>
      </c>
      <c r="N43" s="36">
        <f>IF(F43=0,,ATAN(G43/F43))</f>
        <v>3.0855950274511025E-2</v>
      </c>
      <c r="O43" s="36">
        <f>ABS(DEGREES(N43))</f>
        <v>1.7679157235950156</v>
      </c>
      <c r="P43" s="37" t="str">
        <f>TEXT(INT(O43),"00")</f>
        <v>01</v>
      </c>
      <c r="Q43" s="38" t="str">
        <f>TEXT((O43-P43)*60,"00")</f>
        <v>46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46</v>
      </c>
      <c r="U43" s="40" t="str">
        <f>IF(L43="",IF(G43&gt;0,"W","E"),"")</f>
        <v>E</v>
      </c>
      <c r="V43" s="44"/>
      <c r="W43" s="22">
        <f>IF(S43="due",90*(I43+K43),S43+T43/60)</f>
        <v>1.7666666666666666</v>
      </c>
      <c r="X43" s="22">
        <f>IF(R43="",W43,IF(R43="N",IF(U43="E",180+W43,180-W43),IF(U43="E",360-W43,W43)))</f>
        <v>181.76666666666668</v>
      </c>
      <c r="Y43" s="22">
        <f>RADIANS(X43)</f>
        <v>3.1724268037083601</v>
      </c>
      <c r="Z43" s="64"/>
      <c r="AA43" s="58">
        <f>-M43*COS(Y43)</f>
        <v>39.850026804699233</v>
      </c>
      <c r="AB43" s="58">
        <f>-M43*SIN(Y43)</f>
        <v>1.2291312634747895</v>
      </c>
      <c r="AC43" s="64"/>
      <c r="AD43" s="82">
        <f>$AA$40/$M$40*M43</f>
        <v>-1.445078562427011E-5</v>
      </c>
      <c r="AE43" s="82">
        <f>$AB$40/$M$40*M43</f>
        <v>-2.0247625432199814E-3</v>
      </c>
      <c r="AF43" s="22">
        <f t="shared" si="0"/>
        <v>39.850041255484861</v>
      </c>
      <c r="AG43" s="22">
        <f t="shared" si="0"/>
        <v>1.2311560260180094</v>
      </c>
      <c r="AH43" s="64"/>
      <c r="AI43" s="25">
        <f>A43</f>
        <v>2</v>
      </c>
      <c r="AJ43" s="82">
        <f t="shared" si="1"/>
        <v>717914.7693980718</v>
      </c>
      <c r="AK43" s="82">
        <f t="shared" si="1"/>
        <v>458892.59053754999</v>
      </c>
      <c r="AL43" s="66"/>
      <c r="AM43" s="9" t="str">
        <f>IF(A44=0,A43&amp;" - 1",A43&amp;" - "&amp;A44)</f>
        <v>2 - 3</v>
      </c>
      <c r="AN43" s="18">
        <f>AN42+F42+F43</f>
        <v>-40.969999999855645</v>
      </c>
      <c r="AO43" s="18">
        <f>AN43*G43</f>
        <v>50.393099999059316</v>
      </c>
      <c r="AP43" s="9" t="str">
        <f>D43&amp;","&amp;C43</f>
        <v>458892.4,717914.97</v>
      </c>
    </row>
    <row r="44" spans="1:44" s="46" customFormat="1">
      <c r="A44" s="20">
        <f>A43+1</f>
        <v>3</v>
      </c>
      <c r="B44" s="44"/>
      <c r="C44" s="60">
        <v>717954.82</v>
      </c>
      <c r="D44" s="60">
        <v>458893.63</v>
      </c>
      <c r="E44" s="79"/>
      <c r="F44" s="72">
        <f>IF(C45=0,C44-$C$42,C44-C45)</f>
        <v>0.51999999990221113</v>
      </c>
      <c r="G44" s="72">
        <f>IF(D45=0,D44-$D$42,D44-D45)</f>
        <v>-19.929999999993015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19.936782588964046</v>
      </c>
      <c r="N44" s="22">
        <f>IF(F44=0,,ATAN(G44/F44))</f>
        <v>-1.5447109253798044</v>
      </c>
      <c r="O44" s="22">
        <f>ABS(DEGREES(N44))</f>
        <v>88.505416592010633</v>
      </c>
      <c r="P44" s="24" t="str">
        <f>TEXT(INT(O44),"00")</f>
        <v>88</v>
      </c>
      <c r="Q44" s="25" t="str">
        <f>TEXT((O44-P44)*60,"00")</f>
        <v>30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88.5</v>
      </c>
      <c r="X44" s="22">
        <f>IF(R44="",W44,IF(R44="N",IF(U44="E",180+W44,180-W44),IF(U44="E",360-W44,W44)))</f>
        <v>271.5</v>
      </c>
      <c r="Y44" s="22">
        <f>RADIANS(X44)</f>
        <v>4.7385689191646048</v>
      </c>
      <c r="Z44" s="64"/>
      <c r="AA44" s="58">
        <f>-M44*COS(Y44)</f>
        <v>-0.52188412725661659</v>
      </c>
      <c r="AB44" s="58">
        <f>-M44*SIN(Y44)</f>
        <v>19.929950751503064</v>
      </c>
      <c r="AC44" s="64"/>
      <c r="AD44" s="82">
        <f>$AA$40/$M$40*M44</f>
        <v>-7.2262241546297365E-6</v>
      </c>
      <c r="AE44" s="82">
        <f>$AB$40/$M$40*M44</f>
        <v>-1.0124977546295015E-3</v>
      </c>
      <c r="AF44" s="22">
        <f>AA44-AD44</f>
        <v>-0.52187690103246198</v>
      </c>
      <c r="AG44" s="22">
        <f>AB44-AE44</f>
        <v>19.930963249257694</v>
      </c>
      <c r="AH44" s="64"/>
      <c r="AI44" s="25">
        <f>A44</f>
        <v>3</v>
      </c>
      <c r="AJ44" s="82">
        <f t="shared" si="1"/>
        <v>717954.61943932727</v>
      </c>
      <c r="AK44" s="82">
        <f t="shared" si="1"/>
        <v>458893.821693576</v>
      </c>
      <c r="AL44" s="66"/>
      <c r="AM44" s="9" t="str">
        <f>IF(A45=0,A44&amp;" - 1",A44&amp;" - "&amp;A45)</f>
        <v>3 - 4</v>
      </c>
      <c r="AN44" s="18">
        <f>AN43+F43+F44</f>
        <v>-80.299999999930151</v>
      </c>
      <c r="AO44" s="18">
        <f>AN44*G44</f>
        <v>1600.378999998047</v>
      </c>
      <c r="AP44" s="9" t="str">
        <f>D44&amp;","&amp;C44</f>
        <v>458893.63,717954.82</v>
      </c>
    </row>
    <row r="45" spans="1:44" s="46" customFormat="1">
      <c r="A45" s="20">
        <f>A44+1</f>
        <v>4</v>
      </c>
      <c r="B45" s="44"/>
      <c r="C45" s="60">
        <v>717954.3</v>
      </c>
      <c r="D45" s="60">
        <v>458913.56</v>
      </c>
      <c r="E45" s="79"/>
      <c r="F45" s="72">
        <f>IF(C46=0,C45-$C$42,C45-C46)</f>
        <v>39.89000000001397</v>
      </c>
      <c r="G45" s="72">
        <f>IF(D46=0,D45-$D$42,D45-D46)</f>
        <v>1.2600000000093132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39.909894763092751</v>
      </c>
      <c r="N45" s="22">
        <f>IF(F45=0,,ATAN(G45/F45))</f>
        <v>3.1576365106548966E-2</v>
      </c>
      <c r="O45" s="22">
        <f>ABS(DEGREES(N45))</f>
        <v>1.8091924529694157</v>
      </c>
      <c r="P45" s="24" t="str">
        <f>TEXT(INT(O45),"00")</f>
        <v>01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49</v>
      </c>
      <c r="U45" s="24" t="str">
        <f>IF(L45="",IF(G45&gt;0,"W","E"),"")</f>
        <v>W</v>
      </c>
      <c r="V45" s="44"/>
      <c r="W45" s="22">
        <f>IF(S45="due",90*(I45+K45),S45+T45/60)</f>
        <v>1.8166666666666667</v>
      </c>
      <c r="X45" s="22">
        <f>IF(R45="",W45,IF(R45="N",IF(U45="E",180+W45,180-W45),IF(U45="E",360-W45,W45)))</f>
        <v>1.8166666666666667</v>
      </c>
      <c r="Y45" s="22">
        <f>RADIANS(X45)</f>
        <v>3.1706814744563654E-2</v>
      </c>
      <c r="Z45" s="64"/>
      <c r="AA45" s="58">
        <f>-M45*COS(Y45)</f>
        <v>-39.889835294064319</v>
      </c>
      <c r="AB45" s="58">
        <f>-M45*SIN(Y45)</f>
        <v>-1.2652036253341845</v>
      </c>
      <c r="AC45" s="64"/>
      <c r="AD45" s="82">
        <f>$AA$40/$M$40*M45</f>
        <v>-1.446561621760542E-5</v>
      </c>
      <c r="AE45" s="82">
        <f>$AB$40/$M$40*M45</f>
        <v>-2.0268405222766098E-3</v>
      </c>
      <c r="AF45" s="22">
        <f>AA45-AD45</f>
        <v>-39.889820828448102</v>
      </c>
      <c r="AG45" s="22">
        <f>AB45-AE45</f>
        <v>-1.263176784811908</v>
      </c>
      <c r="AH45" s="64"/>
      <c r="AI45" s="25">
        <f>A45</f>
        <v>4</v>
      </c>
      <c r="AJ45" s="82">
        <f t="shared" ref="AJ45" si="2">AJ44+AF44</f>
        <v>717954.09756242624</v>
      </c>
      <c r="AK45" s="82">
        <f t="shared" ref="AK45" si="3">AK44+AG44</f>
        <v>458913.75265682524</v>
      </c>
      <c r="AL45" s="66"/>
      <c r="AM45" s="9" t="str">
        <f>IF(A46=0,A45&amp;" - 1",A45&amp;" - "&amp;A46)</f>
        <v>4 - 1</v>
      </c>
      <c r="AN45" s="18">
        <f>AN44+F44+F45</f>
        <v>-39.89000000001397</v>
      </c>
      <c r="AO45" s="18">
        <f>AN45*G45</f>
        <v>-50.261400000389109</v>
      </c>
      <c r="AP45" s="9" t="str">
        <f>D45&amp;","&amp;C45</f>
        <v>458913.56,717954.3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1596.5796000003229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798.28980000016145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1.0620205080569028E-2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11288.941318917039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119.89087194940836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2.6801716310462798E-3</v>
      </c>
      <c r="AB40" s="91">
        <f>SUM(AB42:AB65536)</f>
        <v>1.0276450553643457E-2</v>
      </c>
      <c r="AC40" s="91"/>
      <c r="AD40" s="91">
        <f>SUM(AD42:AD65536)</f>
        <v>2.6801716310462798E-3</v>
      </c>
      <c r="AE40" s="91">
        <f>SUM(AE42:AE65536)</f>
        <v>1.0276450553643457E-2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717913.51764894242</v>
      </c>
      <c r="AK40" s="92">
        <f>AK44+AG44</f>
        <v>458932.60118616361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3314.2099999999627</v>
      </c>
      <c r="G41" s="72">
        <f>IF(D42=0,D41-$D$41,D41-D42)</f>
        <v>3537.9199999999837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4847.769162253875</v>
      </c>
      <c r="N41" s="36">
        <f>IF(F41=0,,ATAN(G41/F41))</f>
        <v>0.81803481303145675</v>
      </c>
      <c r="O41" s="36">
        <f>ABS(DEGREES(N41))</f>
        <v>46.869942281475865</v>
      </c>
      <c r="P41" s="37" t="str">
        <f>TEXT(INT(O41),"00")</f>
        <v>46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46.866666666666667</v>
      </c>
      <c r="X41" s="22">
        <f>IF(R41="",W41,IF(R41="N",IF(U41="E",180+W41,180-W41),IF(U41="E",360-W41,W41)))</f>
        <v>46.866666666666667</v>
      </c>
      <c r="Y41" s="22">
        <f>RADIANS(X41)</f>
        <v>0.81797764276800911</v>
      </c>
      <c r="Z41" s="64"/>
      <c r="AA41" s="58">
        <f>-M41*COS(Y41)</f>
        <v>-3314.4122584021625</v>
      </c>
      <c r="AB41" s="58">
        <f>-M41*SIN(Y41)</f>
        <v>-3537.730519959528</v>
      </c>
      <c r="AC41" s="64"/>
      <c r="AD41" s="22">
        <v>0</v>
      </c>
      <c r="AE41" s="22">
        <v>0</v>
      </c>
      <c r="AF41" s="22">
        <f t="shared" ref="AF41:AG43" si="0">AA41-AD41</f>
        <v>-3314.4122584021625</v>
      </c>
      <c r="AG41" s="22">
        <f t="shared" si="0"/>
        <v>-3537.730519959528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717914.41</v>
      </c>
      <c r="D42" s="60">
        <v>458912.3</v>
      </c>
      <c r="E42" s="79"/>
      <c r="F42" s="72">
        <f>IF(C43=0,C42-$C$42,C42-C43)</f>
        <v>-39.89000000001397</v>
      </c>
      <c r="G42" s="72">
        <f>IF(D43=0,D42-$D$42,D42-D43)</f>
        <v>-1.2600000000093132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39.909894763092751</v>
      </c>
      <c r="N42" s="36">
        <f>IF(F42=0,,ATAN(G42/F42))</f>
        <v>3.1576365106548966E-2</v>
      </c>
      <c r="O42" s="36">
        <f>ABS(DEGREES(N42))</f>
        <v>1.8091924529694157</v>
      </c>
      <c r="P42" s="37" t="str">
        <f>TEXT(INT(O42),"00")</f>
        <v>01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1.8166666666666667</v>
      </c>
      <c r="X42" s="22">
        <f>IF(R42="",W42,IF(R42="N",IF(U42="E",180+W42,180-W42),IF(U42="E",360-W42,W42)))</f>
        <v>181.81666666666666</v>
      </c>
      <c r="Y42" s="22">
        <f>RADIANS(X42)</f>
        <v>3.1732994683343567</v>
      </c>
      <c r="Z42" s="64"/>
      <c r="AA42" s="58">
        <f>-M42*COS(Y42)</f>
        <v>39.889835294064319</v>
      </c>
      <c r="AB42" s="58">
        <f>-M42*SIN(Y42)</f>
        <v>1.2652036253341776</v>
      </c>
      <c r="AC42" s="64"/>
      <c r="AD42" s="82">
        <f>$AA$40/$M$40*M42</f>
        <v>8.9218942195383314E-4</v>
      </c>
      <c r="AE42" s="82">
        <f>$AB$40/$M$40*M42</f>
        <v>3.4208781157843648E-3</v>
      </c>
      <c r="AF42" s="22">
        <f t="shared" si="0"/>
        <v>39.888943104642365</v>
      </c>
      <c r="AG42" s="22">
        <f t="shared" si="0"/>
        <v>1.2617827472183933</v>
      </c>
      <c r="AH42" s="63"/>
      <c r="AI42" s="38">
        <f>A42</f>
        <v>1</v>
      </c>
      <c r="AJ42" s="82">
        <f t="shared" ref="AJ42:AK44" si="1">AJ41+AF41</f>
        <v>717914.20774159778</v>
      </c>
      <c r="AK42" s="82">
        <f t="shared" si="1"/>
        <v>458912.48948004044</v>
      </c>
      <c r="AL42" s="66"/>
      <c r="AM42" s="9" t="str">
        <f>IF(A43=0,A42&amp;" - 1",A42&amp;" - "&amp;A43)</f>
        <v>1 - 2</v>
      </c>
      <c r="AN42" s="18">
        <f>F42</f>
        <v>-39.89000000001397</v>
      </c>
      <c r="AO42" s="18">
        <f>AN42*G42</f>
        <v>50.261400000389109</v>
      </c>
      <c r="AP42" s="9" t="str">
        <f>D42&amp;","&amp;C42</f>
        <v>458912.3,717914.41</v>
      </c>
    </row>
    <row r="43" spans="1:44">
      <c r="A43" s="20">
        <f>A42+1</f>
        <v>2</v>
      </c>
      <c r="B43" s="44"/>
      <c r="C43" s="60">
        <v>717954.3</v>
      </c>
      <c r="D43" s="60">
        <v>458913.56</v>
      </c>
      <c r="E43" s="79"/>
      <c r="F43" s="72">
        <f>IF(C44=0,C43-$C$42,C43-C44)</f>
        <v>0.55000000004656613</v>
      </c>
      <c r="G43" s="72">
        <f>IF(D44=0,D43-$D$42,D43-D44)</f>
        <v>-19.809999999997672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19.817633562056773</v>
      </c>
      <c r="N43" s="36">
        <f>IF(F43=0,,ATAN(G43/F43))</f>
        <v>-1.5430397014922248</v>
      </c>
      <c r="O43" s="36">
        <f>ABS(DEGREES(N43))</f>
        <v>88.409662516630874</v>
      </c>
      <c r="P43" s="37" t="str">
        <f>TEXT(INT(O43),"00")</f>
        <v>88</v>
      </c>
      <c r="Q43" s="38" t="str">
        <f>TEXT((O43-P43)*60,"00")</f>
        <v>25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25</v>
      </c>
      <c r="U43" s="40" t="str">
        <f>IF(L43="",IF(G43&gt;0,"W","E"),"")</f>
        <v>E</v>
      </c>
      <c r="V43" s="44"/>
      <c r="W43" s="22">
        <f>IF(S43="due",90*(I43+K43),S43+T43/60)</f>
        <v>88.416666666666671</v>
      </c>
      <c r="X43" s="22">
        <f>IF(R43="",W43,IF(R43="N",IF(U43="E",180+W43,180-W43),IF(U43="E",360-W43,W43)))</f>
        <v>271.58333333333331</v>
      </c>
      <c r="Y43" s="22">
        <f>RADIANS(X43)</f>
        <v>4.7400233602079327</v>
      </c>
      <c r="Z43" s="64"/>
      <c r="AA43" s="58">
        <f>-M43*COS(Y43)</f>
        <v>-0.54757831299552195</v>
      </c>
      <c r="AB43" s="58">
        <f>-M43*SIN(Y43)</f>
        <v>19.810067086991303</v>
      </c>
      <c r="AC43" s="64"/>
      <c r="AD43" s="82">
        <f>$AA$40/$M$40*M43</f>
        <v>4.4302504772764155E-4</v>
      </c>
      <c r="AE43" s="82">
        <f>$AB$40/$M$40*M43</f>
        <v>1.6986691987413349E-3</v>
      </c>
      <c r="AF43" s="22">
        <f t="shared" si="0"/>
        <v>-0.5480213380432496</v>
      </c>
      <c r="AG43" s="22">
        <f t="shared" si="0"/>
        <v>19.808368417792561</v>
      </c>
      <c r="AH43" s="64"/>
      <c r="AI43" s="25">
        <f>A43</f>
        <v>2</v>
      </c>
      <c r="AJ43" s="82">
        <f t="shared" si="1"/>
        <v>717954.09668470244</v>
      </c>
      <c r="AK43" s="82">
        <f t="shared" si="1"/>
        <v>458913.75126278767</v>
      </c>
      <c r="AL43" s="66"/>
      <c r="AM43" s="9" t="str">
        <f>IF(A44=0,A43&amp;" - 1",A43&amp;" - "&amp;A44)</f>
        <v>2 - 3</v>
      </c>
      <c r="AN43" s="18">
        <f>AN42+F42+F43</f>
        <v>-79.229999999981374</v>
      </c>
      <c r="AO43" s="18">
        <f>AN43*G43</f>
        <v>1569.5462999994465</v>
      </c>
      <c r="AP43" s="9" t="str">
        <f>D43&amp;","&amp;C43</f>
        <v>458913.56,717954.3</v>
      </c>
    </row>
    <row r="44" spans="1:44" s="46" customFormat="1">
      <c r="A44" s="20">
        <f>A43+1</f>
        <v>3</v>
      </c>
      <c r="B44" s="44"/>
      <c r="C44" s="60">
        <v>717953.75</v>
      </c>
      <c r="D44" s="60">
        <v>458933.37</v>
      </c>
      <c r="E44" s="79"/>
      <c r="F44" s="72">
        <f>IF(C45=0,C44-$C$42,C44-C45)</f>
        <v>40.03000000002794</v>
      </c>
      <c r="G44" s="72">
        <f>IF(D45=0,D44-$D$42,D44-D45)</f>
        <v>0.96000000002095476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40.041509711826265</v>
      </c>
      <c r="N44" s="22">
        <f>IF(F44=0,,ATAN(G44/F44))</f>
        <v>2.397741742877121E-2</v>
      </c>
      <c r="O44" s="22">
        <f>ABS(DEGREES(N44))</f>
        <v>1.3738048222920125</v>
      </c>
      <c r="P44" s="24" t="str">
        <f>TEXT(INT(O44),"00")</f>
        <v>01</v>
      </c>
      <c r="Q44" s="25" t="str">
        <f>TEXT((O44-P44)*60,"00")</f>
        <v>22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22</v>
      </c>
      <c r="U44" s="24" t="str">
        <f>IF(L44="",IF(G44&gt;0,"W","E"),"")</f>
        <v>W</v>
      </c>
      <c r="V44" s="44"/>
      <c r="W44" s="22">
        <f>IF(S44="due",90*(I44+K44),S44+T44/60)</f>
        <v>1.3666666666666667</v>
      </c>
      <c r="X44" s="22">
        <f>IF(R44="",W44,IF(R44="N",IF(U44="E",180+W44,180-W44),IF(U44="E",360-W44,W44)))</f>
        <v>1.3666666666666667</v>
      </c>
      <c r="Y44" s="22">
        <f>RADIANS(X44)</f>
        <v>2.385283311058917E-2</v>
      </c>
      <c r="Z44" s="64"/>
      <c r="AA44" s="58">
        <f>-M44*COS(Y44)</f>
        <v>-40.03011929031522</v>
      </c>
      <c r="AB44" s="58">
        <f>-M44*SIN(Y44)</f>
        <v>-0.95501288232682413</v>
      </c>
      <c r="AC44" s="64"/>
      <c r="AD44" s="82">
        <f>$AA$40/$M$40*M44</f>
        <v>8.9513168641551825E-4</v>
      </c>
      <c r="AE44" s="82">
        <f>$AB$40/$M$40*M44</f>
        <v>3.4321594960161394E-3</v>
      </c>
      <c r="AF44" s="22">
        <f>AA44-AD44</f>
        <v>-40.031014422001633</v>
      </c>
      <c r="AG44" s="22">
        <f>AB44-AE44</f>
        <v>-0.95844504182284029</v>
      </c>
      <c r="AH44" s="64"/>
      <c r="AI44" s="25">
        <f>A44</f>
        <v>3</v>
      </c>
      <c r="AJ44" s="82">
        <f t="shared" si="1"/>
        <v>717953.54866336437</v>
      </c>
      <c r="AK44" s="82">
        <f t="shared" si="1"/>
        <v>458933.55963120545</v>
      </c>
      <c r="AL44" s="66"/>
      <c r="AM44" s="9" t="str">
        <f>IF(A45=0,A44&amp;" - 1",A44&amp;" - "&amp;A45)</f>
        <v>3 - 4</v>
      </c>
      <c r="AN44" s="18">
        <f>AN43+F43+F44</f>
        <v>-38.649999999906868</v>
      </c>
      <c r="AO44" s="18">
        <f>AN44*G44</f>
        <v>-37.104000000720497</v>
      </c>
      <c r="AP44" s="9" t="str">
        <f>D44&amp;","&amp;C44</f>
        <v>458933.37,717953.75</v>
      </c>
    </row>
    <row r="45" spans="1:44" s="46" customFormat="1">
      <c r="A45" s="20">
        <f>A44+1</f>
        <v>4</v>
      </c>
      <c r="B45" s="44"/>
      <c r="C45" s="60">
        <v>717913.72</v>
      </c>
      <c r="D45" s="60">
        <v>458932.41</v>
      </c>
      <c r="E45" s="79"/>
      <c r="F45" s="72">
        <f>IF(C46=0,C45-$C$42,C45-C46)</f>
        <v>-0.69000000006053597</v>
      </c>
      <c r="G45" s="72">
        <f>IF(D46=0,D45-$D$42,D45-D46)</f>
        <v>20.10999999998603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20.121833912432574</v>
      </c>
      <c r="N45" s="22">
        <f>IF(F45=0,,ATAN(G45/F45))</f>
        <v>-1.5364984938594648</v>
      </c>
      <c r="O45" s="22">
        <f>ABS(DEGREES(N45))</f>
        <v>88.034878926354963</v>
      </c>
      <c r="P45" s="24" t="str">
        <f>TEXT(INT(O45),"00")</f>
        <v>88</v>
      </c>
      <c r="Q45" s="25" t="str">
        <f>TEXT((O45-P45)*60,"00")</f>
        <v>02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02</v>
      </c>
      <c r="U45" s="24" t="str">
        <f>IF(L45="",IF(G45&gt;0,"W","E"),"")</f>
        <v>W</v>
      </c>
      <c r="V45" s="44"/>
      <c r="W45" s="22">
        <f>IF(S45="due",90*(I45+K45),S45+T45/60)</f>
        <v>88.033333333333331</v>
      </c>
      <c r="X45" s="22">
        <f>IF(R45="",W45,IF(R45="N",IF(U45="E",180+W45,180-W45),IF(U45="E",360-W45,W45)))</f>
        <v>91.966666666666669</v>
      </c>
      <c r="Y45" s="22">
        <f>RADIANS(X45)</f>
        <v>1.6051211354174517</v>
      </c>
      <c r="Z45" s="64"/>
      <c r="AA45" s="58">
        <f>-M45*COS(Y45)</f>
        <v>0.69054248087746584</v>
      </c>
      <c r="AB45" s="58">
        <f>-M45*SIN(Y45)</f>
        <v>-20.109981379445014</v>
      </c>
      <c r="AC45" s="64"/>
      <c r="AD45" s="82">
        <f>$AA$40/$M$40*M45</f>
        <v>4.4982547494928693E-4</v>
      </c>
      <c r="AE45" s="82">
        <f>$AB$40/$M$40*M45</f>
        <v>1.7247437431016186E-3</v>
      </c>
      <c r="AF45" s="22">
        <f>AA45-AD45</f>
        <v>0.69009265540251652</v>
      </c>
      <c r="AG45" s="22">
        <f>AB45-AE45</f>
        <v>-20.111706123188114</v>
      </c>
      <c r="AH45" s="64"/>
      <c r="AI45" s="25">
        <f>A45</f>
        <v>4</v>
      </c>
      <c r="AJ45" s="82">
        <f t="shared" ref="AJ45" si="2">AJ44+AF44</f>
        <v>717913.51764894242</v>
      </c>
      <c r="AK45" s="82">
        <f t="shared" ref="AK45" si="3">AK44+AG44</f>
        <v>458932.60118616361</v>
      </c>
      <c r="AL45" s="66"/>
      <c r="AM45" s="9" t="str">
        <f>IF(A46=0,A45&amp;" - 1",A45&amp;" - "&amp;A46)</f>
        <v>4 - 1</v>
      </c>
      <c r="AN45" s="18">
        <f>AN44+F44+F45</f>
        <v>0.69000000006053597</v>
      </c>
      <c r="AO45" s="18">
        <f>AN45*G45</f>
        <v>13.875900001207739</v>
      </c>
      <c r="AP45" s="9" t="str">
        <f>D45&amp;","&amp;C45</f>
        <v>458932.41,717913.72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1611.2107999997697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805.60539999988487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4.9472063604200558E-3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24328.774075717876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120.35946584861404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2.8009792809200462E-3</v>
      </c>
      <c r="AB40" s="91">
        <f>SUM(AB42:AB65536)</f>
        <v>-4.077911946135826E-3</v>
      </c>
      <c r="AC40" s="91"/>
      <c r="AD40" s="91">
        <f>SUM(AD42:AD65536)</f>
        <v>2.8009792809200462E-3</v>
      </c>
      <c r="AE40" s="91">
        <f>SUM(AE42:AE65536)</f>
        <v>-4.077911946135826E-3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717874.10852738412</v>
      </c>
      <c r="AK40" s="92">
        <f>AK44+AG44</f>
        <v>458911.26295044355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3314.2099999999627</v>
      </c>
      <c r="G41" s="72">
        <f>IF(D42=0,D41-$D$41,D41-D42)</f>
        <v>3537.9199999999837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4847.769162253875</v>
      </c>
      <c r="N41" s="36">
        <f>IF(F41=0,,ATAN(G41/F41))</f>
        <v>0.81803481303145675</v>
      </c>
      <c r="O41" s="36">
        <f>ABS(DEGREES(N41))</f>
        <v>46.869942281475865</v>
      </c>
      <c r="P41" s="37" t="str">
        <f>TEXT(INT(O41),"00")</f>
        <v>46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46.866666666666667</v>
      </c>
      <c r="X41" s="22">
        <f>IF(R41="",W41,IF(R41="N",IF(U41="E",180+W41,180-W41),IF(U41="E",360-W41,W41)))</f>
        <v>46.866666666666667</v>
      </c>
      <c r="Y41" s="22">
        <f>RADIANS(X41)</f>
        <v>0.81797764276800911</v>
      </c>
      <c r="Z41" s="64"/>
      <c r="AA41" s="58">
        <f>-M41*COS(Y41)</f>
        <v>-3314.4122584021625</v>
      </c>
      <c r="AB41" s="58">
        <f>-M41*SIN(Y41)</f>
        <v>-3537.730519959528</v>
      </c>
      <c r="AC41" s="64"/>
      <c r="AD41" s="22">
        <v>0</v>
      </c>
      <c r="AE41" s="22">
        <v>0</v>
      </c>
      <c r="AF41" s="22">
        <f t="shared" ref="AF41:AG43" si="0">AA41-AD41</f>
        <v>-3314.4122584021625</v>
      </c>
      <c r="AG41" s="22">
        <f t="shared" si="0"/>
        <v>-3537.730519959528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717914.41</v>
      </c>
      <c r="D42" s="60">
        <v>458912.3</v>
      </c>
      <c r="E42" s="79"/>
      <c r="F42" s="72">
        <f>IF(C43=0,C42-$C$42,C42-C43)</f>
        <v>0.68000000005122274</v>
      </c>
      <c r="G42" s="72">
        <f>IF(D43=0,D42-$D$42,D42-D43)</f>
        <v>-20.10999999998603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20.12149348332543</v>
      </c>
      <c r="N42" s="36">
        <f>IF(F42=0,,ATAN(G42/F42))</f>
        <v>-1.5369951826016968</v>
      </c>
      <c r="O42" s="36">
        <f>ABS(DEGREES(N42))</f>
        <v>88.063337095016522</v>
      </c>
      <c r="P42" s="37" t="str">
        <f>TEXT(INT(O42),"00")</f>
        <v>88</v>
      </c>
      <c r="Q42" s="38" t="str">
        <f>TEXT((O42-P42)*60,"00")</f>
        <v>04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88.066666666666663</v>
      </c>
      <c r="X42" s="22">
        <f>IF(R42="",W42,IF(R42="N",IF(U42="E",180+W42,180-W42),IF(U42="E",360-W42,W42)))</f>
        <v>271.93333333333334</v>
      </c>
      <c r="Y42" s="22">
        <f>RADIANS(X42)</f>
        <v>4.7461320125899134</v>
      </c>
      <c r="Z42" s="64"/>
      <c r="AA42" s="58">
        <f>-M42*COS(Y42)</f>
        <v>-0.67883136682549705</v>
      </c>
      <c r="AB42" s="58">
        <f>-M42*SIN(Y42)</f>
        <v>20.110039482182067</v>
      </c>
      <c r="AC42" s="64"/>
      <c r="AD42" s="82">
        <f>$AA$40/$M$40*M42</f>
        <v>4.682630148828569E-4</v>
      </c>
      <c r="AE42" s="82">
        <f>$AB$40/$M$40*M42</f>
        <v>-6.8173847458705562E-4</v>
      </c>
      <c r="AF42" s="22">
        <f t="shared" si="0"/>
        <v>-0.67929962984037995</v>
      </c>
      <c r="AG42" s="22">
        <f t="shared" si="0"/>
        <v>20.110721220656654</v>
      </c>
      <c r="AH42" s="63"/>
      <c r="AI42" s="38">
        <f>A42</f>
        <v>1</v>
      </c>
      <c r="AJ42" s="82">
        <f t="shared" ref="AJ42:AK44" si="1">AJ41+AF41</f>
        <v>717914.20774159778</v>
      </c>
      <c r="AK42" s="82">
        <f t="shared" si="1"/>
        <v>458912.48948004044</v>
      </c>
      <c r="AL42" s="66"/>
      <c r="AM42" s="9" t="str">
        <f>IF(A43=0,A42&amp;" - 1",A42&amp;" - "&amp;A43)</f>
        <v>1 - 2</v>
      </c>
      <c r="AN42" s="18">
        <f>F42</f>
        <v>0.68000000005122274</v>
      </c>
      <c r="AO42" s="18">
        <f>AN42*G42</f>
        <v>-13.674800001020589</v>
      </c>
      <c r="AP42" s="9" t="str">
        <f>D42&amp;","&amp;C42</f>
        <v>458912.3,717914.41</v>
      </c>
    </row>
    <row r="43" spans="1:44">
      <c r="A43" s="20">
        <f>A42+1</f>
        <v>2</v>
      </c>
      <c r="B43" s="44"/>
      <c r="C43" s="60">
        <v>717913.73</v>
      </c>
      <c r="D43" s="60">
        <v>458932.41</v>
      </c>
      <c r="E43" s="79"/>
      <c r="F43" s="72">
        <f>IF(C44=0,C43-$C$42,C43-C44)</f>
        <v>40.020000000018626</v>
      </c>
      <c r="G43" s="72">
        <f>IF(D44=0,D43-$D$42,D43-D44)</f>
        <v>1.2699999999604188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40.040146103646904</v>
      </c>
      <c r="N43" s="36">
        <f>IF(F43=0,,ATAN(G43/F43))</f>
        <v>3.1723486690146845E-2</v>
      </c>
      <c r="O43" s="36">
        <f>ABS(DEGREES(N43))</f>
        <v>1.8176218987848554</v>
      </c>
      <c r="P43" s="37" t="str">
        <f>TEXT(INT(O43),"00")</f>
        <v>01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49</v>
      </c>
      <c r="U43" s="40" t="str">
        <f>IF(L43="",IF(G43&gt;0,"W","E"),"")</f>
        <v>W</v>
      </c>
      <c r="V43" s="44"/>
      <c r="W43" s="22">
        <f>IF(S43="due",90*(I43+K43),S43+T43/60)</f>
        <v>1.8166666666666667</v>
      </c>
      <c r="X43" s="22">
        <f>IF(R43="",W43,IF(R43="N",IF(U43="E",180+W43,180-W43),IF(U43="E",360-W43,W43)))</f>
        <v>1.8166666666666667</v>
      </c>
      <c r="Y43" s="22">
        <f>RADIANS(X43)</f>
        <v>3.1706814744563654E-2</v>
      </c>
      <c r="Z43" s="64"/>
      <c r="AA43" s="58">
        <f>-M43*COS(Y43)</f>
        <v>-40.020021167827657</v>
      </c>
      <c r="AB43" s="58">
        <f>-M43*SIN(Y43)</f>
        <v>-1.2693327885217094</v>
      </c>
      <c r="AC43" s="64"/>
      <c r="AD43" s="82">
        <f>$AA$40/$M$40*M43</f>
        <v>9.31805561370543E-4</v>
      </c>
      <c r="AE43" s="82">
        <f>$AB$40/$M$40*M43</f>
        <v>-1.3566044761818437E-3</v>
      </c>
      <c r="AF43" s="22">
        <f t="shared" si="0"/>
        <v>-40.020952973389029</v>
      </c>
      <c r="AG43" s="22">
        <f t="shared" si="0"/>
        <v>-1.2679761840455275</v>
      </c>
      <c r="AH43" s="64"/>
      <c r="AI43" s="25">
        <f>A43</f>
        <v>2</v>
      </c>
      <c r="AJ43" s="82">
        <f t="shared" si="1"/>
        <v>717913.52844196791</v>
      </c>
      <c r="AK43" s="82">
        <f t="shared" si="1"/>
        <v>458932.60020126111</v>
      </c>
      <c r="AL43" s="66"/>
      <c r="AM43" s="9" t="str">
        <f>IF(A44=0,A43&amp;" - 1",A43&amp;" - "&amp;A44)</f>
        <v>2 - 3</v>
      </c>
      <c r="AN43" s="18">
        <f>AN42+F42+F43</f>
        <v>41.380000000121072</v>
      </c>
      <c r="AO43" s="18">
        <f>AN43*G43</f>
        <v>52.552599998515888</v>
      </c>
      <c r="AP43" s="9" t="str">
        <f>D43&amp;","&amp;C43</f>
        <v>458932.41,717913.73</v>
      </c>
    </row>
    <row r="44" spans="1:44" s="46" customFormat="1">
      <c r="A44" s="20">
        <f>A43+1</f>
        <v>3</v>
      </c>
      <c r="B44" s="44"/>
      <c r="C44" s="60">
        <v>717873.71</v>
      </c>
      <c r="D44" s="60">
        <v>458931.14</v>
      </c>
      <c r="E44" s="79"/>
      <c r="F44" s="72">
        <f>IF(C45=0,C44-$C$42,C44-C45)</f>
        <v>-0.60000000009313226</v>
      </c>
      <c r="G44" s="72">
        <f>IF(D45=0,D44-$D$42,D44-D45)</f>
        <v>20.070000000006985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20.07896660688473</v>
      </c>
      <c r="N44" s="22">
        <f>IF(F44=0,,ATAN(G44/F44))</f>
        <v>-1.5409098619569068</v>
      </c>
      <c r="O44" s="22">
        <f>ABS(DEGREES(N44))</f>
        <v>88.287631700217048</v>
      </c>
      <c r="P44" s="24" t="str">
        <f>TEXT(INT(O44),"00")</f>
        <v>88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88.283333333333331</v>
      </c>
      <c r="X44" s="22">
        <f>IF(R44="",W44,IF(R44="N",IF(U44="E",180+W44,180-W44),IF(U44="E",360-W44,W44)))</f>
        <v>91.716666666666669</v>
      </c>
      <c r="Y44" s="22">
        <f>RADIANS(X44)</f>
        <v>1.6007578122874659</v>
      </c>
      <c r="Z44" s="64"/>
      <c r="AA44" s="58">
        <f>-M44*COS(Y44)</f>
        <v>0.60150566294070396</v>
      </c>
      <c r="AB44" s="58">
        <f>-M44*SIN(Y44)</f>
        <v>-20.069954931136301</v>
      </c>
      <c r="AC44" s="64"/>
      <c r="AD44" s="82">
        <f>$AA$40/$M$40*M44</f>
        <v>4.6727333867456873E-4</v>
      </c>
      <c r="AE44" s="82">
        <f>$AB$40/$M$40*M44</f>
        <v>-6.8029761693413535E-4</v>
      </c>
      <c r="AF44" s="22">
        <f>AA44-AD44</f>
        <v>0.60103838960202938</v>
      </c>
      <c r="AG44" s="22">
        <f>AB44-AE44</f>
        <v>-20.069274633519367</v>
      </c>
      <c r="AH44" s="64"/>
      <c r="AI44" s="25">
        <f>A44</f>
        <v>3</v>
      </c>
      <c r="AJ44" s="82">
        <f t="shared" si="1"/>
        <v>717873.50748899451</v>
      </c>
      <c r="AK44" s="82">
        <f t="shared" si="1"/>
        <v>458931.33222507709</v>
      </c>
      <c r="AL44" s="66"/>
      <c r="AM44" s="9" t="str">
        <f>IF(A45=0,A44&amp;" - 1",A44&amp;" - "&amp;A45)</f>
        <v>3 - 4</v>
      </c>
      <c r="AN44" s="18">
        <f>AN43+F43+F44</f>
        <v>80.800000000046566</v>
      </c>
      <c r="AO44" s="18">
        <f>AN44*G44</f>
        <v>1621.656000001499</v>
      </c>
      <c r="AP44" s="9" t="str">
        <f>D44&amp;","&amp;C44</f>
        <v>458931.14,717873.71</v>
      </c>
    </row>
    <row r="45" spans="1:44" s="46" customFormat="1">
      <c r="A45" s="20">
        <f>A44+1</f>
        <v>4</v>
      </c>
      <c r="B45" s="44"/>
      <c r="C45" s="60">
        <v>717874.31</v>
      </c>
      <c r="D45" s="60">
        <v>458911.07</v>
      </c>
      <c r="E45" s="79"/>
      <c r="F45" s="72">
        <f>IF(C46=0,C45-$C$42,C45-C46)</f>
        <v>-40.099999999976717</v>
      </c>
      <c r="G45" s="72">
        <f>IF(D46=0,D45-$D$42,D45-D46)</f>
        <v>-1.2299999999813735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40.118859654756974</v>
      </c>
      <c r="N45" s="22">
        <f>IF(F45=0,,ATAN(G45/F45))</f>
        <v>3.0663702447110069E-2</v>
      </c>
      <c r="O45" s="22">
        <f>ABS(DEGREES(N45))</f>
        <v>1.7569007344643814</v>
      </c>
      <c r="P45" s="24" t="str">
        <f>TEXT(INT(O45),"00")</f>
        <v>01</v>
      </c>
      <c r="Q45" s="25" t="str">
        <f>TEXT((O45-P45)*60,"00")</f>
        <v>45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45</v>
      </c>
      <c r="U45" s="24" t="str">
        <f>IF(L45="",IF(G45&gt;0,"W","E"),"")</f>
        <v>E</v>
      </c>
      <c r="V45" s="44"/>
      <c r="W45" s="22">
        <f>IF(S45="due",90*(I45+K45),S45+T45/60)</f>
        <v>1.75</v>
      </c>
      <c r="X45" s="22">
        <f>IF(R45="",W45,IF(R45="N",IF(U45="E",180+W45,180-W45),IF(U45="E",360-W45,W45)))</f>
        <v>181.75</v>
      </c>
      <c r="Y45" s="22">
        <f>RADIANS(X45)</f>
        <v>3.1721359154996938</v>
      </c>
      <c r="Z45" s="64"/>
      <c r="AA45" s="58">
        <f>-M45*COS(Y45)</f>
        <v>40.100147850993373</v>
      </c>
      <c r="AB45" s="58">
        <f>-M45*SIN(Y45)</f>
        <v>1.2251703255298072</v>
      </c>
      <c r="AC45" s="64"/>
      <c r="AD45" s="82">
        <f>$AA$40/$M$40*M45</f>
        <v>9.3363736599207776E-4</v>
      </c>
      <c r="AE45" s="82">
        <f>$AB$40/$M$40*M45</f>
        <v>-1.3592713784327914E-3</v>
      </c>
      <c r="AF45" s="22">
        <f>AA45-AD45</f>
        <v>40.099214213627384</v>
      </c>
      <c r="AG45" s="22">
        <f>AB45-AE45</f>
        <v>1.2265295969082399</v>
      </c>
      <c r="AH45" s="64"/>
      <c r="AI45" s="25">
        <f>A45</f>
        <v>4</v>
      </c>
      <c r="AJ45" s="82">
        <f t="shared" ref="AJ45" si="2">AJ44+AF44</f>
        <v>717874.10852738412</v>
      </c>
      <c r="AK45" s="82">
        <f t="shared" ref="AK45" si="3">AK44+AG44</f>
        <v>458911.26295044355</v>
      </c>
      <c r="AL45" s="66"/>
      <c r="AM45" s="9" t="str">
        <f>IF(A46=0,A45&amp;" - 1",A45&amp;" - "&amp;A46)</f>
        <v>4 - 1</v>
      </c>
      <c r="AN45" s="18">
        <f>AN44+F44+F45</f>
        <v>40.099999999976717</v>
      </c>
      <c r="AO45" s="18">
        <f>AN45*G45</f>
        <v>-49.322999999224443</v>
      </c>
      <c r="AP45" s="9" t="str">
        <f>D45&amp;","&amp;C45</f>
        <v>458911.07,717874.31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1599.6742000006573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799.83710000032863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5.6235640873881255E-3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21355.685692948857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120.09506712441559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1.0181979415657683E-4</v>
      </c>
      <c r="AB40" s="91">
        <f>SUM(AB42:AB65536)</f>
        <v>-5.6226422413736543E-3</v>
      </c>
      <c r="AC40" s="91"/>
      <c r="AD40" s="91">
        <f>SUM(AD42:AD65536)</f>
        <v>1.0181979415657684E-4</v>
      </c>
      <c r="AE40" s="91">
        <f>SUM(AE42:AE65536)</f>
        <v>-5.6226422413736552E-3</v>
      </c>
      <c r="AF40" s="91">
        <f>SUM(AF42:AF65536)</f>
        <v>-3.219646771412954E-15</v>
      </c>
      <c r="AG40" s="91">
        <f>SUM(AG42:AG65536)</f>
        <v>0</v>
      </c>
      <c r="AH40" s="92"/>
      <c r="AI40" s="93">
        <v>1</v>
      </c>
      <c r="AJ40" s="92">
        <f>AJ44+AF44</f>
        <v>717913.66097121907</v>
      </c>
      <c r="AK40" s="92">
        <f>AK44+AG44</f>
        <v>458932.47465450014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3315.3199999999488</v>
      </c>
      <c r="G41" s="72">
        <f>IF(D42=0,D41-$D$41,D41-D42)</f>
        <v>3497.8299999999581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4819.3528000447704</v>
      </c>
      <c r="N41" s="36">
        <f>IF(F41=0,,ATAN(G41/F41))</f>
        <v>0.8121796613678961</v>
      </c>
      <c r="O41" s="36">
        <f>ABS(DEGREES(N41))</f>
        <v>46.534466802744838</v>
      </c>
      <c r="P41" s="37" t="str">
        <f>TEXT(INT(O41),"00")</f>
        <v>46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46.533333333333331</v>
      </c>
      <c r="X41" s="22">
        <f>IF(R41="",W41,IF(R41="N",IF(U41="E",180+W41,180-W41),IF(U41="E",360-W41,W41)))</f>
        <v>46.533333333333331</v>
      </c>
      <c r="Y41" s="22">
        <f>RADIANS(X41)</f>
        <v>0.81215987859469463</v>
      </c>
      <c r="Z41" s="64"/>
      <c r="AA41" s="58">
        <f>-M41*COS(Y41)</f>
        <v>-3315.3891961287932</v>
      </c>
      <c r="AB41" s="58">
        <f>-M41*SIN(Y41)</f>
        <v>-3497.7644130918602</v>
      </c>
      <c r="AC41" s="64"/>
      <c r="AD41" s="22">
        <v>0</v>
      </c>
      <c r="AE41" s="22">
        <v>0</v>
      </c>
      <c r="AF41" s="22">
        <f t="shared" ref="AF41:AG43" si="0">AA41-AD41</f>
        <v>-3315.3891961287932</v>
      </c>
      <c r="AG41" s="22">
        <f t="shared" si="0"/>
        <v>-3497.7644130918602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717913.3</v>
      </c>
      <c r="D42" s="60">
        <v>458952.39</v>
      </c>
      <c r="E42" s="79"/>
      <c r="F42" s="72">
        <f>IF(C43=0,C42-$C$42,C42-C43)</f>
        <v>40.14000000001397</v>
      </c>
      <c r="G42" s="72">
        <f>IF(D43=0,D42-$D$42,D42-D43)</f>
        <v>1.3500000000349246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40.162695377691172</v>
      </c>
      <c r="N42" s="36">
        <f>IF(F42=0,,ATAN(G42/F42))</f>
        <v>3.3619614757872965E-2</v>
      </c>
      <c r="O42" s="36">
        <f>ABS(DEGREES(N42))</f>
        <v>1.926262034481858</v>
      </c>
      <c r="P42" s="37" t="str">
        <f>TEXT(INT(O42),"00")</f>
        <v>01</v>
      </c>
      <c r="Q42" s="38" t="str">
        <f>TEXT((O42-P42)*60,"00")</f>
        <v>56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1.9333333333333333</v>
      </c>
      <c r="X42" s="22">
        <f>IF(R42="",W42,IF(R42="N",IF(U42="E",180+W42,180-W42),IF(U42="E",360-W42,W42)))</f>
        <v>1.9333333333333333</v>
      </c>
      <c r="Y42" s="22">
        <f>RADIANS(X42)</f>
        <v>3.3743032205223705E-2</v>
      </c>
      <c r="Z42" s="64"/>
      <c r="AA42" s="58">
        <f>-M42*COS(Y42)</f>
        <v>-40.139833080756908</v>
      </c>
      <c r="AB42" s="58">
        <f>-M42*SIN(Y42)</f>
        <v>-1.354953966077499</v>
      </c>
      <c r="AC42" s="64"/>
      <c r="AD42" s="82">
        <f>$AA$40/$M$40*M42</f>
        <v>3.4051002044016842E-5</v>
      </c>
      <c r="AE42" s="82">
        <f>$AB$40/$M$40*M42</f>
        <v>-1.8803475693475757E-3</v>
      </c>
      <c r="AF42" s="22">
        <f t="shared" si="0"/>
        <v>-40.139867131758955</v>
      </c>
      <c r="AG42" s="22">
        <f t="shared" si="0"/>
        <v>-1.3530736185081513</v>
      </c>
      <c r="AH42" s="63"/>
      <c r="AI42" s="38">
        <f>A42</f>
        <v>1</v>
      </c>
      <c r="AJ42" s="82">
        <f t="shared" ref="AJ42:AK44" si="1">AJ41+AF41</f>
        <v>717913.23080387118</v>
      </c>
      <c r="AK42" s="82">
        <f t="shared" si="1"/>
        <v>458952.45558690809</v>
      </c>
      <c r="AL42" s="66"/>
      <c r="AM42" s="9" t="str">
        <f>IF(A43=0,A42&amp;" - 1",A42&amp;" - "&amp;A43)</f>
        <v>1 - 2</v>
      </c>
      <c r="AN42" s="18">
        <f>F42</f>
        <v>40.14000000001397</v>
      </c>
      <c r="AO42" s="18">
        <f>AN42*G42</f>
        <v>54.18900000142073</v>
      </c>
      <c r="AP42" s="9" t="str">
        <f>D42&amp;","&amp;C42</f>
        <v>458952.39,717913.3</v>
      </c>
    </row>
    <row r="43" spans="1:44">
      <c r="A43" s="20">
        <f>A42+1</f>
        <v>2</v>
      </c>
      <c r="B43" s="44"/>
      <c r="C43" s="60">
        <v>717873.16</v>
      </c>
      <c r="D43" s="60">
        <v>458951.04</v>
      </c>
      <c r="E43" s="79"/>
      <c r="F43" s="72">
        <f>IF(C44=0,C43-$C$42,C43-C44)</f>
        <v>-0.54999999993015081</v>
      </c>
      <c r="G43" s="72">
        <f>IF(D44=0,D43-$D$42,D43-D44)</f>
        <v>19.899999999965075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19.907599051581613</v>
      </c>
      <c r="N43" s="36">
        <f>IF(F43=0,,ATAN(G43/F43))</f>
        <v>-1.5431651699445976</v>
      </c>
      <c r="O43" s="36">
        <f>ABS(DEGREES(N43))</f>
        <v>88.416851329413873</v>
      </c>
      <c r="P43" s="37" t="str">
        <f>TEXT(INT(O43),"00")</f>
        <v>88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25</v>
      </c>
      <c r="U43" s="40" t="str">
        <f>IF(L43="",IF(G43&gt;0,"W","E"),"")</f>
        <v>W</v>
      </c>
      <c r="V43" s="44"/>
      <c r="W43" s="22">
        <f>IF(S43="due",90*(I43+K43),S43+T43/60)</f>
        <v>88.416666666666671</v>
      </c>
      <c r="X43" s="22">
        <f>IF(R43="",W43,IF(R43="N",IF(U43="E",180+W43,180-W43),IF(U43="E",360-W43,W43)))</f>
        <v>91.583333333333329</v>
      </c>
      <c r="Y43" s="22">
        <f>RADIANS(X43)</f>
        <v>1.59843070661814</v>
      </c>
      <c r="Z43" s="64"/>
      <c r="AA43" s="58">
        <f>-M43*COS(Y43)</f>
        <v>0.55006413708888757</v>
      </c>
      <c r="AB43" s="58">
        <f>-M43*SIN(Y43)</f>
        <v>-19.8999982272266</v>
      </c>
      <c r="AC43" s="64"/>
      <c r="AD43" s="82">
        <f>$AA$40/$M$40*M43</f>
        <v>1.6878192303134263E-5</v>
      </c>
      <c r="AE43" s="82">
        <f>$AB$40/$M$40*M43</f>
        <v>-9.3203917556241233E-4</v>
      </c>
      <c r="AF43" s="22">
        <f t="shared" si="0"/>
        <v>0.55004725889658446</v>
      </c>
      <c r="AG43" s="22">
        <f t="shared" si="0"/>
        <v>-19.899066188051037</v>
      </c>
      <c r="AH43" s="64"/>
      <c r="AI43" s="25">
        <f>A43</f>
        <v>2</v>
      </c>
      <c r="AJ43" s="82">
        <f t="shared" si="1"/>
        <v>717873.09093673946</v>
      </c>
      <c r="AK43" s="82">
        <f t="shared" si="1"/>
        <v>458951.1025132896</v>
      </c>
      <c r="AL43" s="66"/>
      <c r="AM43" s="9" t="str">
        <f>IF(A44=0,A43&amp;" - 1",A43&amp;" - "&amp;A44)</f>
        <v>2 - 3</v>
      </c>
      <c r="AN43" s="18">
        <f>AN42+F42+F43</f>
        <v>79.730000000097789</v>
      </c>
      <c r="AO43" s="18">
        <f>AN43*G43</f>
        <v>1586.6269999991614</v>
      </c>
      <c r="AP43" s="9" t="str">
        <f>D43&amp;","&amp;C43</f>
        <v>458951.04,717873.16</v>
      </c>
    </row>
    <row r="44" spans="1:44" s="46" customFormat="1">
      <c r="A44" s="20">
        <f>A43+1</f>
        <v>3</v>
      </c>
      <c r="B44" s="44"/>
      <c r="C44" s="60">
        <v>717873.71</v>
      </c>
      <c r="D44" s="60">
        <v>458931.14</v>
      </c>
      <c r="E44" s="79"/>
      <c r="F44" s="72">
        <f>IF(C45=0,C44-$C$42,C44-C45)</f>
        <v>-40.020000000018626</v>
      </c>
      <c r="G44" s="72">
        <f>IF(D45=0,D44-$D$42,D44-D45)</f>
        <v>-1.2699999999604188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40.040146103646904</v>
      </c>
      <c r="N44" s="22">
        <f>IF(F44=0,,ATAN(G44/F44))</f>
        <v>3.1723486690146845E-2</v>
      </c>
      <c r="O44" s="22">
        <f>ABS(DEGREES(N44))</f>
        <v>1.8176218987848554</v>
      </c>
      <c r="P44" s="24" t="str">
        <f>TEXT(INT(O44),"00")</f>
        <v>01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49</v>
      </c>
      <c r="U44" s="24" t="str">
        <f>IF(L44="",IF(G44&gt;0,"W","E"),"")</f>
        <v>E</v>
      </c>
      <c r="V44" s="44"/>
      <c r="W44" s="22">
        <f>IF(S44="due",90*(I44+K44),S44+T44/60)</f>
        <v>1.8166666666666667</v>
      </c>
      <c r="X44" s="22">
        <f>IF(R44="",W44,IF(R44="N",IF(U44="E",180+W44,180-W44),IF(U44="E",360-W44,W44)))</f>
        <v>181.81666666666666</v>
      </c>
      <c r="Y44" s="22">
        <f>RADIANS(X44)</f>
        <v>3.1732994683343567</v>
      </c>
      <c r="Z44" s="64"/>
      <c r="AA44" s="58">
        <f>-M44*COS(Y44)</f>
        <v>40.020021167827657</v>
      </c>
      <c r="AB44" s="58">
        <f>-M44*SIN(Y44)</f>
        <v>1.2693327885217023</v>
      </c>
      <c r="AC44" s="64"/>
      <c r="AD44" s="82">
        <f>$AA$40/$M$40*M44</f>
        <v>3.3947101507916566E-5</v>
      </c>
      <c r="AE44" s="82">
        <f>$AB$40/$M$40*M44</f>
        <v>-1.8746100254051826E-3</v>
      </c>
      <c r="AF44" s="22">
        <f>AA44-AD44</f>
        <v>40.019987220726151</v>
      </c>
      <c r="AG44" s="22">
        <f>AB44-AE44</f>
        <v>1.2712073985471075</v>
      </c>
      <c r="AH44" s="64"/>
      <c r="AI44" s="25">
        <f>A44</f>
        <v>3</v>
      </c>
      <c r="AJ44" s="82">
        <f t="shared" si="1"/>
        <v>717873.64098399831</v>
      </c>
      <c r="AK44" s="82">
        <f t="shared" si="1"/>
        <v>458931.20344710158</v>
      </c>
      <c r="AL44" s="66"/>
      <c r="AM44" s="9" t="str">
        <f>IF(A45=0,A44&amp;" - 1",A44&amp;" - "&amp;A45)</f>
        <v>3 - 4</v>
      </c>
      <c r="AN44" s="18">
        <f>AN43+F43+F44</f>
        <v>39.160000000149012</v>
      </c>
      <c r="AO44" s="18">
        <f>AN44*G44</f>
        <v>-49.733199998639243</v>
      </c>
      <c r="AP44" s="9" t="str">
        <f>D44&amp;","&amp;C44</f>
        <v>458931.14,717873.71</v>
      </c>
    </row>
    <row r="45" spans="1:44" s="46" customFormat="1">
      <c r="A45" s="20">
        <f>A44+1</f>
        <v>4</v>
      </c>
      <c r="B45" s="44"/>
      <c r="C45" s="60">
        <v>717913.73</v>
      </c>
      <c r="D45" s="60">
        <v>458932.41</v>
      </c>
      <c r="E45" s="79"/>
      <c r="F45" s="72">
        <f>IF(C46=0,C45-$C$42,C45-C46)</f>
        <v>0.42999999993480742</v>
      </c>
      <c r="G45" s="72">
        <f>IF(D46=0,D45-$D$42,D45-D46)</f>
        <v>-19.980000000039581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19.984626591495914</v>
      </c>
      <c r="N45" s="22">
        <f>IF(F45=0,,ATAN(G45/F45))</f>
        <v>-1.5492781271035254</v>
      </c>
      <c r="O45" s="22">
        <f>ABS(DEGREES(N45))</f>
        <v>88.767097974964727</v>
      </c>
      <c r="P45" s="24" t="str">
        <f>TEXT(INT(O45),"00")</f>
        <v>88</v>
      </c>
      <c r="Q45" s="25" t="str">
        <f>TEXT((O45-P45)*60,"00")</f>
        <v>46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46</v>
      </c>
      <c r="U45" s="24" t="str">
        <f>IF(L45="",IF(G45&gt;0,"W","E"),"")</f>
        <v>E</v>
      </c>
      <c r="V45" s="44"/>
      <c r="W45" s="22">
        <f>IF(S45="due",90*(I45+K45),S45+T45/60)</f>
        <v>88.766666666666666</v>
      </c>
      <c r="X45" s="22">
        <f>IF(R45="",W45,IF(R45="N",IF(U45="E",180+W45,180-W45),IF(U45="E",360-W45,W45)))</f>
        <v>271.23333333333335</v>
      </c>
      <c r="Y45" s="22">
        <f>RADIANS(X45)</f>
        <v>4.7339147078259538</v>
      </c>
      <c r="Z45" s="64"/>
      <c r="AA45" s="58">
        <f>-M45*COS(Y45)</f>
        <v>-0.43015040436548124</v>
      </c>
      <c r="AB45" s="58">
        <f>-M45*SIN(Y45)</f>
        <v>19.979996762541024</v>
      </c>
      <c r="AC45" s="64"/>
      <c r="AD45" s="82">
        <f>$AA$40/$M$40*M45</f>
        <v>1.6943498301509173E-5</v>
      </c>
      <c r="AE45" s="82">
        <f>$AB$40/$M$40*M45</f>
        <v>-9.3564547105848435E-4</v>
      </c>
      <c r="AF45" s="22">
        <f>AA45-AD45</f>
        <v>-0.43016734786378275</v>
      </c>
      <c r="AG45" s="22">
        <f>AB45-AE45</f>
        <v>19.980932408012084</v>
      </c>
      <c r="AH45" s="64"/>
      <c r="AI45" s="25">
        <f>A45</f>
        <v>4</v>
      </c>
      <c r="AJ45" s="82">
        <f t="shared" ref="AJ45" si="2">AJ44+AF44</f>
        <v>717913.66097121907</v>
      </c>
      <c r="AK45" s="82">
        <f t="shared" ref="AK45" si="3">AK44+AG44</f>
        <v>458932.47465450014</v>
      </c>
      <c r="AL45" s="66"/>
      <c r="AM45" s="9" t="str">
        <f>IF(A46=0,A45&amp;" - 1",A45&amp;" - "&amp;A46)</f>
        <v>4 - 1</v>
      </c>
      <c r="AN45" s="18">
        <f>AN44+F44+F45</f>
        <v>-0.42999999993480742</v>
      </c>
      <c r="AO45" s="18">
        <f>AN45*G45</f>
        <v>8.591399998714472</v>
      </c>
      <c r="AP45" s="9" t="str">
        <f>D45&amp;","&amp;C45</f>
        <v>458932.41,717913.73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87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1601.6450000003099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800.82250000015495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9.9058959945981205E-3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12105.667721613856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119.91748539547045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1.431802511056901E-3</v>
      </c>
      <c r="AB40" s="91">
        <f>SUM(AB42:AB65536)</f>
        <v>-9.801873138595818E-3</v>
      </c>
      <c r="AC40" s="91"/>
      <c r="AD40" s="91">
        <f>SUM(AD42:AD65536)</f>
        <v>1.431802511056901E-3</v>
      </c>
      <c r="AE40" s="91">
        <f>SUM(AE42:AE65536)</f>
        <v>-9.801873138595818E-3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717952.9211369392</v>
      </c>
      <c r="AK40" s="92">
        <f>AK44+AG44</f>
        <v>458953.60719829361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3315.3199999999488</v>
      </c>
      <c r="G41" s="72">
        <f>IF(D42=0,D41-$D$41,D41-D42)</f>
        <v>3497.8299999999581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4819.3528000447704</v>
      </c>
      <c r="N41" s="36">
        <f>IF(F41=0,,ATAN(G41/F41))</f>
        <v>0.8121796613678961</v>
      </c>
      <c r="O41" s="36">
        <f>ABS(DEGREES(N41))</f>
        <v>46.534466802744838</v>
      </c>
      <c r="P41" s="37" t="str">
        <f>TEXT(INT(O41),"00")</f>
        <v>46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46.533333333333331</v>
      </c>
      <c r="X41" s="22">
        <f>IF(R41="",W41,IF(R41="N",IF(U41="E",180+W41,180-W41),IF(U41="E",360-W41,W41)))</f>
        <v>46.533333333333331</v>
      </c>
      <c r="Y41" s="22">
        <f>RADIANS(X41)</f>
        <v>0.81215987859469463</v>
      </c>
      <c r="Z41" s="64"/>
      <c r="AA41" s="58">
        <f>-M41*COS(Y41)</f>
        <v>-3315.3891961287932</v>
      </c>
      <c r="AB41" s="58">
        <f>-M41*SIN(Y41)</f>
        <v>-3497.7644130918602</v>
      </c>
      <c r="AC41" s="64"/>
      <c r="AD41" s="22">
        <v>0</v>
      </c>
      <c r="AE41" s="22">
        <v>0</v>
      </c>
      <c r="AF41" s="22">
        <f t="shared" ref="AF41:AG43" si="0">AA41-AD41</f>
        <v>-3315.3891961287932</v>
      </c>
      <c r="AG41" s="22">
        <f t="shared" si="0"/>
        <v>-3497.7644130918602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717913.3</v>
      </c>
      <c r="D42" s="60">
        <v>458952.39</v>
      </c>
      <c r="E42" s="79"/>
      <c r="F42" s="72">
        <f>IF(C43=0,C42-$C$42,C42-C43)</f>
        <v>-0.42999999993480742</v>
      </c>
      <c r="G42" s="72">
        <f>IF(D43=0,D42-$D$42,D42-D43)</f>
        <v>19.980000000039581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19.984626591495914</v>
      </c>
      <c r="N42" s="36">
        <f>IF(F42=0,,ATAN(G42/F42))</f>
        <v>-1.5492781271035254</v>
      </c>
      <c r="O42" s="36">
        <f>ABS(DEGREES(N42))</f>
        <v>88.767097974964727</v>
      </c>
      <c r="P42" s="37" t="str">
        <f>TEXT(INT(O42),"00")</f>
        <v>88</v>
      </c>
      <c r="Q42" s="38" t="str">
        <f>TEXT((O42-P42)*60,"00")</f>
        <v>46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46</v>
      </c>
      <c r="U42" s="40" t="str">
        <f>IF(L42="",IF(G42&gt;0,"W","E"),"")</f>
        <v>W</v>
      </c>
      <c r="V42" s="44"/>
      <c r="W42" s="22">
        <f>IF(S42="due",90*(I42+K42),S42+T42/60)</f>
        <v>88.766666666666666</v>
      </c>
      <c r="X42" s="22">
        <f>IF(R42="",W42,IF(R42="N",IF(U42="E",180+W42,180-W42),IF(U42="E",360-W42,W42)))</f>
        <v>91.233333333333334</v>
      </c>
      <c r="Y42" s="22">
        <f>RADIANS(X42)</f>
        <v>1.59232205423616</v>
      </c>
      <c r="Z42" s="64"/>
      <c r="AA42" s="58">
        <f>-M42*COS(Y42)</f>
        <v>0.43015040436547042</v>
      </c>
      <c r="AB42" s="58">
        <f>-M42*SIN(Y42)</f>
        <v>-19.979996762541024</v>
      </c>
      <c r="AC42" s="64"/>
      <c r="AD42" s="82">
        <f>$AA$40/$M$40*M42</f>
        <v>2.3861439757407707E-4</v>
      </c>
      <c r="AE42" s="82">
        <f>$AB$40/$M$40*M42</f>
        <v>-1.6335130271123129E-3</v>
      </c>
      <c r="AF42" s="22">
        <f t="shared" si="0"/>
        <v>0.42991178996789636</v>
      </c>
      <c r="AG42" s="22">
        <f t="shared" si="0"/>
        <v>-19.978363249513912</v>
      </c>
      <c r="AH42" s="63"/>
      <c r="AI42" s="38">
        <f>A42</f>
        <v>1</v>
      </c>
      <c r="AJ42" s="82">
        <f t="shared" ref="AJ42:AK44" si="1">AJ41+AF41</f>
        <v>717913.23080387118</v>
      </c>
      <c r="AK42" s="82">
        <f t="shared" si="1"/>
        <v>458952.45558690809</v>
      </c>
      <c r="AL42" s="66"/>
      <c r="AM42" s="9" t="str">
        <f>IF(A43=0,A42&amp;" - 1",A42&amp;" - "&amp;A43)</f>
        <v>1 - 2</v>
      </c>
      <c r="AN42" s="18">
        <f>F42</f>
        <v>-0.42999999993480742</v>
      </c>
      <c r="AO42" s="18">
        <f>AN42*G42</f>
        <v>-8.591399998714472</v>
      </c>
      <c r="AP42" s="9" t="str">
        <f>D42&amp;","&amp;C42</f>
        <v>458952.39,717913.3</v>
      </c>
    </row>
    <row r="43" spans="1:44">
      <c r="A43" s="20">
        <f>A42+1</f>
        <v>2</v>
      </c>
      <c r="B43" s="44"/>
      <c r="C43" s="60">
        <v>717913.73</v>
      </c>
      <c r="D43" s="60">
        <v>458932.41</v>
      </c>
      <c r="E43" s="79"/>
      <c r="F43" s="72">
        <f>IF(C44=0,C43-$C$42,C43-C44)</f>
        <v>-40.03000000002794</v>
      </c>
      <c r="G43" s="72">
        <f>IF(D44=0,D43-$D$42,D43-D44)</f>
        <v>-0.96000000002095476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40.041509711826265</v>
      </c>
      <c r="N43" s="36">
        <f>IF(F43=0,,ATAN(G43/F43))</f>
        <v>2.397741742877121E-2</v>
      </c>
      <c r="O43" s="36">
        <f>ABS(DEGREES(N43))</f>
        <v>1.3738048222920125</v>
      </c>
      <c r="P43" s="37" t="str">
        <f>TEXT(INT(O43),"00")</f>
        <v>01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22</v>
      </c>
      <c r="U43" s="40" t="str">
        <f>IF(L43="",IF(G43&gt;0,"W","E"),"")</f>
        <v>E</v>
      </c>
      <c r="V43" s="44"/>
      <c r="W43" s="22">
        <f>IF(S43="due",90*(I43+K43),S43+T43/60)</f>
        <v>1.3666666666666667</v>
      </c>
      <c r="X43" s="22">
        <f>IF(R43="",W43,IF(R43="N",IF(U43="E",180+W43,180-W43),IF(U43="E",360-W43,W43)))</f>
        <v>181.36666666666667</v>
      </c>
      <c r="Y43" s="22">
        <f>RADIANS(X43)</f>
        <v>3.1654454867003823</v>
      </c>
      <c r="Z43" s="64"/>
      <c r="AA43" s="58">
        <f>-M43*COS(Y43)</f>
        <v>40.03011929031522</v>
      </c>
      <c r="AB43" s="58">
        <f>-M43*SIN(Y43)</f>
        <v>0.95501288232681913</v>
      </c>
      <c r="AC43" s="64"/>
      <c r="AD43" s="82">
        <f>$AA$40/$M$40*M43</f>
        <v>4.7809153071239833E-4</v>
      </c>
      <c r="AE43" s="82">
        <f>$AB$40/$M$40*M43</f>
        <v>-3.2729321931561977E-3</v>
      </c>
      <c r="AF43" s="22">
        <f t="shared" si="0"/>
        <v>40.02964119878451</v>
      </c>
      <c r="AG43" s="22">
        <f t="shared" si="0"/>
        <v>0.9582858145199753</v>
      </c>
      <c r="AH43" s="64"/>
      <c r="AI43" s="25">
        <f>A43</f>
        <v>2</v>
      </c>
      <c r="AJ43" s="82">
        <f t="shared" si="1"/>
        <v>717913.66071566113</v>
      </c>
      <c r="AK43" s="82">
        <f t="shared" si="1"/>
        <v>458932.47722365858</v>
      </c>
      <c r="AL43" s="66"/>
      <c r="AM43" s="9" t="str">
        <f>IF(A44=0,A43&amp;" - 1",A43&amp;" - "&amp;A44)</f>
        <v>2 - 3</v>
      </c>
      <c r="AN43" s="18">
        <f>AN42+F42+F43</f>
        <v>-40.889999999897555</v>
      </c>
      <c r="AO43" s="18">
        <f>AN43*G43</f>
        <v>39.254400000758494</v>
      </c>
      <c r="AP43" s="9" t="str">
        <f>D43&amp;","&amp;C43</f>
        <v>458932.41,717913.73</v>
      </c>
    </row>
    <row r="44" spans="1:44" s="46" customFormat="1">
      <c r="A44" s="20">
        <f>A43+1</f>
        <v>3</v>
      </c>
      <c r="B44" s="44"/>
      <c r="C44" s="60">
        <v>717953.76</v>
      </c>
      <c r="D44" s="60">
        <v>458933.37</v>
      </c>
      <c r="E44" s="79"/>
      <c r="F44" s="72">
        <f>IF(C45=0,C44-$C$42,C44-C45)</f>
        <v>0.77000000001862645</v>
      </c>
      <c r="G44" s="72">
        <f>IF(D45=0,D44-$D$42,D44-D45)</f>
        <v>-20.169999999983702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20.1846922195849</v>
      </c>
      <c r="N44" s="22">
        <f>IF(F44=0,,ATAN(G44/F44))</f>
        <v>-1.5326393476867513</v>
      </c>
      <c r="O44" s="22">
        <f>ABS(DEGREES(N44))</f>
        <v>87.813766138134412</v>
      </c>
      <c r="P44" s="24" t="str">
        <f>TEXT(INT(O44),"00")</f>
        <v>87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49</v>
      </c>
      <c r="U44" s="24" t="str">
        <f>IF(L44="",IF(G44&gt;0,"W","E"),"")</f>
        <v>E</v>
      </c>
      <c r="V44" s="44"/>
      <c r="W44" s="22">
        <f>IF(S44="due",90*(I44+K44),S44+T44/60)</f>
        <v>87.816666666666663</v>
      </c>
      <c r="X44" s="22">
        <f>IF(R44="",W44,IF(R44="N",IF(U44="E",180+W44,180-W44),IF(U44="E",360-W44,W44)))</f>
        <v>272.18333333333334</v>
      </c>
      <c r="Y44" s="22">
        <f>RADIANS(X44)</f>
        <v>4.7504953357198998</v>
      </c>
      <c r="Z44" s="64"/>
      <c r="AA44" s="58">
        <f>-M44*COS(Y44)</f>
        <v>-0.76897891753229064</v>
      </c>
      <c r="AB44" s="58">
        <f>-M44*SIN(Y44)</f>
        <v>20.170038954443346</v>
      </c>
      <c r="AC44" s="64"/>
      <c r="AD44" s="82">
        <f>$AA$40/$M$40*M44</f>
        <v>2.4100316071174046E-4</v>
      </c>
      <c r="AE44" s="82">
        <f>$AB$40/$M$40*M44</f>
        <v>-1.6498660877143974E-3</v>
      </c>
      <c r="AF44" s="22">
        <f>AA44-AD44</f>
        <v>-0.76921992069300238</v>
      </c>
      <c r="AG44" s="22">
        <f>AB44-AE44</f>
        <v>20.17168882053106</v>
      </c>
      <c r="AH44" s="64"/>
      <c r="AI44" s="25">
        <f>A44</f>
        <v>3</v>
      </c>
      <c r="AJ44" s="82">
        <f t="shared" si="1"/>
        <v>717953.69035685994</v>
      </c>
      <c r="AK44" s="82">
        <f t="shared" si="1"/>
        <v>458933.43550947309</v>
      </c>
      <c r="AL44" s="66"/>
      <c r="AM44" s="9" t="str">
        <f>IF(A45=0,A44&amp;" - 1",A44&amp;" - "&amp;A45)</f>
        <v>3 - 4</v>
      </c>
      <c r="AN44" s="18">
        <f>AN43+F43+F44</f>
        <v>-80.149999999906868</v>
      </c>
      <c r="AO44" s="18">
        <f>AN44*G44</f>
        <v>1616.6254999968153</v>
      </c>
      <c r="AP44" s="9" t="str">
        <f>D44&amp;","&amp;C44</f>
        <v>458933.37,717953.76</v>
      </c>
    </row>
    <row r="45" spans="1:44" s="46" customFormat="1">
      <c r="A45" s="20">
        <f>A44+1</f>
        <v>4</v>
      </c>
      <c r="B45" s="44"/>
      <c r="C45" s="60">
        <v>717952.99</v>
      </c>
      <c r="D45" s="60">
        <v>458953.54</v>
      </c>
      <c r="E45" s="79"/>
      <c r="F45" s="72">
        <f>IF(C46=0,C45-$C$42,C45-C46)</f>
        <v>39.689999999944121</v>
      </c>
      <c r="G45" s="72">
        <f>IF(D46=0,D45-$D$42,D45-D46)</f>
        <v>1.1499999999650754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39.706656872563372</v>
      </c>
      <c r="N45" s="22">
        <f>IF(F45=0,,ATAN(G45/F45))</f>
        <v>2.8966448580721765E-2</v>
      </c>
      <c r="O45" s="22">
        <f>ABS(DEGREES(N45))</f>
        <v>1.6596552511580707</v>
      </c>
      <c r="P45" s="24" t="str">
        <f>TEXT(INT(O45),"00")</f>
        <v>01</v>
      </c>
      <c r="Q45" s="25" t="str">
        <f>TEXT((O45-P45)*60,"00")</f>
        <v>40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40</v>
      </c>
      <c r="U45" s="24" t="str">
        <f>IF(L45="",IF(G45&gt;0,"W","E"),"")</f>
        <v>W</v>
      </c>
      <c r="V45" s="44"/>
      <c r="W45" s="22">
        <f>IF(S45="due",90*(I45+K45),S45+T45/60)</f>
        <v>1.6666666666666665</v>
      </c>
      <c r="X45" s="22">
        <f>IF(R45="",W45,IF(R45="N",IF(U45="E",180+W45,180-W45),IF(U45="E",360-W45,W45)))</f>
        <v>1.6666666666666665</v>
      </c>
      <c r="Y45" s="22">
        <f>RADIANS(X45)</f>
        <v>2.9088820866572156E-2</v>
      </c>
      <c r="Z45" s="64"/>
      <c r="AA45" s="58">
        <f>-M45*COS(Y45)</f>
        <v>-39.689858974637346</v>
      </c>
      <c r="AB45" s="58">
        <f>-M45*SIN(Y45)</f>
        <v>-1.154856947367737</v>
      </c>
      <c r="AC45" s="64"/>
      <c r="AD45" s="82">
        <f>$AA$40/$M$40*M45</f>
        <v>4.7409342205868523E-4</v>
      </c>
      <c r="AE45" s="82">
        <f>$AB$40/$M$40*M45</f>
        <v>-3.2455618306129097E-3</v>
      </c>
      <c r="AF45" s="22">
        <f>AA45-AD45</f>
        <v>-39.690333068059402</v>
      </c>
      <c r="AG45" s="22">
        <f>AB45-AE45</f>
        <v>-1.1516113855371242</v>
      </c>
      <c r="AH45" s="64"/>
      <c r="AI45" s="25">
        <f>A45</f>
        <v>4</v>
      </c>
      <c r="AJ45" s="82">
        <f t="shared" ref="AJ45" si="2">AJ44+AF44</f>
        <v>717952.9211369392</v>
      </c>
      <c r="AK45" s="82">
        <f t="shared" ref="AK45" si="3">AK44+AG44</f>
        <v>458953.60719829361</v>
      </c>
      <c r="AL45" s="66"/>
      <c r="AM45" s="9" t="str">
        <f>IF(A46=0,A45&amp;" - 1",A45&amp;" - "&amp;A46)</f>
        <v>4 - 1</v>
      </c>
      <c r="AN45" s="18">
        <f>AN44+F44+F45</f>
        <v>-39.689999999944121</v>
      </c>
      <c r="AO45" s="18">
        <f>AN45*G45</f>
        <v>-45.643499998549579</v>
      </c>
      <c r="AP45" s="9" t="str">
        <f>D45&amp;","&amp;C45</f>
        <v>458953.54,717952.99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91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1590.5087000002402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795.2543500001201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6.7466300542720712E-4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177327.56287683433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119.63634651556708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5.5967049486771447E-4</v>
      </c>
      <c r="AB40" s="91">
        <f>SUM(AB42:AB65536)</f>
        <v>3.7674806975829256E-4</v>
      </c>
      <c r="AC40" s="91"/>
      <c r="AD40" s="91">
        <f>SUM(AD42:AD65536)</f>
        <v>5.5967049486771458E-4</v>
      </c>
      <c r="AE40" s="91">
        <f>SUM(AE42:AE65536)</f>
        <v>3.7674806975829261E-4</v>
      </c>
      <c r="AF40" s="91">
        <f>SUM(AF42:AF65536)</f>
        <v>-4.2188474935755949E-15</v>
      </c>
      <c r="AG40" s="91">
        <f>SUM(AG42:AG65536)</f>
        <v>0</v>
      </c>
      <c r="AH40" s="92"/>
      <c r="AI40" s="93">
        <v>1</v>
      </c>
      <c r="AJ40" s="92">
        <f>AJ44+AF44</f>
        <v>717932.44301341451</v>
      </c>
      <c r="AK40" s="92">
        <f>AK44+AG44</f>
        <v>458972.96861038671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3315.3199999999488</v>
      </c>
      <c r="G41" s="72">
        <f>IF(D42=0,D41-$D$41,D41-D42)</f>
        <v>3497.8299999999581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4819.3528000447704</v>
      </c>
      <c r="N41" s="36">
        <f>IF(F41=0,,ATAN(G41/F41))</f>
        <v>0.8121796613678961</v>
      </c>
      <c r="O41" s="36">
        <f>ABS(DEGREES(N41))</f>
        <v>46.534466802744838</v>
      </c>
      <c r="P41" s="37" t="str">
        <f>TEXT(INT(O41),"00")</f>
        <v>46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46.533333333333331</v>
      </c>
      <c r="X41" s="22">
        <f>IF(R41="",W41,IF(R41="N",IF(U41="E",180+W41,180-W41),IF(U41="E",360-W41,W41)))</f>
        <v>46.533333333333331</v>
      </c>
      <c r="Y41" s="22">
        <f>RADIANS(X41)</f>
        <v>0.81215987859469463</v>
      </c>
      <c r="Z41" s="64"/>
      <c r="AA41" s="58">
        <f>-M41*COS(Y41)</f>
        <v>-3315.3891961287932</v>
      </c>
      <c r="AB41" s="58">
        <f>-M41*SIN(Y41)</f>
        <v>-3497.7644130918602</v>
      </c>
      <c r="AC41" s="64"/>
      <c r="AD41" s="22">
        <v>0</v>
      </c>
      <c r="AE41" s="22">
        <v>0</v>
      </c>
      <c r="AF41" s="22">
        <f t="shared" ref="AF41:AG43" si="0">AA41-AD41</f>
        <v>-3315.3891961287932</v>
      </c>
      <c r="AG41" s="22">
        <f t="shared" si="0"/>
        <v>-3497.7644130918602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717913.3</v>
      </c>
      <c r="D42" s="60">
        <v>458952.39</v>
      </c>
      <c r="E42" s="79"/>
      <c r="F42" s="72">
        <f>IF(C43=0,C42-$C$42,C42-C43)</f>
        <v>-39.689999999944121</v>
      </c>
      <c r="G42" s="72">
        <f>IF(D43=0,D42-$D$42,D42-D43)</f>
        <v>-1.1499999999650754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39.706656872563372</v>
      </c>
      <c r="N42" s="36">
        <f>IF(F42=0,,ATAN(G42/F42))</f>
        <v>2.8966448580721765E-2</v>
      </c>
      <c r="O42" s="36">
        <f>ABS(DEGREES(N42))</f>
        <v>1.6596552511580707</v>
      </c>
      <c r="P42" s="37" t="str">
        <f>TEXT(INT(O42),"00")</f>
        <v>01</v>
      </c>
      <c r="Q42" s="38" t="str">
        <f>TEXT((O42-P42)*60,"00")</f>
        <v>40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1.6666666666666665</v>
      </c>
      <c r="X42" s="22">
        <f>IF(R42="",W42,IF(R42="N",IF(U42="E",180+W42,180-W42),IF(U42="E",360-W42,W42)))</f>
        <v>181.66666666666666</v>
      </c>
      <c r="Y42" s="22">
        <f>RADIANS(X42)</f>
        <v>3.1706814744563654</v>
      </c>
      <c r="Z42" s="64"/>
      <c r="AA42" s="58">
        <f>-M42*COS(Y42)</f>
        <v>39.689858974637346</v>
      </c>
      <c r="AB42" s="58">
        <f>-M42*SIN(Y42)</f>
        <v>1.1548569473677368</v>
      </c>
      <c r="AC42" s="64"/>
      <c r="AD42" s="82">
        <f>$AA$40/$M$40*M42</f>
        <v>1.8575161268836028E-4</v>
      </c>
      <c r="AE42" s="82">
        <f>$AB$40/$M$40*M42</f>
        <v>1.250406483396463E-4</v>
      </c>
      <c r="AF42" s="22">
        <f t="shared" si="0"/>
        <v>39.689673223024656</v>
      </c>
      <c r="AG42" s="22">
        <f t="shared" si="0"/>
        <v>1.1547319067193971</v>
      </c>
      <c r="AH42" s="63"/>
      <c r="AI42" s="38">
        <f>A42</f>
        <v>1</v>
      </c>
      <c r="AJ42" s="82">
        <f t="shared" ref="AJ42:AK44" si="1">AJ41+AF41</f>
        <v>717913.23080387118</v>
      </c>
      <c r="AK42" s="82">
        <f t="shared" si="1"/>
        <v>458952.45558690809</v>
      </c>
      <c r="AL42" s="66"/>
      <c r="AM42" s="9" t="str">
        <f>IF(A43=0,A42&amp;" - 1",A42&amp;" - "&amp;A43)</f>
        <v>1 - 2</v>
      </c>
      <c r="AN42" s="18">
        <f>F42</f>
        <v>-39.689999999944121</v>
      </c>
      <c r="AO42" s="18">
        <f>AN42*G42</f>
        <v>45.643499998549579</v>
      </c>
      <c r="AP42" s="9" t="str">
        <f>D42&amp;","&amp;C42</f>
        <v>458952.39,717913.3</v>
      </c>
    </row>
    <row r="43" spans="1:44">
      <c r="A43" s="20">
        <f>A42+1</f>
        <v>2</v>
      </c>
      <c r="B43" s="44"/>
      <c r="C43" s="60">
        <v>717952.99</v>
      </c>
      <c r="D43" s="60">
        <v>458953.54</v>
      </c>
      <c r="E43" s="79"/>
      <c r="F43" s="72">
        <f>IF(C44=0,C43-$C$42,C43-C44)</f>
        <v>0.48999999999068677</v>
      </c>
      <c r="G43" s="72">
        <f>IF(D44=0,D43-$D$42,D43-D44)</f>
        <v>-19.940000000002328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19.946019653055689</v>
      </c>
      <c r="N43" s="36">
        <f>IF(F43=0,,ATAN(G43/F43))</f>
        <v>-1.5462275502665375</v>
      </c>
      <c r="O43" s="36">
        <f>ABS(DEGREES(N43))</f>
        <v>88.592312797124947</v>
      </c>
      <c r="P43" s="37" t="str">
        <f>TEXT(INT(O43),"00")</f>
        <v>88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36</v>
      </c>
      <c r="U43" s="40" t="str">
        <f>IF(L43="",IF(G43&gt;0,"W","E"),"")</f>
        <v>E</v>
      </c>
      <c r="V43" s="44"/>
      <c r="W43" s="22">
        <f>IF(S43="due",90*(I43+K43),S43+T43/60)</f>
        <v>88.6</v>
      </c>
      <c r="X43" s="22">
        <f>IF(R43="",W43,IF(R43="N",IF(U43="E",180+W43,180-W43),IF(U43="E",360-W43,W43)))</f>
        <v>271.39999999999998</v>
      </c>
      <c r="Y43" s="22">
        <f>RADIANS(X43)</f>
        <v>4.7368235899126097</v>
      </c>
      <c r="Z43" s="64"/>
      <c r="AA43" s="58">
        <f>-M43*COS(Y43)</f>
        <v>-0.48732470559976138</v>
      </c>
      <c r="AB43" s="58">
        <f>-M43*SIN(Y43)</f>
        <v>19.940065562364531</v>
      </c>
      <c r="AC43" s="64"/>
      <c r="AD43" s="82">
        <f>$AA$40/$M$40*M43</f>
        <v>9.3309424894668451E-5</v>
      </c>
      <c r="AE43" s="82">
        <f>$AB$40/$M$40*M43</f>
        <v>6.281221904976759E-5</v>
      </c>
      <c r="AF43" s="22">
        <f t="shared" si="0"/>
        <v>-0.48741801502465604</v>
      </c>
      <c r="AG43" s="22">
        <f t="shared" si="0"/>
        <v>19.940002750145482</v>
      </c>
      <c r="AH43" s="64"/>
      <c r="AI43" s="25">
        <f>A43</f>
        <v>2</v>
      </c>
      <c r="AJ43" s="82">
        <f t="shared" si="1"/>
        <v>717952.92047709425</v>
      </c>
      <c r="AK43" s="82">
        <f t="shared" si="1"/>
        <v>458953.61031881481</v>
      </c>
      <c r="AL43" s="66"/>
      <c r="AM43" s="9" t="str">
        <f>IF(A44=0,A43&amp;" - 1",A43&amp;" - "&amp;A44)</f>
        <v>2 - 3</v>
      </c>
      <c r="AN43" s="18">
        <f>AN42+F42+F43</f>
        <v>-78.889999999897555</v>
      </c>
      <c r="AO43" s="18">
        <f>AN43*G43</f>
        <v>1573.0665999981409</v>
      </c>
      <c r="AP43" s="9" t="str">
        <f>D43&amp;","&amp;C43</f>
        <v>458953.54,717952.99</v>
      </c>
    </row>
    <row r="44" spans="1:44" s="46" customFormat="1">
      <c r="A44" s="20">
        <f>A43+1</f>
        <v>3</v>
      </c>
      <c r="B44" s="44"/>
      <c r="C44" s="60">
        <v>717952.5</v>
      </c>
      <c r="D44" s="60">
        <v>458973.48</v>
      </c>
      <c r="E44" s="79"/>
      <c r="F44" s="72">
        <f>IF(C45=0,C44-$C$42,C44-C45)</f>
        <v>19.989999999990687</v>
      </c>
      <c r="G44" s="72">
        <f>IF(D45=0,D44-$D$42,D44-D45)</f>
        <v>0.57999999995809048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19.998412436980569</v>
      </c>
      <c r="N44" s="22">
        <f>IF(F44=0,,ATAN(G44/F44))</f>
        <v>2.9006369488203707E-2</v>
      </c>
      <c r="O44" s="22">
        <f>ABS(DEGREES(N44))</f>
        <v>1.6619425506711181</v>
      </c>
      <c r="P44" s="24" t="str">
        <f>TEXT(INT(O44),"00")</f>
        <v>01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1.6666666666666665</v>
      </c>
      <c r="X44" s="22">
        <f>IF(R44="",W44,IF(R44="N",IF(U44="E",180+W44,180-W44),IF(U44="E",360-W44,W44)))</f>
        <v>1.6666666666666665</v>
      </c>
      <c r="Y44" s="22">
        <f>RADIANS(X44)</f>
        <v>2.9088820866572156E-2</v>
      </c>
      <c r="Z44" s="64"/>
      <c r="AA44" s="58">
        <f>-M44*COS(Y44)</f>
        <v>-19.989952110242985</v>
      </c>
      <c r="AB44" s="58">
        <f>-M44*SIN(Y44)</f>
        <v>-0.58164820103832093</v>
      </c>
      <c r="AC44" s="64"/>
      <c r="AD44" s="82">
        <f>$AA$40/$M$40*M44</f>
        <v>9.3554523446745346E-5</v>
      </c>
      <c r="AE44" s="82">
        <f>$AB$40/$M$40*M44</f>
        <v>6.297720971345685E-5</v>
      </c>
      <c r="AF44" s="22">
        <f>AA44-AD44</f>
        <v>-19.990045664766431</v>
      </c>
      <c r="AG44" s="22">
        <f>AB44-AE44</f>
        <v>-0.58171117824803442</v>
      </c>
      <c r="AH44" s="64"/>
      <c r="AI44" s="25">
        <f>A44</f>
        <v>3</v>
      </c>
      <c r="AJ44" s="82">
        <f t="shared" si="1"/>
        <v>717952.43305907922</v>
      </c>
      <c r="AK44" s="82">
        <f t="shared" si="1"/>
        <v>458973.55032156495</v>
      </c>
      <c r="AL44" s="66"/>
      <c r="AM44" s="9" t="str">
        <f>IF(A45=0,A44&amp;" - 1",A44&amp;" - "&amp;A45)</f>
        <v>3 - 4</v>
      </c>
      <c r="AN44" s="18">
        <f>AN43+F43+F44</f>
        <v>-58.409999999916181</v>
      </c>
      <c r="AO44" s="18">
        <f>AN44*G44</f>
        <v>-33.877799997503452</v>
      </c>
      <c r="AP44" s="9" t="str">
        <f>D44&amp;","&amp;C44</f>
        <v>458973.48,717952.5</v>
      </c>
    </row>
    <row r="45" spans="1:44" s="46" customFormat="1">
      <c r="A45" s="20">
        <f t="shared" ref="A45:A46" si="2">A44+1</f>
        <v>4</v>
      </c>
      <c r="B45" s="44"/>
      <c r="C45" s="60">
        <v>717932.51</v>
      </c>
      <c r="D45" s="60">
        <v>458972.9</v>
      </c>
      <c r="E45" s="79"/>
      <c r="F45" s="72">
        <f t="shared" ref="F45:F46" si="3">IF(C46=0,C45-$C$42,C45-C46)</f>
        <v>20.03000000002794</v>
      </c>
      <c r="G45" s="72">
        <f t="shared" ref="G45:G46" si="4">IF(D46=0,D45-$D$42,D45-D46)</f>
        <v>0.58000000001629815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20.03839564439075</v>
      </c>
      <c r="N45" s="22">
        <f t="shared" ref="N45:N46" si="11">IF(F45=0,,ATAN(G45/F45))</f>
        <v>2.8948476029564921E-2</v>
      </c>
      <c r="O45" s="22">
        <f t="shared" ref="O45:O46" si="12">ABS(DEGREES(N45))</f>
        <v>1.6586254998297005</v>
      </c>
      <c r="P45" s="24" t="str">
        <f t="shared" ref="P45:P46" si="13">TEXT(INT(O45),"00")</f>
        <v>01</v>
      </c>
      <c r="Q45" s="25" t="str">
        <f t="shared" ref="Q45:Q46" si="14">TEXT((O45-P45)*60,"00")</f>
        <v>40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1.6666666666666665</v>
      </c>
      <c r="X45" s="22">
        <f t="shared" ref="X45:X46" si="20">IF(R45="",W45,IF(R45="N",IF(U45="E",180+W45,180-W45),IF(U45="E",360-W45,W45)))</f>
        <v>1.6666666666666665</v>
      </c>
      <c r="Y45" s="22">
        <f t="shared" ref="Y45:Y46" si="21">RADIANS(X45)</f>
        <v>2.9088820866572156E-2</v>
      </c>
      <c r="Z45" s="64"/>
      <c r="AA45" s="58">
        <f t="shared" ref="AA45:AA46" si="22">-M45*COS(Y45)</f>
        <v>-20.029918402760558</v>
      </c>
      <c r="AB45" s="58">
        <f t="shared" ref="AB45:AB46" si="23">-M45*SIN(Y45)</f>
        <v>-0.58281110138029346</v>
      </c>
      <c r="AC45" s="64"/>
      <c r="AD45" s="82">
        <f t="shared" ref="AD45:AD46" si="24">$AA$40/$M$40*M45</f>
        <v>9.3741568789815414E-5</v>
      </c>
      <c r="AE45" s="82">
        <f t="shared" ref="AE45:AE46" si="25">$AB$40/$M$40*M45</f>
        <v>6.3103121249986189E-5</v>
      </c>
      <c r="AF45" s="22">
        <f t="shared" ref="AF45:AF46" si="26">AA45-AD45</f>
        <v>-20.030012144329348</v>
      </c>
      <c r="AG45" s="22">
        <f t="shared" ref="AG45:AG46" si="27">AB45-AE45</f>
        <v>-0.58287420450154348</v>
      </c>
      <c r="AH45" s="64"/>
      <c r="AI45" s="25">
        <f t="shared" ref="AI45:AI46" si="28">A45</f>
        <v>4</v>
      </c>
      <c r="AJ45" s="82">
        <f t="shared" ref="AJ45:AJ46" si="29">AJ44+AF44</f>
        <v>717932.44301341451</v>
      </c>
      <c r="AK45" s="82">
        <f t="shared" ref="AK45:AK46" si="30">AK44+AG44</f>
        <v>458972.96861038671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-18.389999999897555</v>
      </c>
      <c r="AO45" s="18">
        <f t="shared" ref="AO45:AO46" si="33">AN45*G45</f>
        <v>-10.666200000240304</v>
      </c>
      <c r="AP45" s="9" t="str">
        <f t="shared" ref="AP45:AP46" si="34">D45&amp;","&amp;C45</f>
        <v>458972.9,717932.51</v>
      </c>
    </row>
    <row r="46" spans="1:44" s="46" customFormat="1">
      <c r="A46" s="20">
        <f t="shared" si="2"/>
        <v>5</v>
      </c>
      <c r="B46" s="44"/>
      <c r="C46" s="60">
        <v>717912.48</v>
      </c>
      <c r="D46" s="60">
        <v>458972.32</v>
      </c>
      <c r="E46" s="79"/>
      <c r="F46" s="72">
        <f t="shared" si="3"/>
        <v>-0.82000000006519258</v>
      </c>
      <c r="G46" s="72">
        <f t="shared" si="4"/>
        <v>19.929999999993015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19.946861908576711</v>
      </c>
      <c r="N46" s="22">
        <f t="shared" si="11"/>
        <v>-1.5296755158136468</v>
      </c>
      <c r="O46" s="22">
        <f t="shared" si="12"/>
        <v>87.643951080619175</v>
      </c>
      <c r="P46" s="24" t="str">
        <f t="shared" si="13"/>
        <v>87</v>
      </c>
      <c r="Q46" s="25" t="str">
        <f t="shared" si="14"/>
        <v>39</v>
      </c>
      <c r="R46" s="23" t="str">
        <f t="shared" si="15"/>
        <v>N</v>
      </c>
      <c r="S46" s="25" t="str">
        <f t="shared" si="16"/>
        <v>87</v>
      </c>
      <c r="T46" s="25" t="str">
        <f t="shared" si="17"/>
        <v>39</v>
      </c>
      <c r="U46" s="24" t="str">
        <f t="shared" si="18"/>
        <v>W</v>
      </c>
      <c r="V46" s="44"/>
      <c r="W46" s="22">
        <f t="shared" si="19"/>
        <v>87.65</v>
      </c>
      <c r="X46" s="22">
        <f t="shared" si="20"/>
        <v>92.35</v>
      </c>
      <c r="Y46" s="22">
        <f t="shared" si="21"/>
        <v>1.6118115642167632</v>
      </c>
      <c r="Z46" s="64"/>
      <c r="AA46" s="58">
        <f t="shared" si="22"/>
        <v>0.81789591446082544</v>
      </c>
      <c r="AB46" s="58">
        <f t="shared" si="23"/>
        <v>-19.930086459243896</v>
      </c>
      <c r="AC46" s="64"/>
      <c r="AD46" s="82">
        <f t="shared" si="24"/>
        <v>9.3313365048125022E-5</v>
      </c>
      <c r="AE46" s="82">
        <f t="shared" si="25"/>
        <v>6.2814871405435669E-5</v>
      </c>
      <c r="AF46" s="22">
        <f t="shared" si="26"/>
        <v>0.81780260109577729</v>
      </c>
      <c r="AG46" s="22">
        <f t="shared" si="27"/>
        <v>-19.930149274115301</v>
      </c>
      <c r="AH46" s="64"/>
      <c r="AI46" s="25">
        <f t="shared" si="28"/>
        <v>5</v>
      </c>
      <c r="AJ46" s="82">
        <f t="shared" si="29"/>
        <v>717912.41300127015</v>
      </c>
      <c r="AK46" s="82">
        <f t="shared" si="30"/>
        <v>458972.38573618222</v>
      </c>
      <c r="AL46" s="66"/>
      <c r="AM46" s="9" t="str">
        <f t="shared" si="31"/>
        <v>5 - 1</v>
      </c>
      <c r="AN46" s="18">
        <f t="shared" si="32"/>
        <v>0.82000000006519258</v>
      </c>
      <c r="AO46" s="18">
        <f t="shared" si="33"/>
        <v>16.342600001293562</v>
      </c>
      <c r="AP46" s="9" t="str">
        <f t="shared" si="34"/>
        <v>458972.32,717912.48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1604.4630000004784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802.23150000023918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9.1354529773282119E-3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13152.455458883205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120.15363838103127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4.4141122561285329E-3</v>
      </c>
      <c r="AB40" s="91">
        <f>SUM(AB42:AB65536)</f>
        <v>7.9982569408134641E-3</v>
      </c>
      <c r="AC40" s="91"/>
      <c r="AD40" s="91">
        <f>SUM(AD42:AD65536)</f>
        <v>4.4141122561285329E-3</v>
      </c>
      <c r="AE40" s="91">
        <f>SUM(AE42:AE65536)</f>
        <v>7.9982569408134641E-3</v>
      </c>
      <c r="AF40" s="91">
        <f>SUM(AF42:AF65536)</f>
        <v>0</v>
      </c>
      <c r="AG40" s="91">
        <f>SUM(AG42:AG65536)</f>
        <v>4.2188474935755949E-15</v>
      </c>
      <c r="AH40" s="92"/>
      <c r="AI40" s="93">
        <v>1</v>
      </c>
      <c r="AJ40" s="92">
        <f>AJ44+AF44</f>
        <v>717872.53062728478</v>
      </c>
      <c r="AK40" s="92">
        <f>AK44+AG44</f>
        <v>458971.24457630387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3315.3199999999488</v>
      </c>
      <c r="G41" s="72">
        <f>IF(D42=0,D41-$D$41,D41-D42)</f>
        <v>3497.8299999999581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4819.3528000447704</v>
      </c>
      <c r="N41" s="36">
        <f>IF(F41=0,,ATAN(G41/F41))</f>
        <v>0.8121796613678961</v>
      </c>
      <c r="O41" s="36">
        <f>ABS(DEGREES(N41))</f>
        <v>46.534466802744838</v>
      </c>
      <c r="P41" s="37" t="str">
        <f>TEXT(INT(O41),"00")</f>
        <v>46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46.533333333333331</v>
      </c>
      <c r="X41" s="22">
        <f>IF(R41="",W41,IF(R41="N",IF(U41="E",180+W41,180-W41),IF(U41="E",360-W41,W41)))</f>
        <v>46.533333333333331</v>
      </c>
      <c r="Y41" s="22">
        <f>RADIANS(X41)</f>
        <v>0.81215987859469463</v>
      </c>
      <c r="Z41" s="64"/>
      <c r="AA41" s="58">
        <f>-M41*COS(Y41)</f>
        <v>-3315.3891961287932</v>
      </c>
      <c r="AB41" s="58">
        <f>-M41*SIN(Y41)</f>
        <v>-3497.7644130918602</v>
      </c>
      <c r="AC41" s="64"/>
      <c r="AD41" s="22">
        <v>0</v>
      </c>
      <c r="AE41" s="22">
        <v>0</v>
      </c>
      <c r="AF41" s="22">
        <f t="shared" ref="AF41:AG43" si="0">AA41-AD41</f>
        <v>-3315.3891961287932</v>
      </c>
      <c r="AG41" s="22">
        <f t="shared" si="0"/>
        <v>-3497.7644130918602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717913.3</v>
      </c>
      <c r="D42" s="60">
        <v>458952.39</v>
      </c>
      <c r="E42" s="79"/>
      <c r="F42" s="72">
        <f>IF(C43=0,C42-$C$42,C42-C43)</f>
        <v>0.82000000006519258</v>
      </c>
      <c r="G42" s="72">
        <f>IF(D43=0,D42-$D$42,D42-D43)</f>
        <v>-19.929999999993015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19.946861908576711</v>
      </c>
      <c r="N42" s="36">
        <f>IF(F42=0,,ATAN(G42/F42))</f>
        <v>-1.5296755158136468</v>
      </c>
      <c r="O42" s="36">
        <f>ABS(DEGREES(N42))</f>
        <v>87.643951080619175</v>
      </c>
      <c r="P42" s="37" t="str">
        <f>TEXT(INT(O42),"00")</f>
        <v>87</v>
      </c>
      <c r="Q42" s="38" t="str">
        <f>TEXT((O42-P42)*60,"00")</f>
        <v>39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39</v>
      </c>
      <c r="U42" s="40" t="str">
        <f>IF(L42="",IF(G42&gt;0,"W","E"),"")</f>
        <v>E</v>
      </c>
      <c r="V42" s="44"/>
      <c r="W42" s="22">
        <f>IF(S42="due",90*(I42+K42),S42+T42/60)</f>
        <v>87.65</v>
      </c>
      <c r="X42" s="22">
        <f>IF(R42="",W42,IF(R42="N",IF(U42="E",180+W42,180-W42),IF(U42="E",360-W42,W42)))</f>
        <v>272.35000000000002</v>
      </c>
      <c r="Y42" s="22">
        <f>RADIANS(X42)</f>
        <v>4.7534042178065565</v>
      </c>
      <c r="Z42" s="64"/>
      <c r="AA42" s="58">
        <f>-M42*COS(Y42)</f>
        <v>-0.81789591446082732</v>
      </c>
      <c r="AB42" s="58">
        <f>-M42*SIN(Y42)</f>
        <v>19.930086459243896</v>
      </c>
      <c r="AC42" s="64"/>
      <c r="AD42" s="82">
        <f>$AA$40/$M$40*M42</f>
        <v>7.3279252137779609E-4</v>
      </c>
      <c r="AE42" s="82">
        <f>$AB$40/$M$40*M42</f>
        <v>1.3278010458725158E-3</v>
      </c>
      <c r="AF42" s="22">
        <f t="shared" si="0"/>
        <v>-0.81862870698220513</v>
      </c>
      <c r="AG42" s="22">
        <f t="shared" si="0"/>
        <v>19.928758658198024</v>
      </c>
      <c r="AH42" s="63"/>
      <c r="AI42" s="38">
        <f>A42</f>
        <v>1</v>
      </c>
      <c r="AJ42" s="82">
        <f t="shared" ref="AJ42:AK44" si="1">AJ41+AF41</f>
        <v>717913.23080387118</v>
      </c>
      <c r="AK42" s="82">
        <f t="shared" si="1"/>
        <v>458952.45558690809</v>
      </c>
      <c r="AL42" s="66"/>
      <c r="AM42" s="9" t="str">
        <f>IF(A43=0,A42&amp;" - 1",A42&amp;" - "&amp;A43)</f>
        <v>1 - 2</v>
      </c>
      <c r="AN42" s="18">
        <f>F42</f>
        <v>0.82000000006519258</v>
      </c>
      <c r="AO42" s="18">
        <f>AN42*G42</f>
        <v>-16.342600001293562</v>
      </c>
      <c r="AP42" s="9" t="str">
        <f>D42&amp;","&amp;C42</f>
        <v>458952.39,717913.3</v>
      </c>
    </row>
    <row r="43" spans="1:44">
      <c r="A43" s="20">
        <f>A42+1</f>
        <v>2</v>
      </c>
      <c r="B43" s="44"/>
      <c r="C43" s="60">
        <v>717912.48</v>
      </c>
      <c r="D43" s="60">
        <v>458972.32</v>
      </c>
      <c r="E43" s="79"/>
      <c r="F43" s="72">
        <f>IF(C44=0,C43-$C$42,C43-C44)</f>
        <v>19.89000000001397</v>
      </c>
      <c r="G43" s="72">
        <f>IF(D44=0,D43-$D$42,D43-D44)</f>
        <v>0.58000000001629815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19.898454713886068</v>
      </c>
      <c r="N43" s="36">
        <f>IF(F43=0,,ATAN(G43/F43))</f>
        <v>2.9152121021384564E-2</v>
      </c>
      <c r="O43" s="36">
        <f>ABS(DEGREES(N43))</f>
        <v>1.6702934983799422</v>
      </c>
      <c r="P43" s="37" t="str">
        <f>TEXT(INT(O43),"00")</f>
        <v>01</v>
      </c>
      <c r="Q43" s="38" t="str">
        <f>TEXT((O43-P43)*60,"00")</f>
        <v>40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1.6666666666666665</v>
      </c>
      <c r="X43" s="22">
        <f>IF(R43="",W43,IF(R43="N",IF(U43="E",180+W43,180-W43),IF(U43="E",360-W43,W43)))</f>
        <v>1.6666666666666665</v>
      </c>
      <c r="Y43" s="22">
        <f>RADIANS(X43)</f>
        <v>2.9088820866572156E-2</v>
      </c>
      <c r="Z43" s="64"/>
      <c r="AA43" s="58">
        <f>-M43*COS(Y43)</f>
        <v>-19.890036674255022</v>
      </c>
      <c r="AB43" s="58">
        <f>-M43*SIN(Y43)</f>
        <v>-0.57874095877591558</v>
      </c>
      <c r="AC43" s="64"/>
      <c r="AD43" s="82">
        <f>$AA$40/$M$40*M43</f>
        <v>7.3101417496858323E-4</v>
      </c>
      <c r="AE43" s="82">
        <f>$AB$40/$M$40*M43</f>
        <v>1.3245787282953156E-3</v>
      </c>
      <c r="AF43" s="22">
        <f t="shared" si="0"/>
        <v>-19.890767688429989</v>
      </c>
      <c r="AG43" s="22">
        <f t="shared" si="0"/>
        <v>-0.58006553750421086</v>
      </c>
      <c r="AH43" s="64"/>
      <c r="AI43" s="25">
        <f>A43</f>
        <v>2</v>
      </c>
      <c r="AJ43" s="82">
        <f t="shared" si="1"/>
        <v>717912.41217516421</v>
      </c>
      <c r="AK43" s="82">
        <f t="shared" si="1"/>
        <v>458972.38434556627</v>
      </c>
      <c r="AL43" s="66"/>
      <c r="AM43" s="9" t="str">
        <f>IF(A44=0,A43&amp;" - 1",A43&amp;" - "&amp;A44)</f>
        <v>2 - 3</v>
      </c>
      <c r="AN43" s="18">
        <f>AN42+F42+F43</f>
        <v>21.530000000144355</v>
      </c>
      <c r="AO43" s="18">
        <f>AN43*G43</f>
        <v>12.487400000434626</v>
      </c>
      <c r="AP43" s="9" t="str">
        <f>D43&amp;","&amp;C43</f>
        <v>458972.32,717912.48</v>
      </c>
    </row>
    <row r="44" spans="1:44" s="46" customFormat="1">
      <c r="A44" s="20">
        <f>A43+1</f>
        <v>3</v>
      </c>
      <c r="B44" s="44"/>
      <c r="C44" s="60">
        <v>717892.59</v>
      </c>
      <c r="D44" s="60">
        <v>458971.74</v>
      </c>
      <c r="E44" s="79"/>
      <c r="F44" s="72">
        <f>IF(C45=0,C44-$C$42,C44-C45)</f>
        <v>19.989999999990687</v>
      </c>
      <c r="G44" s="72">
        <f>IF(D45=0,D44-$D$42,D44-D45)</f>
        <v>0.55999999999767169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19.997842383607914</v>
      </c>
      <c r="N44" s="22">
        <f>IF(F44=0,,ATAN(G44/F44))</f>
        <v>2.8006682131838486E-2</v>
      </c>
      <c r="O44" s="22">
        <f>ABS(DEGREES(N44))</f>
        <v>1.6046646843188004</v>
      </c>
      <c r="P44" s="24" t="str">
        <f>TEXT(INT(O44),"00")</f>
        <v>01</v>
      </c>
      <c r="Q44" s="25" t="str">
        <f>TEXT((O44-P44)*60,"00")</f>
        <v>36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36</v>
      </c>
      <c r="U44" s="24" t="str">
        <f>IF(L44="",IF(G44&gt;0,"W","E"),"")</f>
        <v>W</v>
      </c>
      <c r="V44" s="44"/>
      <c r="W44" s="22">
        <f>IF(S44="due",90*(I44+K44),S44+T44/60)</f>
        <v>1.6</v>
      </c>
      <c r="X44" s="22">
        <f>IF(R44="",W44,IF(R44="N",IF(U44="E",180+W44,180-W44),IF(U44="E",360-W44,W44)))</f>
        <v>1.6</v>
      </c>
      <c r="Y44" s="22">
        <f>RADIANS(X44)</f>
        <v>2.7925268031909273E-2</v>
      </c>
      <c r="Z44" s="64"/>
      <c r="AA44" s="58">
        <f>-M44*COS(Y44)</f>
        <v>-19.990045525637182</v>
      </c>
      <c r="AB44" s="58">
        <f>-M44*SIN(Y44)</f>
        <v>-0.55837253028597378</v>
      </c>
      <c r="AC44" s="64"/>
      <c r="AD44" s="82">
        <f>$AA$40/$M$40*M44</f>
        <v>7.3466540298746373E-4</v>
      </c>
      <c r="AE44" s="82">
        <f>$AB$40/$M$40*M44</f>
        <v>1.3311946587814417E-3</v>
      </c>
      <c r="AF44" s="22">
        <f>AA44-AD44</f>
        <v>-19.990780191040169</v>
      </c>
      <c r="AG44" s="22">
        <f>AB44-AE44</f>
        <v>-0.55970372494475518</v>
      </c>
      <c r="AH44" s="64"/>
      <c r="AI44" s="25">
        <f>A44</f>
        <v>3</v>
      </c>
      <c r="AJ44" s="82">
        <f t="shared" si="1"/>
        <v>717892.52140747581</v>
      </c>
      <c r="AK44" s="82">
        <f t="shared" si="1"/>
        <v>458971.80428002879</v>
      </c>
      <c r="AL44" s="66"/>
      <c r="AM44" s="9" t="str">
        <f>IF(A45=0,A44&amp;" - 1",A44&amp;" - "&amp;A45)</f>
        <v>3 - 4</v>
      </c>
      <c r="AN44" s="18">
        <f>AN43+F43+F44</f>
        <v>61.410000000149012</v>
      </c>
      <c r="AO44" s="18">
        <f>AN44*G44</f>
        <v>34.389599999940465</v>
      </c>
      <c r="AP44" s="9" t="str">
        <f>D44&amp;","&amp;C44</f>
        <v>458971.74,717892.59</v>
      </c>
    </row>
    <row r="45" spans="1:44" s="46" customFormat="1">
      <c r="A45" s="20">
        <f t="shared" ref="A45:A46" si="2">A44+1</f>
        <v>4</v>
      </c>
      <c r="B45" s="44"/>
      <c r="C45" s="60">
        <v>717872.6</v>
      </c>
      <c r="D45" s="60">
        <v>458971.18</v>
      </c>
      <c r="E45" s="79"/>
      <c r="F45" s="72">
        <f t="shared" ref="F45:F46" si="3">IF(C46=0,C45-$C$42,C45-C46)</f>
        <v>-0.56000000005587935</v>
      </c>
      <c r="G45" s="72">
        <f t="shared" ref="G45:G46" si="4">IF(D46=0,D45-$D$42,D45-D46)</f>
        <v>20.14000000001397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20.147783997269407</v>
      </c>
      <c r="N45" s="22">
        <f t="shared" ref="N45:N46" si="11">IF(F45=0,,ATAN(G45/F45))</f>
        <v>-1.5429981268029191</v>
      </c>
      <c r="O45" s="22">
        <f t="shared" ref="O45:O46" si="12">ABS(DEGREES(N45))</f>
        <v>88.4072804623991</v>
      </c>
      <c r="P45" s="24" t="str">
        <f t="shared" ref="P45:P46" si="13">TEXT(INT(O45),"00")</f>
        <v>88</v>
      </c>
      <c r="Q45" s="25" t="str">
        <f t="shared" ref="Q45:Q46" si="14">TEXT((O45-P45)*60,"00")</f>
        <v>24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88.4</v>
      </c>
      <c r="X45" s="22">
        <f t="shared" ref="X45:X46" si="20">IF(R45="",W45,IF(R45="N",IF(U45="E",180+W45,180-W45),IF(U45="E",360-W45,W45)))</f>
        <v>91.6</v>
      </c>
      <c r="Y45" s="22">
        <f t="shared" ref="Y45:Y46" si="21">RADIANS(X45)</f>
        <v>1.5987215948268059</v>
      </c>
      <c r="Z45" s="64"/>
      <c r="AA45" s="58">
        <f t="shared" ref="AA45:AA46" si="22">-M45*COS(Y45)</f>
        <v>0.56255914585225841</v>
      </c>
      <c r="AB45" s="58">
        <f t="shared" ref="AB45:AB46" si="23">-M45*SIN(Y45)</f>
        <v>-20.139928679318682</v>
      </c>
      <c r="AC45" s="64"/>
      <c r="AD45" s="82">
        <f t="shared" ref="AD45:AD46" si="24">$AA$40/$M$40*M45</f>
        <v>7.4017384304375232E-4</v>
      </c>
      <c r="AE45" s="82">
        <f t="shared" ref="AE45:AE46" si="25">$AB$40/$M$40*M45</f>
        <v>1.3411758093179046E-3</v>
      </c>
      <c r="AF45" s="22">
        <f t="shared" ref="AF45:AF46" si="26">AA45-AD45</f>
        <v>0.56181897200921471</v>
      </c>
      <c r="AG45" s="22">
        <f t="shared" ref="AG45:AG46" si="27">AB45-AE45</f>
        <v>-20.141269855128002</v>
      </c>
      <c r="AH45" s="64"/>
      <c r="AI45" s="25">
        <f t="shared" ref="AI45:AI46" si="28">A45</f>
        <v>4</v>
      </c>
      <c r="AJ45" s="82">
        <f t="shared" ref="AJ45:AJ46" si="29">AJ44+AF44</f>
        <v>717872.53062728478</v>
      </c>
      <c r="AK45" s="82">
        <f t="shared" ref="AK45:AK46" si="30">AK44+AG44</f>
        <v>458971.24457630387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80.840000000083819</v>
      </c>
      <c r="AO45" s="18">
        <f t="shared" ref="AO45:AO46" si="33">AN45*G45</f>
        <v>1628.1176000028174</v>
      </c>
      <c r="AP45" s="9" t="str">
        <f t="shared" ref="AP45:AP46" si="34">D45&amp;","&amp;C45</f>
        <v>458971.18,717872.6</v>
      </c>
    </row>
    <row r="46" spans="1:44" s="46" customFormat="1">
      <c r="A46" s="20">
        <f t="shared" si="2"/>
        <v>5</v>
      </c>
      <c r="B46" s="44"/>
      <c r="C46" s="60">
        <v>717873.16</v>
      </c>
      <c r="D46" s="60">
        <v>458951.04</v>
      </c>
      <c r="E46" s="79"/>
      <c r="F46" s="72">
        <f t="shared" si="3"/>
        <v>-40.14000000001397</v>
      </c>
      <c r="G46" s="72">
        <f t="shared" si="4"/>
        <v>-1.3500000000349246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40.162695377691172</v>
      </c>
      <c r="N46" s="22">
        <f t="shared" si="11"/>
        <v>3.3619614757872965E-2</v>
      </c>
      <c r="O46" s="22">
        <f t="shared" si="12"/>
        <v>1.926262034481858</v>
      </c>
      <c r="P46" s="24" t="str">
        <f t="shared" si="13"/>
        <v>01</v>
      </c>
      <c r="Q46" s="25" t="str">
        <f t="shared" si="14"/>
        <v>56</v>
      </c>
      <c r="R46" s="23" t="str">
        <f t="shared" si="15"/>
        <v>N</v>
      </c>
      <c r="S46" s="25" t="str">
        <f t="shared" si="16"/>
        <v>01</v>
      </c>
      <c r="T46" s="25" t="str">
        <f t="shared" si="17"/>
        <v>56</v>
      </c>
      <c r="U46" s="24" t="str">
        <f t="shared" si="18"/>
        <v>E</v>
      </c>
      <c r="V46" s="44"/>
      <c r="W46" s="22">
        <f t="shared" si="19"/>
        <v>1.9333333333333333</v>
      </c>
      <c r="X46" s="22">
        <f t="shared" si="20"/>
        <v>181.93333333333334</v>
      </c>
      <c r="Y46" s="22">
        <f t="shared" si="21"/>
        <v>3.1753356857950168</v>
      </c>
      <c r="Z46" s="64"/>
      <c r="AA46" s="58">
        <f t="shared" si="22"/>
        <v>40.139833080756908</v>
      </c>
      <c r="AB46" s="58">
        <f t="shared" si="23"/>
        <v>1.354953966077493</v>
      </c>
      <c r="AC46" s="64"/>
      <c r="AD46" s="82">
        <f t="shared" si="24"/>
        <v>1.4754663137509377E-3</v>
      </c>
      <c r="AE46" s="82">
        <f t="shared" si="25"/>
        <v>2.6735066985462859E-3</v>
      </c>
      <c r="AF46" s="22">
        <f t="shared" si="26"/>
        <v>40.138357614443159</v>
      </c>
      <c r="AG46" s="22">
        <f t="shared" si="27"/>
        <v>1.3522804593789466</v>
      </c>
      <c r="AH46" s="64"/>
      <c r="AI46" s="25">
        <f t="shared" si="28"/>
        <v>5</v>
      </c>
      <c r="AJ46" s="82">
        <f t="shared" si="29"/>
        <v>717873.09244625678</v>
      </c>
      <c r="AK46" s="82">
        <f t="shared" si="30"/>
        <v>458951.10330644873</v>
      </c>
      <c r="AL46" s="66"/>
      <c r="AM46" s="9" t="str">
        <f t="shared" si="31"/>
        <v>5 - 1</v>
      </c>
      <c r="AN46" s="18">
        <f t="shared" si="32"/>
        <v>40.14000000001397</v>
      </c>
      <c r="AO46" s="18">
        <f t="shared" si="33"/>
        <v>-54.18900000142073</v>
      </c>
      <c r="AP46" s="9" t="str">
        <f t="shared" si="34"/>
        <v>458951.04,717873.16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1918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'1918'!Print_Area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2007-05-04T05:12:18Z</dcterms:modified>
</cp:coreProperties>
</file>