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2"/>
  </bookViews>
  <sheets>
    <sheet name="1928" sheetId="2" r:id="rId1"/>
    <sheet name="1929" sheetId="4" r:id="rId2"/>
    <sheet name="1930" sheetId="5" r:id="rId3"/>
    <sheet name="1931" sheetId="6" r:id="rId4"/>
    <sheet name="1932" sheetId="7" r:id="rId5"/>
    <sheet name="1933" sheetId="8" r:id="rId6"/>
    <sheet name="1934" sheetId="9" r:id="rId7"/>
    <sheet name="1935" sheetId="10" r:id="rId8"/>
    <sheet name="1936" sheetId="11" r:id="rId9"/>
    <sheet name="1937" sheetId="3" r:id="rId10"/>
  </sheets>
  <definedNames>
    <definedName name="_xlnm.Print_Area" localSheetId="0">'1928'!$A$1:$AJ$43</definedName>
  </definedNames>
  <calcPr calcId="124519"/>
</workbook>
</file>

<file path=xl/calcChain.xml><?xml version="1.0" encoding="utf-8"?>
<calcChain xmlns="http://schemas.openxmlformats.org/spreadsheetml/2006/main">
  <c r="AP45" i="5"/>
  <c r="G45"/>
  <c r="F45"/>
  <c r="N45" s="1"/>
  <c r="O45" s="1"/>
  <c r="AP44"/>
  <c r="G44"/>
  <c r="F44"/>
  <c r="N44" s="1"/>
  <c r="O44" s="1"/>
  <c r="A44"/>
  <c r="A45" s="1"/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6" i="7"/>
  <c r="G46"/>
  <c r="F46"/>
  <c r="N46" s="1"/>
  <c r="O46" s="1"/>
  <c r="AP45"/>
  <c r="G45"/>
  <c r="F45"/>
  <c r="N45" s="1"/>
  <c r="O45" s="1"/>
  <c r="A45"/>
  <c r="A46" s="1"/>
  <c r="AP45" i="6"/>
  <c r="G45"/>
  <c r="F45"/>
  <c r="N45" s="1"/>
  <c r="O45" s="1"/>
  <c r="A45"/>
  <c r="AM45" s="1"/>
  <c r="AP46" i="4"/>
  <c r="G46"/>
  <c r="F46"/>
  <c r="N46" s="1"/>
  <c r="O46" s="1"/>
  <c r="AP45"/>
  <c r="G45"/>
  <c r="F45"/>
  <c r="N45" s="1"/>
  <c r="O45" s="1"/>
  <c r="A45"/>
  <c r="A46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F42" i="5"/>
  <c r="AN42"/>
  <c r="F43"/>
  <c r="AN43"/>
  <c r="AN44" s="1"/>
  <c r="A43"/>
  <c r="AK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AJ4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H44" i="5" l="1"/>
  <c r="H45"/>
  <c r="AN45"/>
  <c r="AO45" s="1"/>
  <c r="AO44"/>
  <c r="AM45"/>
  <c r="AI45"/>
  <c r="AM44"/>
  <c r="P44"/>
  <c r="Q44" s="1"/>
  <c r="I44"/>
  <c r="P45"/>
  <c r="Q45" s="1"/>
  <c r="I45"/>
  <c r="J44"/>
  <c r="K44" s="1"/>
  <c r="M44"/>
  <c r="AI44"/>
  <c r="J45"/>
  <c r="K45" s="1"/>
  <c r="M45"/>
  <c r="T42" i="3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C28"/>
  <c r="C29" s="1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L45" i="5" l="1"/>
  <c r="L44"/>
  <c r="AB42" i="3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3"/>
  <c r="AA43"/>
  <c r="AB41"/>
  <c r="AG41" s="1"/>
  <c r="AK42" s="1"/>
  <c r="AA41"/>
  <c r="AF41" s="1"/>
  <c r="AJ42" s="1"/>
  <c r="M40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L46"/>
  <c r="L45"/>
  <c r="M40"/>
  <c r="P42"/>
  <c r="Q42"/>
  <c r="P43"/>
  <c r="Q43"/>
  <c r="P44"/>
  <c r="Q44"/>
  <c r="AN44"/>
  <c r="AO43"/>
  <c r="X41"/>
  <c r="Y41" s="1"/>
  <c r="U44" i="5" l="1"/>
  <c r="T44"/>
  <c r="S44"/>
  <c r="W44" s="1"/>
  <c r="R44"/>
  <c r="X44" s="1"/>
  <c r="Y44" s="1"/>
  <c r="U45"/>
  <c r="T45"/>
  <c r="S45"/>
  <c r="W45" s="1"/>
  <c r="R45"/>
  <c r="X45" s="1"/>
  <c r="Y45" s="1"/>
  <c r="U45" i="3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5" i="5" l="1"/>
  <c r="AA45"/>
  <c r="AB44"/>
  <c r="AA44"/>
  <c r="AB45" i="3"/>
  <c r="AA45"/>
  <c r="AB45" i="11"/>
  <c r="AA45"/>
  <c r="AB45" i="10"/>
  <c r="AA45"/>
  <c r="AB45" i="9"/>
  <c r="AA45"/>
  <c r="AB45" i="8"/>
  <c r="AA45"/>
  <c r="AB46" i="7"/>
  <c r="AA46"/>
  <c r="AB45"/>
  <c r="AA45"/>
  <c r="AB45" i="6"/>
  <c r="AA45"/>
  <c r="AB46" i="4"/>
  <c r="AA46"/>
  <c r="AB45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5" l="1"/>
  <c r="AG45" s="1"/>
  <c r="AE44"/>
  <c r="AG44" s="1"/>
  <c r="AD45"/>
  <c r="AF45" s="1"/>
  <c r="AD44"/>
  <c r="AF44" s="1"/>
  <c r="AE45" i="3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2" i="5"/>
  <c r="AE43"/>
  <c r="AG43" s="1"/>
  <c r="AD42"/>
  <c r="AD43"/>
  <c r="AF43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K45" s="1"/>
  <c r="AG40"/>
  <c r="AJ43"/>
  <c r="AJ44" s="1"/>
  <c r="AJ45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0"/>
  <c r="AK45"/>
  <c r="AK40"/>
  <c r="AJ45" i="9"/>
  <c r="AJ40"/>
  <c r="AK45"/>
  <c r="AK40"/>
  <c r="AJ45" i="8"/>
  <c r="AJ40"/>
  <c r="AK45"/>
  <c r="AK40"/>
  <c r="AJ45" i="7"/>
  <c r="AJ46" s="1"/>
  <c r="AJ40"/>
  <c r="AK45"/>
  <c r="AK46" s="1"/>
  <c r="AK40"/>
  <c r="AJ45" i="6"/>
  <c r="AJ40"/>
  <c r="AK45"/>
  <c r="AK40"/>
  <c r="AJ40" i="5"/>
  <c r="AK40"/>
  <c r="AJ45" i="4"/>
  <c r="AJ46" s="1"/>
  <c r="AJ40"/>
  <c r="AK45"/>
  <c r="AK46" s="1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<sst xmlns="http://schemas.openxmlformats.org/spreadsheetml/2006/main" count="930" uniqueCount="97">
  <si>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</si>
  <si>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</si>
  <si>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</si>
  <si>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</si>
  <si>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</si>
  <si>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</si>
  <si>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</si>
  <si>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</si>
  <si>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</si>
  <si>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</si>
  <si>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</si>
  <si>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</si>
  <si>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</si>
  <si>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</si>
  <si>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</si>
  <si>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</si>
  <si>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</si>
  <si>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</si>
  <si>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</si>
  <si>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</si>
  <si>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</si>
  <si>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</si>
  <si>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</si>
  <si>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</si>
  <si>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</si>
  <si>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</si>
  <si>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</si>
  <si>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</si>
  <si>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</si>
  <si>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</si>
  <si>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</si>
  <si>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</si>
  <si>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</si>
  <si>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</si>
  <si>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</si>
  <si>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</si>
  <si>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</si>
  <si>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</si>
  <si>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</si>
  <si>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</si>
  <si>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</si>
  <si>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</si>
  <si>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</si>
  <si>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</si>
  <si>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</si>
  <si>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</si>
  <si>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</si>
  <si>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</si>
  <si>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</si>
  <si>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</si>
  <si>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</si>
  <si>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</si>
  <si>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</si>
  <si>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</si>
  <si>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</si>
  <si>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</si>
  <si>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</si>
  <si>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1928</t>
  </si>
  <si>
    <t>Hunas, Sabino</t>
  </si>
  <si>
    <t>409 C-2</t>
  </si>
  <si>
    <t>6 29 N. 124 37 E.</t>
  </si>
  <si>
    <t>Panay (Bo. 9)</t>
  </si>
  <si>
    <t>Norala</t>
  </si>
  <si>
    <t>South Cotabato</t>
  </si>
  <si>
    <t>Mindanao</t>
  </si>
  <si>
    <t>M.R. Malate</t>
  </si>
  <si>
    <t>May 15, 1970</t>
  </si>
  <si>
    <t>563.25</t>
  </si>
  <si>
    <t>BLLM 1</t>
  </si>
  <si>
    <t>1929</t>
  </si>
  <si>
    <t>No Name</t>
  </si>
  <si>
    <t>610.23</t>
  </si>
  <si>
    <t>1930</t>
  </si>
  <si>
    <t>Espleguez,Ricardo</t>
  </si>
  <si>
    <t>Panay (Bo.9)</t>
  </si>
  <si>
    <t>422.05</t>
  </si>
  <si>
    <t>1931</t>
  </si>
  <si>
    <t>Aquilala, Martina</t>
  </si>
  <si>
    <t>540.60</t>
  </si>
  <si>
    <t>1932</t>
  </si>
  <si>
    <t>Pimentel, Juliana</t>
  </si>
  <si>
    <t>355.21</t>
  </si>
  <si>
    <t>1933</t>
  </si>
  <si>
    <t>Pemintel, Tito</t>
  </si>
  <si>
    <t xml:space="preserve"> 6 29 N. 124 37 E.</t>
  </si>
  <si>
    <t>535.37</t>
  </si>
  <si>
    <t>1934</t>
  </si>
  <si>
    <t>Escovidal, Sergio</t>
  </si>
  <si>
    <t>539.86</t>
  </si>
  <si>
    <t>1935</t>
  </si>
  <si>
    <t>Escovidal, Cirilo</t>
  </si>
  <si>
    <t>598.38</t>
  </si>
  <si>
    <t>1936</t>
  </si>
  <si>
    <t>Mendoza, Ignacio</t>
  </si>
  <si>
    <t>645</t>
  </si>
  <si>
    <t>1937</t>
  </si>
  <si>
    <t>578.77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</si>
</sst>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21" sqref="D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1126.5092000004111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563.25460000020553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5.291688406753303E-3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18184.165112497471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96.224935712290744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-4.3746579037104993E-3</v>
      </c>
      <c r="AB40" s="91">
        <f>SUM(AB42:AB65536)</f>
        <v>-2.9773032125852694E-3</v>
      </c>
      <c r="AC40" s="91"/>
      <c r="AD40" s="91">
        <f>SUM(AD42:AD65536)</f>
        <v>-4.3746579037104993E-3</v>
      </c>
      <c r="AE40" s="91">
        <f>SUM(AE42:AE65536)</f>
        <v>-2.977303212585269E-3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717707.04778360203</v>
      </c>
      <c r="AK40" s="92">
        <f>AK44+AG44</f>
        <v>458856.99142416957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3489.0899999999674</v>
      </c>
      <c r="G41" s="72">
        <f>IF(D42=0,D41-$D$41,D41-D42)</f>
        <v>3581.6499999999651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5000.1965711959292</v>
      </c>
      <c r="N41" s="36">
        <f>IF(F41=0,,ATAN(G41/F41))</f>
        <v>0.79848798333496651</v>
      </c>
      <c r="O41" s="36">
        <f>ABS(DEGREES(N41))</f>
        <v>45.749991437005995</v>
      </c>
      <c r="P41" s="37" t="str">
        <f>TEXT(INT(O41),"00")</f>
        <v>45</v>
      </c>
      <c r="Q41" s="38" t="str">
        <f>TEXT((O41-P41)*60,"00")</f>
        <v>45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45</v>
      </c>
      <c r="U41" s="40" t="str">
        <f>IF(L41="",IF(G41&gt;0,"W","E"),"")</f>
        <v>W</v>
      </c>
      <c r="V41" s="41"/>
      <c r="W41" s="22">
        <f>IF(S41="due",90*(I41+K41),S41+T41/60)</f>
        <v>45.75</v>
      </c>
      <c r="X41" s="22">
        <f>IF(R41="",W41,IF(R41="N",IF(U41="E",180+W41,180-W41),IF(U41="E",360-W41,W41)))</f>
        <v>45.75</v>
      </c>
      <c r="Y41" s="22">
        <f>RADIANS(X41)</f>
        <v>0.79848813278740571</v>
      </c>
      <c r="Z41" s="64"/>
      <c r="AA41" s="58">
        <f>-M41*COS(Y41)</f>
        <v>-3489.0894647136001</v>
      </c>
      <c r="AB41" s="58">
        <f>-M41*SIN(Y41)</f>
        <v>-3581.6505214529366</v>
      </c>
      <c r="AC41" s="64"/>
      <c r="AD41" s="22">
        <v>0</v>
      </c>
      <c r="AE41" s="22">
        <v>0</v>
      </c>
      <c r="AF41" s="22">
        <f t="shared" ref="AF41:AG43" si="0">AA41-AD41</f>
        <v>-3489.0894647136001</v>
      </c>
      <c r="AG41" s="22">
        <f t="shared" si="0"/>
        <v>-3581.6505214529366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717739.53</v>
      </c>
      <c r="D42" s="60">
        <v>458868.57</v>
      </c>
      <c r="E42" s="79"/>
      <c r="F42" s="72">
        <f>IF(C43=0,C42-$C$42,C42-C43)</f>
        <v>15.060000000055879</v>
      </c>
      <c r="G42" s="72">
        <f>IF(D43=0,D42-$D$42,D42-D43)</f>
        <v>-13.179999999993015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20.012895842468652</v>
      </c>
      <c r="N42" s="36">
        <f>IF(F42=0,,ATAN(G42/F42))</f>
        <v>-0.71892401108864534</v>
      </c>
      <c r="O42" s="36">
        <f>ABS(DEGREES(N42))</f>
        <v>41.191311625995773</v>
      </c>
      <c r="P42" s="37" t="str">
        <f>TEXT(INT(O42),"00")</f>
        <v>41</v>
      </c>
      <c r="Q42" s="38" t="str">
        <f>TEXT((O42-P42)*60,"00")</f>
        <v>11</v>
      </c>
      <c r="R42" s="39" t="str">
        <f>IF(L42="",IF(F42&gt;0,"S","N"),"")</f>
        <v>S</v>
      </c>
      <c r="S42" s="25" t="str">
        <f>IF(L42="",IF(INT(Q42)=60,INT(P42+1),P42),"due")</f>
        <v>41</v>
      </c>
      <c r="T42" s="38" t="str">
        <f>IF(L42="",IF(INT(Q42)=60,"00",Q42),L42)</f>
        <v>11</v>
      </c>
      <c r="U42" s="40" t="str">
        <f>IF(L42="",IF(G42&gt;0,"W","E"),"")</f>
        <v>E</v>
      </c>
      <c r="V42" s="44"/>
      <c r="W42" s="22">
        <f>IF(S42="due",90*(I42+K42),S42+T42/60)</f>
        <v>41.18333333333333</v>
      </c>
      <c r="X42" s="22">
        <f>IF(R42="",W42,IF(R42="N",IF(U42="E",180+W42,180-W42),IF(U42="E",360-W42,W42)))</f>
        <v>318.81666666666666</v>
      </c>
      <c r="Y42" s="22">
        <f>RADIANS(X42)</f>
        <v>5.5644005435665882</v>
      </c>
      <c r="Z42" s="64"/>
      <c r="AA42" s="58">
        <f>-M42*COS(Y42)</f>
        <v>-15.061835135773334</v>
      </c>
      <c r="AB42" s="58">
        <f>-M42*SIN(Y42)</f>
        <v>13.177902805237366</v>
      </c>
      <c r="AC42" s="64"/>
      <c r="AD42" s="82">
        <f>$AA$40/$M$40*M42</f>
        <v>-9.098428835033021E-4</v>
      </c>
      <c r="AE42" s="82">
        <f>$AB$40/$M$40*M42</f>
        <v>-6.192205652708544E-4</v>
      </c>
      <c r="AF42" s="22">
        <f t="shared" si="0"/>
        <v>-15.060925292889831</v>
      </c>
      <c r="AG42" s="22">
        <f t="shared" si="0"/>
        <v>13.178522025802637</v>
      </c>
      <c r="AH42" s="63"/>
      <c r="AI42" s="38">
        <f>A42</f>
        <v>1</v>
      </c>
      <c r="AJ42" s="82">
        <f t="shared" ref="AJ42:AK44" si="1">AJ41+AF41</f>
        <v>717739.53053528641</v>
      </c>
      <c r="AK42" s="82">
        <f t="shared" si="1"/>
        <v>458868.56947854703</v>
      </c>
      <c r="AL42" s="66"/>
      <c r="AM42" s="9" t="str">
        <f>IF(A43=0,A42&amp;" - 1",A42&amp;" - "&amp;A43)</f>
        <v>1 - 2</v>
      </c>
      <c r="AN42" s="18">
        <f>F42</f>
        <v>15.060000000055879</v>
      </c>
      <c r="AO42" s="18">
        <f>AN42*G42</f>
        <v>-198.49080000063131</v>
      </c>
      <c r="AP42" s="9" t="str">
        <f>D42&amp;","&amp;C42</f>
        <v>458868.57,717739.53</v>
      </c>
    </row>
    <row r="43" spans="1:44">
      <c r="A43" s="20">
        <f>A42+1</f>
        <v>2</v>
      </c>
      <c r="B43" s="44"/>
      <c r="C43" s="60">
        <v>717724.47</v>
      </c>
      <c r="D43" s="60">
        <v>458881.75</v>
      </c>
      <c r="E43" s="79"/>
      <c r="F43" s="72">
        <f>IF(C44=0,C43-$C$42,C43-C44)</f>
        <v>17.729999999981374</v>
      </c>
      <c r="G43" s="72">
        <f>IF(D44=0,D43-$D$42,D43-D44)</f>
        <v>20.510000000009313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27.111123178498556</v>
      </c>
      <c r="N43" s="36">
        <f>IF(F43=0,,ATAN(G43/F43))</f>
        <v>0.85796923921049895</v>
      </c>
      <c r="O43" s="36">
        <f>ABS(DEGREES(N43))</f>
        <v>49.158016358811736</v>
      </c>
      <c r="P43" s="37" t="str">
        <f>TEXT(INT(O43),"00")</f>
        <v>49</v>
      </c>
      <c r="Q43" s="38" t="str">
        <f>TEXT((O43-P43)*60,"00")</f>
        <v>09</v>
      </c>
      <c r="R43" s="39" t="str">
        <f>IF(L43="",IF(F43&gt;0,"S","N"),"")</f>
        <v>S</v>
      </c>
      <c r="S43" s="25" t="str">
        <f>IF(L43="",IF(INT(Q43)=60,INT(P43+1),P43),"due")</f>
        <v>49</v>
      </c>
      <c r="T43" s="38" t="str">
        <f>IF(L43="",IF(INT(Q43)=60,"00",Q43),L43)</f>
        <v>09</v>
      </c>
      <c r="U43" s="40" t="str">
        <f>IF(L43="",IF(G43&gt;0,"W","E"),"")</f>
        <v>W</v>
      </c>
      <c r="V43" s="44"/>
      <c r="W43" s="22">
        <f>IF(S43="due",90*(I43+K43),S43+T43/60)</f>
        <v>49.15</v>
      </c>
      <c r="X43" s="22">
        <f>IF(R43="",W43,IF(R43="N",IF(U43="E",180+W43,180-W43),IF(U43="E",360-W43,W43)))</f>
        <v>49.15</v>
      </c>
      <c r="Y43" s="22">
        <f>RADIANS(X43)</f>
        <v>0.857829327355213</v>
      </c>
      <c r="Z43" s="64"/>
      <c r="AA43" s="58">
        <f>-M43*COS(Y43)</f>
        <v>-17.732869418588653</v>
      </c>
      <c r="AB43" s="58">
        <f>-M43*SIN(Y43)</f>
        <v>-20.507519162078211</v>
      </c>
      <c r="AC43" s="64"/>
      <c r="AD43" s="82">
        <f>$AA$40/$M$40*M43</f>
        <v>-1.2325483868952972E-3</v>
      </c>
      <c r="AE43" s="82">
        <f>$AB$40/$M$40*M43</f>
        <v>-8.3884736880971127E-4</v>
      </c>
      <c r="AF43" s="22">
        <f t="shared" si="0"/>
        <v>-17.731636870201758</v>
      </c>
      <c r="AG43" s="22">
        <f t="shared" si="0"/>
        <v>-20.506680314709399</v>
      </c>
      <c r="AH43" s="64"/>
      <c r="AI43" s="25">
        <f>A43</f>
        <v>2</v>
      </c>
      <c r="AJ43" s="82">
        <f t="shared" si="1"/>
        <v>717724.46960999351</v>
      </c>
      <c r="AK43" s="82">
        <f t="shared" si="1"/>
        <v>458881.74800057284</v>
      </c>
      <c r="AL43" s="66"/>
      <c r="AM43" s="9" t="str">
        <f>IF(A44=0,A43&amp;" - 1",A43&amp;" - "&amp;A44)</f>
        <v>2 - 3</v>
      </c>
      <c r="AN43" s="18">
        <f>AN42+F42+F43</f>
        <v>47.850000000093132</v>
      </c>
      <c r="AO43" s="18">
        <f>AN43*G43</f>
        <v>981.40350000235583</v>
      </c>
      <c r="AP43" s="9" t="str">
        <f>D43&amp;","&amp;C43</f>
        <v>458881.75,717724.47</v>
      </c>
    </row>
    <row r="44" spans="1:44" s="46" customFormat="1">
      <c r="A44" s="20">
        <f>A43+1</f>
        <v>3</v>
      </c>
      <c r="B44" s="44"/>
      <c r="C44" s="60">
        <v>717706.74</v>
      </c>
      <c r="D44" s="60">
        <v>458861.24</v>
      </c>
      <c r="E44" s="79"/>
      <c r="F44" s="72">
        <f>IF(C45=0,C44-$C$42,C44-C45)</f>
        <v>-0.31000000005587935</v>
      </c>
      <c r="G44" s="72">
        <f>IF(D45=0,D44-$D$42,D44-D45)</f>
        <v>4.25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4.2612908842315198</v>
      </c>
      <c r="N44" s="22">
        <f>IF(F44=0,,ATAN(G44/F44))</f>
        <v>-1.4979840980428318</v>
      </c>
      <c r="O44" s="22">
        <f>ABS(DEGREES(N44))</f>
        <v>85.828166595565591</v>
      </c>
      <c r="P44" s="24" t="str">
        <f>TEXT(INT(O44),"00")</f>
        <v>85</v>
      </c>
      <c r="Q44" s="25" t="str">
        <f>TEXT((O44-P44)*60,"00")</f>
        <v>50</v>
      </c>
      <c r="R44" s="23" t="str">
        <f>IF(L44="",IF(F44&gt;0,"S","N"),"")</f>
        <v>N</v>
      </c>
      <c r="S44" s="25" t="str">
        <f>IF(L44="",IF(INT(Q44)=60,INT(P44+1),P44),"due")</f>
        <v>85</v>
      </c>
      <c r="T44" s="25" t="str">
        <f>IF(L44="",IF(INT(Q44)=60,"00",Q44),L44)</f>
        <v>50</v>
      </c>
      <c r="U44" s="24" t="str">
        <f>IF(L44="",IF(G44&gt;0,"W","E"),"")</f>
        <v>W</v>
      </c>
      <c r="V44" s="44"/>
      <c r="W44" s="22">
        <f>IF(S44="due",90*(I44+K44),S44+T44/60)</f>
        <v>85.833333333333329</v>
      </c>
      <c r="X44" s="22">
        <f>IF(R44="",W44,IF(R44="N",IF(U44="E",180+W44,180-W44),IF(U44="E",360-W44,W44)))</f>
        <v>94.166666666666671</v>
      </c>
      <c r="Y44" s="22">
        <f>RADIANS(X44)</f>
        <v>1.643518378961327</v>
      </c>
      <c r="Z44" s="64"/>
      <c r="AA44" s="58">
        <f>-M44*COS(Y44)</f>
        <v>0.30961674830702124</v>
      </c>
      <c r="AB44" s="58">
        <f>-M44*SIN(Y44)</f>
        <v>-4.2500279374614038</v>
      </c>
      <c r="AC44" s="64"/>
      <c r="AD44" s="82">
        <f>$AA$40/$M$40*M44</f>
        <v>-1.9373034347823246E-4</v>
      </c>
      <c r="AE44" s="82">
        <f>$AB$40/$M$40*M44</f>
        <v>-1.3184893235280493E-4</v>
      </c>
      <c r="AF44" s="22">
        <f>AA44-AD44</f>
        <v>0.30981047865049949</v>
      </c>
      <c r="AG44" s="22">
        <f>AB44-AE44</f>
        <v>-4.2498960885290513</v>
      </c>
      <c r="AH44" s="64"/>
      <c r="AI44" s="25">
        <f>A44</f>
        <v>3</v>
      </c>
      <c r="AJ44" s="82">
        <f t="shared" si="1"/>
        <v>717706.73797312332</v>
      </c>
      <c r="AK44" s="82">
        <f t="shared" si="1"/>
        <v>458861.24132025812</v>
      </c>
      <c r="AL44" s="66"/>
      <c r="AM44" s="9" t="str">
        <f>IF(A45=0,A44&amp;" - 1",A44&amp;" - "&amp;A45)</f>
        <v>3 - 4</v>
      </c>
      <c r="AN44" s="18">
        <f>AN43+F43+F44</f>
        <v>65.270000000018626</v>
      </c>
      <c r="AO44" s="18">
        <f>AN44*G44</f>
        <v>277.39750000007916</v>
      </c>
      <c r="AP44" s="9" t="str">
        <f>D44&amp;","&amp;C44</f>
        <v>458861.24,717706.74</v>
      </c>
    </row>
    <row r="45" spans="1:44" s="46" customFormat="1">
      <c r="A45" s="20">
        <f t="shared" ref="A45:A46" si="2">A44+1</f>
        <v>4</v>
      </c>
      <c r="B45" s="44"/>
      <c r="C45" s="60">
        <v>717707.05</v>
      </c>
      <c r="D45" s="60">
        <v>458856.99</v>
      </c>
      <c r="E45" s="79"/>
      <c r="F45" s="72">
        <f t="shared" ref="F45:F46" si="3">IF(C46=0,C45-$C$42,C45-C46)</f>
        <v>-11.130000000004657</v>
      </c>
      <c r="G45" s="72">
        <f t="shared" ref="G45:G46" si="4">IF(D46=0,D45-$D$42,D45-D46)</f>
        <v>9.6499999999650754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14.730899497295798</v>
      </c>
      <c r="N45" s="22">
        <f t="shared" ref="N45:N46" si="11">IF(F45=0,,ATAN(G45/F45))</f>
        <v>-0.71429589696569273</v>
      </c>
      <c r="O45" s="22">
        <f t="shared" ref="O45:O46" si="12">ABS(DEGREES(N45))</f>
        <v>40.926140219645703</v>
      </c>
      <c r="P45" s="24" t="str">
        <f t="shared" ref="P45:P46" si="13">TEXT(INT(O45),"00")</f>
        <v>40</v>
      </c>
      <c r="Q45" s="25" t="str">
        <f t="shared" ref="Q45:Q46" si="14">TEXT((O45-P45)*60,"00")</f>
        <v>56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40</v>
      </c>
      <c r="T45" s="25" t="str">
        <f t="shared" ref="T45:T46" si="17">IF(L45="",IF(INT(Q45)=60,"00",Q45),L45)</f>
        <v>56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40.93333333333333</v>
      </c>
      <c r="X45" s="22">
        <f t="shared" ref="X45:X46" si="20">IF(R45="",W45,IF(R45="N",IF(U45="E",180+W45,180-W45),IF(U45="E",360-W45,W45)))</f>
        <v>139.06666666666666</v>
      </c>
      <c r="Y45" s="22">
        <f t="shared" ref="Y45:Y46" si="21">RADIANS(X45)</f>
        <v>2.4271712131067811</v>
      </c>
      <c r="Z45" s="64"/>
      <c r="AA45" s="58">
        <f t="shared" ref="AA45:AA46" si="22">-M45*COS(Y45)</f>
        <v>11.128788417354773</v>
      </c>
      <c r="AB45" s="58">
        <f t="shared" ref="AB45:AB46" si="23">-M45*SIN(Y45)</f>
        <v>-9.6513972232615028</v>
      </c>
      <c r="AC45" s="64"/>
      <c r="AD45" s="82">
        <f t="shared" ref="AD45:AD46" si="24">$AA$40/$M$40*M45</f>
        <v>-6.6970838107173578E-4</v>
      </c>
      <c r="AE45" s="82">
        <f t="shared" ref="AE45:AE46" si="25">$AB$40/$M$40*M45</f>
        <v>-4.5578990594189101E-4</v>
      </c>
      <c r="AF45" s="22">
        <f t="shared" ref="AF45:AF46" si="26">AA45-AD45</f>
        <v>11.129458125735844</v>
      </c>
      <c r="AG45" s="22">
        <f t="shared" ref="AG45:AG46" si="27">AB45-AE45</f>
        <v>-9.6509414333555608</v>
      </c>
      <c r="AH45" s="64"/>
      <c r="AI45" s="25">
        <f t="shared" ref="AI45:AI46" si="28">A45</f>
        <v>4</v>
      </c>
      <c r="AJ45" s="82">
        <f t="shared" ref="AJ45:AJ46" si="29">AJ44+AF44</f>
        <v>717707.04778360203</v>
      </c>
      <c r="AK45" s="82">
        <f t="shared" ref="AK45:AK46" si="30">AK44+AG44</f>
        <v>458856.99142416957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53.82999999995809</v>
      </c>
      <c r="AO45" s="18">
        <f t="shared" ref="AO45:AO46" si="33">AN45*G45</f>
        <v>519.45949999771562</v>
      </c>
      <c r="AP45" s="9" t="str">
        <f t="shared" ref="AP45:AP46" si="34">D45&amp;","&amp;C45</f>
        <v>458856.99,717707.05</v>
      </c>
    </row>
    <row r="46" spans="1:44" s="46" customFormat="1">
      <c r="A46" s="20">
        <f t="shared" si="2"/>
        <v>5</v>
      </c>
      <c r="B46" s="44"/>
      <c r="C46" s="60">
        <v>717718.18</v>
      </c>
      <c r="D46" s="60">
        <v>458847.34</v>
      </c>
      <c r="E46" s="79"/>
      <c r="F46" s="72">
        <f t="shared" si="3"/>
        <v>-21.349999999976717</v>
      </c>
      <c r="G46" s="72">
        <f t="shared" si="4"/>
        <v>-21.229999999981374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30.108726309796218</v>
      </c>
      <c r="N46" s="22">
        <f t="shared" si="11"/>
        <v>0.78257994634011163</v>
      </c>
      <c r="O46" s="22">
        <f t="shared" si="12"/>
        <v>44.838528056862835</v>
      </c>
      <c r="P46" s="24" t="str">
        <f t="shared" si="13"/>
        <v>44</v>
      </c>
      <c r="Q46" s="25" t="str">
        <f t="shared" si="14"/>
        <v>50</v>
      </c>
      <c r="R46" s="23" t="str">
        <f t="shared" si="15"/>
        <v>N</v>
      </c>
      <c r="S46" s="25" t="str">
        <f t="shared" si="16"/>
        <v>44</v>
      </c>
      <c r="T46" s="25" t="str">
        <f t="shared" si="17"/>
        <v>50</v>
      </c>
      <c r="U46" s="24" t="str">
        <f t="shared" si="18"/>
        <v>E</v>
      </c>
      <c r="V46" s="44"/>
      <c r="W46" s="22">
        <f t="shared" si="19"/>
        <v>44.833333333333336</v>
      </c>
      <c r="X46" s="22">
        <f t="shared" si="20"/>
        <v>224.83333333333334</v>
      </c>
      <c r="Y46" s="22">
        <f t="shared" si="21"/>
        <v>3.9240819349005842</v>
      </c>
      <c r="Z46" s="64"/>
      <c r="AA46" s="58">
        <f t="shared" si="22"/>
        <v>21.35192473079648</v>
      </c>
      <c r="AB46" s="58">
        <f t="shared" si="23"/>
        <v>21.228064214351168</v>
      </c>
      <c r="AC46" s="64"/>
      <c r="AD46" s="82">
        <f t="shared" si="24"/>
        <v>-1.368827908761932E-3</v>
      </c>
      <c r="AE46" s="82">
        <f t="shared" si="25"/>
        <v>-9.3159644021000769E-4</v>
      </c>
      <c r="AF46" s="22">
        <f t="shared" si="26"/>
        <v>21.353293558705243</v>
      </c>
      <c r="AG46" s="22">
        <f t="shared" si="27"/>
        <v>21.228995810791378</v>
      </c>
      <c r="AH46" s="64"/>
      <c r="AI46" s="25">
        <f t="shared" si="28"/>
        <v>5</v>
      </c>
      <c r="AJ46" s="82">
        <f t="shared" si="29"/>
        <v>717718.17724172771</v>
      </c>
      <c r="AK46" s="82">
        <f t="shared" si="30"/>
        <v>458847.34048273624</v>
      </c>
      <c r="AL46" s="66"/>
      <c r="AM46" s="9" t="str">
        <f t="shared" si="31"/>
        <v>5 - 1</v>
      </c>
      <c r="AN46" s="18">
        <f t="shared" si="32"/>
        <v>21.349999999976717</v>
      </c>
      <c r="AO46" s="18">
        <f t="shared" si="33"/>
        <v>-453.26049999910805</v>
      </c>
      <c r="AP46" s="9" t="str">
        <f t="shared" si="34"/>
        <v>458847.34,717718.18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70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96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1157.5438999987889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578.77194999939445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3.3331901144632498E-3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29700.666142535931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30000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30000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98.997966779274108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2.7114635844611712E-3</v>
      </c>
      <c r="AB40" s="91">
        <f>SUM(AB42:AB65536)</f>
        <v>1.9385875191222368E-3</v>
      </c>
      <c r="AC40" s="91"/>
      <c r="AD40" s="91">
        <f>SUM(AD42:AD65536)</f>
        <v>2.7114635844611712E-3</v>
      </c>
      <c r="AE40" s="91">
        <f>SUM(AE42:AE65536)</f>
        <v>1.938587519122237E-3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717720.50110877492</v>
      </c>
      <c r="AK40" s="92">
        <f>AK44+AG44</f>
        <v>458937.93005729822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3521.3699999999953</v>
      </c>
      <c r="G41" s="72">
        <f>IF(D42=0,D41-$D$41,D41-D42)</f>
        <v>3527.2399999999907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4984.1216572732155</v>
      </c>
      <c r="N41" s="36">
        <f>IF(F41=0,,ATAN(G41/F41))</f>
        <v>0.78623095151354161</v>
      </c>
      <c r="O41" s="36">
        <f>ABS(DEGREES(N41))</f>
        <v>45.047715244280802</v>
      </c>
      <c r="P41" s="37" t="str">
        <f>TEXT(INT(O41),"00")</f>
        <v>45</v>
      </c>
      <c r="Q41" s="38" t="str">
        <f>TEXT((O41-P41)*60,"00")</f>
        <v>03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03</v>
      </c>
      <c r="U41" s="40" t="str">
        <f>IF(L41="",IF(G41&gt;0,"W","E"),"")</f>
        <v>W</v>
      </c>
      <c r="V41" s="41"/>
      <c r="W41" s="22">
        <f>IF(S41="due",90*(I41+K41),S41+T41/60)</f>
        <v>45.05</v>
      </c>
      <c r="X41" s="22">
        <f>IF(R41="",W41,IF(R41="N",IF(U41="E",180+W41,180-W41),IF(U41="E",360-W41,W41)))</f>
        <v>45.05</v>
      </c>
      <c r="Y41" s="22">
        <f>RADIANS(X41)</f>
        <v>0.78627082802344539</v>
      </c>
      <c r="Z41" s="64"/>
      <c r="AA41" s="58">
        <f>-M41*COS(Y41)</f>
        <v>-3521.229343179511</v>
      </c>
      <c r="AB41" s="58">
        <f>-M41*SIN(Y41)</f>
        <v>-3527.380417141238</v>
      </c>
      <c r="AC41" s="64"/>
      <c r="AD41" s="22">
        <v>0</v>
      </c>
      <c r="AE41" s="22">
        <v>0</v>
      </c>
      <c r="AF41" s="22">
        <f t="shared" ref="AF41:AG43" si="0">AA41-AD41</f>
        <v>-3521.229343179511</v>
      </c>
      <c r="AG41" s="22">
        <f t="shared" si="0"/>
        <v>-3527.380417141238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717707.25</v>
      </c>
      <c r="D42" s="60">
        <v>458922.98</v>
      </c>
      <c r="E42" s="79"/>
      <c r="F42" s="72">
        <f>IF(C43=0,C42-$C$42,C42-C43)</f>
        <v>-24.589999999967404</v>
      </c>
      <c r="G42" s="72">
        <f>IF(D43=0,D42-$D$42,D42-D43)</f>
        <v>18.599999999976717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30.832257458667062</v>
      </c>
      <c r="N42" s="36">
        <f>IF(F42=0,,ATAN(G42/F42))</f>
        <v>-0.64758774925040186</v>
      </c>
      <c r="O42" s="36">
        <f>ABS(DEGREES(N42))</f>
        <v>37.10404489642427</v>
      </c>
      <c r="P42" s="37" t="str">
        <f>TEXT(INT(O42),"00")</f>
        <v>37</v>
      </c>
      <c r="Q42" s="38" t="str">
        <f>TEXT((O42-P42)*60,"00")</f>
        <v>06</v>
      </c>
      <c r="R42" s="39" t="str">
        <f>IF(L42="",IF(F42&gt;0,"S","N"),"")</f>
        <v>N</v>
      </c>
      <c r="S42" s="25" t="str">
        <f>IF(L42="",IF(INT(Q42)=60,INT(P42+1),P42),"due")</f>
        <v>37</v>
      </c>
      <c r="T42" s="38" t="str">
        <f>IF(L42="",IF(INT(Q42)=60,"00",Q42),L42)</f>
        <v>06</v>
      </c>
      <c r="U42" s="40" t="str">
        <f>IF(L42="",IF(G42&gt;0,"W","E"),"")</f>
        <v>W</v>
      </c>
      <c r="V42" s="44"/>
      <c r="W42" s="22">
        <f>IF(S42="due",90*(I42+K42),S42+T42/60)</f>
        <v>37.1</v>
      </c>
      <c r="X42" s="22">
        <f>IF(R42="",W42,IF(R42="N",IF(U42="E",180+W42,180-W42),IF(U42="E",360-W42,W42)))</f>
        <v>142.9</v>
      </c>
      <c r="Y42" s="22">
        <f>RADIANS(X42)</f>
        <v>2.4940755010998972</v>
      </c>
      <c r="Z42" s="64"/>
      <c r="AA42" s="58">
        <f>-M42*COS(Y42)</f>
        <v>24.591313038434635</v>
      </c>
      <c r="AB42" s="58">
        <f>-M42*SIN(Y42)</f>
        <v>-18.598263979287029</v>
      </c>
      <c r="AC42" s="64"/>
      <c r="AD42" s="82">
        <f>$AA$40/$M$40*M42</f>
        <v>8.4446727590176541E-4</v>
      </c>
      <c r="AE42" s="82">
        <f>$AB$40/$M$40*M42</f>
        <v>6.0376017245890475E-4</v>
      </c>
      <c r="AF42" s="22">
        <f t="shared" si="0"/>
        <v>24.590468571158734</v>
      </c>
      <c r="AG42" s="22">
        <f t="shared" si="0"/>
        <v>-18.598867739459489</v>
      </c>
      <c r="AH42" s="63"/>
      <c r="AI42" s="38">
        <f>A42</f>
        <v>1</v>
      </c>
      <c r="AJ42" s="82">
        <f t="shared" ref="AJ42:AK44" si="1">AJ41+AF41</f>
        <v>717707.3906568205</v>
      </c>
      <c r="AK42" s="82">
        <f t="shared" si="1"/>
        <v>458922.83958285872</v>
      </c>
      <c r="AL42" s="66"/>
      <c r="AM42" s="9" t="str">
        <f>IF(A43=0,A42&amp;" - 1",A42&amp;" - "&amp;A43)</f>
        <v>1 - 2</v>
      </c>
      <c r="AN42" s="18">
        <f>F42</f>
        <v>-24.589999999967404</v>
      </c>
      <c r="AO42" s="18">
        <f>AN42*G42</f>
        <v>-457.3739999988212</v>
      </c>
      <c r="AP42" s="9" t="str">
        <f>D42&amp;","&amp;C42</f>
        <v>458922.98,717707.25</v>
      </c>
    </row>
    <row r="43" spans="1:44">
      <c r="A43" s="20">
        <f>A42+1</f>
        <v>2</v>
      </c>
      <c r="B43" s="44"/>
      <c r="C43" s="60">
        <v>717731.83999999997</v>
      </c>
      <c r="D43" s="60">
        <v>458904.38</v>
      </c>
      <c r="E43" s="79"/>
      <c r="F43" s="72">
        <f>IF(C44=0,C43-$C$42,C43-C44)</f>
        <v>-11.35999999998603</v>
      </c>
      <c r="G43" s="72">
        <f>IF(D44=0,D43-$D$42,D43-D44)</f>
        <v>-13.929999999993015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17.974829623656742</v>
      </c>
      <c r="N43" s="36">
        <f>IF(F43=0,,ATAN(G43/F43))</f>
        <v>0.88667169962480374</v>
      </c>
      <c r="O43" s="36">
        <f>ABS(DEGREES(N43))</f>
        <v>50.802546202192715</v>
      </c>
      <c r="P43" s="37" t="str">
        <f>TEXT(INT(O43),"00")</f>
        <v>50</v>
      </c>
      <c r="Q43" s="38" t="str">
        <f>TEXT((O43-P43)*60,"00")</f>
        <v>48</v>
      </c>
      <c r="R43" s="39" t="str">
        <f>IF(L43="",IF(F43&gt;0,"S","N"),"")</f>
        <v>N</v>
      </c>
      <c r="S43" s="25" t="str">
        <f>IF(L43="",IF(INT(Q43)=60,INT(P43+1),P43),"due")</f>
        <v>50</v>
      </c>
      <c r="T43" s="38" t="str">
        <f>IF(L43="",IF(INT(Q43)=60,"00",Q43),L43)</f>
        <v>48</v>
      </c>
      <c r="U43" s="40" t="str">
        <f>IF(L43="",IF(G43&gt;0,"W","E"),"")</f>
        <v>E</v>
      </c>
      <c r="V43" s="44"/>
      <c r="W43" s="22">
        <f>IF(S43="due",90*(I43+K43),S43+T43/60)</f>
        <v>50.8</v>
      </c>
      <c r="X43" s="22">
        <f>IF(R43="",W43,IF(R43="N",IF(U43="E",180+W43,180-W43),IF(U43="E",360-W43,W43)))</f>
        <v>230.8</v>
      </c>
      <c r="Y43" s="22">
        <f>RADIANS(X43)</f>
        <v>4.0282199136029124</v>
      </c>
      <c r="Z43" s="64"/>
      <c r="AA43" s="58">
        <f>-M43*COS(Y43)</f>
        <v>11.360619032559278</v>
      </c>
      <c r="AB43" s="58">
        <f>-M43*SIN(Y43)</f>
        <v>13.929495152249412</v>
      </c>
      <c r="AC43" s="64"/>
      <c r="AD43" s="82">
        <f>$AA$40/$M$40*M43</f>
        <v>4.9231411055244826E-4</v>
      </c>
      <c r="AE43" s="82">
        <f>$AB$40/$M$40*M43</f>
        <v>3.5198480837956778E-4</v>
      </c>
      <c r="AF43" s="22">
        <f t="shared" si="0"/>
        <v>11.360126718448726</v>
      </c>
      <c r="AG43" s="22">
        <f t="shared" si="0"/>
        <v>13.929143167441033</v>
      </c>
      <c r="AH43" s="64"/>
      <c r="AI43" s="25">
        <f>A43</f>
        <v>2</v>
      </c>
      <c r="AJ43" s="82">
        <f t="shared" si="1"/>
        <v>717731.98112539167</v>
      </c>
      <c r="AK43" s="82">
        <f t="shared" si="1"/>
        <v>458904.24071511929</v>
      </c>
      <c r="AL43" s="66"/>
      <c r="AM43" s="9" t="str">
        <f>IF(A44=0,A43&amp;" - 1",A43&amp;" - "&amp;A44)</f>
        <v>2 - 3</v>
      </c>
      <c r="AN43" s="18">
        <f>AN42+F42+F43</f>
        <v>-60.539999999920838</v>
      </c>
      <c r="AO43" s="18">
        <f>AN43*G43</f>
        <v>843.32219999847439</v>
      </c>
      <c r="AP43" s="9" t="str">
        <f>D43&amp;","&amp;C43</f>
        <v>458904.38,717731.84</v>
      </c>
    </row>
    <row r="44" spans="1:44" s="46" customFormat="1">
      <c r="A44" s="20">
        <f>A43+1</f>
        <v>3</v>
      </c>
      <c r="B44" s="44"/>
      <c r="C44" s="60">
        <v>717743.2</v>
      </c>
      <c r="D44" s="60">
        <v>458918.31</v>
      </c>
      <c r="E44" s="79"/>
      <c r="F44" s="72">
        <f>IF(C45=0,C44-$C$42,C44-C45)</f>
        <v>22.839999999967404</v>
      </c>
      <c r="G44" s="72">
        <f>IF(D45=0,D44-$D$42,D44-D45)</f>
        <v>-19.760000000009313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30.201377452011673</v>
      </c>
      <c r="N44" s="22">
        <f>IF(F44=0,,ATAN(G44/F44))</f>
        <v>-0.71322328040134464</v>
      </c>
      <c r="O44" s="22">
        <f>ABS(DEGREES(N44))</f>
        <v>40.864683817472731</v>
      </c>
      <c r="P44" s="24" t="str">
        <f>TEXT(INT(O44),"00")</f>
        <v>40</v>
      </c>
      <c r="Q44" s="25" t="str">
        <f>TEXT((O44-P44)*60,"00")</f>
        <v>52</v>
      </c>
      <c r="R44" s="23" t="str">
        <f>IF(L44="",IF(F44&gt;0,"S","N"),"")</f>
        <v>S</v>
      </c>
      <c r="S44" s="25" t="str">
        <f>IF(L44="",IF(INT(Q44)=60,INT(P44+1),P44),"due")</f>
        <v>40</v>
      </c>
      <c r="T44" s="25" t="str">
        <f>IF(L44="",IF(INT(Q44)=60,"00",Q44),L44)</f>
        <v>52</v>
      </c>
      <c r="U44" s="24" t="str">
        <f>IF(L44="",IF(G44&gt;0,"W","E"),"")</f>
        <v>E</v>
      </c>
      <c r="V44" s="44"/>
      <c r="W44" s="22">
        <f>IF(S44="due",90*(I44+K44),S44+T44/60)</f>
        <v>40.866666666666667</v>
      </c>
      <c r="X44" s="22">
        <f>IF(R44="",W44,IF(R44="N",IF(U44="E",180+W44,180-W44),IF(U44="E",360-W44,W44)))</f>
        <v>319.13333333333333</v>
      </c>
      <c r="Y44" s="22">
        <f>RADIANS(X44)</f>
        <v>5.5699274195312372</v>
      </c>
      <c r="Z44" s="64"/>
      <c r="AA44" s="58">
        <f>-M44*COS(Y44)</f>
        <v>-22.839316147089434</v>
      </c>
      <c r="AB44" s="58">
        <f>-M44*SIN(Y44)</f>
        <v>19.760790417697844</v>
      </c>
      <c r="AC44" s="64"/>
      <c r="AD44" s="82">
        <f>$AA$40/$M$40*M44</f>
        <v>8.2718805068267905E-4</v>
      </c>
      <c r="AE44" s="82">
        <f>$AB$40/$M$40*M44</f>
        <v>5.9140622068843329E-4</v>
      </c>
      <c r="AF44" s="22">
        <f>AA44-AD44</f>
        <v>-22.840143335140116</v>
      </c>
      <c r="AG44" s="22">
        <f>AB44-AE44</f>
        <v>19.760199011477155</v>
      </c>
      <c r="AH44" s="64"/>
      <c r="AI44" s="25">
        <f>A44</f>
        <v>3</v>
      </c>
      <c r="AJ44" s="82">
        <f t="shared" si="1"/>
        <v>717743.34125211008</v>
      </c>
      <c r="AK44" s="82">
        <f t="shared" si="1"/>
        <v>458918.16985828674</v>
      </c>
      <c r="AL44" s="66"/>
      <c r="AM44" s="9" t="str">
        <f>IF(A45=0,A44&amp;" - 1",A44&amp;" - "&amp;A45)</f>
        <v>3 - 4</v>
      </c>
      <c r="AN44" s="18">
        <f>AN43+F43+F44</f>
        <v>-49.059999999939464</v>
      </c>
      <c r="AO44" s="18">
        <f>AN44*G44</f>
        <v>969.42559999926073</v>
      </c>
      <c r="AP44" s="9" t="str">
        <f>D44&amp;","&amp;C44</f>
        <v>458918.31,717743.2</v>
      </c>
    </row>
    <row r="45" spans="1:44" s="46" customFormat="1">
      <c r="A45" s="20">
        <f>A44+1</f>
        <v>4</v>
      </c>
      <c r="B45" s="44"/>
      <c r="C45" s="60">
        <v>717720.36</v>
      </c>
      <c r="D45" s="60">
        <v>458938.07</v>
      </c>
      <c r="E45" s="79"/>
      <c r="F45" s="72">
        <f>IF(C46=0,C45-$C$42,C45-C46)</f>
        <v>13.10999999998603</v>
      </c>
      <c r="G45" s="72">
        <f>IF(D46=0,D45-$D$42,D45-D46)</f>
        <v>15.090000000025611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19.989502244938635</v>
      </c>
      <c r="N45" s="22">
        <f>IF(F45=0,,ATAN(G45/F45))</f>
        <v>0.85549589038017104</v>
      </c>
      <c r="O45" s="22">
        <f>ABS(DEGREES(N45))</f>
        <v>49.016303909570325</v>
      </c>
      <c r="P45" s="24" t="str">
        <f>TEXT(INT(O45),"00")</f>
        <v>49</v>
      </c>
      <c r="Q45" s="25" t="str">
        <f>TEXT((O45-P45)*60,"00")</f>
        <v>01</v>
      </c>
      <c r="R45" s="23" t="str">
        <f>IF(L45="",IF(F45&gt;0,"S","N"),"")</f>
        <v>S</v>
      </c>
      <c r="S45" s="25" t="str">
        <f>IF(L45="",IF(INT(Q45)=60,INT(P45+1),P45),"due")</f>
        <v>49</v>
      </c>
      <c r="T45" s="25" t="str">
        <f>IF(L45="",IF(INT(Q45)=60,"00",Q45),L45)</f>
        <v>01</v>
      </c>
      <c r="U45" s="24" t="str">
        <f>IF(L45="",IF(G45&gt;0,"W","E"),"")</f>
        <v>W</v>
      </c>
      <c r="V45" s="44"/>
      <c r="W45" s="22">
        <f>IF(S45="due",90*(I45+K45),S45+T45/60)</f>
        <v>49.016666666666666</v>
      </c>
      <c r="X45" s="22">
        <f>IF(R45="",W45,IF(R45="N",IF(U45="E",180+W45,180-W45),IF(U45="E",360-W45,W45)))</f>
        <v>49.016666666666666</v>
      </c>
      <c r="Y45" s="22">
        <f>RADIANS(X45)</f>
        <v>0.85550222168588719</v>
      </c>
      <c r="Z45" s="64"/>
      <c r="AA45" s="58">
        <f>-M45*COS(Y45)</f>
        <v>-13.109904460320017</v>
      </c>
      <c r="AB45" s="58">
        <f>-M45*SIN(Y45)</f>
        <v>-15.090083003141105</v>
      </c>
      <c r="AC45" s="64"/>
      <c r="AD45" s="82">
        <f>$AA$40/$M$40*M45</f>
        <v>5.4749414732427858E-4</v>
      </c>
      <c r="AE45" s="82">
        <f>$AB$40/$M$40*M45</f>
        <v>3.9143631759533105E-4</v>
      </c>
      <c r="AF45" s="22">
        <f>AA45-AD45</f>
        <v>-13.110451954467342</v>
      </c>
      <c r="AG45" s="22">
        <f>AB45-AE45</f>
        <v>-15.090474439458701</v>
      </c>
      <c r="AH45" s="64"/>
      <c r="AI45" s="25">
        <f>A45</f>
        <v>4</v>
      </c>
      <c r="AJ45" s="82">
        <f t="shared" ref="AJ45" si="2">AJ44+AF44</f>
        <v>717720.50110877492</v>
      </c>
      <c r="AK45" s="82">
        <f t="shared" ref="AK45" si="3">AK44+AG44</f>
        <v>458937.93005729822</v>
      </c>
      <c r="AL45" s="66"/>
      <c r="AM45" s="9" t="str">
        <f>IF(A46=0,A45&amp;" - 1",A45&amp;" - "&amp;A46)</f>
        <v>4 - 1</v>
      </c>
      <c r="AN45" s="18">
        <f>AN44+F44+F45</f>
        <v>-13.10999999998603</v>
      </c>
      <c r="AO45" s="18">
        <f>AN45*G45</f>
        <v>-197.82990000012495</v>
      </c>
      <c r="AP45" s="9" t="str">
        <f>D45&amp;","&amp;C45</f>
        <v>458938.07,717720.36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1220.4579999997111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610.22899999985555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5.4826189122245484E-3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18215.578656716702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99.869076040428823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3.1418456689102925E-3</v>
      </c>
      <c r="AB40" s="91">
        <f>SUM(AB42:AB65536)</f>
        <v>4.4930964745297786E-3</v>
      </c>
      <c r="AC40" s="91"/>
      <c r="AD40" s="91">
        <f>SUM(AD42:AD65536)</f>
        <v>3.1418456689102925E-3</v>
      </c>
      <c r="AE40" s="91">
        <f>SUM(AE42:AE65536)</f>
        <v>4.4930964745297777E-3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717759.74848789442</v>
      </c>
      <c r="AK40" s="92">
        <f>AK44+AG44</f>
        <v>458868.83338216739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3491.0799999999581</v>
      </c>
      <c r="G41" s="72">
        <f>IF(D42=0,D41-$D$41,D41-D42)</f>
        <v>3553.429999999993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4981.4158962387046</v>
      </c>
      <c r="N41" s="36">
        <f>IF(F41=0,,ATAN(G41/F41))</f>
        <v>0.79424879629541834</v>
      </c>
      <c r="O41" s="36">
        <f>ABS(DEGREES(N41))</f>
        <v>45.507103911073322</v>
      </c>
      <c r="P41" s="37" t="str">
        <f>TEXT(INT(O41),"00")</f>
        <v>45</v>
      </c>
      <c r="Q41" s="38" t="str">
        <f>TEXT((O41-P41)*60,"00")</f>
        <v>30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30</v>
      </c>
      <c r="U41" s="40" t="str">
        <f>IF(L41="",IF(G41&gt;0,"W","E"),"")</f>
        <v>W</v>
      </c>
      <c r="V41" s="41"/>
      <c r="W41" s="22">
        <f>IF(S41="due",90*(I41+K41),S41+T41/60)</f>
        <v>45.5</v>
      </c>
      <c r="X41" s="22">
        <f>IF(R41="",W41,IF(R41="N",IF(U41="E",180+W41,180-W41),IF(U41="E",360-W41,W41)))</f>
        <v>45.5</v>
      </c>
      <c r="Y41" s="22">
        <f>RADIANS(X41)</f>
        <v>0.79412480965741994</v>
      </c>
      <c r="Z41" s="64"/>
      <c r="AA41" s="58">
        <f>-M41*COS(Y41)</f>
        <v>-3491.5205510042529</v>
      </c>
      <c r="AB41" s="58">
        <f>-M41*SIN(Y41)</f>
        <v>-3552.9971254160359</v>
      </c>
      <c r="AC41" s="64"/>
      <c r="AD41" s="22">
        <v>0</v>
      </c>
      <c r="AE41" s="22">
        <v>0</v>
      </c>
      <c r="AF41" s="22">
        <f t="shared" ref="AF41:AG43" si="0">AA41-AD41</f>
        <v>-3491.5205510042529</v>
      </c>
      <c r="AG41" s="22">
        <f t="shared" si="0"/>
        <v>-3552.9971254160359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717737.54</v>
      </c>
      <c r="D42" s="60">
        <v>458896.79</v>
      </c>
      <c r="E42" s="79"/>
      <c r="F42" s="72">
        <f>IF(C43=0,C42-$C$42,C42-C43)</f>
        <v>13.070000000065193</v>
      </c>
      <c r="G42" s="72">
        <f>IF(D43=0,D42-$D$42,D42-D43)</f>
        <v>15.07999999995809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19.955733511961924</v>
      </c>
      <c r="N42" s="36">
        <f>IF(F42=0,,ATAN(G42/F42))</f>
        <v>0.85668038266628976</v>
      </c>
      <c r="O42" s="36">
        <f>ABS(DEGREES(N42))</f>
        <v>49.084170318430729</v>
      </c>
      <c r="P42" s="37" t="str">
        <f>TEXT(INT(O42),"00")</f>
        <v>49</v>
      </c>
      <c r="Q42" s="38" t="str">
        <f>TEXT((O42-P42)*60,"00")</f>
        <v>05</v>
      </c>
      <c r="R42" s="39" t="str">
        <f>IF(L42="",IF(F42&gt;0,"S","N"),"")</f>
        <v>S</v>
      </c>
      <c r="S42" s="25" t="str">
        <f>IF(L42="",IF(INT(Q42)=60,INT(P42+1),P42),"due")</f>
        <v>49</v>
      </c>
      <c r="T42" s="38" t="str">
        <f>IF(L42="",IF(INT(Q42)=60,"00",Q42),L42)</f>
        <v>05</v>
      </c>
      <c r="U42" s="40" t="str">
        <f>IF(L42="",IF(G42&gt;0,"W","E"),"")</f>
        <v>W</v>
      </c>
      <c r="V42" s="44"/>
      <c r="W42" s="22">
        <f>IF(S42="due",90*(I42+K42),S42+T42/60)</f>
        <v>49.083333333333336</v>
      </c>
      <c r="X42" s="22">
        <f>IF(R42="",W42,IF(R42="N",IF(U42="E",180+W42,180-W42),IF(U42="E",360-W42,W42)))</f>
        <v>49.083333333333336</v>
      </c>
      <c r="Y42" s="22">
        <f>RADIANS(X42)</f>
        <v>0.85666577452055015</v>
      </c>
      <c r="Z42" s="64"/>
      <c r="AA42" s="58">
        <f>-M42*COS(Y42)</f>
        <v>-13.070220289508381</v>
      </c>
      <c r="AB42" s="58">
        <f>-M42*SIN(Y42)</f>
        <v>-15.079809069884261</v>
      </c>
      <c r="AC42" s="64"/>
      <c r="AD42" s="82">
        <f>$AA$40/$M$40*M42</f>
        <v>6.2780029004277883E-4</v>
      </c>
      <c r="AE42" s="82">
        <f>$AB$40/$M$40*M42</f>
        <v>8.9780580179749179E-4</v>
      </c>
      <c r="AF42" s="22">
        <f t="shared" si="0"/>
        <v>-13.070848089798423</v>
      </c>
      <c r="AG42" s="22">
        <f t="shared" si="0"/>
        <v>-15.080706875686058</v>
      </c>
      <c r="AH42" s="63"/>
      <c r="AI42" s="38">
        <f>A42</f>
        <v>1</v>
      </c>
      <c r="AJ42" s="82">
        <f t="shared" ref="AJ42:AK44" si="1">AJ41+AF41</f>
        <v>717737.09944899578</v>
      </c>
      <c r="AK42" s="82">
        <f t="shared" si="1"/>
        <v>458897.22287458391</v>
      </c>
      <c r="AL42" s="66"/>
      <c r="AM42" s="9" t="str">
        <f>IF(A43=0,A42&amp;" - 1",A42&amp;" - "&amp;A43)</f>
        <v>1 - 2</v>
      </c>
      <c r="AN42" s="18">
        <f>F42</f>
        <v>13.070000000065193</v>
      </c>
      <c r="AO42" s="18">
        <f>AN42*G42</f>
        <v>197.09560000043535</v>
      </c>
      <c r="AP42" s="9" t="str">
        <f>D42&amp;","&amp;C42</f>
        <v>458896.79,717737.54</v>
      </c>
    </row>
    <row r="43" spans="1:44">
      <c r="A43" s="20">
        <f>A42+1</f>
        <v>2</v>
      </c>
      <c r="B43" s="44"/>
      <c r="C43" s="60">
        <v>717724.47</v>
      </c>
      <c r="D43" s="60">
        <v>458881.71</v>
      </c>
      <c r="E43" s="79"/>
      <c r="F43" s="72">
        <f>IF(C44=0,C43-$C$42,C43-C44)</f>
        <v>-15.060000000055879</v>
      </c>
      <c r="G43" s="72">
        <f>IF(D44=0,D43-$D$42,D43-D44)</f>
        <v>13.14000000001397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19.986575494617636</v>
      </c>
      <c r="N43" s="36">
        <f>IF(F43=0,,ATAN(G43/F43))</f>
        <v>-0.71741797005890284</v>
      </c>
      <c r="O43" s="36">
        <f>ABS(DEGREES(N43))</f>
        <v>41.105021831217989</v>
      </c>
      <c r="P43" s="37" t="str">
        <f>TEXT(INT(O43),"00")</f>
        <v>41</v>
      </c>
      <c r="Q43" s="38" t="str">
        <f>TEXT((O43-P43)*60,"00")</f>
        <v>06</v>
      </c>
      <c r="R43" s="39" t="str">
        <f>IF(L43="",IF(F43&gt;0,"S","N"),"")</f>
        <v>N</v>
      </c>
      <c r="S43" s="25" t="str">
        <f>IF(L43="",IF(INT(Q43)=60,INT(P43+1),P43),"due")</f>
        <v>41</v>
      </c>
      <c r="T43" s="38" t="str">
        <f>IF(L43="",IF(INT(Q43)=60,"00",Q43),L43)</f>
        <v>06</v>
      </c>
      <c r="U43" s="40" t="str">
        <f>IF(L43="",IF(G43&gt;0,"W","E"),"")</f>
        <v>W</v>
      </c>
      <c r="V43" s="44"/>
      <c r="W43" s="22">
        <f>IF(S43="due",90*(I43+K43),S43+T43/60)</f>
        <v>41.1</v>
      </c>
      <c r="X43" s="22">
        <f>IF(R43="",W43,IF(R43="N",IF(U43="E",180+W43,180-W43),IF(U43="E",360-W43,W43)))</f>
        <v>138.9</v>
      </c>
      <c r="Y43" s="22">
        <f>RADIANS(X43)</f>
        <v>2.4242623310201239</v>
      </c>
      <c r="Z43" s="64"/>
      <c r="AA43" s="58">
        <f>-M43*COS(Y43)</f>
        <v>15.061151630216854</v>
      </c>
      <c r="AB43" s="58">
        <f>-M43*SIN(Y43)</f>
        <v>-13.138679978356517</v>
      </c>
      <c r="AC43" s="64"/>
      <c r="AD43" s="82">
        <f>$AA$40/$M$40*M43</f>
        <v>6.2877056786519731E-4</v>
      </c>
      <c r="AE43" s="82">
        <f>$AB$40/$M$40*M43</f>
        <v>8.9919337850323587E-4</v>
      </c>
      <c r="AF43" s="22">
        <f t="shared" si="0"/>
        <v>15.060522859648989</v>
      </c>
      <c r="AG43" s="22">
        <f t="shared" si="0"/>
        <v>-13.13957917173502</v>
      </c>
      <c r="AH43" s="64"/>
      <c r="AI43" s="25">
        <f>A43</f>
        <v>2</v>
      </c>
      <c r="AJ43" s="82">
        <f t="shared" si="1"/>
        <v>717724.02860090602</v>
      </c>
      <c r="AK43" s="82">
        <f t="shared" si="1"/>
        <v>458882.1421677082</v>
      </c>
      <c r="AL43" s="66"/>
      <c r="AM43" s="9" t="str">
        <f>IF(A44=0,A43&amp;" - 1",A43&amp;" - "&amp;A44)</f>
        <v>2 - 3</v>
      </c>
      <c r="AN43" s="18">
        <f>AN42+F42+F43</f>
        <v>11.080000000074506</v>
      </c>
      <c r="AO43" s="18">
        <f>AN43*G43</f>
        <v>145.59120000113379</v>
      </c>
      <c r="AP43" s="9" t="str">
        <f>D43&amp;","&amp;C43</f>
        <v>458881.71,717724.47</v>
      </c>
    </row>
    <row r="44" spans="1:44" s="46" customFormat="1">
      <c r="A44" s="20">
        <f>A43+1</f>
        <v>3</v>
      </c>
      <c r="B44" s="44"/>
      <c r="C44" s="60">
        <v>717739.53</v>
      </c>
      <c r="D44" s="60">
        <v>458868.57</v>
      </c>
      <c r="E44" s="79"/>
      <c r="F44" s="72">
        <f>IF(C45=0,C44-$C$42,C44-C45)</f>
        <v>-20.659999999916181</v>
      </c>
      <c r="G44" s="72">
        <f>IF(D45=0,D44-$D$42,D44-D45)</f>
        <v>0.16999999998370185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20.66069940724493</v>
      </c>
      <c r="N44" s="22">
        <f>IF(F44=0,,ATAN(G44/F44))</f>
        <v>-8.2282750909060867E-3</v>
      </c>
      <c r="O44" s="22">
        <f>ABS(DEGREES(N44))</f>
        <v>0.47144543538154254</v>
      </c>
      <c r="P44" s="24" t="str">
        <f>TEXT(INT(O44),"00")</f>
        <v>00</v>
      </c>
      <c r="Q44" s="25" t="str">
        <f>TEXT((O44-P44)*60,"00")</f>
        <v>28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28</v>
      </c>
      <c r="U44" s="24" t="str">
        <f>IF(L44="",IF(G44&gt;0,"W","E"),"")</f>
        <v>W</v>
      </c>
      <c r="V44" s="44"/>
      <c r="W44" s="22">
        <f>IF(S44="due",90*(I44+K44),S44+T44/60)</f>
        <v>0.46666666666666667</v>
      </c>
      <c r="X44" s="22">
        <f>IF(R44="",W44,IF(R44="N",IF(U44="E",180+W44,180-W44),IF(U44="E",360-W44,W44)))</f>
        <v>179.53333333333333</v>
      </c>
      <c r="Y44" s="22">
        <f>RADIANS(X44)</f>
        <v>3.1334477837471528</v>
      </c>
      <c r="Z44" s="64"/>
      <c r="AA44" s="58">
        <f>-M44*COS(Y44)</f>
        <v>20.660014106948388</v>
      </c>
      <c r="AB44" s="58">
        <f>-M44*SIN(Y44)</f>
        <v>-0.16827684696524081</v>
      </c>
      <c r="AC44" s="64"/>
      <c r="AD44" s="82">
        <f>$AA$40/$M$40*M44</f>
        <v>6.4997826677631496E-4</v>
      </c>
      <c r="AE44" s="82">
        <f>$AB$40/$M$40*M44</f>
        <v>9.2952212384975099E-4</v>
      </c>
      <c r="AF44" s="22">
        <f>AA44-AD44</f>
        <v>20.659364128681613</v>
      </c>
      <c r="AG44" s="22">
        <f>AB44-AE44</f>
        <v>-0.16920636908909056</v>
      </c>
      <c r="AH44" s="64"/>
      <c r="AI44" s="25">
        <f>A44</f>
        <v>3</v>
      </c>
      <c r="AJ44" s="82">
        <f t="shared" si="1"/>
        <v>717739.08912376571</v>
      </c>
      <c r="AK44" s="82">
        <f t="shared" si="1"/>
        <v>458869.00258853647</v>
      </c>
      <c r="AL44" s="66"/>
      <c r="AM44" s="9" t="str">
        <f>IF(A45=0,A44&amp;" - 1",A44&amp;" - "&amp;A45)</f>
        <v>3 - 4</v>
      </c>
      <c r="AN44" s="18">
        <f>AN43+F43+F44</f>
        <v>-24.639999999897555</v>
      </c>
      <c r="AO44" s="18">
        <f>AN44*G44</f>
        <v>-4.1887999995809979</v>
      </c>
      <c r="AP44" s="9" t="str">
        <f>D44&amp;","&amp;C44</f>
        <v>458868.57,717739.53</v>
      </c>
    </row>
    <row r="45" spans="1:44" s="46" customFormat="1">
      <c r="A45" s="20">
        <f t="shared" ref="A45:A46" si="2">A44+1</f>
        <v>4</v>
      </c>
      <c r="B45" s="44"/>
      <c r="C45" s="60">
        <v>717760.19</v>
      </c>
      <c r="D45" s="60">
        <v>458868.4</v>
      </c>
      <c r="E45" s="79"/>
      <c r="F45" s="72">
        <f t="shared" ref="F45:F46" si="3">IF(C46=0,C45-$C$42,C45-C46)</f>
        <v>0.39999999990686774</v>
      </c>
      <c r="G45" s="72">
        <f t="shared" ref="G45:G46" si="4">IF(D46=0,D45-$D$42,D45-D46)</f>
        <v>-11.049999999988358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11.057237448823653</v>
      </c>
      <c r="N45" s="22">
        <f t="shared" ref="N45:N46" si="11">IF(F45=0,,ATAN(G45/F45))</f>
        <v>-1.5346130308176951</v>
      </c>
      <c r="O45" s="22">
        <f t="shared" ref="O45:O46" si="12">ABS(DEGREES(N45))</f>
        <v>87.926849851633662</v>
      </c>
      <c r="P45" s="24" t="str">
        <f t="shared" ref="P45:P46" si="13">TEXT(INT(O45),"00")</f>
        <v>87</v>
      </c>
      <c r="Q45" s="25" t="str">
        <f t="shared" ref="Q45:Q46" si="14">TEXT((O45-P45)*60,"00")</f>
        <v>56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87</v>
      </c>
      <c r="T45" s="25" t="str">
        <f t="shared" ref="T45:T46" si="17">IF(L45="",IF(INT(Q45)=60,"00",Q45),L45)</f>
        <v>56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87.933333333333337</v>
      </c>
      <c r="X45" s="22">
        <f t="shared" ref="X45:X46" si="20">IF(R45="",W45,IF(R45="N",IF(U45="E",180+W45,180-W45),IF(U45="E",360-W45,W45)))</f>
        <v>272.06666666666666</v>
      </c>
      <c r="Y45" s="22">
        <f t="shared" ref="Y45:Y46" si="21">RADIANS(X45)</f>
        <v>4.7484591182592393</v>
      </c>
      <c r="Z45" s="64"/>
      <c r="AA45" s="58">
        <f t="shared" ref="AA45:AA46" si="22">-M45*COS(Y45)</f>
        <v>-0.39874960031428047</v>
      </c>
      <c r="AB45" s="58">
        <f t="shared" ref="AB45:AB46" si="23">-M45*SIN(Y45)</f>
        <v>11.050045192483033</v>
      </c>
      <c r="AC45" s="64"/>
      <c r="AD45" s="82">
        <f t="shared" ref="AD45:AD46" si="24">$AA$40/$M$40*M45</f>
        <v>3.4785676373571178E-4</v>
      </c>
      <c r="AE45" s="82">
        <f t="shared" ref="AE45:AE46" si="25">$AB$40/$M$40*M45</f>
        <v>4.974636450950675E-4</v>
      </c>
      <c r="AF45" s="22">
        <f t="shared" ref="AF45:AF46" si="26">AA45-AD45</f>
        <v>-0.39909745707801619</v>
      </c>
      <c r="AG45" s="22">
        <f t="shared" ref="AG45:AG46" si="27">AB45-AE45</f>
        <v>11.049547728837938</v>
      </c>
      <c r="AH45" s="64"/>
      <c r="AI45" s="25">
        <f t="shared" ref="AI45:AI46" si="28">A45</f>
        <v>4</v>
      </c>
      <c r="AJ45" s="82">
        <f t="shared" ref="AJ45:AJ46" si="29">AJ44+AF44</f>
        <v>717759.74848789442</v>
      </c>
      <c r="AK45" s="82">
        <f t="shared" ref="AK45:AK46" si="30">AK44+AG44</f>
        <v>458868.83338216739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-44.899999999906868</v>
      </c>
      <c r="AO45" s="18">
        <f t="shared" ref="AO45:AO46" si="33">AN45*G45</f>
        <v>496.14499999844816</v>
      </c>
      <c r="AP45" s="9" t="str">
        <f t="shared" ref="AP45:AP46" si="34">D45&amp;","&amp;C45</f>
        <v>458868.4,717760.19</v>
      </c>
    </row>
    <row r="46" spans="1:44" s="46" customFormat="1">
      <c r="A46" s="20">
        <f t="shared" si="2"/>
        <v>5</v>
      </c>
      <c r="B46" s="44"/>
      <c r="C46" s="60">
        <v>717759.79</v>
      </c>
      <c r="D46" s="60">
        <v>458879.45</v>
      </c>
      <c r="E46" s="79"/>
      <c r="F46" s="72">
        <f t="shared" si="3"/>
        <v>22.25</v>
      </c>
      <c r="G46" s="72">
        <f t="shared" si="4"/>
        <v>-17.339999999967404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28.208830177780673</v>
      </c>
      <c r="N46" s="22">
        <f t="shared" si="11"/>
        <v>-0.66200700898908016</v>
      </c>
      <c r="O46" s="22">
        <f t="shared" si="12"/>
        <v>37.930207623153443</v>
      </c>
      <c r="P46" s="24" t="str">
        <f t="shared" si="13"/>
        <v>37</v>
      </c>
      <c r="Q46" s="25" t="str">
        <f t="shared" si="14"/>
        <v>56</v>
      </c>
      <c r="R46" s="23" t="str">
        <f t="shared" si="15"/>
        <v>S</v>
      </c>
      <c r="S46" s="25" t="str">
        <f t="shared" si="16"/>
        <v>37</v>
      </c>
      <c r="T46" s="25" t="str">
        <f t="shared" si="17"/>
        <v>56</v>
      </c>
      <c r="U46" s="24" t="str">
        <f t="shared" si="18"/>
        <v>E</v>
      </c>
      <c r="V46" s="44"/>
      <c r="W46" s="22">
        <f t="shared" si="19"/>
        <v>37.93333333333333</v>
      </c>
      <c r="X46" s="22">
        <f t="shared" si="20"/>
        <v>322.06666666666666</v>
      </c>
      <c r="Y46" s="22">
        <f t="shared" si="21"/>
        <v>5.6211237442564039</v>
      </c>
      <c r="Z46" s="64"/>
      <c r="AA46" s="58">
        <f t="shared" si="22"/>
        <v>-22.24905400167367</v>
      </c>
      <c r="AB46" s="58">
        <f t="shared" si="23"/>
        <v>17.341213799197515</v>
      </c>
      <c r="AC46" s="64"/>
      <c r="AD46" s="82">
        <f t="shared" si="24"/>
        <v>8.8743978049028922E-4</v>
      </c>
      <c r="AE46" s="82">
        <f t="shared" si="25"/>
        <v>1.269111525284232E-3</v>
      </c>
      <c r="AF46" s="22">
        <f t="shared" si="26"/>
        <v>-22.249941441454162</v>
      </c>
      <c r="AG46" s="22">
        <f t="shared" si="27"/>
        <v>17.339944687672229</v>
      </c>
      <c r="AH46" s="64"/>
      <c r="AI46" s="25">
        <f t="shared" si="28"/>
        <v>5</v>
      </c>
      <c r="AJ46" s="82">
        <f t="shared" si="29"/>
        <v>717759.34939043736</v>
      </c>
      <c r="AK46" s="82">
        <f t="shared" si="30"/>
        <v>458879.88292989624</v>
      </c>
      <c r="AL46" s="66"/>
      <c r="AM46" s="9" t="str">
        <f t="shared" si="31"/>
        <v>5 - 1</v>
      </c>
      <c r="AN46" s="18">
        <f t="shared" si="32"/>
        <v>-22.25</v>
      </c>
      <c r="AO46" s="18">
        <f t="shared" si="33"/>
        <v>385.81499999927473</v>
      </c>
      <c r="AP46" s="9" t="str">
        <f t="shared" si="34"/>
        <v>458879.45,717759.79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5"/>
  <sheetViews>
    <sheetView tabSelected="1" topLeftCell="A16" workbookViewId="0">
      <selection activeCell="C46" sqref="C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74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ABS(SUM(AO42:AO65534))</f>
        <v>844.10729999844307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422.05364999922153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5.6428769999336869E-3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16462.932948565234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SUM(M42:M65534)</f>
        <v>92.898305686909225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SUM(AA42:AA65534)</f>
        <v>-5.6234632774661009E-3</v>
      </c>
      <c r="AB40" s="91">
        <f>SUM(AB42:AB65534)</f>
        <v>-4.6767681508796954E-4</v>
      </c>
      <c r="AC40" s="91"/>
      <c r="AD40" s="91">
        <f>SUM(AD42:AD65534)</f>
        <v>-5.6234632774661009E-3</v>
      </c>
      <c r="AE40" s="91">
        <f>SUM(AE42:AE65534)</f>
        <v>-4.676768150879696E-4</v>
      </c>
      <c r="AF40" s="91">
        <f>SUM(AF42:AF65534)</f>
        <v>0</v>
      </c>
      <c r="AG40" s="91">
        <f>SUM(AG42:AG65534)</f>
        <v>0</v>
      </c>
      <c r="AH40" s="92"/>
      <c r="AI40" s="93">
        <v>1</v>
      </c>
      <c r="AJ40" s="92">
        <f>AJ44+AF44</f>
        <v>717754.29889823182</v>
      </c>
      <c r="AK40" s="92">
        <f>AK44+AG44</f>
        <v>458917.09184191359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v>721228.62</v>
      </c>
      <c r="D41" s="35">
        <v>462450.22</v>
      </c>
      <c r="E41" s="78"/>
      <c r="F41" s="72">
        <f>IF(C42=0,C41-$C$41,C41-C42)</f>
        <v>3491.0799999999581</v>
      </c>
      <c r="G41" s="72">
        <f>IF(D42=0,D41-$D$41,D41-D42)</f>
        <v>3553.429999999993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4981.4158962387046</v>
      </c>
      <c r="N41" s="36">
        <f>IF(F41=0,,ATAN(G41/F41))</f>
        <v>0.79424879629541834</v>
      </c>
      <c r="O41" s="36">
        <f>ABS(DEGREES(N41))</f>
        <v>45.507103911073322</v>
      </c>
      <c r="P41" s="37" t="str">
        <f>TEXT(INT(O41),"00")</f>
        <v>45</v>
      </c>
      <c r="Q41" s="38" t="str">
        <f>TEXT((O41-P41)*60,"00")</f>
        <v>30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30</v>
      </c>
      <c r="U41" s="40" t="str">
        <f>IF(L41="",IF(G41&gt;0,"W","E"),"")</f>
        <v>W</v>
      </c>
      <c r="V41" s="41"/>
      <c r="W41" s="22">
        <f>IF(S41="due",90*(I41+K41),S41+T41/60)</f>
        <v>45.5</v>
      </c>
      <c r="X41" s="22">
        <f>IF(R41="",W41,IF(R41="N",IF(U41="E",180+W41,180-W41),IF(U41="E",360-W41,W41)))</f>
        <v>45.5</v>
      </c>
      <c r="Y41" s="22">
        <f>RADIANS(X41)</f>
        <v>0.79412480965741994</v>
      </c>
      <c r="Z41" s="64"/>
      <c r="AA41" s="58">
        <f>-M41*COS(Y41)</f>
        <v>-3491.5205510042529</v>
      </c>
      <c r="AB41" s="58">
        <f>-M41*SIN(Y41)</f>
        <v>-3552.9971254160359</v>
      </c>
      <c r="AC41" s="64"/>
      <c r="AD41" s="22">
        <v>0</v>
      </c>
      <c r="AE41" s="22">
        <v>0</v>
      </c>
      <c r="AF41" s="22">
        <f t="shared" ref="AF41:AG43" si="0">AA41-AD41</f>
        <v>-3491.5205510042529</v>
      </c>
      <c r="AG41" s="22">
        <f t="shared" si="0"/>
        <v>-3552.9971254160359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717737.54</v>
      </c>
      <c r="D42" s="60">
        <v>458896.79</v>
      </c>
      <c r="E42" s="79"/>
      <c r="F42" s="72">
        <f>IF(C43=0,C42-$C$42,C42-C43)</f>
        <v>-22.25</v>
      </c>
      <c r="G42" s="72">
        <f>IF(D43=0,D42-$D$42,D42-D43)</f>
        <v>17.339999999967404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28.208830177780673</v>
      </c>
      <c r="N42" s="36">
        <f>IF(F42=0,,ATAN(G42/F42))</f>
        <v>-0.66200700898908016</v>
      </c>
      <c r="O42" s="36">
        <f>ABS(DEGREES(N42))</f>
        <v>37.930207623153443</v>
      </c>
      <c r="P42" s="37" t="str">
        <f>TEXT(INT(O42),"00")</f>
        <v>37</v>
      </c>
      <c r="Q42" s="38" t="str">
        <f>TEXT((O42-P42)*60,"00")</f>
        <v>56</v>
      </c>
      <c r="R42" s="39" t="str">
        <f>IF(L42="",IF(F42&gt;0,"S","N"),"")</f>
        <v>N</v>
      </c>
      <c r="S42" s="25" t="str">
        <f>IF(L42="",IF(INT(Q42)=60,INT(P42+1),P42),"due")</f>
        <v>37</v>
      </c>
      <c r="T42" s="38" t="str">
        <f>IF(L42="",IF(INT(Q42)=60,"00",Q42),L42)</f>
        <v>56</v>
      </c>
      <c r="U42" s="40" t="str">
        <f>IF(L42="",IF(G42&gt;0,"W","E"),"")</f>
        <v>W</v>
      </c>
      <c r="V42" s="44"/>
      <c r="W42" s="22">
        <f>IF(S42="due",90*(I42+K42),S42+T42/60)</f>
        <v>37.93333333333333</v>
      </c>
      <c r="X42" s="22">
        <f>IF(R42="",W42,IF(R42="N",IF(U42="E",180+W42,180-W42),IF(U42="E",360-W42,W42)))</f>
        <v>142.06666666666666</v>
      </c>
      <c r="Y42" s="22">
        <f>RADIANS(X42)</f>
        <v>2.4795310906666108</v>
      </c>
      <c r="Z42" s="64"/>
      <c r="AA42" s="58">
        <f>-M42*COS(Y42)</f>
        <v>22.249054001673674</v>
      </c>
      <c r="AB42" s="58">
        <f>-M42*SIN(Y42)</f>
        <v>-17.341213799197511</v>
      </c>
      <c r="AC42" s="64"/>
      <c r="AD42" s="82">
        <f>$AA$40/$M$40*M42</f>
        <v>-1.7075803420963866E-3</v>
      </c>
      <c r="AE42" s="82">
        <f>$AB$40/$M$40*M42</f>
        <v>-1.4201137208426942E-4</v>
      </c>
      <c r="AF42" s="22">
        <f t="shared" si="0"/>
        <v>22.25076158201577</v>
      </c>
      <c r="AG42" s="22">
        <f t="shared" si="0"/>
        <v>-17.341071787825427</v>
      </c>
      <c r="AH42" s="63"/>
      <c r="AI42" s="38">
        <f>A42</f>
        <v>1</v>
      </c>
      <c r="AJ42" s="82">
        <f t="shared" ref="AJ42:AK44" si="1">AJ41+AF41</f>
        <v>717737.09944899578</v>
      </c>
      <c r="AK42" s="82">
        <f t="shared" si="1"/>
        <v>458897.22287458391</v>
      </c>
      <c r="AL42" s="66"/>
      <c r="AM42" s="9" t="str">
        <f>IF(A43=0,A42&amp;" - 1",A42&amp;" - "&amp;A43)</f>
        <v>1 - 2</v>
      </c>
      <c r="AN42" s="18">
        <f>F42</f>
        <v>-22.25</v>
      </c>
      <c r="AO42" s="18">
        <f>AN42*G42</f>
        <v>-385.81499999927473</v>
      </c>
      <c r="AP42" s="9" t="str">
        <f>D42&amp;","&amp;C42</f>
        <v>458896.79,717737.54</v>
      </c>
    </row>
    <row r="43" spans="1:44">
      <c r="A43" s="20">
        <f>A42+1</f>
        <v>2</v>
      </c>
      <c r="B43" s="44"/>
      <c r="C43" s="60">
        <v>717759.79</v>
      </c>
      <c r="D43" s="60">
        <v>458879.45</v>
      </c>
      <c r="E43" s="79"/>
      <c r="F43" s="72">
        <f>IF(C44=0,C43-$C$42,C43-C44)</f>
        <v>1.6700000000419095</v>
      </c>
      <c r="G43" s="72">
        <f>IF(D44=0,D43-$D$42,D43-D44)</f>
        <v>-32.849999999976717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32.892421619555627</v>
      </c>
      <c r="N43" s="36">
        <f>IF(F43=0,,ATAN(G43/F43))</f>
        <v>-1.5200029152485921</v>
      </c>
      <c r="O43" s="36">
        <f>ABS(DEGREES(N43))</f>
        <v>87.08975189132569</v>
      </c>
      <c r="P43" s="37" t="str">
        <f>TEXT(INT(O43),"00")</f>
        <v>87</v>
      </c>
      <c r="Q43" s="38" t="str">
        <f>TEXT((O43-P43)*60,"00")</f>
        <v>05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05</v>
      </c>
      <c r="U43" s="40" t="str">
        <f>IF(L43="",IF(G43&gt;0,"W","E"),"")</f>
        <v>E</v>
      </c>
      <c r="V43" s="44"/>
      <c r="W43" s="22">
        <f>IF(S43="due",90*(I43+K43),S43+T43/60)</f>
        <v>87.083333333333329</v>
      </c>
      <c r="X43" s="22">
        <f>IF(R43="",W43,IF(R43="N",IF(U43="E",180+W43,180-W43),IF(U43="E",360-W43,W43)))</f>
        <v>272.91666666666669</v>
      </c>
      <c r="Y43" s="22">
        <f>RADIANS(X43)</f>
        <v>4.763294416901191</v>
      </c>
      <c r="Z43" s="64"/>
      <c r="AA43" s="58">
        <f>-M43*COS(Y43)</f>
        <v>-1.6736800098262579</v>
      </c>
      <c r="AB43" s="58">
        <f>-M43*SIN(Y43)</f>
        <v>32.849812712149799</v>
      </c>
      <c r="AC43" s="64"/>
      <c r="AD43" s="82">
        <f>$AA$40/$M$40*M43</f>
        <v>-1.9910947106817696E-3</v>
      </c>
      <c r="AE43" s="82">
        <f>$AB$40/$M$40*M43</f>
        <v>-1.6558991974954985E-4</v>
      </c>
      <c r="AF43" s="22">
        <f t="shared" si="0"/>
        <v>-1.671688915115576</v>
      </c>
      <c r="AG43" s="22">
        <f t="shared" si="0"/>
        <v>32.849978302069552</v>
      </c>
      <c r="AH43" s="64"/>
      <c r="AI43" s="25">
        <f>A43</f>
        <v>2</v>
      </c>
      <c r="AJ43" s="82">
        <f t="shared" si="1"/>
        <v>717759.35021057783</v>
      </c>
      <c r="AK43" s="82">
        <f t="shared" si="1"/>
        <v>458879.8818027961</v>
      </c>
      <c r="AL43" s="66"/>
      <c r="AM43" s="9" t="str">
        <f>IF(A44=0,A43&amp;" - 1",A43&amp;" - "&amp;A44)</f>
        <v>2 - 3</v>
      </c>
      <c r="AN43" s="18">
        <f>AN42+F42+F43</f>
        <v>-42.82999999995809</v>
      </c>
      <c r="AO43" s="18">
        <f>AN43*G43</f>
        <v>1406.965499997626</v>
      </c>
      <c r="AP43" s="9" t="str">
        <f>D43&amp;","&amp;C43</f>
        <v>458879.45,717759.79</v>
      </c>
    </row>
    <row r="44" spans="1:44">
      <c r="A44" s="20">
        <f t="shared" ref="A44:A45" si="2">A43+1</f>
        <v>3</v>
      </c>
      <c r="B44" s="44"/>
      <c r="C44" s="60">
        <v>717758.12</v>
      </c>
      <c r="D44" s="60">
        <v>458912.3</v>
      </c>
      <c r="E44" s="79"/>
      <c r="F44" s="72">
        <f t="shared" ref="F44:F45" si="3">IF(C45=0,C44-$C$42,C44-C45)</f>
        <v>3.3800000000046566</v>
      </c>
      <c r="G44" s="72">
        <f t="shared" ref="G44:G45" si="4">IF(D45=0,D44-$D$42,D44-D45)</f>
        <v>-4.3599999999860302</v>
      </c>
      <c r="H44" s="75" t="str">
        <f t="shared" ref="H44:H45" si="5">IF(G44=0,IF(F44&gt;0,"South","North"),"")</f>
        <v/>
      </c>
      <c r="I44" s="75">
        <f t="shared" ref="I44:I45" si="6">IF(H44="North",2,IF(H44="",0,0))</f>
        <v>0</v>
      </c>
      <c r="J44" s="75" t="str">
        <f t="shared" ref="J44:J45" si="7">IF(F44=0,IF(G44&gt;0,"West","East"),"")</f>
        <v/>
      </c>
      <c r="K44" s="75">
        <f t="shared" ref="K44:K45" si="8">IF(J44="West",1,IF(J44="",0,3))</f>
        <v>0</v>
      </c>
      <c r="L44" s="75" t="str">
        <f t="shared" ref="L44:L45" si="9">H44&amp;J44</f>
        <v/>
      </c>
      <c r="M44" s="36">
        <f t="shared" ref="M44:M45" si="10">SQRT(F44^2+G44^2)</f>
        <v>5.5167019132729713</v>
      </c>
      <c r="N44" s="36">
        <f t="shared" ref="N44:N45" si="11">IF(F44=0,,ATAN(G44/F44))</f>
        <v>-0.91134298172177908</v>
      </c>
      <c r="O44" s="36">
        <f t="shared" ref="O44:O45" si="12">ABS(DEGREES(N44))</f>
        <v>52.216106541526067</v>
      </c>
      <c r="P44" s="37" t="str">
        <f t="shared" ref="P44:P45" si="13">TEXT(INT(O44),"00")</f>
        <v>52</v>
      </c>
      <c r="Q44" s="38" t="str">
        <f t="shared" ref="Q44:Q45" si="14">TEXT((O44-P44)*60,"00")</f>
        <v>13</v>
      </c>
      <c r="R44" s="39" t="str">
        <f t="shared" ref="R44:R45" si="15">IF(L44="",IF(F44&gt;0,"S","N"),"")</f>
        <v>S</v>
      </c>
      <c r="S44" s="25" t="str">
        <f t="shared" ref="S44:S45" si="16">IF(L44="",IF(INT(Q44)=60,INT(P44+1),P44),"due")</f>
        <v>52</v>
      </c>
      <c r="T44" s="38" t="str">
        <f t="shared" ref="T44:T45" si="17">IF(L44="",IF(INT(Q44)=60,"00",Q44),L44)</f>
        <v>13</v>
      </c>
      <c r="U44" s="40" t="str">
        <f t="shared" ref="U44:U45" si="18">IF(L44="",IF(G44&gt;0,"W","E"),"")</f>
        <v>E</v>
      </c>
      <c r="V44" s="44"/>
      <c r="W44" s="22">
        <f t="shared" ref="W44:W45" si="19">IF(S44="due",90*(I44+K44),S44+T44/60)</f>
        <v>52.216666666666669</v>
      </c>
      <c r="X44" s="22">
        <f t="shared" ref="X44:X45" si="20">IF(R44="",W44,IF(R44="N",IF(U44="E",180+W44,180-W44),IF(U44="E",360-W44,W44)))</f>
        <v>307.7833333333333</v>
      </c>
      <c r="Y44" s="22">
        <f t="shared" ref="Y44:Y45" si="21">RADIANS(X44)</f>
        <v>5.3718325494298798</v>
      </c>
      <c r="Z44" s="64"/>
      <c r="AA44" s="58">
        <f t="shared" ref="AA44:AA45" si="22">-M44*COS(Y44)</f>
        <v>-3.3799573763613786</v>
      </c>
      <c r="AB44" s="58">
        <f t="shared" ref="AB44:AB45" si="23">-M44*SIN(Y44)</f>
        <v>4.3600330427520806</v>
      </c>
      <c r="AC44" s="64"/>
      <c r="AD44" s="82">
        <f t="shared" ref="AD44:AD45" si="24">$AA$40/$M$40*M44</f>
        <v>-3.3394549440517017E-4</v>
      </c>
      <c r="AE44" s="82">
        <f t="shared" ref="AE44:AE45" si="25">$AB$40/$M$40*M44</f>
        <v>-2.777266562088416E-5</v>
      </c>
      <c r="AF44" s="22">
        <f t="shared" ref="AF44:AF45" si="26">AA44-AD44</f>
        <v>-3.3796234308669733</v>
      </c>
      <c r="AG44" s="22">
        <f t="shared" ref="AG44:AG45" si="27">AB44-AE44</f>
        <v>4.3600608154177012</v>
      </c>
      <c r="AH44" s="64"/>
      <c r="AI44" s="25">
        <f t="shared" ref="AI44:AI45" si="28">A44</f>
        <v>3</v>
      </c>
      <c r="AJ44" s="82">
        <f t="shared" ref="AJ44:AJ45" si="29">AJ43+AF43</f>
        <v>717757.67852166272</v>
      </c>
      <c r="AK44" s="82">
        <f t="shared" ref="AK44:AK45" si="30">AK43+AG43</f>
        <v>458912.73178109818</v>
      </c>
      <c r="AL44" s="66"/>
      <c r="AM44" s="9" t="str">
        <f t="shared" ref="AM44:AM45" si="31">IF(A45=0,A44&amp;" - 1",A44&amp;" - "&amp;A45)</f>
        <v>3 - 4</v>
      </c>
      <c r="AN44" s="18">
        <f t="shared" ref="AN44:AN45" si="32">AN43+F43+F44</f>
        <v>-37.779999999911524</v>
      </c>
      <c r="AO44" s="18">
        <f t="shared" ref="AO44:AO45" si="33">AN44*G44</f>
        <v>164.72079999908647</v>
      </c>
      <c r="AP44" s="9" t="str">
        <f t="shared" ref="AP44:AP45" si="34">D44&amp;","&amp;C44</f>
        <v>458912.3,717758.12</v>
      </c>
    </row>
    <row r="45" spans="1:44">
      <c r="A45" s="20">
        <f t="shared" si="2"/>
        <v>4</v>
      </c>
      <c r="B45" s="44"/>
      <c r="C45" s="60">
        <v>717754.74</v>
      </c>
      <c r="D45" s="60">
        <v>458916.66</v>
      </c>
      <c r="E45" s="79"/>
      <c r="F45" s="72">
        <f t="shared" si="3"/>
        <v>17.199999999953434</v>
      </c>
      <c r="G45" s="72">
        <f t="shared" si="4"/>
        <v>19.869999999995343</v>
      </c>
      <c r="H45" s="75" t="str">
        <f t="shared" si="5"/>
        <v/>
      </c>
      <c r="I45" s="75">
        <f t="shared" si="6"/>
        <v>0</v>
      </c>
      <c r="J45" s="75" t="str">
        <f t="shared" si="7"/>
        <v/>
      </c>
      <c r="K45" s="75">
        <f t="shared" si="8"/>
        <v>0</v>
      </c>
      <c r="L45" s="75" t="str">
        <f t="shared" si="9"/>
        <v/>
      </c>
      <c r="M45" s="36">
        <f t="shared" si="10"/>
        <v>26.280351976299958</v>
      </c>
      <c r="N45" s="36">
        <f t="shared" si="11"/>
        <v>0.85729989630148817</v>
      </c>
      <c r="O45" s="36">
        <f t="shared" si="12"/>
        <v>49.119665835078408</v>
      </c>
      <c r="P45" s="37" t="str">
        <f t="shared" si="13"/>
        <v>49</v>
      </c>
      <c r="Q45" s="38" t="str">
        <f t="shared" si="14"/>
        <v>07</v>
      </c>
      <c r="R45" s="39" t="str">
        <f t="shared" si="15"/>
        <v>S</v>
      </c>
      <c r="S45" s="25" t="str">
        <f t="shared" si="16"/>
        <v>49</v>
      </c>
      <c r="T45" s="38" t="str">
        <f t="shared" si="17"/>
        <v>07</v>
      </c>
      <c r="U45" s="40" t="str">
        <f t="shared" si="18"/>
        <v>W</v>
      </c>
      <c r="V45" s="44"/>
      <c r="W45" s="22">
        <f t="shared" si="19"/>
        <v>49.116666666666667</v>
      </c>
      <c r="X45" s="22">
        <f t="shared" si="20"/>
        <v>49.116666666666667</v>
      </c>
      <c r="Y45" s="22">
        <f t="shared" si="21"/>
        <v>0.85724755093788152</v>
      </c>
      <c r="Z45" s="64"/>
      <c r="AA45" s="58">
        <f t="shared" si="22"/>
        <v>-17.201040078763505</v>
      </c>
      <c r="AB45" s="58">
        <f t="shared" si="23"/>
        <v>-19.869099632519454</v>
      </c>
      <c r="AC45" s="64"/>
      <c r="AD45" s="82">
        <f t="shared" si="24"/>
        <v>-1.5908427302827747E-3</v>
      </c>
      <c r="AE45" s="82">
        <f t="shared" si="25"/>
        <v>-1.3230285763326616E-4</v>
      </c>
      <c r="AF45" s="22">
        <f t="shared" si="26"/>
        <v>-17.199449236033221</v>
      </c>
      <c r="AG45" s="22">
        <f t="shared" si="27"/>
        <v>-19.868967329661821</v>
      </c>
      <c r="AH45" s="64"/>
      <c r="AI45" s="25">
        <f t="shared" si="28"/>
        <v>4</v>
      </c>
      <c r="AJ45" s="82">
        <f t="shared" si="29"/>
        <v>717754.29889823182</v>
      </c>
      <c r="AK45" s="82">
        <f t="shared" si="30"/>
        <v>458917.09184191359</v>
      </c>
      <c r="AL45" s="66"/>
      <c r="AM45" s="9" t="str">
        <f t="shared" si="31"/>
        <v>4 - 1</v>
      </c>
      <c r="AN45" s="18">
        <f t="shared" si="32"/>
        <v>-17.199999999953434</v>
      </c>
      <c r="AO45" s="18">
        <f t="shared" si="33"/>
        <v>-341.76399999899462</v>
      </c>
      <c r="AP45" s="9" t="str">
        <f t="shared" si="34"/>
        <v>458916.66,717754.74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21" sqref="D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1081.2083000032358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540.60415000161788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3.3036395399173306E-3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33553.002185427707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34000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34000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110.84702470271158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-3.0795313974270044E-3</v>
      </c>
      <c r="AB40" s="91">
        <f>SUM(AB42:AB65536)</f>
        <v>-1.196043720758766E-3</v>
      </c>
      <c r="AC40" s="91"/>
      <c r="AD40" s="91">
        <f>SUM(AD42:AD65536)</f>
        <v>-3.0795313974270049E-3</v>
      </c>
      <c r="AE40" s="91">
        <f>SUM(AE42:AE65536)</f>
        <v>-1.1960437207587662E-3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717745.21336284408</v>
      </c>
      <c r="AK40" s="92">
        <f>AK44+AG44</f>
        <v>458966.76621467661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3495.1300000000047</v>
      </c>
      <c r="G41" s="72">
        <f>IF(D42=0,D41-$D$41,D41-D42)</f>
        <v>3497.1599999999744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4944.2958833892471</v>
      </c>
      <c r="N41" s="36">
        <f>IF(F41=0,,ATAN(G41/F41))</f>
        <v>0.78568848315577311</v>
      </c>
      <c r="O41" s="36">
        <f>ABS(DEGREES(N41))</f>
        <v>45.016634096861267</v>
      </c>
      <c r="P41" s="37" t="str">
        <f>TEXT(INT(O41),"00")</f>
        <v>45</v>
      </c>
      <c r="Q41" s="38" t="str">
        <f>TEXT((O41-P41)*60,"00")</f>
        <v>01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45.016666666666666</v>
      </c>
      <c r="X41" s="22">
        <f>IF(R41="",W41,IF(R41="N",IF(U41="E",180+W41,180-W41),IF(U41="E",360-W41,W41)))</f>
        <v>45.016666666666666</v>
      </c>
      <c r="Y41" s="22">
        <f>RADIANS(X41)</f>
        <v>0.78568905160611402</v>
      </c>
      <c r="Z41" s="64"/>
      <c r="AA41" s="58">
        <f>-M41*COS(Y41)</f>
        <v>-3495.1280120376455</v>
      </c>
      <c r="AB41" s="58">
        <f>-M41*SIN(Y41)</f>
        <v>-3497.1619868072494</v>
      </c>
      <c r="AC41" s="64"/>
      <c r="AD41" s="22">
        <v>0</v>
      </c>
      <c r="AE41" s="22">
        <v>0</v>
      </c>
      <c r="AF41" s="22">
        <f t="shared" ref="AF41:AG43" si="0">AA41-AD41</f>
        <v>-3495.1280120376455</v>
      </c>
      <c r="AG41" s="22">
        <f t="shared" si="0"/>
        <v>-3497.1619868072494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717733.49</v>
      </c>
      <c r="D42" s="60">
        <v>458953.06</v>
      </c>
      <c r="E42" s="79"/>
      <c r="F42" s="72">
        <f>IF(C43=0,C42-$C$42,C42-C43)</f>
        <v>-24.660000000032596</v>
      </c>
      <c r="G42" s="72">
        <f>IF(D43=0,D42-$D$42,D42-D43)</f>
        <v>17.380000000004657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30.169189581454944</v>
      </c>
      <c r="N42" s="36">
        <f>IF(F42=0,,ATAN(G42/F42))</f>
        <v>-0.61393021128374836</v>
      </c>
      <c r="O42" s="36">
        <f>ABS(DEGREES(N42))</f>
        <v>35.175610022133689</v>
      </c>
      <c r="P42" s="37" t="str">
        <f>TEXT(INT(O42),"00")</f>
        <v>35</v>
      </c>
      <c r="Q42" s="38" t="str">
        <f>TEXT((O42-P42)*60,"00")</f>
        <v>11</v>
      </c>
      <c r="R42" s="39" t="str">
        <f>IF(L42="",IF(F42&gt;0,"S","N"),"")</f>
        <v>N</v>
      </c>
      <c r="S42" s="25" t="str">
        <f>IF(L42="",IF(INT(Q42)=60,INT(P42+1),P42),"due")</f>
        <v>35</v>
      </c>
      <c r="T42" s="38" t="str">
        <f>IF(L42="",IF(INT(Q42)=60,"00",Q42),L42)</f>
        <v>11</v>
      </c>
      <c r="U42" s="40" t="str">
        <f>IF(L42="",IF(G42&gt;0,"W","E"),"")</f>
        <v>W</v>
      </c>
      <c r="V42" s="44"/>
      <c r="W42" s="22">
        <f>IF(S42="due",90*(I42+K42),S42+T42/60)</f>
        <v>35.18333333333333</v>
      </c>
      <c r="X42" s="22">
        <f>IF(R42="",W42,IF(R42="N",IF(U42="E",180+W42,180-W42),IF(U42="E",360-W42,W42)))</f>
        <v>144.81666666666666</v>
      </c>
      <c r="Y42" s="22">
        <f>RADIANS(X42)</f>
        <v>2.527527645096455</v>
      </c>
      <c r="Z42" s="64"/>
      <c r="AA42" s="58">
        <f>-M42*COS(Y42)</f>
        <v>24.65765700049737</v>
      </c>
      <c r="AB42" s="58">
        <f>-M42*SIN(Y42)</f>
        <v>-17.38332394128328</v>
      </c>
      <c r="AC42" s="64"/>
      <c r="AD42" s="82">
        <f>$AA$40/$M$40*M42</f>
        <v>-8.3815480659216516E-4</v>
      </c>
      <c r="AE42" s="82">
        <f>$AB$40/$M$40*M42</f>
        <v>-3.255267325041452E-4</v>
      </c>
      <c r="AF42" s="22">
        <f t="shared" si="0"/>
        <v>24.65849515530396</v>
      </c>
      <c r="AG42" s="22">
        <f t="shared" si="0"/>
        <v>-17.382998414550777</v>
      </c>
      <c r="AH42" s="63"/>
      <c r="AI42" s="38">
        <f>A42</f>
        <v>1</v>
      </c>
      <c r="AJ42" s="82">
        <f t="shared" ref="AJ42:AK44" si="1">AJ41+AF41</f>
        <v>717733.49198796239</v>
      </c>
      <c r="AK42" s="82">
        <f t="shared" si="1"/>
        <v>458953.05801319273</v>
      </c>
      <c r="AL42" s="66"/>
      <c r="AM42" s="9" t="str">
        <f>IF(A43=0,A42&amp;" - 1",A42&amp;" - "&amp;A43)</f>
        <v>1 - 2</v>
      </c>
      <c r="AN42" s="18">
        <f>F42</f>
        <v>-24.660000000032596</v>
      </c>
      <c r="AO42" s="18">
        <f>AN42*G42</f>
        <v>-428.59080000068138</v>
      </c>
      <c r="AP42" s="9" t="str">
        <f>D42&amp;","&amp;C42</f>
        <v>458953.06,717733.49</v>
      </c>
    </row>
    <row r="43" spans="1:44">
      <c r="A43" s="20">
        <f>A42+1</f>
        <v>2</v>
      </c>
      <c r="B43" s="44"/>
      <c r="C43" s="60">
        <v>717758.15</v>
      </c>
      <c r="D43" s="60">
        <v>458935.68</v>
      </c>
      <c r="E43" s="79"/>
      <c r="F43" s="72">
        <f>IF(C44=0,C43-$C$42,C43-C44)</f>
        <v>1.25</v>
      </c>
      <c r="G43" s="72">
        <f>IF(D44=0,D43-$D$42,D43-D44)</f>
        <v>-44.690000000002328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44.707478121676779</v>
      </c>
      <c r="N43" s="36">
        <f>IF(F43=0,,ATAN(G43/F43))</f>
        <v>-1.5428331543828773</v>
      </c>
      <c r="O43" s="36">
        <f>ABS(DEGREES(N43))</f>
        <v>88.397828238994634</v>
      </c>
      <c r="P43" s="37" t="str">
        <f>TEXT(INT(O43),"00")</f>
        <v>88</v>
      </c>
      <c r="Q43" s="38" t="str">
        <f>TEXT((O43-P43)*60,"00")</f>
        <v>24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24</v>
      </c>
      <c r="U43" s="40" t="str">
        <f>IF(L43="",IF(G43&gt;0,"W","E"),"")</f>
        <v>E</v>
      </c>
      <c r="V43" s="44"/>
      <c r="W43" s="22">
        <f>IF(S43="due",90*(I43+K43),S43+T43/60)</f>
        <v>88.4</v>
      </c>
      <c r="X43" s="22">
        <f>IF(R43="",W43,IF(R43="N",IF(U43="E",180+W43,180-W43),IF(U43="E",360-W43,W43)))</f>
        <v>271.60000000000002</v>
      </c>
      <c r="Y43" s="22">
        <f>RADIANS(X43)</f>
        <v>4.7403142484165999</v>
      </c>
      <c r="Z43" s="64"/>
      <c r="AA43" s="58">
        <f>-M43*COS(Y43)</f>
        <v>-1.248306052355352</v>
      </c>
      <c r="AB43" s="58">
        <f>-M43*SIN(Y43)</f>
        <v>44.690047348373447</v>
      </c>
      <c r="AC43" s="64"/>
      <c r="AD43" s="82">
        <f>$AA$40/$M$40*M43</f>
        <v>-1.2420548313744374E-3</v>
      </c>
      <c r="AE43" s="82">
        <f>$AB$40/$M$40*M43</f>
        <v>-4.8239543300149012E-4</v>
      </c>
      <c r="AF43" s="22">
        <f t="shared" si="0"/>
        <v>-1.2470639975239775</v>
      </c>
      <c r="AG43" s="22">
        <f t="shared" si="0"/>
        <v>44.690529743806451</v>
      </c>
      <c r="AH43" s="64"/>
      <c r="AI43" s="25">
        <f>A43</f>
        <v>2</v>
      </c>
      <c r="AJ43" s="82">
        <f t="shared" si="1"/>
        <v>717758.15048311767</v>
      </c>
      <c r="AK43" s="82">
        <f t="shared" si="1"/>
        <v>458935.67501477816</v>
      </c>
      <c r="AL43" s="66"/>
      <c r="AM43" s="9" t="str">
        <f>IF(A44=0,A43&amp;" - 1",A43&amp;" - "&amp;A44)</f>
        <v>2 - 3</v>
      </c>
      <c r="AN43" s="18">
        <f>AN42+F42+F43</f>
        <v>-48.070000000065193</v>
      </c>
      <c r="AO43" s="18">
        <f>AN43*G43</f>
        <v>2148.2483000030252</v>
      </c>
      <c r="AP43" s="9" t="str">
        <f>D43&amp;","&amp;C43</f>
        <v>458935.68,717758.15</v>
      </c>
    </row>
    <row r="44" spans="1:44" s="46" customFormat="1">
      <c r="A44" s="20">
        <f>A43+1</f>
        <v>3</v>
      </c>
      <c r="B44" s="44"/>
      <c r="C44" s="60">
        <v>717756.9</v>
      </c>
      <c r="D44" s="60">
        <v>458980.37</v>
      </c>
      <c r="E44" s="79"/>
      <c r="F44" s="72">
        <f>IF(C45=0,C44-$C$42,C44-C45)</f>
        <v>11.690000000060536</v>
      </c>
      <c r="G44" s="72">
        <f>IF(D45=0,D44-$D$42,D44-D45)</f>
        <v>13.599999999976717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17.933658299431883</v>
      </c>
      <c r="N44" s="22">
        <f>IF(F44=0,,ATAN(G44/F44))</f>
        <v>0.86077898262049291</v>
      </c>
      <c r="O44" s="22">
        <f>ABS(DEGREES(N44))</f>
        <v>49.319002797719079</v>
      </c>
      <c r="P44" s="24" t="str">
        <f>TEXT(INT(O44),"00")</f>
        <v>49</v>
      </c>
      <c r="Q44" s="25" t="str">
        <f>TEXT((O44-P44)*60,"00")</f>
        <v>19</v>
      </c>
      <c r="R44" s="23" t="str">
        <f>IF(L44="",IF(F44&gt;0,"S","N"),"")</f>
        <v>S</v>
      </c>
      <c r="S44" s="25" t="str">
        <f>IF(L44="",IF(INT(Q44)=60,INT(P44+1),P44),"due")</f>
        <v>49</v>
      </c>
      <c r="T44" s="25" t="str">
        <f>IF(L44="",IF(INT(Q44)=60,"00",Q44),L44)</f>
        <v>19</v>
      </c>
      <c r="U44" s="24" t="str">
        <f>IF(L44="",IF(G44&gt;0,"W","E"),"")</f>
        <v>W</v>
      </c>
      <c r="V44" s="44"/>
      <c r="W44" s="22">
        <f>IF(S44="due",90*(I44+K44),S44+T44/60)</f>
        <v>49.31666666666667</v>
      </c>
      <c r="X44" s="22">
        <f>IF(R44="",W44,IF(R44="N",IF(U44="E",180+W44,180-W44),IF(U44="E",360-W44,W44)))</f>
        <v>49.31666666666667</v>
      </c>
      <c r="Y44" s="22">
        <f>RADIANS(X44)</f>
        <v>0.86073820944187029</v>
      </c>
      <c r="Z44" s="64"/>
      <c r="AA44" s="58">
        <f>-M44*COS(Y44)</f>
        <v>-11.690554505572617</v>
      </c>
      <c r="AB44" s="58">
        <f>-M44*SIN(Y44)</f>
        <v>-13.599523350214074</v>
      </c>
      <c r="AC44" s="64"/>
      <c r="AD44" s="82">
        <f>$AA$40/$M$40*M44</f>
        <v>-4.9822955511837812E-4</v>
      </c>
      <c r="AE44" s="82">
        <f>$AB$40/$M$40*M44</f>
        <v>-1.935048726548646E-4</v>
      </c>
      <c r="AF44" s="22">
        <f>AA44-AD44</f>
        <v>-11.690056276017499</v>
      </c>
      <c r="AG44" s="22">
        <f>AB44-AE44</f>
        <v>-13.599329845341419</v>
      </c>
      <c r="AH44" s="64"/>
      <c r="AI44" s="25">
        <f>A44</f>
        <v>3</v>
      </c>
      <c r="AJ44" s="82">
        <f t="shared" si="1"/>
        <v>717756.90341912012</v>
      </c>
      <c r="AK44" s="82">
        <f t="shared" si="1"/>
        <v>458980.36554452195</v>
      </c>
      <c r="AL44" s="66"/>
      <c r="AM44" s="9" t="str">
        <f>IF(A45=0,A44&amp;" - 1",A44&amp;" - "&amp;A45)</f>
        <v>3 - 4</v>
      </c>
      <c r="AN44" s="18">
        <f>AN43+F43+F44</f>
        <v>-35.130000000004657</v>
      </c>
      <c r="AO44" s="18">
        <f>AN44*G44</f>
        <v>-477.76799999924538</v>
      </c>
      <c r="AP44" s="9" t="str">
        <f>D44&amp;","&amp;C44</f>
        <v>458980.37,717756.9</v>
      </c>
    </row>
    <row r="45" spans="1:44" s="46" customFormat="1">
      <c r="A45" s="20">
        <f>A44+1</f>
        <v>4</v>
      </c>
      <c r="B45" s="44"/>
      <c r="C45" s="60">
        <v>717745.21</v>
      </c>
      <c r="D45" s="60">
        <v>458966.77</v>
      </c>
      <c r="E45" s="79"/>
      <c r="F45" s="72">
        <f>IF(C46=0,C45-$C$42,C45-C46)</f>
        <v>11.71999999997206</v>
      </c>
      <c r="G45" s="72">
        <f>IF(D46=0,D45-$D$42,D45-D46)</f>
        <v>13.710000000020955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18.036698700147976</v>
      </c>
      <c r="N45" s="22">
        <f>IF(F45=0,,ATAN(G45/F45))</f>
        <v>0.86349304385458547</v>
      </c>
      <c r="O45" s="22">
        <f>ABS(DEGREES(N45))</f>
        <v>49.474507051772655</v>
      </c>
      <c r="P45" s="24" t="str">
        <f>TEXT(INT(O45),"00")</f>
        <v>49</v>
      </c>
      <c r="Q45" s="25" t="str">
        <f>TEXT((O45-P45)*60,"00")</f>
        <v>28</v>
      </c>
      <c r="R45" s="23" t="str">
        <f>IF(L45="",IF(F45&gt;0,"S","N"),"")</f>
        <v>S</v>
      </c>
      <c r="S45" s="25" t="str">
        <f>IF(L45="",IF(INT(Q45)=60,INT(P45+1),P45),"due")</f>
        <v>49</v>
      </c>
      <c r="T45" s="25" t="str">
        <f>IF(L45="",IF(INT(Q45)=60,"00",Q45),L45)</f>
        <v>28</v>
      </c>
      <c r="U45" s="24" t="str">
        <f>IF(L45="",IF(G45&gt;0,"W","E"),"")</f>
        <v>W</v>
      </c>
      <c r="V45" s="44"/>
      <c r="W45" s="22">
        <f>IF(S45="due",90*(I45+K45),S45+T45/60)</f>
        <v>49.466666666666669</v>
      </c>
      <c r="X45" s="22">
        <f>IF(R45="",W45,IF(R45="N",IF(U45="E",180+W45,180-W45),IF(U45="E",360-W45,W45)))</f>
        <v>49.466666666666669</v>
      </c>
      <c r="Y45" s="22">
        <f>RADIANS(X45)</f>
        <v>0.86335620331986174</v>
      </c>
      <c r="Z45" s="64"/>
      <c r="AA45" s="58">
        <f>-M45*COS(Y45)</f>
        <v>-11.721875973966826</v>
      </c>
      <c r="AB45" s="58">
        <f>-M45*SIN(Y45)</f>
        <v>-13.708396100596852</v>
      </c>
      <c r="AC45" s="64"/>
      <c r="AD45" s="82">
        <f>$AA$40/$M$40*M45</f>
        <v>-5.0109220434202406E-4</v>
      </c>
      <c r="AE45" s="82">
        <f>$AB$40/$M$40*M45</f>
        <v>-1.9461668259826613E-4</v>
      </c>
      <c r="AF45" s="22">
        <f>AA45-AD45</f>
        <v>-11.721374881762484</v>
      </c>
      <c r="AG45" s="22">
        <f>AB45-AE45</f>
        <v>-13.708201483914253</v>
      </c>
      <c r="AH45" s="64"/>
      <c r="AI45" s="25">
        <f>A45</f>
        <v>4</v>
      </c>
      <c r="AJ45" s="82">
        <f t="shared" ref="AJ45" si="2">AJ44+AF44</f>
        <v>717745.21336284408</v>
      </c>
      <c r="AK45" s="82">
        <f t="shared" ref="AK45" si="3">AK44+AG44</f>
        <v>458966.76621467661</v>
      </c>
      <c r="AL45" s="66"/>
      <c r="AM45" s="9" t="str">
        <f>IF(A46=0,A45&amp;" - 1",A45&amp;" - "&amp;A46)</f>
        <v>4 - 1</v>
      </c>
      <c r="AN45" s="18">
        <f>AN44+F44+F45</f>
        <v>-11.71999999997206</v>
      </c>
      <c r="AO45" s="18">
        <f>AN45*G45</f>
        <v>-160.68119999986254</v>
      </c>
      <c r="AP45" s="9" t="str">
        <f>D45&amp;","&amp;C45</f>
        <v>458966.77,717745.21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710.4260999987896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355.2130499993948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5.2184786077202026E-3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15523.548249371983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81.009304455260093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4.5074249165821811E-3</v>
      </c>
      <c r="AB40" s="91">
        <f>SUM(AB42:AB65536)</f>
        <v>2.629760369426748E-3</v>
      </c>
      <c r="AC40" s="91"/>
      <c r="AD40" s="91">
        <f>SUM(AD42:AD65536)</f>
        <v>4.5074249165821803E-3</v>
      </c>
      <c r="AE40" s="91">
        <f>SUM(AE42:AE65536)</f>
        <v>2.629760369426748E-3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717741.14626571571</v>
      </c>
      <c r="AK40" s="92">
        <f>AK44+AG44</f>
        <v>459007.87443539471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3471.7199999999721</v>
      </c>
      <c r="G41" s="72">
        <f>IF(D42=0,D41-$D$41,D41-D42)</f>
        <v>3469.8499999999767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4908.4313971878673</v>
      </c>
      <c r="N41" s="36">
        <f>IF(F41=0,,ATAN(G41/F41))</f>
        <v>0.78512877189743335</v>
      </c>
      <c r="O41" s="36">
        <f>ABS(DEGREES(N41))</f>
        <v>44.984565004012445</v>
      </c>
      <c r="P41" s="37" t="str">
        <f>TEXT(INT(O41),"00")</f>
        <v>44</v>
      </c>
      <c r="Q41" s="38" t="str">
        <f>TEXT((O41-P41)*60,"00")</f>
        <v>59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44.983333333333334</v>
      </c>
      <c r="X41" s="22">
        <f>IF(R41="",W41,IF(R41="N",IF(U41="E",180+W41,180-W41),IF(U41="E",360-W41,W41)))</f>
        <v>44.983333333333334</v>
      </c>
      <c r="Y41" s="22">
        <f>RADIANS(X41)</f>
        <v>0.78510727518878254</v>
      </c>
      <c r="Z41" s="64"/>
      <c r="AA41" s="58">
        <f>-M41*COS(Y41)</f>
        <v>-3471.7945895523226</v>
      </c>
      <c r="AB41" s="58">
        <f>-M41*SIN(Y41)</f>
        <v>-3469.7753686449014</v>
      </c>
      <c r="AC41" s="64"/>
      <c r="AD41" s="22">
        <v>0</v>
      </c>
      <c r="AE41" s="22">
        <v>0</v>
      </c>
      <c r="AF41" s="22">
        <f t="shared" ref="AF41:AG43" si="0">AA41-AD41</f>
        <v>-3471.7945895523226</v>
      </c>
      <c r="AG41" s="22">
        <f t="shared" si="0"/>
        <v>-3469.7753686449014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717756.9</v>
      </c>
      <c r="D42" s="60">
        <v>458980.37</v>
      </c>
      <c r="E42" s="79"/>
      <c r="F42" s="72">
        <f>IF(C43=0,C42-$C$42,C42-C43)</f>
        <v>0.66000000003259629</v>
      </c>
      <c r="G42" s="72">
        <f>IF(D43=0,D42-$D$42,D42-D43)</f>
        <v>-24.809999999997672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24.818777165685006</v>
      </c>
      <c r="N42" s="36">
        <f>IF(F42=0,,ATAN(G42/F42))</f>
        <v>-1.5442004228275361</v>
      </c>
      <c r="O42" s="36">
        <f>ABS(DEGREES(N42))</f>
        <v>88.476166950334999</v>
      </c>
      <c r="P42" s="37" t="str">
        <f>TEXT(INT(O42),"00")</f>
        <v>88</v>
      </c>
      <c r="Q42" s="38" t="str">
        <f>TEXT((O42-P42)*60,"00")</f>
        <v>29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29</v>
      </c>
      <c r="U42" s="40" t="str">
        <f>IF(L42="",IF(G42&gt;0,"W","E"),"")</f>
        <v>E</v>
      </c>
      <c r="V42" s="44"/>
      <c r="W42" s="22">
        <f>IF(S42="due",90*(I42+K42),S42+T42/60)</f>
        <v>88.483333333333334</v>
      </c>
      <c r="X42" s="22">
        <f>IF(R42="",W42,IF(R42="N",IF(U42="E",180+W42,180-W42),IF(U42="E",360-W42,W42)))</f>
        <v>271.51666666666665</v>
      </c>
      <c r="Y42" s="22">
        <f>RADIANS(X42)</f>
        <v>4.7388598073732702</v>
      </c>
      <c r="Z42" s="64"/>
      <c r="AA42" s="58">
        <f>-M42*COS(Y42)</f>
        <v>-0.65689683503454677</v>
      </c>
      <c r="AB42" s="58">
        <f>-M42*SIN(Y42)</f>
        <v>24.810082356736526</v>
      </c>
      <c r="AC42" s="64"/>
      <c r="AD42" s="82">
        <f>$AA$40/$M$40*M42</f>
        <v>1.3809373546404473E-3</v>
      </c>
      <c r="AE42" s="82">
        <f>$AB$40/$M$40*M42</f>
        <v>8.0567827420364925E-4</v>
      </c>
      <c r="AF42" s="22">
        <f t="shared" si="0"/>
        <v>-0.65827777238918717</v>
      </c>
      <c r="AG42" s="22">
        <f t="shared" si="0"/>
        <v>24.809276678462322</v>
      </c>
      <c r="AH42" s="63"/>
      <c r="AI42" s="38">
        <f>A42</f>
        <v>1</v>
      </c>
      <c r="AJ42" s="82">
        <f t="shared" ref="AJ42:AK44" si="1">AJ41+AF41</f>
        <v>717756.82541044767</v>
      </c>
      <c r="AK42" s="82">
        <f t="shared" si="1"/>
        <v>458980.44463135506</v>
      </c>
      <c r="AL42" s="66"/>
      <c r="AM42" s="9" t="str">
        <f>IF(A43=0,A42&amp;" - 1",A42&amp;" - "&amp;A43)</f>
        <v>1 - 2</v>
      </c>
      <c r="AN42" s="18">
        <f>F42</f>
        <v>0.66000000003259629</v>
      </c>
      <c r="AO42" s="18">
        <f>AN42*G42</f>
        <v>-16.374600000807177</v>
      </c>
      <c r="AP42" s="9" t="str">
        <f>D42&amp;","&amp;C42</f>
        <v>458980.37,717756.9</v>
      </c>
    </row>
    <row r="43" spans="1:44">
      <c r="A43" s="20">
        <f>A42+1</f>
        <v>2</v>
      </c>
      <c r="B43" s="44"/>
      <c r="C43" s="60">
        <v>717756.24</v>
      </c>
      <c r="D43" s="60">
        <v>459005.18</v>
      </c>
      <c r="E43" s="79"/>
      <c r="F43" s="72">
        <f>IF(C44=0,C43-$C$42,C43-C44)</f>
        <v>3.0699999999487773</v>
      </c>
      <c r="G43" s="72">
        <f>IF(D44=0,D43-$D$42,D43-D44)</f>
        <v>-2.9199999999837019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4.2368974497372855</v>
      </c>
      <c r="N43" s="36">
        <f>IF(F43=0,,ATAN(G43/F43))</f>
        <v>-0.76036165966939429</v>
      </c>
      <c r="O43" s="36">
        <f>ABS(DEGREES(N43))</f>
        <v>43.565514002618954</v>
      </c>
      <c r="P43" s="37" t="str">
        <f>TEXT(INT(O43),"00")</f>
        <v>43</v>
      </c>
      <c r="Q43" s="38" t="str">
        <f>TEXT((O43-P43)*60,"00")</f>
        <v>34</v>
      </c>
      <c r="R43" s="39" t="str">
        <f>IF(L43="",IF(F43&gt;0,"S","N"),"")</f>
        <v>S</v>
      </c>
      <c r="S43" s="25" t="str">
        <f>IF(L43="",IF(INT(Q43)=60,INT(P43+1),P43),"due")</f>
        <v>43</v>
      </c>
      <c r="T43" s="38" t="str">
        <f>IF(L43="",IF(INT(Q43)=60,"00",Q43),L43)</f>
        <v>34</v>
      </c>
      <c r="U43" s="40" t="str">
        <f>IF(L43="",IF(G43&gt;0,"W","E"),"")</f>
        <v>E</v>
      </c>
      <c r="V43" s="44"/>
      <c r="W43" s="22">
        <f>IF(S43="due",90*(I43+K43),S43+T43/60)</f>
        <v>43.56666666666667</v>
      </c>
      <c r="X43" s="22">
        <f>IF(R43="",W43,IF(R43="N",IF(U43="E",180+W43,180-W43),IF(U43="E",360-W43,W43)))</f>
        <v>316.43333333333334</v>
      </c>
      <c r="Y43" s="22">
        <f>RADIANS(X43)</f>
        <v>5.5228035297273905</v>
      </c>
      <c r="Z43" s="64"/>
      <c r="AA43" s="58">
        <f>-M43*COS(Y43)</f>
        <v>-3.0699412554017478</v>
      </c>
      <c r="AB43" s="58">
        <f>-M43*SIN(Y43)</f>
        <v>2.9200617609859996</v>
      </c>
      <c r="AC43" s="64"/>
      <c r="AD43" s="82">
        <f>$AA$40/$M$40*M43</f>
        <v>2.3574448962830592E-4</v>
      </c>
      <c r="AE43" s="82">
        <f>$AB$40/$M$40*M43</f>
        <v>1.3754006502793639E-4</v>
      </c>
      <c r="AF43" s="22">
        <f t="shared" si="0"/>
        <v>-3.0701769998913759</v>
      </c>
      <c r="AG43" s="22">
        <f t="shared" si="0"/>
        <v>2.9199242209209717</v>
      </c>
      <c r="AH43" s="64"/>
      <c r="AI43" s="25">
        <f>A43</f>
        <v>2</v>
      </c>
      <c r="AJ43" s="82">
        <f t="shared" si="1"/>
        <v>717756.1671326753</v>
      </c>
      <c r="AK43" s="82">
        <f t="shared" si="1"/>
        <v>459005.25390803354</v>
      </c>
      <c r="AL43" s="66"/>
      <c r="AM43" s="9" t="str">
        <f>IF(A44=0,A43&amp;" - 1",A43&amp;" - "&amp;A44)</f>
        <v>2 - 3</v>
      </c>
      <c r="AN43" s="18">
        <f>AN42+F42+F43</f>
        <v>4.3900000000139698</v>
      </c>
      <c r="AO43" s="18">
        <f>AN43*G43</f>
        <v>-12.818799999969244</v>
      </c>
      <c r="AP43" s="9" t="str">
        <f>D43&amp;","&amp;C43</f>
        <v>459005.18,717756.24</v>
      </c>
    </row>
    <row r="44" spans="1:44" s="46" customFormat="1">
      <c r="A44" s="20">
        <f>A43+1</f>
        <v>3</v>
      </c>
      <c r="B44" s="44"/>
      <c r="C44" s="60">
        <v>717753.17</v>
      </c>
      <c r="D44" s="60">
        <v>459008.1</v>
      </c>
      <c r="E44" s="79"/>
      <c r="F44" s="72">
        <f>IF(C45=0,C44-$C$42,C44-C45)</f>
        <v>11.950000000069849</v>
      </c>
      <c r="G44" s="72">
        <f>IF(D45=0,D44-$D$42,D44-D45)</f>
        <v>0.29999999998835847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11.953765097309818</v>
      </c>
      <c r="N44" s="22">
        <f>IF(F44=0,,ATAN(G44/F44))</f>
        <v>2.5099330518945386E-2</v>
      </c>
      <c r="O44" s="22">
        <f>ABS(DEGREES(N44))</f>
        <v>1.4380857073394731</v>
      </c>
      <c r="P44" s="24" t="str">
        <f>TEXT(INT(O44),"00")</f>
        <v>01</v>
      </c>
      <c r="Q44" s="25" t="str">
        <f>TEXT((O44-P44)*60,"00")</f>
        <v>26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26</v>
      </c>
      <c r="U44" s="24" t="str">
        <f>IF(L44="",IF(G44&gt;0,"W","E"),"")</f>
        <v>W</v>
      </c>
      <c r="V44" s="44"/>
      <c r="W44" s="22">
        <f>IF(S44="due",90*(I44+K44),S44+T44/60)</f>
        <v>1.4333333333333333</v>
      </c>
      <c r="X44" s="22">
        <f>IF(R44="",W44,IF(R44="N",IF(U44="E",180+W44,180-W44),IF(U44="E",360-W44,W44)))</f>
        <v>1.4333333333333333</v>
      </c>
      <c r="Y44" s="22">
        <f>RADIANS(X44)</f>
        <v>2.5016385945252056E-2</v>
      </c>
      <c r="Z44" s="64"/>
      <c r="AA44" s="58">
        <f>-M44*COS(Y44)</f>
        <v>-11.950024842335109</v>
      </c>
      <c r="AB44" s="58">
        <f>-M44*SIN(Y44)</f>
        <v>-0.2990088113018835</v>
      </c>
      <c r="AC44" s="64"/>
      <c r="AD44" s="82">
        <f>$AA$40/$M$40*M44</f>
        <v>6.6511740853597849E-4</v>
      </c>
      <c r="AE44" s="82">
        <f>$AB$40/$M$40*M44</f>
        <v>3.8804848319248672E-4</v>
      </c>
      <c r="AF44" s="22">
        <f>AA44-AD44</f>
        <v>-11.950689959743645</v>
      </c>
      <c r="AG44" s="22">
        <f>AB44-AE44</f>
        <v>-0.29939685978507596</v>
      </c>
      <c r="AH44" s="64"/>
      <c r="AI44" s="25">
        <f>A44</f>
        <v>3</v>
      </c>
      <c r="AJ44" s="82">
        <f t="shared" si="1"/>
        <v>717753.0969556754</v>
      </c>
      <c r="AK44" s="82">
        <f t="shared" si="1"/>
        <v>459008.17383225448</v>
      </c>
      <c r="AL44" s="66"/>
      <c r="AM44" s="9" t="str">
        <f>IF(A45=0,A44&amp;" - 1",A44&amp;" - "&amp;A45)</f>
        <v>3 - 4</v>
      </c>
      <c r="AN44" s="18">
        <f>AN43+F43+F44</f>
        <v>19.410000000032596</v>
      </c>
      <c r="AO44" s="18">
        <f>AN44*G44</f>
        <v>5.8229999997838169</v>
      </c>
      <c r="AP44" s="9" t="str">
        <f>D44&amp;","&amp;C44</f>
        <v>459008.1,717753.17</v>
      </c>
    </row>
    <row r="45" spans="1:44" s="46" customFormat="1">
      <c r="A45" s="20">
        <f t="shared" ref="A45:A46" si="2">A44+1</f>
        <v>4</v>
      </c>
      <c r="B45" s="44"/>
      <c r="C45" s="60">
        <v>717741.22</v>
      </c>
      <c r="D45" s="60">
        <v>459007.8</v>
      </c>
      <c r="E45" s="79"/>
      <c r="F45" s="72">
        <f t="shared" ref="F45:F46" si="3">IF(C46=0,C45-$C$42,C45-C46)</f>
        <v>6.6699999999254942</v>
      </c>
      <c r="G45" s="72">
        <f t="shared" ref="G45:G46" si="4">IF(D46=0,D45-$D$42,D45-D46)</f>
        <v>7.7000000000116415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10.187192940117772</v>
      </c>
      <c r="N45" s="22">
        <f t="shared" ref="N45:N46" si="11">IF(F45=0,,ATAN(G45/F45))</f>
        <v>0.85695289587597889</v>
      </c>
      <c r="O45" s="22">
        <f t="shared" ref="O45:O46" si="12">ABS(DEGREES(N45))</f>
        <v>49.099784175207482</v>
      </c>
      <c r="P45" s="24" t="str">
        <f t="shared" ref="P45:P46" si="13">TEXT(INT(O45),"00")</f>
        <v>49</v>
      </c>
      <c r="Q45" s="25" t="str">
        <f t="shared" ref="Q45:Q46" si="14">TEXT((O45-P45)*60,"00")</f>
        <v>06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49</v>
      </c>
      <c r="T45" s="25" t="str">
        <f t="shared" ref="T45:T46" si="17">IF(L45="",IF(INT(Q45)=60,"00",Q45),L45)</f>
        <v>06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49.1</v>
      </c>
      <c r="X45" s="22">
        <f t="shared" ref="X45:X46" si="20">IF(R45="",W45,IF(R45="N",IF(U45="E",180+W45,180-W45),IF(U45="E",360-W45,W45)))</f>
        <v>49.1</v>
      </c>
      <c r="Y45" s="22">
        <f t="shared" ref="Y45:Y46" si="21">RADIANS(X45)</f>
        <v>0.85695666272921578</v>
      </c>
      <c r="Z45" s="64"/>
      <c r="AA45" s="58">
        <f t="shared" ref="AA45:AA46" si="22">-M45*COS(Y45)</f>
        <v>-6.6699709951082484</v>
      </c>
      <c r="AB45" s="58">
        <f t="shared" ref="AB45:AB46" si="23">-M45*SIN(Y45)</f>
        <v>-7.7000251248681026</v>
      </c>
      <c r="AC45" s="64"/>
      <c r="AD45" s="82">
        <f t="shared" ref="AD45:AD46" si="24">$AA$40/$M$40*M45</f>
        <v>5.6682386791355032E-4</v>
      </c>
      <c r="AE45" s="82">
        <f t="shared" ref="AE45:AE46" si="25">$AB$40/$M$40*M45</f>
        <v>3.3070122561564783E-4</v>
      </c>
      <c r="AF45" s="22">
        <f t="shared" ref="AF45:AF46" si="26">AA45-AD45</f>
        <v>-6.6705378189761619</v>
      </c>
      <c r="AG45" s="22">
        <f t="shared" ref="AG45:AG46" si="27">AB45-AE45</f>
        <v>-7.7003558260937179</v>
      </c>
      <c r="AH45" s="64"/>
      <c r="AI45" s="25">
        <f t="shared" ref="AI45:AI46" si="28">A45</f>
        <v>4</v>
      </c>
      <c r="AJ45" s="82">
        <f t="shared" ref="AJ45:AJ46" si="29">AJ44+AF44</f>
        <v>717741.14626571571</v>
      </c>
      <c r="AK45" s="82">
        <f t="shared" ref="AK45:AK46" si="30">AK44+AG44</f>
        <v>459007.87443539471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38.03000000002794</v>
      </c>
      <c r="AO45" s="18">
        <f t="shared" ref="AO45:AO46" si="33">AN45*G45</f>
        <v>292.83100000065787</v>
      </c>
      <c r="AP45" s="9" t="str">
        <f t="shared" ref="AP45:AP46" si="34">D45&amp;","&amp;C45</f>
        <v>459007.8,717741.22</v>
      </c>
    </row>
    <row r="46" spans="1:44" s="46" customFormat="1">
      <c r="A46" s="20">
        <f t="shared" si="2"/>
        <v>5</v>
      </c>
      <c r="B46" s="44"/>
      <c r="C46" s="60">
        <v>717734.55</v>
      </c>
      <c r="D46" s="60">
        <v>459000.1</v>
      </c>
      <c r="E46" s="79"/>
      <c r="F46" s="72">
        <f t="shared" si="3"/>
        <v>-22.349999999976717</v>
      </c>
      <c r="G46" s="72">
        <f t="shared" si="4"/>
        <v>19.729999999981374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29.8126718024102</v>
      </c>
      <c r="N46" s="22">
        <f t="shared" si="11"/>
        <v>-0.72321607480561012</v>
      </c>
      <c r="O46" s="22">
        <f t="shared" si="12"/>
        <v>41.437228762379092</v>
      </c>
      <c r="P46" s="24" t="str">
        <f t="shared" si="13"/>
        <v>41</v>
      </c>
      <c r="Q46" s="25" t="str">
        <f t="shared" si="14"/>
        <v>26</v>
      </c>
      <c r="R46" s="23" t="str">
        <f t="shared" si="15"/>
        <v>N</v>
      </c>
      <c r="S46" s="25" t="str">
        <f t="shared" si="16"/>
        <v>41</v>
      </c>
      <c r="T46" s="25" t="str">
        <f t="shared" si="17"/>
        <v>26</v>
      </c>
      <c r="U46" s="24" t="str">
        <f t="shared" si="18"/>
        <v>W</v>
      </c>
      <c r="V46" s="44"/>
      <c r="W46" s="22">
        <f t="shared" si="19"/>
        <v>41.43333333333333</v>
      </c>
      <c r="X46" s="22">
        <f t="shared" si="20"/>
        <v>138.56666666666666</v>
      </c>
      <c r="Y46" s="22">
        <f t="shared" si="21"/>
        <v>2.4184445668468091</v>
      </c>
      <c r="Z46" s="64"/>
      <c r="AA46" s="58">
        <f t="shared" si="22"/>
        <v>22.351341352796233</v>
      </c>
      <c r="AB46" s="58">
        <f t="shared" si="23"/>
        <v>-19.728480421183111</v>
      </c>
      <c r="AC46" s="64"/>
      <c r="AD46" s="82">
        <f t="shared" si="24"/>
        <v>1.6588017958638983E-3</v>
      </c>
      <c r="AE46" s="82">
        <f t="shared" si="25"/>
        <v>9.6779232138702765E-4</v>
      </c>
      <c r="AF46" s="22">
        <f t="shared" si="26"/>
        <v>22.34968255100037</v>
      </c>
      <c r="AG46" s="22">
        <f t="shared" si="27"/>
        <v>-19.729448213504497</v>
      </c>
      <c r="AH46" s="64"/>
      <c r="AI46" s="25">
        <f t="shared" si="28"/>
        <v>5</v>
      </c>
      <c r="AJ46" s="82">
        <f t="shared" si="29"/>
        <v>717734.47572789679</v>
      </c>
      <c r="AK46" s="82">
        <f t="shared" si="30"/>
        <v>459000.17407956859</v>
      </c>
      <c r="AL46" s="66"/>
      <c r="AM46" s="9" t="str">
        <f t="shared" si="31"/>
        <v>5 - 1</v>
      </c>
      <c r="AN46" s="18">
        <f t="shared" si="32"/>
        <v>22.349999999976717</v>
      </c>
      <c r="AO46" s="18">
        <f t="shared" si="33"/>
        <v>440.96549999912435</v>
      </c>
      <c r="AP46" s="9" t="str">
        <f t="shared" si="34"/>
        <v>459000.1,717734.55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30" workbookViewId="0">
      <selection activeCell="D51" sqref="D5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84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1070.7328000036771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535.36640000183854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2.6645015551304413E-3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35856.400309489007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95.539434386013099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-1.2185858244606607E-4</v>
      </c>
      <c r="AB40" s="91">
        <f>SUM(AB42:AB65536)</f>
        <v>-2.6617135501734168E-3</v>
      </c>
      <c r="AC40" s="91"/>
      <c r="AD40" s="91">
        <f>SUM(AD42:AD65536)</f>
        <v>-1.2185858244606607E-4</v>
      </c>
      <c r="AE40" s="91">
        <f>SUM(AE42:AE65536)</f>
        <v>-2.6617135501734168E-3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717745.11582156608</v>
      </c>
      <c r="AK40" s="92">
        <f>AK44+AG44</f>
        <v>458966.83376937249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3471.7199999999721</v>
      </c>
      <c r="G41" s="72">
        <f>IF(D42=0,D41-$D$41,D41-D42)</f>
        <v>3469.8899999999558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4908.4596739200679</v>
      </c>
      <c r="N41" s="36">
        <f>IF(F41=0,,ATAN(G41/F41))</f>
        <v>0.7851345358013111</v>
      </c>
      <c r="O41" s="36">
        <f>ABS(DEGREES(N41))</f>
        <v>44.984895251378163</v>
      </c>
      <c r="P41" s="37" t="str">
        <f>TEXT(INT(O41),"00")</f>
        <v>44</v>
      </c>
      <c r="Q41" s="38" t="str">
        <f>TEXT((O41-P41)*60,"00")</f>
        <v>59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44.983333333333334</v>
      </c>
      <c r="X41" s="22">
        <f>IF(R41="",W41,IF(R41="N",IF(U41="E",180+W41,180-W41),IF(U41="E",360-W41,W41)))</f>
        <v>44.983333333333334</v>
      </c>
      <c r="Y41" s="22">
        <f>RADIANS(X41)</f>
        <v>0.78510727518878254</v>
      </c>
      <c r="Z41" s="64"/>
      <c r="AA41" s="58">
        <f>-M41*COS(Y41)</f>
        <v>-3471.8145900367786</v>
      </c>
      <c r="AB41" s="58">
        <f>-M41*SIN(Y41)</f>
        <v>-3469.795357496931</v>
      </c>
      <c r="AC41" s="64"/>
      <c r="AD41" s="22">
        <v>0</v>
      </c>
      <c r="AE41" s="22">
        <v>0</v>
      </c>
      <c r="AF41" s="22">
        <f t="shared" ref="AF41:AG43" si="0">AA41-AD41</f>
        <v>-3471.8145900367786</v>
      </c>
      <c r="AG41" s="22">
        <f t="shared" si="0"/>
        <v>-3469.795357496931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717756.9</v>
      </c>
      <c r="D42" s="60">
        <v>458980.33</v>
      </c>
      <c r="E42" s="79"/>
      <c r="F42" s="72">
        <f>IF(C43=0,C42-$C$42,C42-C43)</f>
        <v>22.349999999976717</v>
      </c>
      <c r="G42" s="72">
        <f>IF(D43=0,D42-$D$42,D42-D43)</f>
        <v>-19.729999999981374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29.8126718024102</v>
      </c>
      <c r="N42" s="36">
        <f>IF(F42=0,,ATAN(G42/F42))</f>
        <v>-0.72321607480561012</v>
      </c>
      <c r="O42" s="36">
        <f>ABS(DEGREES(N42))</f>
        <v>41.437228762379092</v>
      </c>
      <c r="P42" s="37" t="str">
        <f>TEXT(INT(O42),"00")</f>
        <v>41</v>
      </c>
      <c r="Q42" s="38" t="str">
        <f>TEXT((O42-P42)*60,"00")</f>
        <v>26</v>
      </c>
      <c r="R42" s="39" t="str">
        <f>IF(L42="",IF(F42&gt;0,"S","N"),"")</f>
        <v>S</v>
      </c>
      <c r="S42" s="25" t="str">
        <f>IF(L42="",IF(INT(Q42)=60,INT(P42+1),P42),"due")</f>
        <v>41</v>
      </c>
      <c r="T42" s="38" t="str">
        <f>IF(L42="",IF(INT(Q42)=60,"00",Q42),L42)</f>
        <v>26</v>
      </c>
      <c r="U42" s="40" t="str">
        <f>IF(L42="",IF(G42&gt;0,"W","E"),"")</f>
        <v>E</v>
      </c>
      <c r="V42" s="44"/>
      <c r="W42" s="22">
        <f>IF(S42="due",90*(I42+K42),S42+T42/60)</f>
        <v>41.43333333333333</v>
      </c>
      <c r="X42" s="22">
        <f>IF(R42="",W42,IF(R42="N",IF(U42="E",180+W42,180-W42),IF(U42="E",360-W42,W42)))</f>
        <v>318.56666666666666</v>
      </c>
      <c r="Y42" s="22">
        <f>RADIANS(X42)</f>
        <v>5.5600372204366026</v>
      </c>
      <c r="Z42" s="64"/>
      <c r="AA42" s="58">
        <f>-M42*COS(Y42)</f>
        <v>-22.35134135279624</v>
      </c>
      <c r="AB42" s="58">
        <f>-M42*SIN(Y42)</f>
        <v>19.728480421183104</v>
      </c>
      <c r="AC42" s="64"/>
      <c r="AD42" s="82">
        <f>$AA$40/$M$40*M42</f>
        <v>-3.8025449366731552E-5</v>
      </c>
      <c r="AE42" s="82">
        <f>$AB$40/$M$40*M42</f>
        <v>-8.305763270769935E-4</v>
      </c>
      <c r="AF42" s="22">
        <f t="shared" si="0"/>
        <v>-22.351303327346873</v>
      </c>
      <c r="AG42" s="22">
        <f t="shared" si="0"/>
        <v>19.729310997510179</v>
      </c>
      <c r="AH42" s="63"/>
      <c r="AI42" s="38">
        <f>A42</f>
        <v>1</v>
      </c>
      <c r="AJ42" s="82">
        <f t="shared" ref="AJ42:AK44" si="1">AJ41+AF41</f>
        <v>717756.80540996324</v>
      </c>
      <c r="AK42" s="82">
        <f t="shared" si="1"/>
        <v>458980.42464250303</v>
      </c>
      <c r="AL42" s="66"/>
      <c r="AM42" s="9" t="str">
        <f>IF(A43=0,A42&amp;" - 1",A42&amp;" - "&amp;A43)</f>
        <v>1 - 2</v>
      </c>
      <c r="AN42" s="18">
        <f>F42</f>
        <v>22.349999999976717</v>
      </c>
      <c r="AO42" s="18">
        <f>AN42*G42</f>
        <v>-440.96549999912435</v>
      </c>
      <c r="AP42" s="9" t="str">
        <f>D42&amp;","&amp;C42</f>
        <v>458980.33,717756.9</v>
      </c>
    </row>
    <row r="43" spans="1:44">
      <c r="A43" s="20">
        <f>A42+1</f>
        <v>2</v>
      </c>
      <c r="B43" s="44"/>
      <c r="C43" s="60">
        <v>717734.55</v>
      </c>
      <c r="D43" s="60">
        <v>459000.06</v>
      </c>
      <c r="E43" s="79"/>
      <c r="F43" s="72">
        <f>IF(C44=0,C43-$C$42,C43-C44)</f>
        <v>11.730000000097789</v>
      </c>
      <c r="G43" s="72">
        <f>IF(D44=0,D43-$D$42,D43-D44)</f>
        <v>13.650000000023283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17.997649846658582</v>
      </c>
      <c r="N43" s="36">
        <f>IF(F43=0,,ATAN(G43/F43))</f>
        <v>0.86090446141451116</v>
      </c>
      <c r="O43" s="36">
        <f>ABS(DEGREES(N43))</f>
        <v>49.326192203034722</v>
      </c>
      <c r="P43" s="37" t="str">
        <f>TEXT(INT(O43),"00")</f>
        <v>49</v>
      </c>
      <c r="Q43" s="38" t="str">
        <f>TEXT((O43-P43)*60,"00")</f>
        <v>20</v>
      </c>
      <c r="R43" s="39" t="str">
        <f>IF(L43="",IF(F43&gt;0,"S","N"),"")</f>
        <v>S</v>
      </c>
      <c r="S43" s="25" t="str">
        <f>IF(L43="",IF(INT(Q43)=60,INT(P43+1),P43),"due")</f>
        <v>49</v>
      </c>
      <c r="T43" s="38" t="str">
        <f>IF(L43="",IF(INT(Q43)=60,"00",Q43),L43)</f>
        <v>20</v>
      </c>
      <c r="U43" s="40" t="str">
        <f>IF(L43="",IF(G43&gt;0,"W","E"),"")</f>
        <v>W</v>
      </c>
      <c r="V43" s="44"/>
      <c r="W43" s="22">
        <f>IF(S43="due",90*(I43+K43),S43+T43/60)</f>
        <v>49.333333333333336</v>
      </c>
      <c r="X43" s="22">
        <f>IF(R43="",W43,IF(R43="N",IF(U43="E",180+W43,180-W43),IF(U43="E",360-W43,W43)))</f>
        <v>49.333333333333336</v>
      </c>
      <c r="Y43" s="22">
        <f>RADIANS(X43)</f>
        <v>0.86102909765053592</v>
      </c>
      <c r="Z43" s="64"/>
      <c r="AA43" s="58">
        <f>-M43*COS(Y43)</f>
        <v>-11.728298624372421</v>
      </c>
      <c r="AB43" s="58">
        <f>-M43*SIN(Y43)</f>
        <v>-13.651461877047224</v>
      </c>
      <c r="AC43" s="64"/>
      <c r="AD43" s="82">
        <f>$AA$40/$M$40*M43</f>
        <v>-2.2955632004406667E-5</v>
      </c>
      <c r="AE43" s="82">
        <f>$AB$40/$M$40*M43</f>
        <v>-5.0141168174155384E-4</v>
      </c>
      <c r="AF43" s="22">
        <f t="shared" si="0"/>
        <v>-11.728275668740416</v>
      </c>
      <c r="AG43" s="22">
        <f t="shared" si="0"/>
        <v>-13.650960465365483</v>
      </c>
      <c r="AH43" s="64"/>
      <c r="AI43" s="25">
        <f>A43</f>
        <v>2</v>
      </c>
      <c r="AJ43" s="82">
        <f t="shared" si="1"/>
        <v>717734.45410663588</v>
      </c>
      <c r="AK43" s="82">
        <f t="shared" si="1"/>
        <v>459000.15395350056</v>
      </c>
      <c r="AL43" s="66"/>
      <c r="AM43" s="9" t="str">
        <f>IF(A44=0,A43&amp;" - 1",A43&amp;" - "&amp;A44)</f>
        <v>2 - 3</v>
      </c>
      <c r="AN43" s="18">
        <f>AN42+F42+F43</f>
        <v>56.430000000051223</v>
      </c>
      <c r="AO43" s="18">
        <f>AN43*G43</f>
        <v>770.26950000201305</v>
      </c>
      <c r="AP43" s="9" t="str">
        <f>D43&amp;","&amp;C43</f>
        <v>459000.06,717734.55</v>
      </c>
    </row>
    <row r="44" spans="1:44" s="46" customFormat="1">
      <c r="A44" s="20">
        <f>A43+1</f>
        <v>3</v>
      </c>
      <c r="B44" s="44"/>
      <c r="C44" s="60">
        <v>717722.82</v>
      </c>
      <c r="D44" s="60">
        <v>458986.41</v>
      </c>
      <c r="E44" s="79"/>
      <c r="F44" s="72">
        <f>IF(C45=0,C44-$C$42,C44-C45)</f>
        <v>-22.39000000001397</v>
      </c>
      <c r="G44" s="72">
        <f>IF(D45=0,D44-$D$42,D44-D45)</f>
        <v>19.669999999983702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29.803036758021562</v>
      </c>
      <c r="N44" s="22">
        <f>IF(F44=0,,ATAN(G44/F44))</f>
        <v>-0.72081857059269416</v>
      </c>
      <c r="O44" s="22">
        <f>ABS(DEGREES(N44))</f>
        <v>41.299861889614171</v>
      </c>
      <c r="P44" s="24" t="str">
        <f>TEXT(INT(O44),"00")</f>
        <v>41</v>
      </c>
      <c r="Q44" s="25" t="str">
        <f>TEXT((O44-P44)*60,"00")</f>
        <v>18</v>
      </c>
      <c r="R44" s="23" t="str">
        <f>IF(L44="",IF(F44&gt;0,"S","N"),"")</f>
        <v>N</v>
      </c>
      <c r="S44" s="25" t="str">
        <f>IF(L44="",IF(INT(Q44)=60,INT(P44+1),P44),"due")</f>
        <v>41</v>
      </c>
      <c r="T44" s="25" t="str">
        <f>IF(L44="",IF(INT(Q44)=60,"00",Q44),L44)</f>
        <v>18</v>
      </c>
      <c r="U44" s="24" t="str">
        <f>IF(L44="",IF(G44&gt;0,"W","E"),"")</f>
        <v>W</v>
      </c>
      <c r="V44" s="44"/>
      <c r="W44" s="22">
        <f>IF(S44="due",90*(I44+K44),S44+T44/60)</f>
        <v>41.3</v>
      </c>
      <c r="X44" s="22">
        <f>IF(R44="",W44,IF(R44="N",IF(U44="E",180+W44,180-W44),IF(U44="E",360-W44,W44)))</f>
        <v>138.69999999999999</v>
      </c>
      <c r="Y44" s="22">
        <f>RADIANS(X44)</f>
        <v>2.420771672516135</v>
      </c>
      <c r="Z44" s="64"/>
      <c r="AA44" s="58">
        <f>-M44*COS(Y44)</f>
        <v>22.389952585788357</v>
      </c>
      <c r="AB44" s="58">
        <f>-M44*SIN(Y44)</f>
        <v>-19.670053970595344</v>
      </c>
      <c r="AC44" s="64"/>
      <c r="AD44" s="82">
        <f>$AA$40/$M$40*M44</f>
        <v>-3.8013160065894157E-5</v>
      </c>
      <c r="AE44" s="82">
        <f>$AB$40/$M$40*M44</f>
        <v>-8.3030789626231921E-4</v>
      </c>
      <c r="AF44" s="22">
        <f>AA44-AD44</f>
        <v>22.389990598948422</v>
      </c>
      <c r="AG44" s="22">
        <f>AB44-AE44</f>
        <v>-19.669223662699082</v>
      </c>
      <c r="AH44" s="64"/>
      <c r="AI44" s="25">
        <f>A44</f>
        <v>3</v>
      </c>
      <c r="AJ44" s="82">
        <f t="shared" si="1"/>
        <v>717722.72583096719</v>
      </c>
      <c r="AK44" s="82">
        <f t="shared" si="1"/>
        <v>458986.50299303519</v>
      </c>
      <c r="AL44" s="66"/>
      <c r="AM44" s="9" t="str">
        <f>IF(A45=0,A44&amp;" - 1",A44&amp;" - "&amp;A45)</f>
        <v>3 - 4</v>
      </c>
      <c r="AN44" s="18">
        <f>AN43+F43+F44</f>
        <v>45.770000000135042</v>
      </c>
      <c r="AO44" s="18">
        <f>AN44*G44</f>
        <v>900.29590000191035</v>
      </c>
      <c r="AP44" s="9" t="str">
        <f>D44&amp;","&amp;C44</f>
        <v>458986.41,717722.82</v>
      </c>
    </row>
    <row r="45" spans="1:44" s="46" customFormat="1">
      <c r="A45" s="20">
        <f>A44+1</f>
        <v>4</v>
      </c>
      <c r="B45" s="44"/>
      <c r="C45" s="60">
        <v>717745.21</v>
      </c>
      <c r="D45" s="60">
        <v>458966.74</v>
      </c>
      <c r="E45" s="79"/>
      <c r="F45" s="72">
        <f>IF(C46=0,C45-$C$42,C45-C46)</f>
        <v>-11.690000000060536</v>
      </c>
      <c r="G45" s="72">
        <f>IF(D46=0,D45-$D$42,D45-D46)</f>
        <v>-13.590000000025611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17.926075978922757</v>
      </c>
      <c r="N45" s="22">
        <f>IF(F45=0,,ATAN(G45/F45))</f>
        <v>0.86041535204343367</v>
      </c>
      <c r="O45" s="22">
        <f>ABS(DEGREES(N45))</f>
        <v>49.298168300351684</v>
      </c>
      <c r="P45" s="24" t="str">
        <f>TEXT(INT(O45),"00")</f>
        <v>49</v>
      </c>
      <c r="Q45" s="25" t="str">
        <f>TEXT((O45-P45)*60,"00")</f>
        <v>18</v>
      </c>
      <c r="R45" s="23" t="str">
        <f>IF(L45="",IF(F45&gt;0,"S","N"),"")</f>
        <v>N</v>
      </c>
      <c r="S45" s="25" t="str">
        <f>IF(L45="",IF(INT(Q45)=60,INT(P45+1),P45),"due")</f>
        <v>49</v>
      </c>
      <c r="T45" s="25" t="str">
        <f>IF(L45="",IF(INT(Q45)=60,"00",Q45),L45)</f>
        <v>18</v>
      </c>
      <c r="U45" s="24" t="str">
        <f>IF(L45="",IF(G45&gt;0,"W","E"),"")</f>
        <v>E</v>
      </c>
      <c r="V45" s="44"/>
      <c r="W45" s="22">
        <f>IF(S45="due",90*(I45+K45),S45+T45/60)</f>
        <v>49.3</v>
      </c>
      <c r="X45" s="22">
        <f>IF(R45="",W45,IF(R45="N",IF(U45="E",180+W45,180-W45),IF(U45="E",360-W45,W45)))</f>
        <v>229.3</v>
      </c>
      <c r="Y45" s="22">
        <f>RADIANS(X45)</f>
        <v>4.0020399748229982</v>
      </c>
      <c r="Z45" s="64"/>
      <c r="AA45" s="58">
        <f>-M45*COS(Y45)</f>
        <v>11.689565532797857</v>
      </c>
      <c r="AB45" s="58">
        <f>-M45*SIN(Y45)</f>
        <v>13.59037371290929</v>
      </c>
      <c r="AC45" s="64"/>
      <c r="AD45" s="82">
        <f>$AA$40/$M$40*M45</f>
        <v>-2.2864341009033694E-5</v>
      </c>
      <c r="AE45" s="82">
        <f>$AB$40/$M$40*M45</f>
        <v>-4.994176450925505E-4</v>
      </c>
      <c r="AF45" s="22">
        <f>AA45-AD45</f>
        <v>11.689588397138866</v>
      </c>
      <c r="AG45" s="22">
        <f>AB45-AE45</f>
        <v>13.590873130554384</v>
      </c>
      <c r="AH45" s="64"/>
      <c r="AI45" s="25">
        <f>A45</f>
        <v>4</v>
      </c>
      <c r="AJ45" s="82">
        <f t="shared" ref="AJ45" si="2">AJ44+AF44</f>
        <v>717745.11582156608</v>
      </c>
      <c r="AK45" s="82">
        <f t="shared" ref="AK45" si="3">AK44+AG44</f>
        <v>458966.83376937249</v>
      </c>
      <c r="AL45" s="66"/>
      <c r="AM45" s="9" t="str">
        <f>IF(A46=0,A45&amp;" - 1",A45&amp;" - "&amp;A46)</f>
        <v>4 - 1</v>
      </c>
      <c r="AN45" s="18">
        <f>AN44+F44+F45</f>
        <v>11.690000000060536</v>
      </c>
      <c r="AO45" s="18">
        <f>AN45*G45</f>
        <v>-158.86710000112208</v>
      </c>
      <c r="AP45" s="9" t="str">
        <f>D45&amp;","&amp;C45</f>
        <v>458966.74,717745.21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30" workbookViewId="0">
      <selection activeCell="D49" sqref="D4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1079.7128999970769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539.85644999853844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3.7456318550339544E-3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25605.732342600251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95.909646733916702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2.1114384880753789E-3</v>
      </c>
      <c r="AB40" s="91">
        <f>SUM(AB42:AB65536)</f>
        <v>-3.0937979094503021E-3</v>
      </c>
      <c r="AC40" s="91"/>
      <c r="AD40" s="91">
        <f>SUM(AD42:AD65536)</f>
        <v>2.1114384880753789E-3</v>
      </c>
      <c r="AE40" s="91">
        <f>SUM(AE42:AE65536)</f>
        <v>-3.0937979094503012E-3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717710.93333305593</v>
      </c>
      <c r="AK40" s="92">
        <f>AK44+AG44</f>
        <v>458972.8178276681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3495.1300000000047</v>
      </c>
      <c r="G41" s="72">
        <f>IF(D42=0,D41-$D$41,D41-D42)</f>
        <v>3497.1599999999744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4944.2958833892471</v>
      </c>
      <c r="N41" s="36">
        <f>IF(F41=0,,ATAN(G41/F41))</f>
        <v>0.78568848315577311</v>
      </c>
      <c r="O41" s="36">
        <f>ABS(DEGREES(N41))</f>
        <v>45.016634096861267</v>
      </c>
      <c r="P41" s="37" t="str">
        <f>TEXT(INT(O41),"00")</f>
        <v>45</v>
      </c>
      <c r="Q41" s="38" t="str">
        <f>TEXT((O41-P41)*60,"00")</f>
        <v>01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45.016666666666666</v>
      </c>
      <c r="X41" s="22">
        <f>IF(R41="",W41,IF(R41="N",IF(U41="E",180+W41,180-W41),IF(U41="E",360-W41,W41)))</f>
        <v>45.016666666666666</v>
      </c>
      <c r="Y41" s="22">
        <f>RADIANS(X41)</f>
        <v>0.78568905160611402</v>
      </c>
      <c r="Z41" s="64"/>
      <c r="AA41" s="58">
        <f>-M41*COS(Y41)</f>
        <v>-3495.1280120376455</v>
      </c>
      <c r="AB41" s="58">
        <f>-M41*SIN(Y41)</f>
        <v>-3497.1619868072494</v>
      </c>
      <c r="AC41" s="64"/>
      <c r="AD41" s="22">
        <v>0</v>
      </c>
      <c r="AE41" s="22">
        <v>0</v>
      </c>
      <c r="AF41" s="22">
        <f t="shared" ref="AF41:AG43" si="0">AA41-AD41</f>
        <v>-3495.1280120376455</v>
      </c>
      <c r="AG41" s="22">
        <f t="shared" si="0"/>
        <v>-3497.1619868072494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717733.49</v>
      </c>
      <c r="D42" s="60">
        <v>458953.06</v>
      </c>
      <c r="E42" s="79"/>
      <c r="F42" s="72">
        <f>IF(C43=0,C42-$C$42,C42-C43)</f>
        <v>-11.71999999997206</v>
      </c>
      <c r="G42" s="72">
        <f>IF(D43=0,D42-$D$42,D42-D43)</f>
        <v>-13.710000000020955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18.036698700147976</v>
      </c>
      <c r="N42" s="36">
        <f>IF(F42=0,,ATAN(G42/F42))</f>
        <v>0.86349304385458547</v>
      </c>
      <c r="O42" s="36">
        <f>ABS(DEGREES(N42))</f>
        <v>49.474507051772655</v>
      </c>
      <c r="P42" s="37" t="str">
        <f>TEXT(INT(O42),"00")</f>
        <v>49</v>
      </c>
      <c r="Q42" s="38" t="str">
        <f>TEXT((O42-P42)*60,"00")</f>
        <v>28</v>
      </c>
      <c r="R42" s="39" t="str">
        <f>IF(L42="",IF(F42&gt;0,"S","N"),"")</f>
        <v>N</v>
      </c>
      <c r="S42" s="25" t="str">
        <f>IF(L42="",IF(INT(Q42)=60,INT(P42+1),P42),"due")</f>
        <v>49</v>
      </c>
      <c r="T42" s="38" t="str">
        <f>IF(L42="",IF(INT(Q42)=60,"00",Q42),L42)</f>
        <v>28</v>
      </c>
      <c r="U42" s="40" t="str">
        <f>IF(L42="",IF(G42&gt;0,"W","E"),"")</f>
        <v>E</v>
      </c>
      <c r="V42" s="44"/>
      <c r="W42" s="22">
        <f>IF(S42="due",90*(I42+K42),S42+T42/60)</f>
        <v>49.466666666666669</v>
      </c>
      <c r="X42" s="22">
        <f>IF(R42="",W42,IF(R42="N",IF(U42="E",180+W42,180-W42),IF(U42="E",360-W42,W42)))</f>
        <v>229.46666666666667</v>
      </c>
      <c r="Y42" s="22">
        <f>RADIANS(X42)</f>
        <v>4.004948856909655</v>
      </c>
      <c r="Z42" s="64"/>
      <c r="AA42" s="58">
        <f>-M42*COS(Y42)</f>
        <v>11.721875973966826</v>
      </c>
      <c r="AB42" s="58">
        <f>-M42*SIN(Y42)</f>
        <v>13.708396100596852</v>
      </c>
      <c r="AC42" s="64"/>
      <c r="AD42" s="82">
        <f>$AA$40/$M$40*M42</f>
        <v>3.9707559281254345E-4</v>
      </c>
      <c r="AE42" s="82">
        <f>$AB$40/$M$40*M42</f>
        <v>-5.8181739410129076E-4</v>
      </c>
      <c r="AF42" s="22">
        <f t="shared" si="0"/>
        <v>11.721478898374013</v>
      </c>
      <c r="AG42" s="22">
        <f t="shared" si="0"/>
        <v>13.708977917990953</v>
      </c>
      <c r="AH42" s="63"/>
      <c r="AI42" s="38">
        <f>A42</f>
        <v>1</v>
      </c>
      <c r="AJ42" s="82">
        <f t="shared" ref="AJ42:AK44" si="1">AJ41+AF41</f>
        <v>717733.49198796239</v>
      </c>
      <c r="AK42" s="82">
        <f t="shared" si="1"/>
        <v>458953.05801319273</v>
      </c>
      <c r="AL42" s="66"/>
      <c r="AM42" s="9" t="str">
        <f>IF(A43=0,A42&amp;" - 1",A42&amp;" - "&amp;A43)</f>
        <v>1 - 2</v>
      </c>
      <c r="AN42" s="18">
        <f>F42</f>
        <v>-11.71999999997206</v>
      </c>
      <c r="AO42" s="18">
        <f>AN42*G42</f>
        <v>160.68119999986254</v>
      </c>
      <c r="AP42" s="9" t="str">
        <f>D42&amp;","&amp;C42</f>
        <v>458953.06,717733.49</v>
      </c>
    </row>
    <row r="43" spans="1:44">
      <c r="A43" s="20">
        <f>A42+1</f>
        <v>2</v>
      </c>
      <c r="B43" s="44"/>
      <c r="C43" s="60">
        <v>717745.21</v>
      </c>
      <c r="D43" s="60">
        <v>458966.77</v>
      </c>
      <c r="E43" s="79"/>
      <c r="F43" s="72">
        <f>IF(C44=0,C43-$C$42,C43-C44)</f>
        <v>22.39000000001397</v>
      </c>
      <c r="G43" s="72">
        <f>IF(D44=0,D43-$D$42,D43-D44)</f>
        <v>-19.669999999983702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29.803036758021562</v>
      </c>
      <c r="N43" s="36">
        <f>IF(F43=0,,ATAN(G43/F43))</f>
        <v>-0.72081857059269416</v>
      </c>
      <c r="O43" s="36">
        <f>ABS(DEGREES(N43))</f>
        <v>41.299861889614171</v>
      </c>
      <c r="P43" s="37" t="str">
        <f>TEXT(INT(O43),"00")</f>
        <v>41</v>
      </c>
      <c r="Q43" s="38" t="str">
        <f>TEXT((O43-P43)*60,"00")</f>
        <v>18</v>
      </c>
      <c r="R43" s="39" t="str">
        <f>IF(L43="",IF(F43&gt;0,"S","N"),"")</f>
        <v>S</v>
      </c>
      <c r="S43" s="25" t="str">
        <f>IF(L43="",IF(INT(Q43)=60,INT(P43+1),P43),"due")</f>
        <v>41</v>
      </c>
      <c r="T43" s="38" t="str">
        <f>IF(L43="",IF(INT(Q43)=60,"00",Q43),L43)</f>
        <v>18</v>
      </c>
      <c r="U43" s="40" t="str">
        <f>IF(L43="",IF(G43&gt;0,"W","E"),"")</f>
        <v>E</v>
      </c>
      <c r="V43" s="44"/>
      <c r="W43" s="22">
        <f>IF(S43="due",90*(I43+K43),S43+T43/60)</f>
        <v>41.3</v>
      </c>
      <c r="X43" s="22">
        <f>IF(R43="",W43,IF(R43="N",IF(U43="E",180+W43,180-W43),IF(U43="E",360-W43,W43)))</f>
        <v>318.7</v>
      </c>
      <c r="Y43" s="22">
        <f>RADIANS(X43)</f>
        <v>5.5623643261059277</v>
      </c>
      <c r="Z43" s="64"/>
      <c r="AA43" s="58">
        <f>-M43*COS(Y43)</f>
        <v>-22.38995258578835</v>
      </c>
      <c r="AB43" s="58">
        <f>-M43*SIN(Y43)</f>
        <v>19.670053970595355</v>
      </c>
      <c r="AC43" s="64"/>
      <c r="AD43" s="82">
        <f>$AA$40/$M$40*M43</f>
        <v>6.5611000577441296E-4</v>
      </c>
      <c r="AE43" s="82">
        <f>$AB$40/$M$40*M43</f>
        <v>-9.6136912142990032E-4</v>
      </c>
      <c r="AF43" s="22">
        <f t="shared" si="0"/>
        <v>-22.390608695794125</v>
      </c>
      <c r="AG43" s="22">
        <f t="shared" si="0"/>
        <v>19.671015339716785</v>
      </c>
      <c r="AH43" s="64"/>
      <c r="AI43" s="25">
        <f>A43</f>
        <v>2</v>
      </c>
      <c r="AJ43" s="82">
        <f t="shared" si="1"/>
        <v>717745.21346686082</v>
      </c>
      <c r="AK43" s="82">
        <f t="shared" si="1"/>
        <v>458966.76699111069</v>
      </c>
      <c r="AL43" s="66"/>
      <c r="AM43" s="9" t="str">
        <f>IF(A44=0,A43&amp;" - 1",A43&amp;" - "&amp;A44)</f>
        <v>2 - 3</v>
      </c>
      <c r="AN43" s="18">
        <f>AN42+F42+F43</f>
        <v>-1.0499999999301508</v>
      </c>
      <c r="AO43" s="18">
        <f>AN43*G43</f>
        <v>20.653499998608954</v>
      </c>
      <c r="AP43" s="9" t="str">
        <f>D43&amp;","&amp;C43</f>
        <v>458966.77,717745.21</v>
      </c>
    </row>
    <row r="44" spans="1:44" s="46" customFormat="1">
      <c r="A44" s="20">
        <f>A43+1</f>
        <v>3</v>
      </c>
      <c r="B44" s="44"/>
      <c r="C44" s="60">
        <v>717722.82</v>
      </c>
      <c r="D44" s="60">
        <v>458986.44</v>
      </c>
      <c r="E44" s="79"/>
      <c r="F44" s="72">
        <f>IF(C45=0,C44-$C$42,C44-C45)</f>
        <v>11.889999999897555</v>
      </c>
      <c r="G44" s="72">
        <f>IF(D45=0,D44-$D$42,D44-D45)</f>
        <v>13.619999999995343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18.079726214670316</v>
      </c>
      <c r="N44" s="22">
        <f>IF(F44=0,,ATAN(G44/F44))</f>
        <v>0.85311102723413035</v>
      </c>
      <c r="O44" s="22">
        <f>ABS(DEGREES(N44))</f>
        <v>48.879661316585903</v>
      </c>
      <c r="P44" s="24" t="str">
        <f>TEXT(INT(O44),"00")</f>
        <v>48</v>
      </c>
      <c r="Q44" s="25" t="str">
        <f>TEXT((O44-P44)*60,"00")</f>
        <v>53</v>
      </c>
      <c r="R44" s="23" t="str">
        <f>IF(L44="",IF(F44&gt;0,"S","N"),"")</f>
        <v>S</v>
      </c>
      <c r="S44" s="25" t="str">
        <f>IF(L44="",IF(INT(Q44)=60,INT(P44+1),P44),"due")</f>
        <v>48</v>
      </c>
      <c r="T44" s="25" t="str">
        <f>IF(L44="",IF(INT(Q44)=60,"00",Q44),L44)</f>
        <v>53</v>
      </c>
      <c r="U44" s="24" t="str">
        <f>IF(L44="",IF(G44&gt;0,"W","E"),"")</f>
        <v>W</v>
      </c>
      <c r="V44" s="44"/>
      <c r="W44" s="22">
        <f>IF(S44="due",90*(I44+K44),S44+T44/60)</f>
        <v>48.883333333333333</v>
      </c>
      <c r="X44" s="22">
        <f>IF(R44="",W44,IF(R44="N",IF(U44="E",180+W44,180-W44),IF(U44="E",360-W44,W44)))</f>
        <v>48.883333333333333</v>
      </c>
      <c r="Y44" s="22">
        <f>RADIANS(X44)</f>
        <v>0.85317511601656137</v>
      </c>
      <c r="Z44" s="64"/>
      <c r="AA44" s="58">
        <f>-M44*COS(Y44)</f>
        <v>-11.889127086263116</v>
      </c>
      <c r="AB44" s="58">
        <f>-M44*SIN(Y44)</f>
        <v>-13.620761987646716</v>
      </c>
      <c r="AC44" s="64"/>
      <c r="AD44" s="82">
        <f>$AA$40/$M$40*M44</f>
        <v>3.9802283798862819E-4</v>
      </c>
      <c r="AE44" s="82">
        <f>$AB$40/$M$40*M44</f>
        <v>-5.8320535077730027E-4</v>
      </c>
      <c r="AF44" s="22">
        <f>AA44-AD44</f>
        <v>-11.889525109101104</v>
      </c>
      <c r="AG44" s="22">
        <f>AB44-AE44</f>
        <v>-13.620178782295939</v>
      </c>
      <c r="AH44" s="64"/>
      <c r="AI44" s="25">
        <f>A44</f>
        <v>3</v>
      </c>
      <c r="AJ44" s="82">
        <f t="shared" si="1"/>
        <v>717722.82285816502</v>
      </c>
      <c r="AK44" s="82">
        <f t="shared" si="1"/>
        <v>458986.43800645042</v>
      </c>
      <c r="AL44" s="66"/>
      <c r="AM44" s="9" t="str">
        <f>IF(A45=0,A44&amp;" - 1",A44&amp;" - "&amp;A45)</f>
        <v>3 - 4</v>
      </c>
      <c r="AN44" s="18">
        <f>AN43+F43+F44</f>
        <v>33.229999999981374</v>
      </c>
      <c r="AO44" s="18">
        <f>AN44*G44</f>
        <v>452.59259999959158</v>
      </c>
      <c r="AP44" s="9" t="str">
        <f>D44&amp;","&amp;C44</f>
        <v>458986.44,717722.82</v>
      </c>
    </row>
    <row r="45" spans="1:44" s="46" customFormat="1">
      <c r="A45" s="20">
        <f>A44+1</f>
        <v>4</v>
      </c>
      <c r="B45" s="44"/>
      <c r="C45" s="60">
        <v>717710.93</v>
      </c>
      <c r="D45" s="60">
        <v>458972.82</v>
      </c>
      <c r="E45" s="79"/>
      <c r="F45" s="72">
        <f>IF(C46=0,C45-$C$42,C45-C46)</f>
        <v>-22.559999999939464</v>
      </c>
      <c r="G45" s="72">
        <f>IF(D46=0,D45-$D$42,D45-D46)</f>
        <v>19.760000000009313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29.990185061076843</v>
      </c>
      <c r="N45" s="22">
        <f>IF(F45=0,,ATAN(G45/F45))</f>
        <v>-0.7193318816387656</v>
      </c>
      <c r="O45" s="22">
        <f>ABS(DEGREES(N45))</f>
        <v>41.214680887105345</v>
      </c>
      <c r="P45" s="24" t="str">
        <f>TEXT(INT(O45),"00")</f>
        <v>41</v>
      </c>
      <c r="Q45" s="25" t="str">
        <f>TEXT((O45-P45)*60,"00")</f>
        <v>13</v>
      </c>
      <c r="R45" s="23" t="str">
        <f>IF(L45="",IF(F45&gt;0,"S","N"),"")</f>
        <v>N</v>
      </c>
      <c r="S45" s="25" t="str">
        <f>IF(L45="",IF(INT(Q45)=60,INT(P45+1),P45),"due")</f>
        <v>41</v>
      </c>
      <c r="T45" s="25" t="str">
        <f>IF(L45="",IF(INT(Q45)=60,"00",Q45),L45)</f>
        <v>13</v>
      </c>
      <c r="U45" s="24" t="str">
        <f>IF(L45="",IF(G45&gt;0,"W","E"),"")</f>
        <v>W</v>
      </c>
      <c r="V45" s="44"/>
      <c r="W45" s="22">
        <f>IF(S45="due",90*(I45+K45),S45+T45/60)</f>
        <v>41.216666666666669</v>
      </c>
      <c r="X45" s="22">
        <f>IF(R45="",W45,IF(R45="N",IF(U45="E",180+W45,180-W45),IF(U45="E",360-W45,W45)))</f>
        <v>138.78333333333333</v>
      </c>
      <c r="Y45" s="22">
        <f>RADIANS(X45)</f>
        <v>2.4222261135594638</v>
      </c>
      <c r="Z45" s="64"/>
      <c r="AA45" s="58">
        <f>-M45*COS(Y45)</f>
        <v>22.559315136572717</v>
      </c>
      <c r="AB45" s="58">
        <f>-M45*SIN(Y45)</f>
        <v>-19.760781881454939</v>
      </c>
      <c r="AC45" s="64"/>
      <c r="AD45" s="82">
        <f>$AA$40/$M$40*M45</f>
        <v>6.6023005149979438E-4</v>
      </c>
      <c r="AE45" s="82">
        <f>$AB$40/$M$40*M45</f>
        <v>-9.674060431418103E-4</v>
      </c>
      <c r="AF45" s="22">
        <f>AA45-AD45</f>
        <v>22.558654906521216</v>
      </c>
      <c r="AG45" s="22">
        <f>AB45-AE45</f>
        <v>-19.759814475411797</v>
      </c>
      <c r="AH45" s="64"/>
      <c r="AI45" s="25">
        <f>A45</f>
        <v>4</v>
      </c>
      <c r="AJ45" s="82">
        <f t="shared" ref="AJ45" si="2">AJ44+AF44</f>
        <v>717710.93333305593</v>
      </c>
      <c r="AK45" s="82">
        <f t="shared" ref="AK45" si="3">AK44+AG44</f>
        <v>458972.8178276681</v>
      </c>
      <c r="AL45" s="66"/>
      <c r="AM45" s="9" t="str">
        <f>IF(A46=0,A45&amp;" - 1",A45&amp;" - "&amp;A46)</f>
        <v>4 - 1</v>
      </c>
      <c r="AN45" s="18">
        <f>AN44+F44+F45</f>
        <v>22.559999999939464</v>
      </c>
      <c r="AO45" s="18">
        <f>AN45*G45</f>
        <v>445.78559999901393</v>
      </c>
      <c r="AP45" s="9" t="str">
        <f>D45&amp;","&amp;C45</f>
        <v>458972.82,717710.93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1196.7551999984903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598.37759999924515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1.4198337404338717E-3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70325.425369868055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70000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70000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99.850411750502843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5.4259356368824285E-4</v>
      </c>
      <c r="AB40" s="91">
        <f>SUM(AB42:AB65536)</f>
        <v>1.3120671000823592E-3</v>
      </c>
      <c r="AC40" s="91"/>
      <c r="AD40" s="91">
        <f>SUM(AD42:AD65536)</f>
        <v>5.4259356368824285E-4</v>
      </c>
      <c r="AE40" s="91">
        <f>SUM(AE42:AE65536)</f>
        <v>1.3120671000823592E-3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717720.36183758127</v>
      </c>
      <c r="AK40" s="92">
        <f>AK44+AG44</f>
        <v>458938.06850161904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3495.1300000000047</v>
      </c>
      <c r="G41" s="72">
        <f>IF(D42=0,D41-$D$41,D41-D42)</f>
        <v>3497.1599999999744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4944.2958833892471</v>
      </c>
      <c r="N41" s="36">
        <f>IF(F41=0,,ATAN(G41/F41))</f>
        <v>0.78568848315577311</v>
      </c>
      <c r="O41" s="36">
        <f>ABS(DEGREES(N41))</f>
        <v>45.016634096861267</v>
      </c>
      <c r="P41" s="37" t="str">
        <f>TEXT(INT(O41),"00")</f>
        <v>45</v>
      </c>
      <c r="Q41" s="38" t="str">
        <f>TEXT((O41-P41)*60,"00")</f>
        <v>01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45.016666666666666</v>
      </c>
      <c r="X41" s="22">
        <f>IF(R41="",W41,IF(R41="N",IF(U41="E",180+W41,180-W41),IF(U41="E",360-W41,W41)))</f>
        <v>45.016666666666666</v>
      </c>
      <c r="Y41" s="22">
        <f>RADIANS(X41)</f>
        <v>0.78568905160611402</v>
      </c>
      <c r="Z41" s="64"/>
      <c r="AA41" s="58">
        <f>-M41*COS(Y41)</f>
        <v>-3495.1280120376455</v>
      </c>
      <c r="AB41" s="58">
        <f>-M41*SIN(Y41)</f>
        <v>-3497.1619868072494</v>
      </c>
      <c r="AC41" s="64"/>
      <c r="AD41" s="22">
        <v>0</v>
      </c>
      <c r="AE41" s="22">
        <v>0</v>
      </c>
      <c r="AF41" s="22">
        <f t="shared" ref="AF41:AG43" si="0">AA41-AD41</f>
        <v>-3495.1280120376455</v>
      </c>
      <c r="AG41" s="22">
        <f t="shared" si="0"/>
        <v>-3497.1619868072494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717733.49</v>
      </c>
      <c r="D42" s="60">
        <v>458953.06</v>
      </c>
      <c r="E42" s="79"/>
      <c r="F42" s="72">
        <f>IF(C43=0,C42-$C$42,C42-C43)</f>
        <v>22.559999999939464</v>
      </c>
      <c r="G42" s="72">
        <f>IF(D43=0,D42-$D$42,D42-D43)</f>
        <v>-19.760000000009313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29.990185061076843</v>
      </c>
      <c r="N42" s="36">
        <f>IF(F42=0,,ATAN(G42/F42))</f>
        <v>-0.7193318816387656</v>
      </c>
      <c r="O42" s="36">
        <f>ABS(DEGREES(N42))</f>
        <v>41.214680887105345</v>
      </c>
      <c r="P42" s="37" t="str">
        <f>TEXT(INT(O42),"00")</f>
        <v>41</v>
      </c>
      <c r="Q42" s="38" t="str">
        <f>TEXT((O42-P42)*60,"00")</f>
        <v>13</v>
      </c>
      <c r="R42" s="39" t="str">
        <f>IF(L42="",IF(F42&gt;0,"S","N"),"")</f>
        <v>S</v>
      </c>
      <c r="S42" s="25" t="str">
        <f>IF(L42="",IF(INT(Q42)=60,INT(P42+1),P42),"due")</f>
        <v>41</v>
      </c>
      <c r="T42" s="38" t="str">
        <f>IF(L42="",IF(INT(Q42)=60,"00",Q42),L42)</f>
        <v>13</v>
      </c>
      <c r="U42" s="40" t="str">
        <f>IF(L42="",IF(G42&gt;0,"W","E"),"")</f>
        <v>E</v>
      </c>
      <c r="V42" s="44"/>
      <c r="W42" s="22">
        <f>IF(S42="due",90*(I42+K42),S42+T42/60)</f>
        <v>41.216666666666669</v>
      </c>
      <c r="X42" s="22">
        <f>IF(R42="",W42,IF(R42="N",IF(U42="E",180+W42,180-W42),IF(U42="E",360-W42,W42)))</f>
        <v>318.7833333333333</v>
      </c>
      <c r="Y42" s="22">
        <f>RADIANS(X42)</f>
        <v>5.5638187671492565</v>
      </c>
      <c r="Z42" s="64"/>
      <c r="AA42" s="58">
        <f>-M42*COS(Y42)</f>
        <v>-22.559315136572707</v>
      </c>
      <c r="AB42" s="58">
        <f>-M42*SIN(Y42)</f>
        <v>19.76078188145495</v>
      </c>
      <c r="AC42" s="64"/>
      <c r="AD42" s="82">
        <f>$AA$40/$M$40*M42</f>
        <v>1.629685957492072E-4</v>
      </c>
      <c r="AE42" s="82">
        <f>$AB$40/$M$40*M42</f>
        <v>3.9408085008545021E-4</v>
      </c>
      <c r="AF42" s="22">
        <f t="shared" si="0"/>
        <v>-22.559478105168456</v>
      </c>
      <c r="AG42" s="22">
        <f t="shared" si="0"/>
        <v>19.760387800604864</v>
      </c>
      <c r="AH42" s="63"/>
      <c r="AI42" s="38">
        <f>A42</f>
        <v>1</v>
      </c>
      <c r="AJ42" s="82">
        <f t="shared" ref="AJ42:AK44" si="1">AJ41+AF41</f>
        <v>717733.49198796239</v>
      </c>
      <c r="AK42" s="82">
        <f t="shared" si="1"/>
        <v>458953.05801319273</v>
      </c>
      <c r="AL42" s="66"/>
      <c r="AM42" s="9" t="str">
        <f>IF(A43=0,A42&amp;" - 1",A42&amp;" - "&amp;A43)</f>
        <v>1 - 2</v>
      </c>
      <c r="AN42" s="18">
        <f>F42</f>
        <v>22.559999999939464</v>
      </c>
      <c r="AO42" s="18">
        <f>AN42*G42</f>
        <v>-445.78559999901393</v>
      </c>
      <c r="AP42" s="9" t="str">
        <f>D42&amp;","&amp;C42</f>
        <v>458953.06,717733.49</v>
      </c>
    </row>
    <row r="43" spans="1:44">
      <c r="A43" s="20">
        <f>A42+1</f>
        <v>2</v>
      </c>
      <c r="B43" s="44"/>
      <c r="C43" s="60">
        <v>717710.93</v>
      </c>
      <c r="D43" s="60">
        <v>458972.82</v>
      </c>
      <c r="E43" s="79"/>
      <c r="F43" s="72">
        <f>IF(C44=0,C43-$C$42,C43-C44)</f>
        <v>13.130000000004657</v>
      </c>
      <c r="G43" s="72">
        <f>IF(D44=0,D43-$D$42,D43-D44)</f>
        <v>15.150000000023283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20.047927573712645</v>
      </c>
      <c r="N43" s="36">
        <f>IF(F43=0,,ATAN(G43/F43))</f>
        <v>0.85670562818332374</v>
      </c>
      <c r="O43" s="36">
        <f>ABS(DEGREES(N43))</f>
        <v>49.085616780008401</v>
      </c>
      <c r="P43" s="37" t="str">
        <f>TEXT(INT(O43),"00")</f>
        <v>49</v>
      </c>
      <c r="Q43" s="38" t="str">
        <f>TEXT((O43-P43)*60,"00")</f>
        <v>05</v>
      </c>
      <c r="R43" s="39" t="str">
        <f>IF(L43="",IF(F43&gt;0,"S","N"),"")</f>
        <v>S</v>
      </c>
      <c r="S43" s="25" t="str">
        <f>IF(L43="",IF(INT(Q43)=60,INT(P43+1),P43),"due")</f>
        <v>49</v>
      </c>
      <c r="T43" s="38" t="str">
        <f>IF(L43="",IF(INT(Q43)=60,"00",Q43),L43)</f>
        <v>05</v>
      </c>
      <c r="U43" s="40" t="str">
        <f>IF(L43="",IF(G43&gt;0,"W","E"),"")</f>
        <v>W</v>
      </c>
      <c r="V43" s="44"/>
      <c r="W43" s="22">
        <f>IF(S43="due",90*(I43+K43),S43+T43/60)</f>
        <v>49.083333333333336</v>
      </c>
      <c r="X43" s="22">
        <f>IF(R43="",W43,IF(R43="N",IF(U43="E",180+W43,180-W43),IF(U43="E",360-W43,W43)))</f>
        <v>49.083333333333336</v>
      </c>
      <c r="Y43" s="22">
        <f>RADIANS(X43)</f>
        <v>0.85666577452055015</v>
      </c>
      <c r="Z43" s="64"/>
      <c r="AA43" s="58">
        <f>-M43*COS(Y43)</f>
        <v>-13.130603772568232</v>
      </c>
      <c r="AB43" s="58">
        <f>-M43*SIN(Y43)</f>
        <v>-15.149476709399723</v>
      </c>
      <c r="AC43" s="64"/>
      <c r="AD43" s="82">
        <f>$AA$40/$M$40*M43</f>
        <v>1.0894172869276876E-4</v>
      </c>
      <c r="AE43" s="82">
        <f>$AB$40/$M$40*M43</f>
        <v>2.6343633174021291E-4</v>
      </c>
      <c r="AF43" s="22">
        <f t="shared" si="0"/>
        <v>-13.130712714296925</v>
      </c>
      <c r="AG43" s="22">
        <f t="shared" si="0"/>
        <v>-15.149740145731464</v>
      </c>
      <c r="AH43" s="64"/>
      <c r="AI43" s="25">
        <f>A43</f>
        <v>2</v>
      </c>
      <c r="AJ43" s="82">
        <f t="shared" si="1"/>
        <v>717710.93250985723</v>
      </c>
      <c r="AK43" s="82">
        <f t="shared" si="1"/>
        <v>458972.81840099336</v>
      </c>
      <c r="AL43" s="66"/>
      <c r="AM43" s="9" t="str">
        <f>IF(A44=0,A43&amp;" - 1",A43&amp;" - "&amp;A44)</f>
        <v>2 - 3</v>
      </c>
      <c r="AN43" s="18">
        <f>AN42+F42+F43</f>
        <v>58.249999999883585</v>
      </c>
      <c r="AO43" s="18">
        <f>AN43*G43</f>
        <v>882.4874999995925</v>
      </c>
      <c r="AP43" s="9" t="str">
        <f>D43&amp;","&amp;C43</f>
        <v>458972.82,717710.93</v>
      </c>
    </row>
    <row r="44" spans="1:44" s="46" customFormat="1">
      <c r="A44" s="20">
        <f>A43+1</f>
        <v>3</v>
      </c>
      <c r="B44" s="44"/>
      <c r="C44" s="60">
        <v>717697.8</v>
      </c>
      <c r="D44" s="60">
        <v>458957.67</v>
      </c>
      <c r="E44" s="79"/>
      <c r="F44" s="72">
        <f>IF(C45=0,C44-$C$42,C44-C45)</f>
        <v>-22.559999999939464</v>
      </c>
      <c r="G44" s="72">
        <f>IF(D45=0,D44-$D$42,D44-D45)</f>
        <v>19.599999999976717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29.8850062739889</v>
      </c>
      <c r="N44" s="22">
        <f>IF(F44=0,,ATAN(G44/F44))</f>
        <v>-0.71530445391706476</v>
      </c>
      <c r="O44" s="22">
        <f>ABS(DEGREES(N44))</f>
        <v>40.983926276357899</v>
      </c>
      <c r="P44" s="24" t="str">
        <f>TEXT(INT(O44),"00")</f>
        <v>40</v>
      </c>
      <c r="Q44" s="25" t="str">
        <f>TEXT((O44-P44)*60,"00")</f>
        <v>59</v>
      </c>
      <c r="R44" s="23" t="str">
        <f>IF(L44="",IF(F44&gt;0,"S","N"),"")</f>
        <v>N</v>
      </c>
      <c r="S44" s="25" t="str">
        <f>IF(L44="",IF(INT(Q44)=60,INT(P44+1),P44),"due")</f>
        <v>40</v>
      </c>
      <c r="T44" s="25" t="str">
        <f>IF(L44="",IF(INT(Q44)=60,"00",Q44),L44)</f>
        <v>59</v>
      </c>
      <c r="U44" s="24" t="str">
        <f>IF(L44="",IF(G44&gt;0,"W","E"),"")</f>
        <v>W</v>
      </c>
      <c r="V44" s="44"/>
      <c r="W44" s="22">
        <f>IF(S44="due",90*(I44+K44),S44+T44/60)</f>
        <v>40.983333333333334</v>
      </c>
      <c r="X44" s="22">
        <f>IF(R44="",W44,IF(R44="N",IF(U44="E",180+W44,180-W44),IF(U44="E",360-W44,W44)))</f>
        <v>139.01666666666665</v>
      </c>
      <c r="Y44" s="22">
        <f>RADIANS(X44)</f>
        <v>2.4262985484807835</v>
      </c>
      <c r="Z44" s="64"/>
      <c r="AA44" s="58">
        <f>-M44*COS(Y44)</f>
        <v>22.560202835369275</v>
      </c>
      <c r="AB44" s="58">
        <f>-M44*SIN(Y44)</f>
        <v>-19.59976652981744</v>
      </c>
      <c r="AC44" s="64"/>
      <c r="AD44" s="82">
        <f>$AA$40/$M$40*M44</f>
        <v>1.6239704745100834E-4</v>
      </c>
      <c r="AE44" s="82">
        <f>$AB$40/$M$40*M44</f>
        <v>3.9269876638899548E-4</v>
      </c>
      <c r="AF44" s="22">
        <f>AA44-AD44</f>
        <v>22.560040438321824</v>
      </c>
      <c r="AG44" s="22">
        <f>AB44-AE44</f>
        <v>-19.600159228583831</v>
      </c>
      <c r="AH44" s="64"/>
      <c r="AI44" s="25">
        <f>A44</f>
        <v>3</v>
      </c>
      <c r="AJ44" s="82">
        <f t="shared" si="1"/>
        <v>717697.80179714295</v>
      </c>
      <c r="AK44" s="82">
        <f t="shared" si="1"/>
        <v>458957.66866084764</v>
      </c>
      <c r="AL44" s="66"/>
      <c r="AM44" s="9" t="str">
        <f>IF(A45=0,A44&amp;" - 1",A44&amp;" - "&amp;A45)</f>
        <v>3 - 4</v>
      </c>
      <c r="AN44" s="18">
        <f>AN43+F43+F44</f>
        <v>48.819999999948777</v>
      </c>
      <c r="AO44" s="18">
        <f>AN44*G44</f>
        <v>956.87199999785935</v>
      </c>
      <c r="AP44" s="9" t="str">
        <f>D44&amp;","&amp;C44</f>
        <v>458957.67,717697.8</v>
      </c>
    </row>
    <row r="45" spans="1:44" s="46" customFormat="1">
      <c r="A45" s="20">
        <f>A44+1</f>
        <v>4</v>
      </c>
      <c r="B45" s="44"/>
      <c r="C45" s="60">
        <v>717720.36</v>
      </c>
      <c r="D45" s="60">
        <v>458938.07</v>
      </c>
      <c r="E45" s="79"/>
      <c r="F45" s="72">
        <f>IF(C46=0,C45-$C$42,C45-C46)</f>
        <v>-13.130000000004657</v>
      </c>
      <c r="G45" s="72">
        <f>IF(D46=0,D45-$D$42,D45-D46)</f>
        <v>-14.989999999990687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19.927292841724466</v>
      </c>
      <c r="N45" s="22">
        <f>IF(F45=0,,ATAN(G45/F45))</f>
        <v>0.85144704288768902</v>
      </c>
      <c r="O45" s="22">
        <f>ABS(DEGREES(N45))</f>
        <v>48.784322036358979</v>
      </c>
      <c r="P45" s="24" t="str">
        <f>TEXT(INT(O45),"00")</f>
        <v>48</v>
      </c>
      <c r="Q45" s="25" t="str">
        <f>TEXT((O45-P45)*60,"00")</f>
        <v>47</v>
      </c>
      <c r="R45" s="23" t="str">
        <f>IF(L45="",IF(F45&gt;0,"S","N"),"")</f>
        <v>N</v>
      </c>
      <c r="S45" s="25" t="str">
        <f>IF(L45="",IF(INT(Q45)=60,INT(P45+1),P45),"due")</f>
        <v>48</v>
      </c>
      <c r="T45" s="25" t="str">
        <f>IF(L45="",IF(INT(Q45)=60,"00",Q45),L45)</f>
        <v>47</v>
      </c>
      <c r="U45" s="24" t="str">
        <f>IF(L45="",IF(G45&gt;0,"W","E"),"")</f>
        <v>E</v>
      </c>
      <c r="V45" s="44"/>
      <c r="W45" s="22">
        <f>IF(S45="due",90*(I45+K45),S45+T45/60)</f>
        <v>48.783333333333331</v>
      </c>
      <c r="X45" s="22">
        <f>IF(R45="",W45,IF(R45="N",IF(U45="E",180+W45,180-W45),IF(U45="E",360-W45,W45)))</f>
        <v>228.78333333333333</v>
      </c>
      <c r="Y45" s="22">
        <f>RADIANS(X45)</f>
        <v>3.9930224403543604</v>
      </c>
      <c r="Z45" s="64"/>
      <c r="AA45" s="58">
        <f>-M45*COS(Y45)</f>
        <v>13.130258667335356</v>
      </c>
      <c r="AB45" s="58">
        <f>-M45*SIN(Y45)</f>
        <v>14.989773424862296</v>
      </c>
      <c r="AC45" s="64"/>
      <c r="AD45" s="82">
        <f>$AA$40/$M$40*M45</f>
        <v>1.0828619179525855E-4</v>
      </c>
      <c r="AE45" s="82">
        <f>$AB$40/$M$40*M45</f>
        <v>2.6185115186770077E-4</v>
      </c>
      <c r="AF45" s="22">
        <f>AA45-AD45</f>
        <v>13.130150381143562</v>
      </c>
      <c r="AG45" s="22">
        <f>AB45-AE45</f>
        <v>14.989511573710429</v>
      </c>
      <c r="AH45" s="64"/>
      <c r="AI45" s="25">
        <f>A45</f>
        <v>4</v>
      </c>
      <c r="AJ45" s="82">
        <f t="shared" ref="AJ45" si="2">AJ44+AF44</f>
        <v>717720.36183758127</v>
      </c>
      <c r="AK45" s="82">
        <f t="shared" ref="AK45" si="3">AK44+AG44</f>
        <v>458938.06850161904</v>
      </c>
      <c r="AL45" s="66"/>
      <c r="AM45" s="9" t="str">
        <f>IF(A46=0,A45&amp;" - 1",A45&amp;" - "&amp;A46)</f>
        <v>4 - 1</v>
      </c>
      <c r="AN45" s="18">
        <f>AN44+F44+F45</f>
        <v>13.130000000004657</v>
      </c>
      <c r="AO45" s="18">
        <f>AN45*G45</f>
        <v>-196.81869999994751</v>
      </c>
      <c r="AP45" s="9" t="str">
        <f>D45&amp;","&amp;C45</f>
        <v>458938.07,717720.36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721228.65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1289.995600001248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644.99780000062401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3.2480993641243101E-3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31777.206907663323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103.21552555042787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1.0271396667143051E-3</v>
      </c>
      <c r="AB40" s="91">
        <f>SUM(AB42:AB65536)</f>
        <v>3.0814174634876679E-3</v>
      </c>
      <c r="AC40" s="91"/>
      <c r="AD40" s="91">
        <f>SUM(AD42:AD65536)</f>
        <v>1.0271396667143053E-3</v>
      </c>
      <c r="AE40" s="91">
        <f>SUM(AE42:AE65536)</f>
        <v>3.0814174634876683E-3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717758.16495387454</v>
      </c>
      <c r="AK40" s="92">
        <f>AK44+AG44</f>
        <v>458935.66058989044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721228.65</v>
      </c>
      <c r="D41" s="35">
        <f>C23</f>
        <v>462450.22</v>
      </c>
      <c r="E41" s="78"/>
      <c r="F41" s="72">
        <f>IF(C42=0,C41-$C$41,C41-C42)</f>
        <v>3495.1600000000326</v>
      </c>
      <c r="G41" s="72">
        <f>IF(D42=0,D41-$D$41,D41-D42)</f>
        <v>3497.1599999999744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4944.3170904787294</v>
      </c>
      <c r="N41" s="36">
        <f>IF(F41=0,,ATAN(G41/F41))</f>
        <v>0.78568419148904034</v>
      </c>
      <c r="O41" s="36">
        <f>ABS(DEGREES(N41))</f>
        <v>45.016388202470409</v>
      </c>
      <c r="P41" s="37" t="str">
        <f>TEXT(INT(O41),"00")</f>
        <v>45</v>
      </c>
      <c r="Q41" s="38" t="str">
        <f>TEXT((O41-P41)*60,"00")</f>
        <v>01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45.016666666666666</v>
      </c>
      <c r="X41" s="22">
        <f>IF(R41="",W41,IF(R41="N",IF(U41="E",180+W41,180-W41),IF(U41="E",360-W41,W41)))</f>
        <v>45.016666666666666</v>
      </c>
      <c r="Y41" s="22">
        <f>RADIANS(X41)</f>
        <v>0.78568905160611402</v>
      </c>
      <c r="Z41" s="64"/>
      <c r="AA41" s="58">
        <f>-M41*COS(Y41)</f>
        <v>-3495.1430033517277</v>
      </c>
      <c r="AB41" s="58">
        <f>-M41*SIN(Y41)</f>
        <v>-3497.1769868454626</v>
      </c>
      <c r="AC41" s="64"/>
      <c r="AD41" s="22">
        <v>0</v>
      </c>
      <c r="AE41" s="22">
        <v>0</v>
      </c>
      <c r="AF41" s="22">
        <f t="shared" ref="AF41:AG43" si="0">AA41-AD41</f>
        <v>-3495.1430033517277</v>
      </c>
      <c r="AG41" s="22">
        <f t="shared" si="0"/>
        <v>-3497.1769868454626</v>
      </c>
      <c r="AH41" s="63"/>
      <c r="AI41" s="36" t="str">
        <f>A41</f>
        <v>BLLM 1</v>
      </c>
      <c r="AJ41" s="36">
        <f>C41</f>
        <v>721228.65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717733.49</v>
      </c>
      <c r="D42" s="60">
        <v>458953.06</v>
      </c>
      <c r="E42" s="79"/>
      <c r="F42" s="72">
        <f>IF(C43=0,C42-$C$42,C42-C43)</f>
        <v>13.130000000004657</v>
      </c>
      <c r="G42" s="72">
        <f>IF(D43=0,D42-$D$42,D42-D43)</f>
        <v>14.989999999990687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19.927292841724466</v>
      </c>
      <c r="N42" s="36">
        <f>IF(F42=0,,ATAN(G42/F42))</f>
        <v>0.85144704288768902</v>
      </c>
      <c r="O42" s="36">
        <f>ABS(DEGREES(N42))</f>
        <v>48.784322036358979</v>
      </c>
      <c r="P42" s="37" t="str">
        <f>TEXT(INT(O42),"00")</f>
        <v>48</v>
      </c>
      <c r="Q42" s="38" t="str">
        <f>TEXT((O42-P42)*60,"00")</f>
        <v>47</v>
      </c>
      <c r="R42" s="39" t="str">
        <f>IF(L42="",IF(F42&gt;0,"S","N"),"")</f>
        <v>S</v>
      </c>
      <c r="S42" s="25" t="str">
        <f>IF(L42="",IF(INT(Q42)=60,INT(P42+1),P42),"due")</f>
        <v>48</v>
      </c>
      <c r="T42" s="38" t="str">
        <f>IF(L42="",IF(INT(Q42)=60,"00",Q42),L42)</f>
        <v>47</v>
      </c>
      <c r="U42" s="40" t="str">
        <f>IF(L42="",IF(G42&gt;0,"W","E"),"")</f>
        <v>W</v>
      </c>
      <c r="V42" s="44"/>
      <c r="W42" s="22">
        <f>IF(S42="due",90*(I42+K42),S42+T42/60)</f>
        <v>48.783333333333331</v>
      </c>
      <c r="X42" s="22">
        <f>IF(R42="",W42,IF(R42="N",IF(U42="E",180+W42,180-W42),IF(U42="E",360-W42,W42)))</f>
        <v>48.783333333333331</v>
      </c>
      <c r="Y42" s="22">
        <f>RADIANS(X42)</f>
        <v>0.85142978676456704</v>
      </c>
      <c r="Z42" s="64"/>
      <c r="AA42" s="58">
        <f>-M42*COS(Y42)</f>
        <v>-13.130258667335356</v>
      </c>
      <c r="AB42" s="58">
        <f>-M42*SIN(Y42)</f>
        <v>-14.989773424862292</v>
      </c>
      <c r="AC42" s="64"/>
      <c r="AD42" s="82">
        <f>$AA$40/$M$40*M42</f>
        <v>1.9830459437972003E-4</v>
      </c>
      <c r="AE42" s="82">
        <f>$AB$40/$M$40*M42</f>
        <v>5.9491348646500226E-4</v>
      </c>
      <c r="AF42" s="22">
        <f t="shared" si="0"/>
        <v>-13.130456971929735</v>
      </c>
      <c r="AG42" s="22">
        <f t="shared" si="0"/>
        <v>-14.990368338348757</v>
      </c>
      <c r="AH42" s="63"/>
      <c r="AI42" s="38">
        <f>A42</f>
        <v>1</v>
      </c>
      <c r="AJ42" s="82">
        <f t="shared" ref="AJ42:AK44" si="1">AJ41+AF41</f>
        <v>717733.50699664827</v>
      </c>
      <c r="AK42" s="82">
        <f t="shared" si="1"/>
        <v>458953.04301315453</v>
      </c>
      <c r="AL42" s="66"/>
      <c r="AM42" s="9" t="str">
        <f>IF(A43=0,A42&amp;" - 1",A42&amp;" - "&amp;A43)</f>
        <v>1 - 2</v>
      </c>
      <c r="AN42" s="18">
        <f>F42</f>
        <v>13.130000000004657</v>
      </c>
      <c r="AO42" s="18">
        <f>AN42*G42</f>
        <v>196.81869999994751</v>
      </c>
      <c r="AP42" s="9" t="str">
        <f>D42&amp;","&amp;C42</f>
        <v>458953.06,717733.49</v>
      </c>
    </row>
    <row r="43" spans="1:44">
      <c r="A43" s="20">
        <f>A42+1</f>
        <v>2</v>
      </c>
      <c r="B43" s="44"/>
      <c r="C43" s="60">
        <v>717720.36</v>
      </c>
      <c r="D43" s="60">
        <v>458938.07</v>
      </c>
      <c r="E43" s="79"/>
      <c r="F43" s="72">
        <f>IF(C44=0,C43-$C$42,C43-C44)</f>
        <v>-22.839999999967404</v>
      </c>
      <c r="G43" s="72">
        <f>IF(D44=0,D43-$D$42,D43-D44)</f>
        <v>19.760000000009313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30.201377452011673</v>
      </c>
      <c r="N43" s="36">
        <f>IF(F43=0,,ATAN(G43/F43))</f>
        <v>-0.71322328040134464</v>
      </c>
      <c r="O43" s="36">
        <f>ABS(DEGREES(N43))</f>
        <v>40.864683817472731</v>
      </c>
      <c r="P43" s="37" t="str">
        <f>TEXT(INT(O43),"00")</f>
        <v>40</v>
      </c>
      <c r="Q43" s="38" t="str">
        <f>TEXT((O43-P43)*60,"00")</f>
        <v>52</v>
      </c>
      <c r="R43" s="39" t="str">
        <f>IF(L43="",IF(F43&gt;0,"S","N"),"")</f>
        <v>N</v>
      </c>
      <c r="S43" s="25" t="str">
        <f>IF(L43="",IF(INT(Q43)=60,INT(P43+1),P43),"due")</f>
        <v>40</v>
      </c>
      <c r="T43" s="38" t="str">
        <f>IF(L43="",IF(INT(Q43)=60,"00",Q43),L43)</f>
        <v>52</v>
      </c>
      <c r="U43" s="40" t="str">
        <f>IF(L43="",IF(G43&gt;0,"W","E"),"")</f>
        <v>W</v>
      </c>
      <c r="V43" s="44"/>
      <c r="W43" s="22">
        <f>IF(S43="due",90*(I43+K43),S43+T43/60)</f>
        <v>40.866666666666667</v>
      </c>
      <c r="X43" s="22">
        <f>IF(R43="",W43,IF(R43="N",IF(U43="E",180+W43,180-W43),IF(U43="E",360-W43,W43)))</f>
        <v>139.13333333333333</v>
      </c>
      <c r="Y43" s="22">
        <f>RADIANS(X43)</f>
        <v>2.4283347659414436</v>
      </c>
      <c r="Z43" s="64"/>
      <c r="AA43" s="58">
        <f>-M43*COS(Y43)</f>
        <v>22.839316147089427</v>
      </c>
      <c r="AB43" s="58">
        <f>-M43*SIN(Y43)</f>
        <v>-19.760790417697855</v>
      </c>
      <c r="AC43" s="64"/>
      <c r="AD43" s="82">
        <f>$AA$40/$M$40*M43</f>
        <v>3.0054618823033844E-4</v>
      </c>
      <c r="AE43" s="82">
        <f>$AB$40/$M$40*M43</f>
        <v>9.0163811505802741E-4</v>
      </c>
      <c r="AF43" s="22">
        <f t="shared" si="0"/>
        <v>22.839015600901195</v>
      </c>
      <c r="AG43" s="22">
        <f t="shared" si="0"/>
        <v>-19.761692055812912</v>
      </c>
      <c r="AH43" s="64"/>
      <c r="AI43" s="25">
        <f>A43</f>
        <v>2</v>
      </c>
      <c r="AJ43" s="82">
        <f t="shared" si="1"/>
        <v>717720.37653967633</v>
      </c>
      <c r="AK43" s="82">
        <f t="shared" si="1"/>
        <v>458938.05264481617</v>
      </c>
      <c r="AL43" s="66"/>
      <c r="AM43" s="9" t="str">
        <f>IF(A44=0,A43&amp;" - 1",A43&amp;" - "&amp;A44)</f>
        <v>2 - 3</v>
      </c>
      <c r="AN43" s="18">
        <f>AN42+F42+F43</f>
        <v>3.4200000000419095</v>
      </c>
      <c r="AO43" s="18">
        <f>AN43*G43</f>
        <v>67.579200000859984</v>
      </c>
      <c r="AP43" s="9" t="str">
        <f>D43&amp;","&amp;C43</f>
        <v>458938.07,717720.36</v>
      </c>
    </row>
    <row r="44" spans="1:44" s="46" customFormat="1">
      <c r="A44" s="20">
        <f>A43+1</f>
        <v>3</v>
      </c>
      <c r="B44" s="44"/>
      <c r="C44" s="60">
        <v>717743.2</v>
      </c>
      <c r="D44" s="60">
        <v>458918.31</v>
      </c>
      <c r="E44" s="79"/>
      <c r="F44" s="72">
        <f>IF(C45=0,C44-$C$42,C44-C45)</f>
        <v>-14.950000000069849</v>
      </c>
      <c r="G44" s="72">
        <f>IF(D45=0,D44-$D$42,D44-D45)</f>
        <v>-17.369999999995343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22.917665675236794</v>
      </c>
      <c r="N44" s="22">
        <f>IF(F44=0,,ATAN(G44/F44))</f>
        <v>0.86013493986352829</v>
      </c>
      <c r="O44" s="22">
        <f>ABS(DEGREES(N44))</f>
        <v>49.282101865919039</v>
      </c>
      <c r="P44" s="24" t="str">
        <f>TEXT(INT(O44),"00")</f>
        <v>49</v>
      </c>
      <c r="Q44" s="25" t="str">
        <f>TEXT((O44-P44)*60,"00")</f>
        <v>17</v>
      </c>
      <c r="R44" s="23" t="str">
        <f>IF(L44="",IF(F44&gt;0,"S","N"),"")</f>
        <v>N</v>
      </c>
      <c r="S44" s="25" t="str">
        <f>IF(L44="",IF(INT(Q44)=60,INT(P44+1),P44),"due")</f>
        <v>49</v>
      </c>
      <c r="T44" s="25" t="str">
        <f>IF(L44="",IF(INT(Q44)=60,"00",Q44),L44)</f>
        <v>17</v>
      </c>
      <c r="U44" s="24" t="str">
        <f>IF(L44="",IF(G44&gt;0,"W","E"),"")</f>
        <v>E</v>
      </c>
      <c r="V44" s="44"/>
      <c r="W44" s="22">
        <f>IF(S44="due",90*(I44+K44),S44+T44/60)</f>
        <v>49.283333333333331</v>
      </c>
      <c r="X44" s="22">
        <f>IF(R44="",W44,IF(R44="N",IF(U44="E",180+W44,180-W44),IF(U44="E",360-W44,W44)))</f>
        <v>229.28333333333333</v>
      </c>
      <c r="Y44" s="22">
        <f>RADIANS(X44)</f>
        <v>4.0017490866143319</v>
      </c>
      <c r="Z44" s="64"/>
      <c r="AA44" s="58">
        <f>-M44*COS(Y44)</f>
        <v>14.949626660410006</v>
      </c>
      <c r="AB44" s="58">
        <f>-M44*SIN(Y44)</f>
        <v>17.370321318740338</v>
      </c>
      <c r="AC44" s="64"/>
      <c r="AD44" s="82">
        <f>$AA$40/$M$40*M44</f>
        <v>2.2806301046281901E-4</v>
      </c>
      <c r="AE44" s="82">
        <f>$AB$40/$M$40*M44</f>
        <v>6.8418869019413531E-4</v>
      </c>
      <c r="AF44" s="22">
        <f>AA44-AD44</f>
        <v>14.949398597399544</v>
      </c>
      <c r="AG44" s="22">
        <f>AB44-AE44</f>
        <v>17.369637130050144</v>
      </c>
      <c r="AH44" s="64"/>
      <c r="AI44" s="25">
        <f>A44</f>
        <v>3</v>
      </c>
      <c r="AJ44" s="82">
        <f t="shared" si="1"/>
        <v>717743.21555527719</v>
      </c>
      <c r="AK44" s="82">
        <f t="shared" si="1"/>
        <v>458918.29095276038</v>
      </c>
      <c r="AL44" s="66"/>
      <c r="AM44" s="9" t="str">
        <f>IF(A45=0,A44&amp;" - 1",A44&amp;" - "&amp;A45)</f>
        <v>3 - 4</v>
      </c>
      <c r="AN44" s="18">
        <f>AN43+F43+F44</f>
        <v>-34.369999999995343</v>
      </c>
      <c r="AO44" s="18">
        <f>AN44*G44</f>
        <v>597.00689999975907</v>
      </c>
      <c r="AP44" s="9" t="str">
        <f>D44&amp;","&amp;C44</f>
        <v>458918.31,717743.2</v>
      </c>
    </row>
    <row r="45" spans="1:44" s="46" customFormat="1">
      <c r="A45" s="20">
        <f>A44+1</f>
        <v>4</v>
      </c>
      <c r="B45" s="44"/>
      <c r="C45" s="60">
        <v>717758.15</v>
      </c>
      <c r="D45" s="60">
        <v>458935.68</v>
      </c>
      <c r="E45" s="79"/>
      <c r="F45" s="72">
        <f>IF(C46=0,C45-$C$42,C45-C46)</f>
        <v>24.660000000032596</v>
      </c>
      <c r="G45" s="72">
        <f>IF(D46=0,D45-$D$42,D45-D46)</f>
        <v>-17.380000000004657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30.169189581454944</v>
      </c>
      <c r="N45" s="22">
        <f>IF(F45=0,,ATAN(G45/F45))</f>
        <v>-0.61393021128374836</v>
      </c>
      <c r="O45" s="22">
        <f>ABS(DEGREES(N45))</f>
        <v>35.175610022133689</v>
      </c>
      <c r="P45" s="24" t="str">
        <f>TEXT(INT(O45),"00")</f>
        <v>35</v>
      </c>
      <c r="Q45" s="25" t="str">
        <f>TEXT((O45-P45)*60,"00")</f>
        <v>11</v>
      </c>
      <c r="R45" s="23" t="str">
        <f>IF(L45="",IF(F45&gt;0,"S","N"),"")</f>
        <v>S</v>
      </c>
      <c r="S45" s="25" t="str">
        <f>IF(L45="",IF(INT(Q45)=60,INT(P45+1),P45),"due")</f>
        <v>35</v>
      </c>
      <c r="T45" s="25" t="str">
        <f>IF(L45="",IF(INT(Q45)=60,"00",Q45),L45)</f>
        <v>11</v>
      </c>
      <c r="U45" s="24" t="str">
        <f>IF(L45="",IF(G45&gt;0,"W","E"),"")</f>
        <v>E</v>
      </c>
      <c r="V45" s="44"/>
      <c r="W45" s="22">
        <f>IF(S45="due",90*(I45+K45),S45+T45/60)</f>
        <v>35.18333333333333</v>
      </c>
      <c r="X45" s="22">
        <f>IF(R45="",W45,IF(R45="N",IF(U45="E",180+W45,180-W45),IF(U45="E",360-W45,W45)))</f>
        <v>324.81666666666666</v>
      </c>
      <c r="Y45" s="22">
        <f>RADIANS(X45)</f>
        <v>5.6691202986862477</v>
      </c>
      <c r="Z45" s="64"/>
      <c r="AA45" s="58">
        <f>-M45*COS(Y45)</f>
        <v>-24.657657000497363</v>
      </c>
      <c r="AB45" s="58">
        <f>-M45*SIN(Y45)</f>
        <v>17.383323941283297</v>
      </c>
      <c r="AC45" s="64"/>
      <c r="AD45" s="82">
        <f>$AA$40/$M$40*M45</f>
        <v>3.002258736414278E-4</v>
      </c>
      <c r="AE45" s="82">
        <f>$AB$40/$M$40*M45</f>
        <v>9.00677171770503E-4</v>
      </c>
      <c r="AF45" s="22">
        <f>AA45-AD45</f>
        <v>-24.657957226371003</v>
      </c>
      <c r="AG45" s="22">
        <f>AB45-AE45</f>
        <v>17.382423264111527</v>
      </c>
      <c r="AH45" s="64"/>
      <c r="AI45" s="25">
        <f>A45</f>
        <v>4</v>
      </c>
      <c r="AJ45" s="82">
        <f t="shared" ref="AJ45" si="2">AJ44+AF44</f>
        <v>717758.16495387454</v>
      </c>
      <c r="AK45" s="82">
        <f t="shared" ref="AK45" si="3">AK44+AG44</f>
        <v>458935.66058989044</v>
      </c>
      <c r="AL45" s="66"/>
      <c r="AM45" s="9" t="str">
        <f>IF(A46=0,A45&amp;" - 1",A45&amp;" - "&amp;A46)</f>
        <v>4 - 1</v>
      </c>
      <c r="AN45" s="18">
        <f>AN44+F44+F45</f>
        <v>-24.660000000032596</v>
      </c>
      <c r="AO45" s="18">
        <f>AN45*G45</f>
        <v>428.59080000068138</v>
      </c>
      <c r="AP45" s="9" t="str">
        <f>D45&amp;","&amp;C45</f>
        <v>458935.68,717758.15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'1928'!Print_Area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2007-05-05T01:54:20Z</dcterms:modified>
</cp:coreProperties>
</file>