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938" sheetId="2" r:id="rId1"/>
    <sheet name="1939" sheetId="4" r:id="rId2"/>
    <sheet name="1940" sheetId="5" r:id="rId3"/>
    <sheet name="1941" sheetId="6" r:id="rId4"/>
    <sheet name="1942" sheetId="7" r:id="rId5"/>
    <sheet name="1943" sheetId="8" r:id="rId6"/>
    <sheet name="1944" sheetId="9" r:id="rId7"/>
    <sheet name="1945" sheetId="10" r:id="rId8"/>
    <sheet name="1946" sheetId="11" r:id="rId9"/>
    <sheet name="1947" sheetId="3" r:id="rId10"/>
  </sheets>
  <definedNames>
    <definedName name="_xlnm.Print_Area" localSheetId="0">'1938'!$A$1:$AJ$43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6" i="9"/>
  <c r="AA46"/>
  <c r="AB45"/>
  <c r="AA45"/>
  <c r="AB46" i="8"/>
  <c r="AA46"/>
  <c r="AB45"/>
  <c r="AA45"/>
  <c r="AB46" i="7"/>
  <c r="AA46"/>
  <c r="AB45"/>
  <c r="AA45"/>
  <c r="AB46" i="6"/>
  <c r="AA46"/>
  <c r="AB45"/>
  <c r="AA45"/>
  <c r="AB46" i="5"/>
  <c r="AA46"/>
  <c r="AB45"/>
  <c r="AA45"/>
  <c r="AB46" i="4"/>
  <c r="AA46"/>
  <c r="AB45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6" s="1"/>
  <c r="AJ40"/>
  <c r="AK45"/>
  <c r="AK46" s="1"/>
  <c r="AK40"/>
  <c r="AJ45" i="6"/>
  <c r="AJ46" s="1"/>
  <c r="AJ40"/>
  <c r="AK45"/>
  <c r="AK46" s="1"/>
  <c r="AK40"/>
  <c r="AJ45" i="5"/>
  <c r="AJ46" s="1"/>
  <c r="AJ40"/>
  <c r="AK45"/>
  <c r="AK46" s="1"/>
  <c r="AK40"/>
  <c r="AJ45" i="4"/>
  <c r="AJ46" s="1"/>
  <c r="AJ40"/>
  <c r="AK45"/>
  <c r="AK46" s="1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<sst xmlns="http://schemas.openxmlformats.org/spreadsheetml/2006/main" count="930" uniqueCount="98">
  <si>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</si>
  <si>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</si>
  <si>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</si>
  <si>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</si>
  <si>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</si>
  <si>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</si>
  <si>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</si>
  <si>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</si>
  <si>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</si>
  <si>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</si>
  <si>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</si>
  <si>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</si>
  <si>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</si>
  <si>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</si>
  <si>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</si>
  <si>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</si>
  <si>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</si>
  <si>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</si>
  <si>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</si>
  <si>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</si>
  <si>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</si>
  <si>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</si>
  <si>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</si>
  <si>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</si>
  <si>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</si>
  <si>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</si>
  <si>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</si>
  <si>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</si>
  <si>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</si>
  <si>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</si>
  <si>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</si>
  <si>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</si>
  <si>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</si>
  <si>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</si>
  <si>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</si>
  <si>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</si>
  <si>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</si>
  <si>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</si>
  <si>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</si>
  <si>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</si>
  <si>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</si>
  <si>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</si>
  <si>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</si>
  <si>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</si>
  <si>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</si>
  <si>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</si>
  <si>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</si>
  <si>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</si>
  <si>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</si>
  <si>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</si>
  <si>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</si>
  <si>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</si>
  <si>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</si>
  <si>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</si>
  <si>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</si>
  <si>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</si>
  <si>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</si>
  <si>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1938</t>
  </si>
  <si>
    <t>Ulysses, Malata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</si>
  <si>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</si>
  <si>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</si>
  <si>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</si>
  <si>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</si>
  <si>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</si>
  <si>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</si>
  <si>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</si>
  <si>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15, 1970</t>
  </si>
  <si>
    <t>598.32</t>
  </si>
  <si>
    <t>BLLM 1</t>
  </si>
  <si>
    <t>1939</t>
  </si>
  <si>
    <t>Tabacug, Hilaria</t>
  </si>
  <si>
    <t>597.94</t>
  </si>
  <si>
    <t>1940</t>
  </si>
  <si>
    <t>Piedra Dela, Braulio</t>
  </si>
  <si>
    <t>642.74</t>
  </si>
  <si>
    <t>1941</t>
  </si>
  <si>
    <t>Somido, Julio</t>
  </si>
  <si>
    <t>598.83</t>
  </si>
  <si>
    <t>1942</t>
  </si>
  <si>
    <t>Sadava, Serafin</t>
  </si>
  <si>
    <t>M.R. Malaye</t>
  </si>
  <si>
    <t>596.52</t>
  </si>
  <si>
    <t>1943</t>
  </si>
  <si>
    <t>Panadero, Leonisa</t>
  </si>
  <si>
    <t>592.64</t>
  </si>
  <si>
    <t>1944</t>
  </si>
  <si>
    <t>Dafilmoto, Modesto</t>
  </si>
  <si>
    <t>593.34</t>
  </si>
  <si>
    <t>1945</t>
  </si>
  <si>
    <t>Mirasol, Salvador</t>
  </si>
  <si>
    <t xml:space="preserve">South Cotabato </t>
  </si>
  <si>
    <t>598.92</t>
  </si>
  <si>
    <t>1946</t>
  </si>
  <si>
    <t>Panadero, Magdalina</t>
  </si>
  <si>
    <t>598.44</t>
  </si>
  <si>
    <t>1947</t>
  </si>
  <si>
    <t>Villarin, Lilia</t>
  </si>
  <si>
    <t>599.45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</si>
</sst>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1196.6328999988004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598.31644999940022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4.0638933699757062E-3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24560.3067232184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99.810467657057018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-4.0090578335991722E-3</v>
      </c>
      <c r="AB40" s="91">
        <f>SUM(AB42:AB65536)</f>
        <v>-6.6534548122731962E-4</v>
      </c>
      <c r="AC40" s="91"/>
      <c r="AD40" s="91">
        <f>SUM(AD42:AD65536)</f>
        <v>-4.0090578335991722E-3</v>
      </c>
      <c r="AE40" s="91">
        <f>SUM(AE42:AE65536)</f>
        <v>-6.6534548122731962E-4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717684.79130297317</v>
      </c>
      <c r="AK40" s="92">
        <f>AK44+AG44</f>
        <v>458942.39151795179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3521.3699999999953</v>
      </c>
      <c r="G41" s="72">
        <f>IF(D42=0,D41-$D$41,D41-D42)</f>
        <v>3527.2399999999907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4984.1216572732155</v>
      </c>
      <c r="N41" s="36">
        <f>IF(F41=0,,ATAN(G41/F41))</f>
        <v>0.78623095151354161</v>
      </c>
      <c r="O41" s="36">
        <f>ABS(DEGREES(N41))</f>
        <v>45.047715244280802</v>
      </c>
      <c r="P41" s="37" t="str">
        <f>TEXT(INT(O41),"00")</f>
        <v>45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03</v>
      </c>
      <c r="U41" s="40" t="str">
        <f>IF(L41="",IF(G41&gt;0,"W","E"),"")</f>
        <v>W</v>
      </c>
      <c r="V41" s="41"/>
      <c r="W41" s="22">
        <f>IF(S41="due",90*(I41+K41),S41+T41/60)</f>
        <v>45.05</v>
      </c>
      <c r="X41" s="22">
        <f>IF(R41="",W41,IF(R41="N",IF(U41="E",180+W41,180-W41),IF(U41="E",360-W41,W41)))</f>
        <v>45.05</v>
      </c>
      <c r="Y41" s="22">
        <f>RADIANS(X41)</f>
        <v>0.78627082802344539</v>
      </c>
      <c r="Z41" s="64"/>
      <c r="AA41" s="58">
        <f>-M41*COS(Y41)</f>
        <v>-3521.229343179511</v>
      </c>
      <c r="AB41" s="58">
        <f>-M41*SIN(Y41)</f>
        <v>-3527.380417141238</v>
      </c>
      <c r="AC41" s="64"/>
      <c r="AD41" s="22">
        <v>0</v>
      </c>
      <c r="AE41" s="22">
        <v>0</v>
      </c>
      <c r="AF41" s="22">
        <f t="shared" ref="AF41:AG43" si="0">AA41-AD41</f>
        <v>-3521.229343179511</v>
      </c>
      <c r="AG41" s="22">
        <f t="shared" si="0"/>
        <v>-3527.380417141238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717707.25</v>
      </c>
      <c r="D42" s="60">
        <v>458922.98</v>
      </c>
      <c r="E42" s="79"/>
      <c r="F42" s="72">
        <f>IF(C43=0,C42-$C$42,C42-C43)</f>
        <v>-13.10999999998603</v>
      </c>
      <c r="G42" s="72">
        <f>IF(D43=0,D42-$D$42,D42-D43)</f>
        <v>-15.090000000025611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19.989502244938635</v>
      </c>
      <c r="N42" s="36">
        <f>IF(F42=0,,ATAN(G42/F42))</f>
        <v>0.85549589038017104</v>
      </c>
      <c r="O42" s="36">
        <f>ABS(DEGREES(N42))</f>
        <v>49.016303909570325</v>
      </c>
      <c r="P42" s="37" t="str">
        <f>TEXT(INT(O42),"00")</f>
        <v>49</v>
      </c>
      <c r="Q42" s="38" t="str">
        <f>TEXT((O42-P42)*60,"00")</f>
        <v>01</v>
      </c>
      <c r="R42" s="39" t="str">
        <f>IF(L42="",IF(F42&gt;0,"S","N"),"")</f>
        <v>N</v>
      </c>
      <c r="S42" s="25" t="str">
        <f>IF(L42="",IF(INT(Q42)=60,INT(P42+1),P42),"due")</f>
        <v>49</v>
      </c>
      <c r="T42" s="38" t="str">
        <f>IF(L42="",IF(INT(Q42)=60,"00",Q42),L42)</f>
        <v>01</v>
      </c>
      <c r="U42" s="40" t="str">
        <f>IF(L42="",IF(G42&gt;0,"W","E"),"")</f>
        <v>E</v>
      </c>
      <c r="V42" s="44"/>
      <c r="W42" s="22">
        <f>IF(S42="due",90*(I42+K42),S42+T42/60)</f>
        <v>49.016666666666666</v>
      </c>
      <c r="X42" s="22">
        <f>IF(R42="",W42,IF(R42="N",IF(U42="E",180+W42,180-W42),IF(U42="E",360-W42,W42)))</f>
        <v>229.01666666666665</v>
      </c>
      <c r="Y42" s="22">
        <f>RADIANS(X42)</f>
        <v>3.9970948752756801</v>
      </c>
      <c r="Z42" s="64"/>
      <c r="AA42" s="58">
        <f>-M42*COS(Y42)</f>
        <v>13.109904460320021</v>
      </c>
      <c r="AB42" s="58">
        <f>-M42*SIN(Y42)</f>
        <v>15.0900830031411</v>
      </c>
      <c r="AC42" s="64"/>
      <c r="AD42" s="82">
        <f>$AA$40/$M$40*M42</f>
        <v>-8.0291248449183383E-4</v>
      </c>
      <c r="AE42" s="82">
        <f>$AB$40/$M$40*M42</f>
        <v>-1.3325180517489461E-4</v>
      </c>
      <c r="AF42" s="22">
        <f t="shared" si="0"/>
        <v>13.110707372804512</v>
      </c>
      <c r="AG42" s="22">
        <f t="shared" si="0"/>
        <v>15.090216254946275</v>
      </c>
      <c r="AH42" s="63"/>
      <c r="AI42" s="38">
        <f>A42</f>
        <v>1</v>
      </c>
      <c r="AJ42" s="82">
        <f t="shared" ref="AJ42:AK44" si="1">AJ41+AF41</f>
        <v>717707.3906568205</v>
      </c>
      <c r="AK42" s="82">
        <f t="shared" si="1"/>
        <v>458922.83958285872</v>
      </c>
      <c r="AL42" s="66"/>
      <c r="AM42" s="9" t="str">
        <f>IF(A43=0,A42&amp;" - 1",A42&amp;" - "&amp;A43)</f>
        <v>1 - 2</v>
      </c>
      <c r="AN42" s="18">
        <f>F42</f>
        <v>-13.10999999998603</v>
      </c>
      <c r="AO42" s="18">
        <f>AN42*G42</f>
        <v>197.82990000012495</v>
      </c>
      <c r="AP42" s="9" t="str">
        <f>D42&amp;","&amp;C42</f>
        <v>458922.98,717707.25</v>
      </c>
    </row>
    <row r="43" spans="1:44">
      <c r="A43" s="20">
        <f>A42+1</f>
        <v>2</v>
      </c>
      <c r="B43" s="44"/>
      <c r="C43" s="60">
        <v>717720.36</v>
      </c>
      <c r="D43" s="60">
        <v>458938.07</v>
      </c>
      <c r="E43" s="79"/>
      <c r="F43" s="72">
        <f>IF(C44=0,C43-$C$42,C43-C44)</f>
        <v>22.559999999939464</v>
      </c>
      <c r="G43" s="72">
        <f>IF(D44=0,D43-$D$42,D43-D44)</f>
        <v>-19.599999999976717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29.8850062739889</v>
      </c>
      <c r="N43" s="36">
        <f>IF(F43=0,,ATAN(G43/F43))</f>
        <v>-0.71530445391706476</v>
      </c>
      <c r="O43" s="36">
        <f>ABS(DEGREES(N43))</f>
        <v>40.983926276357899</v>
      </c>
      <c r="P43" s="37" t="str">
        <f>TEXT(INT(O43),"00")</f>
        <v>40</v>
      </c>
      <c r="Q43" s="38" t="str">
        <f>TEXT((O43-P43)*60,"00")</f>
        <v>59</v>
      </c>
      <c r="R43" s="39" t="str">
        <f>IF(L43="",IF(F43&gt;0,"S","N"),"")</f>
        <v>S</v>
      </c>
      <c r="S43" s="25" t="str">
        <f>IF(L43="",IF(INT(Q43)=60,INT(P43+1),P43),"due")</f>
        <v>40</v>
      </c>
      <c r="T43" s="38" t="str">
        <f>IF(L43="",IF(INT(Q43)=60,"00",Q43),L43)</f>
        <v>59</v>
      </c>
      <c r="U43" s="40" t="str">
        <f>IF(L43="",IF(G43&gt;0,"W","E"),"")</f>
        <v>E</v>
      </c>
      <c r="V43" s="44"/>
      <c r="W43" s="22">
        <f>IF(S43="due",90*(I43+K43),S43+T43/60)</f>
        <v>40.983333333333334</v>
      </c>
      <c r="X43" s="22">
        <f>IF(R43="",W43,IF(R43="N",IF(U43="E",180+W43,180-W43),IF(U43="E",360-W43,W43)))</f>
        <v>319.01666666666665</v>
      </c>
      <c r="Y43" s="22">
        <f>RADIANS(X43)</f>
        <v>5.5678912020705766</v>
      </c>
      <c r="Z43" s="64"/>
      <c r="AA43" s="58">
        <f>-M43*COS(Y43)</f>
        <v>-22.560202835369275</v>
      </c>
      <c r="AB43" s="58">
        <f>-M43*SIN(Y43)</f>
        <v>19.599766529817444</v>
      </c>
      <c r="AC43" s="64"/>
      <c r="AD43" s="82">
        <f>$AA$40/$M$40*M43</f>
        <v>-1.2003822977922345E-3</v>
      </c>
      <c r="AE43" s="82">
        <f>$AB$40/$M$40*M43</f>
        <v>-1.9921611778404226E-4</v>
      </c>
      <c r="AF43" s="22">
        <f t="shared" si="0"/>
        <v>-22.559002453071482</v>
      </c>
      <c r="AG43" s="22">
        <f t="shared" si="0"/>
        <v>19.599965745935229</v>
      </c>
      <c r="AH43" s="64"/>
      <c r="AI43" s="25">
        <f>A43</f>
        <v>2</v>
      </c>
      <c r="AJ43" s="82">
        <f t="shared" si="1"/>
        <v>717720.50136419327</v>
      </c>
      <c r="AK43" s="82">
        <f t="shared" si="1"/>
        <v>458937.92979911366</v>
      </c>
      <c r="AL43" s="66"/>
      <c r="AM43" s="9" t="str">
        <f>IF(A44=0,A43&amp;" - 1",A43&amp;" - "&amp;A44)</f>
        <v>2 - 3</v>
      </c>
      <c r="AN43" s="18">
        <f>AN42+F42+F43</f>
        <v>-3.6600000000325963</v>
      </c>
      <c r="AO43" s="18">
        <f>AN43*G43</f>
        <v>71.736000000553673</v>
      </c>
      <c r="AP43" s="9" t="str">
        <f>D43&amp;","&amp;C43</f>
        <v>458938.07,717720.36</v>
      </c>
    </row>
    <row r="44" spans="1:44" s="46" customFormat="1">
      <c r="A44" s="20">
        <f>A43+1</f>
        <v>3</v>
      </c>
      <c r="B44" s="44"/>
      <c r="C44" s="60">
        <v>717697.8</v>
      </c>
      <c r="D44" s="60">
        <v>458957.67</v>
      </c>
      <c r="E44" s="79"/>
      <c r="F44" s="72">
        <f>IF(C45=0,C44-$C$42,C44-C45)</f>
        <v>13.150000000023283</v>
      </c>
      <c r="G44" s="72">
        <f>IF(D45=0,D44-$D$42,D44-D45)</f>
        <v>15.139999999955762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20.053480994562335</v>
      </c>
      <c r="N44" s="22">
        <f>IF(F44=0,,ATAN(G44/F44))</f>
        <v>0.85562536230242614</v>
      </c>
      <c r="O44" s="22">
        <f>ABS(DEGREES(N44))</f>
        <v>49.023722104280985</v>
      </c>
      <c r="P44" s="24" t="str">
        <f>TEXT(INT(O44),"00")</f>
        <v>49</v>
      </c>
      <c r="Q44" s="25" t="str">
        <f>TEXT((O44-P44)*60,"00")</f>
        <v>01</v>
      </c>
      <c r="R44" s="23" t="str">
        <f>IF(L44="",IF(F44&gt;0,"S","N"),"")</f>
        <v>S</v>
      </c>
      <c r="S44" s="25" t="str">
        <f>IF(L44="",IF(INT(Q44)=60,INT(P44+1),P44),"due")</f>
        <v>49</v>
      </c>
      <c r="T44" s="25" t="str">
        <f>IF(L44="",IF(INT(Q44)=60,"00",Q44),L44)</f>
        <v>01</v>
      </c>
      <c r="U44" s="24" t="str">
        <f>IF(L44="",IF(G44&gt;0,"W","E"),"")</f>
        <v>W</v>
      </c>
      <c r="V44" s="44"/>
      <c r="W44" s="22">
        <f>IF(S44="due",90*(I44+K44),S44+T44/60)</f>
        <v>49.016666666666666</v>
      </c>
      <c r="X44" s="22">
        <f>IF(R44="",W44,IF(R44="N",IF(U44="E",180+W44,180-W44),IF(U44="E",360-W44,W44)))</f>
        <v>49.016666666666666</v>
      </c>
      <c r="Y44" s="22">
        <f>RADIANS(X44)</f>
        <v>0.85550222168588719</v>
      </c>
      <c r="Z44" s="64"/>
      <c r="AA44" s="58">
        <f>-M44*COS(Y44)</f>
        <v>-13.15186424925222</v>
      </c>
      <c r="AB44" s="58">
        <f>-M44*SIN(Y44)</f>
        <v>-15.138380586063825</v>
      </c>
      <c r="AC44" s="64"/>
      <c r="AD44" s="82">
        <f>$AA$40/$M$40*M44</f>
        <v>-8.0548230019737764E-4</v>
      </c>
      <c r="AE44" s="82">
        <f>$AB$40/$M$40*M44</f>
        <v>-1.3367829322725967E-4</v>
      </c>
      <c r="AF44" s="22">
        <f>AA44-AD44</f>
        <v>-13.151058766952023</v>
      </c>
      <c r="AG44" s="22">
        <f>AB44-AE44</f>
        <v>-15.138246907770597</v>
      </c>
      <c r="AH44" s="64"/>
      <c r="AI44" s="25">
        <f>A44</f>
        <v>3</v>
      </c>
      <c r="AJ44" s="82">
        <f t="shared" si="1"/>
        <v>717697.94236174016</v>
      </c>
      <c r="AK44" s="82">
        <f t="shared" si="1"/>
        <v>458957.52976485959</v>
      </c>
      <c r="AL44" s="66"/>
      <c r="AM44" s="9" t="str">
        <f>IF(A45=0,A44&amp;" - 1",A44&amp;" - "&amp;A45)</f>
        <v>3 - 4</v>
      </c>
      <c r="AN44" s="18">
        <f>AN43+F43+F44</f>
        <v>32.049999999930151</v>
      </c>
      <c r="AO44" s="18">
        <f>AN44*G44</f>
        <v>485.23699999752466</v>
      </c>
      <c r="AP44" s="9" t="str">
        <f>D44&amp;","&amp;C44</f>
        <v>458957.67,717697.8</v>
      </c>
    </row>
    <row r="45" spans="1:44" s="46" customFormat="1">
      <c r="A45" s="20">
        <f>A44+1</f>
        <v>4</v>
      </c>
      <c r="B45" s="44"/>
      <c r="C45" s="60">
        <v>717684.65</v>
      </c>
      <c r="D45" s="60">
        <v>458942.53</v>
      </c>
      <c r="E45" s="79"/>
      <c r="F45" s="72">
        <f>IF(C46=0,C45-$C$42,C45-C46)</f>
        <v>-22.599999999976717</v>
      </c>
      <c r="G45" s="72">
        <f>IF(D46=0,D45-$D$42,D45-D46)</f>
        <v>19.550000000046566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29.882478143567148</v>
      </c>
      <c r="N45" s="22">
        <f>IF(F45=0,,ATAN(G45/F45))</f>
        <v>-0.71316344607676374</v>
      </c>
      <c r="O45" s="22">
        <f>ABS(DEGREES(N45))</f>
        <v>40.861255563204232</v>
      </c>
      <c r="P45" s="24" t="str">
        <f>TEXT(INT(O45),"00")</f>
        <v>40</v>
      </c>
      <c r="Q45" s="25" t="str">
        <f>TEXT((O45-P45)*60,"00")</f>
        <v>52</v>
      </c>
      <c r="R45" s="23" t="str">
        <f>IF(L45="",IF(F45&gt;0,"S","N"),"")</f>
        <v>N</v>
      </c>
      <c r="S45" s="25" t="str">
        <f>IF(L45="",IF(INT(Q45)=60,INT(P45+1),P45),"due")</f>
        <v>40</v>
      </c>
      <c r="T45" s="25" t="str">
        <f>IF(L45="",IF(INT(Q45)=60,"00",Q45),L45)</f>
        <v>52</v>
      </c>
      <c r="U45" s="24" t="str">
        <f>IF(L45="",IF(G45&gt;0,"W","E"),"")</f>
        <v>W</v>
      </c>
      <c r="V45" s="44"/>
      <c r="W45" s="22">
        <f>IF(S45="due",90*(I45+K45),S45+T45/60)</f>
        <v>40.866666666666667</v>
      </c>
      <c r="X45" s="22">
        <f>IF(R45="",W45,IF(R45="N",IF(U45="E",180+W45,180-W45),IF(U45="E",360-W45,W45)))</f>
        <v>139.13333333333333</v>
      </c>
      <c r="Y45" s="22">
        <f>RADIANS(X45)</f>
        <v>2.4283347659414436</v>
      </c>
      <c r="Z45" s="64"/>
      <c r="AA45" s="58">
        <f>-M45*COS(Y45)</f>
        <v>22.598153566467875</v>
      </c>
      <c r="AB45" s="58">
        <f>-M45*SIN(Y45)</f>
        <v>-19.55213429237595</v>
      </c>
      <c r="AC45" s="64"/>
      <c r="AD45" s="82">
        <f>$AA$40/$M$40*M45</f>
        <v>-1.2002807511177264E-3</v>
      </c>
      <c r="AE45" s="82">
        <f>$AB$40/$M$40*M45</f>
        <v>-1.9919926504112308E-4</v>
      </c>
      <c r="AF45" s="22">
        <f>AA45-AD45</f>
        <v>22.599353847218993</v>
      </c>
      <c r="AG45" s="22">
        <f>AB45-AE45</f>
        <v>-19.551935093110909</v>
      </c>
      <c r="AH45" s="64"/>
      <c r="AI45" s="25">
        <f>A45</f>
        <v>4</v>
      </c>
      <c r="AJ45" s="82">
        <f t="shared" ref="AJ45" si="2">AJ44+AF44</f>
        <v>717684.79130297317</v>
      </c>
      <c r="AK45" s="82">
        <f t="shared" ref="AK45" si="3">AK44+AG44</f>
        <v>458942.39151795179</v>
      </c>
      <c r="AL45" s="66"/>
      <c r="AM45" s="9" t="str">
        <f>IF(A46=0,A45&amp;" - 1",A45&amp;" - "&amp;A46)</f>
        <v>4 - 1</v>
      </c>
      <c r="AN45" s="18">
        <f>AN44+F44+F45</f>
        <v>22.599999999976717</v>
      </c>
      <c r="AO45" s="18">
        <f>AN45*G45</f>
        <v>441.83000000059724</v>
      </c>
      <c r="AP45" s="9" t="str">
        <f>D45&amp;","&amp;C45</f>
        <v>458942.53,717684.65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1198.9055000004701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599.45275000023503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5.0073049715717828E-3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19967.791107915629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99.984819685972766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5.337846723882933E-4</v>
      </c>
      <c r="AB40" s="91">
        <f>SUM(AB42:AB65536)</f>
        <v>-4.9787726401042676E-3</v>
      </c>
      <c r="AC40" s="91"/>
      <c r="AD40" s="91">
        <f>SUM(AD42:AD65536)</f>
        <v>5.337846723882933E-4</v>
      </c>
      <c r="AE40" s="91">
        <f>SUM(AE42:AE65536)</f>
        <v>-4.9787726401042676E-3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717682.80547431728</v>
      </c>
      <c r="AK40" s="92">
        <f>AK44+AG44</f>
        <v>458970.39497089316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3568.8099999999395</v>
      </c>
      <c r="G41" s="72">
        <f>IF(D42=0,D41-$D$41,D41-D42)</f>
        <v>3459.9199999999837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4970.6590330155868</v>
      </c>
      <c r="N41" s="36">
        <f>IF(F41=0,,ATAN(G41/F41))</f>
        <v>0.76990727246367718</v>
      </c>
      <c r="O41" s="36">
        <f>ABS(DEGREES(N41))</f>
        <v>44.112437328597444</v>
      </c>
      <c r="P41" s="37" t="str">
        <f>TEXT(INT(O41),"00")</f>
        <v>44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44.116666666666667</v>
      </c>
      <c r="X41" s="22">
        <f>IF(R41="",W41,IF(R41="N",IF(U41="E",180+W41,180-W41),IF(U41="E",360-W41,W41)))</f>
        <v>44.116666666666667</v>
      </c>
      <c r="Y41" s="22">
        <f>RADIANS(X41)</f>
        <v>0.76998108833816503</v>
      </c>
      <c r="Z41" s="64"/>
      <c r="AA41" s="58">
        <f>-M41*COS(Y41)</f>
        <v>-3568.5545932568771</v>
      </c>
      <c r="AB41" s="58">
        <f>-M41*SIN(Y41)</f>
        <v>-3460.1834254045975</v>
      </c>
      <c r="AC41" s="64"/>
      <c r="AD41" s="22">
        <v>0</v>
      </c>
      <c r="AE41" s="22">
        <v>0</v>
      </c>
      <c r="AF41" s="22">
        <f t="shared" ref="AF41:AG43" si="0">AA41-AD41</f>
        <v>-3568.5545932568771</v>
      </c>
      <c r="AG41" s="22">
        <f t="shared" si="0"/>
        <v>-3460.1834254045975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717659.81</v>
      </c>
      <c r="D42" s="60">
        <v>458990.3</v>
      </c>
      <c r="E42" s="79"/>
      <c r="F42" s="72">
        <f>IF(C43=0,C42-$C$42,C42-C43)</f>
        <v>13.070000000065193</v>
      </c>
      <c r="G42" s="72">
        <f>IF(D43=0,D42-$D$42,D42-D43)</f>
        <v>15.059999999997672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19.940624363385265</v>
      </c>
      <c r="N42" s="36">
        <f>IF(F42=0,,ATAN(G42/F42))</f>
        <v>0.85602348281216034</v>
      </c>
      <c r="O42" s="36">
        <f>ABS(DEGREES(N42))</f>
        <v>49.046532729226357</v>
      </c>
      <c r="P42" s="37" t="str">
        <f>TEXT(INT(O42),"00")</f>
        <v>49</v>
      </c>
      <c r="Q42" s="38" t="str">
        <f>TEXT((O42-P42)*60,"00")</f>
        <v>03</v>
      </c>
      <c r="R42" s="39" t="str">
        <f>IF(L42="",IF(F42&gt;0,"S","N"),"")</f>
        <v>S</v>
      </c>
      <c r="S42" s="25" t="str">
        <f>IF(L42="",IF(INT(Q42)=60,INT(P42+1),P42),"due")</f>
        <v>49</v>
      </c>
      <c r="T42" s="38" t="str">
        <f>IF(L42="",IF(INT(Q42)=60,"00",Q42),L42)</f>
        <v>03</v>
      </c>
      <c r="U42" s="40" t="str">
        <f>IF(L42="",IF(G42&gt;0,"W","E"),"")</f>
        <v>W</v>
      </c>
      <c r="V42" s="44"/>
      <c r="W42" s="22">
        <f>IF(S42="due",90*(I42+K42),S42+T42/60)</f>
        <v>49.05</v>
      </c>
      <c r="X42" s="22">
        <f>IF(R42="",W42,IF(R42="N",IF(U42="E",180+W42,180-W42),IF(U42="E",360-W42,W42)))</f>
        <v>49.05</v>
      </c>
      <c r="Y42" s="22">
        <f>RADIANS(X42)</f>
        <v>0.85608399810321856</v>
      </c>
      <c r="Z42" s="64"/>
      <c r="AA42" s="58">
        <f>-M42*COS(Y42)</f>
        <v>-13.069088615850587</v>
      </c>
      <c r="AB42" s="58">
        <f>-M42*SIN(Y42)</f>
        <v>-15.060790907275708</v>
      </c>
      <c r="AC42" s="64"/>
      <c r="AD42" s="82">
        <f>$AA$40/$M$40*M42</f>
        <v>1.0645615680918118E-4</v>
      </c>
      <c r="AE42" s="82">
        <f>$AB$40/$M$40*M42</f>
        <v>-9.9294908285909992E-4</v>
      </c>
      <c r="AF42" s="22">
        <f t="shared" si="0"/>
        <v>-13.069195072007396</v>
      </c>
      <c r="AG42" s="22">
        <f t="shared" si="0"/>
        <v>-15.059797958192849</v>
      </c>
      <c r="AH42" s="63"/>
      <c r="AI42" s="38">
        <f>A42</f>
        <v>1</v>
      </c>
      <c r="AJ42" s="82">
        <f t="shared" ref="AJ42:AK44" si="1">AJ41+AF41</f>
        <v>717660.06540674309</v>
      </c>
      <c r="AK42" s="82">
        <f t="shared" si="1"/>
        <v>458990.03657459537</v>
      </c>
      <c r="AL42" s="66"/>
      <c r="AM42" s="9" t="str">
        <f>IF(A43=0,A42&amp;" - 1",A42&amp;" - "&amp;A43)</f>
        <v>1 - 2</v>
      </c>
      <c r="AN42" s="18">
        <f>F42</f>
        <v>13.070000000065193</v>
      </c>
      <c r="AO42" s="18">
        <f>AN42*G42</f>
        <v>196.83420000095137</v>
      </c>
      <c r="AP42" s="9" t="str">
        <f>D42&amp;","&amp;C42</f>
        <v>458990.3,717659.81</v>
      </c>
    </row>
    <row r="43" spans="1:44">
      <c r="A43" s="20">
        <f>A42+1</f>
        <v>2</v>
      </c>
      <c r="B43" s="44"/>
      <c r="C43" s="60">
        <v>717646.74</v>
      </c>
      <c r="D43" s="60">
        <v>458975.24</v>
      </c>
      <c r="E43" s="79"/>
      <c r="F43" s="72">
        <f>IF(C44=0,C43-$C$42,C43-C44)</f>
        <v>-22.690000000060536</v>
      </c>
      <c r="G43" s="72">
        <f>IF(D44=0,D43-$D$42,D43-D44)</f>
        <v>19.649999999965075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30.015972414722377</v>
      </c>
      <c r="N43" s="36">
        <f>IF(F43=0,,ATAN(G43/F43))</f>
        <v>-0.71372144720008701</v>
      </c>
      <c r="O43" s="36">
        <f>ABS(DEGREES(N43))</f>
        <v>40.893226672534212</v>
      </c>
      <c r="P43" s="37" t="str">
        <f>TEXT(INT(O43),"00")</f>
        <v>40</v>
      </c>
      <c r="Q43" s="38" t="str">
        <f>TEXT((O43-P43)*60,"00")</f>
        <v>54</v>
      </c>
      <c r="R43" s="39" t="str">
        <f>IF(L43="",IF(F43&gt;0,"S","N"),"")</f>
        <v>N</v>
      </c>
      <c r="S43" s="25" t="str">
        <f>IF(L43="",IF(INT(Q43)=60,INT(P43+1),P43),"due")</f>
        <v>40</v>
      </c>
      <c r="T43" s="38" t="str">
        <f>IF(L43="",IF(INT(Q43)=60,"00",Q43),L43)</f>
        <v>54</v>
      </c>
      <c r="U43" s="40" t="str">
        <f>IF(L43="",IF(G43&gt;0,"W","E"),"")</f>
        <v>W</v>
      </c>
      <c r="V43" s="44"/>
      <c r="W43" s="22">
        <f>IF(S43="due",90*(I43+K43),S43+T43/60)</f>
        <v>40.9</v>
      </c>
      <c r="X43" s="22">
        <f>IF(R43="",W43,IF(R43="N",IF(U43="E",180+W43,180-W43),IF(U43="E",360-W43,W43)))</f>
        <v>139.1</v>
      </c>
      <c r="Y43" s="22">
        <f>RADIANS(X43)</f>
        <v>2.4277529895241123</v>
      </c>
      <c r="Z43" s="64"/>
      <c r="AA43" s="58">
        <f>-M43*COS(Y43)</f>
        <v>22.687676880108079</v>
      </c>
      <c r="AB43" s="58">
        <f>-M43*SIN(Y43)</f>
        <v>-19.652682203332557</v>
      </c>
      <c r="AC43" s="64"/>
      <c r="AD43" s="82">
        <f>$AA$40/$M$40*M43</f>
        <v>1.6024498571013003E-4</v>
      </c>
      <c r="AE43" s="82">
        <f>$AB$40/$M$40*M43</f>
        <v>-1.4946539154034205E-3</v>
      </c>
      <c r="AF43" s="22">
        <f t="shared" si="0"/>
        <v>22.687516635122368</v>
      </c>
      <c r="AG43" s="22">
        <f t="shared" si="0"/>
        <v>-19.651187549417152</v>
      </c>
      <c r="AH43" s="64"/>
      <c r="AI43" s="25">
        <f>A43</f>
        <v>2</v>
      </c>
      <c r="AJ43" s="82">
        <f t="shared" si="1"/>
        <v>717646.99621167104</v>
      </c>
      <c r="AK43" s="82">
        <f t="shared" si="1"/>
        <v>458974.9767766372</v>
      </c>
      <c r="AL43" s="66"/>
      <c r="AM43" s="9" t="str">
        <f>IF(A44=0,A43&amp;" - 1",A43&amp;" - "&amp;A44)</f>
        <v>2 - 3</v>
      </c>
      <c r="AN43" s="18">
        <f>AN42+F42+F43</f>
        <v>3.4500000000698492</v>
      </c>
      <c r="AO43" s="18">
        <f>AN43*G43</f>
        <v>67.792500001252051</v>
      </c>
      <c r="AP43" s="9" t="str">
        <f>D43&amp;","&amp;C43</f>
        <v>458975.24,717646.74</v>
      </c>
    </row>
    <row r="44" spans="1:44" s="46" customFormat="1">
      <c r="A44" s="20">
        <f>A43+1</f>
        <v>3</v>
      </c>
      <c r="B44" s="44"/>
      <c r="C44" s="60">
        <v>717669.43</v>
      </c>
      <c r="D44" s="60">
        <v>458955.59</v>
      </c>
      <c r="E44" s="79"/>
      <c r="F44" s="72">
        <f>IF(C45=0,C44-$C$42,C44-C45)</f>
        <v>-13.119999999995343</v>
      </c>
      <c r="G44" s="72">
        <f>IF(D45=0,D44-$D$42,D44-D45)</f>
        <v>-15.069999999948777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19.980973449717958</v>
      </c>
      <c r="N44" s="22">
        <f>IF(F44=0,,ATAN(G44/F44))</f>
        <v>0.85446161389489239</v>
      </c>
      <c r="O44" s="22">
        <f>ABS(DEGREES(N44))</f>
        <v>48.957044232114235</v>
      </c>
      <c r="P44" s="24" t="str">
        <f>TEXT(INT(O44),"00")</f>
        <v>48</v>
      </c>
      <c r="Q44" s="25" t="str">
        <f>TEXT((O44-P44)*60,"00")</f>
        <v>57</v>
      </c>
      <c r="R44" s="23" t="str">
        <f>IF(L44="",IF(F44&gt;0,"S","N"),"")</f>
        <v>N</v>
      </c>
      <c r="S44" s="25" t="str">
        <f>IF(L44="",IF(INT(Q44)=60,INT(P44+1),P44),"due")</f>
        <v>48</v>
      </c>
      <c r="T44" s="25" t="str">
        <f>IF(L44="",IF(INT(Q44)=60,"00",Q44),L44)</f>
        <v>57</v>
      </c>
      <c r="U44" s="24" t="str">
        <f>IF(L44="",IF(G44&gt;0,"W","E"),"")</f>
        <v>E</v>
      </c>
      <c r="V44" s="44"/>
      <c r="W44" s="22">
        <f>IF(S44="due",90*(I44+K44),S44+T44/60)</f>
        <v>48.95</v>
      </c>
      <c r="X44" s="22">
        <f>IF(R44="",W44,IF(R44="N",IF(U44="E",180+W44,180-W44),IF(U44="E",360-W44,W44)))</f>
        <v>228.95</v>
      </c>
      <c r="Y44" s="22">
        <f>RADIANS(X44)</f>
        <v>3.9959313224410171</v>
      </c>
      <c r="Z44" s="64"/>
      <c r="AA44" s="58">
        <f>-M44*COS(Y44)</f>
        <v>13.121852682641181</v>
      </c>
      <c r="AB44" s="58">
        <f>-M44*SIN(Y44)</f>
        <v>15.06838684708474</v>
      </c>
      <c r="AC44" s="64"/>
      <c r="AD44" s="82">
        <f>$AA$40/$M$40*M44</f>
        <v>1.0667156674737889E-4</v>
      </c>
      <c r="AE44" s="82">
        <f>$AB$40/$M$40*M44</f>
        <v>-9.9495827713196408E-4</v>
      </c>
      <c r="AF44" s="22">
        <f>AA44-AD44</f>
        <v>13.121746011074434</v>
      </c>
      <c r="AG44" s="22">
        <f>AB44-AE44</f>
        <v>15.069381805361873</v>
      </c>
      <c r="AH44" s="64"/>
      <c r="AI44" s="25">
        <f>A44</f>
        <v>3</v>
      </c>
      <c r="AJ44" s="82">
        <f t="shared" si="1"/>
        <v>717669.68372830621</v>
      </c>
      <c r="AK44" s="82">
        <f t="shared" si="1"/>
        <v>458955.32558908779</v>
      </c>
      <c r="AL44" s="66"/>
      <c r="AM44" s="9" t="str">
        <f>IF(A45=0,A44&amp;" - 1",A44&amp;" - "&amp;A45)</f>
        <v>3 - 4</v>
      </c>
      <c r="AN44" s="18">
        <f>AN43+F43+F44</f>
        <v>-32.35999999998603</v>
      </c>
      <c r="AO44" s="18">
        <f>AN44*G44</f>
        <v>487.66519999813192</v>
      </c>
      <c r="AP44" s="9" t="str">
        <f>D44&amp;","&amp;C44</f>
        <v>458955.59,717669.43</v>
      </c>
    </row>
    <row r="45" spans="1:44" s="46" customFormat="1">
      <c r="A45" s="20">
        <f>A44+1</f>
        <v>4</v>
      </c>
      <c r="B45" s="44"/>
      <c r="C45" s="60">
        <v>717682.55</v>
      </c>
      <c r="D45" s="60">
        <v>458970.66</v>
      </c>
      <c r="E45" s="79"/>
      <c r="F45" s="72">
        <f>IF(C46=0,C45-$C$42,C45-C46)</f>
        <v>22.739999999990687</v>
      </c>
      <c r="G45" s="72">
        <f>IF(D46=0,D45-$D$42,D45-D46)</f>
        <v>-19.64000000001397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30.047249458147167</v>
      </c>
      <c r="N45" s="22">
        <f>IF(F45=0,,ATAN(G45/F45))</f>
        <v>-0.71238049606153997</v>
      </c>
      <c r="O45" s="22">
        <f>ABS(DEGREES(N45))</f>
        <v>40.816395831762208</v>
      </c>
      <c r="P45" s="24" t="str">
        <f>TEXT(INT(O45),"00")</f>
        <v>40</v>
      </c>
      <c r="Q45" s="25" t="str">
        <f>TEXT((O45-P45)*60,"00")</f>
        <v>49</v>
      </c>
      <c r="R45" s="23" t="str">
        <f>IF(L45="",IF(F45&gt;0,"S","N"),"")</f>
        <v>S</v>
      </c>
      <c r="S45" s="25" t="str">
        <f>IF(L45="",IF(INT(Q45)=60,INT(P45+1),P45),"due")</f>
        <v>40</v>
      </c>
      <c r="T45" s="25" t="str">
        <f>IF(L45="",IF(INT(Q45)=60,"00",Q45),L45)</f>
        <v>49</v>
      </c>
      <c r="U45" s="24" t="str">
        <f>IF(L45="",IF(G45&gt;0,"W","E"),"")</f>
        <v>E</v>
      </c>
      <c r="V45" s="44"/>
      <c r="W45" s="22">
        <f>IF(S45="due",90*(I45+K45),S45+T45/60)</f>
        <v>40.81666666666667</v>
      </c>
      <c r="X45" s="22">
        <f>IF(R45="",W45,IF(R45="N",IF(U45="E",180+W45,180-W45),IF(U45="E",360-W45,W45)))</f>
        <v>319.18333333333334</v>
      </c>
      <c r="Y45" s="22">
        <f>RADIANS(X45)</f>
        <v>5.5708000841572343</v>
      </c>
      <c r="Z45" s="64"/>
      <c r="AA45" s="58">
        <f>-M45*COS(Y45)</f>
        <v>-22.739907162226284</v>
      </c>
      <c r="AB45" s="58">
        <f>-M45*SIN(Y45)</f>
        <v>19.64010749088342</v>
      </c>
      <c r="AC45" s="64"/>
      <c r="AD45" s="82">
        <f>$AA$40/$M$40*M45</f>
        <v>1.604119631216032E-4</v>
      </c>
      <c r="AE45" s="82">
        <f>$AB$40/$M$40*M45</f>
        <v>-1.4962113647097831E-3</v>
      </c>
      <c r="AF45" s="22">
        <f>AA45-AD45</f>
        <v>-22.740067574189407</v>
      </c>
      <c r="AG45" s="22">
        <f>AB45-AE45</f>
        <v>19.64160370224813</v>
      </c>
      <c r="AH45" s="64"/>
      <c r="AI45" s="25">
        <f>A45</f>
        <v>4</v>
      </c>
      <c r="AJ45" s="82">
        <f t="shared" ref="AJ45" si="2">AJ44+AF44</f>
        <v>717682.80547431728</v>
      </c>
      <c r="AK45" s="82">
        <f t="shared" ref="AK45" si="3">AK44+AG44</f>
        <v>458970.39497089316</v>
      </c>
      <c r="AL45" s="66"/>
      <c r="AM45" s="9" t="str">
        <f>IF(A46=0,A45&amp;" - 1",A45&amp;" - "&amp;A46)</f>
        <v>4 - 1</v>
      </c>
      <c r="AN45" s="18">
        <f>AN44+F44+F45</f>
        <v>-22.739999999990687</v>
      </c>
      <c r="AO45" s="18">
        <f>AN45*G45</f>
        <v>446.61360000013474</v>
      </c>
      <c r="AP45" s="9" t="str">
        <f>D45&amp;","&amp;C45</f>
        <v>458970.66,717682.55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1195.8713000002454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597.93565000012268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4.5394138100142744E-3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21968.784030126735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99.725401615578349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3.1848742220308424E-3</v>
      </c>
      <c r="AB40" s="91">
        <f>SUM(AB42:AB65536)</f>
        <v>3.2346335075850163E-3</v>
      </c>
      <c r="AC40" s="91"/>
      <c r="AD40" s="91">
        <f>SUM(AD42:AD65536)</f>
        <v>3.1848742220308424E-3</v>
      </c>
      <c r="AE40" s="91">
        <f>SUM(AE42:AE65536)</f>
        <v>3.2346335075850159E-3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717686.74872418854</v>
      </c>
      <c r="AK40" s="92">
        <f>AK44+AG44</f>
        <v>458914.20113015344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3521.3699999999953</v>
      </c>
      <c r="G41" s="72">
        <f>IF(D42=0,D41-$D$41,D41-D42)</f>
        <v>3527.2399999999907</v>
      </c>
      <c r="H41" s="75" t="str">
        <f t="shared" ref="H41:H46" si="0">IF(G41=0,IF(F41&gt;0,"South","North"),"")</f>
        <v/>
      </c>
      <c r="I41" s="75">
        <f t="shared" ref="I41:I46" si="1">IF(H41="North",2,IF(H41="",0,0))</f>
        <v>0</v>
      </c>
      <c r="J41" s="75" t="str">
        <f t="shared" ref="J41:J46" si="2">IF(F41=0,IF(G41&gt;0,"West","East"),"")</f>
        <v/>
      </c>
      <c r="K41" s="75">
        <f t="shared" ref="K41:K46" si="3">IF(J41="West",1,IF(J41="",0,3))</f>
        <v>0</v>
      </c>
      <c r="L41" s="75" t="str">
        <f t="shared" ref="L41:L46" si="4">H41&amp;J41</f>
        <v/>
      </c>
      <c r="M41" s="36">
        <f t="shared" ref="M41:M46" si="5">SQRT(F41^2+G41^2)</f>
        <v>4984.1216572732155</v>
      </c>
      <c r="N41" s="36">
        <f t="shared" ref="N41:N46" si="6">IF(F41=0,,ATAN(G41/F41))</f>
        <v>0.78623095151354161</v>
      </c>
      <c r="O41" s="36">
        <f t="shared" ref="O41:O46" si="7">ABS(DEGREES(N41))</f>
        <v>45.047715244280802</v>
      </c>
      <c r="P41" s="37" t="str">
        <f t="shared" ref="P41:P46" si="8">TEXT(INT(O41),"00")</f>
        <v>45</v>
      </c>
      <c r="Q41" s="38" t="str">
        <f t="shared" ref="Q41:Q46" si="9">TEXT((O41-P41)*60,"00")</f>
        <v>03</v>
      </c>
      <c r="R41" s="39" t="str">
        <f t="shared" ref="R41:R46" si="10">IF(L41="",IF(F41&gt;0,"S","N"),"")</f>
        <v>S</v>
      </c>
      <c r="S41" s="25" t="str">
        <f t="shared" ref="S41:S46" si="11">IF(L41="",IF(INT(Q41)=60,INT(P41+1),P41),"due")</f>
        <v>45</v>
      </c>
      <c r="T41" s="38" t="str">
        <f t="shared" ref="T41:T46" si="12">IF(L41="",IF(INT(Q41)=60,"00",Q41),L41)</f>
        <v>03</v>
      </c>
      <c r="U41" s="40" t="str">
        <f t="shared" ref="U41:U46" si="13">IF(L41="",IF(G41&gt;0,"W","E"),"")</f>
        <v>W</v>
      </c>
      <c r="V41" s="41"/>
      <c r="W41" s="22">
        <f t="shared" ref="W41:W46" si="14">IF(S41="due",90*(I41+K41),S41+T41/60)</f>
        <v>45.05</v>
      </c>
      <c r="X41" s="22">
        <f t="shared" ref="X41:X46" si="15">IF(R41="",W41,IF(R41="N",IF(U41="E",180+W41,180-W41),IF(U41="E",360-W41,W41)))</f>
        <v>45.05</v>
      </c>
      <c r="Y41" s="22">
        <f t="shared" ref="Y41:Y46" si="16">RADIANS(X41)</f>
        <v>0.78627082802344539</v>
      </c>
      <c r="Z41" s="64"/>
      <c r="AA41" s="58">
        <f t="shared" ref="AA41:AA46" si="17">-M41*COS(Y41)</f>
        <v>-3521.229343179511</v>
      </c>
      <c r="AB41" s="58">
        <f t="shared" ref="AB41:AB46" si="18">-M41*SIN(Y41)</f>
        <v>-3527.380417141238</v>
      </c>
      <c r="AC41" s="64"/>
      <c r="AD41" s="22">
        <v>0</v>
      </c>
      <c r="AE41" s="22">
        <v>0</v>
      </c>
      <c r="AF41" s="22">
        <f t="shared" ref="AF41:AG43" si="19">AA41-AD41</f>
        <v>-3521.229343179511</v>
      </c>
      <c r="AG41" s="22">
        <f t="shared" si="19"/>
        <v>-3527.380417141238</v>
      </c>
      <c r="AH41" s="63"/>
      <c r="AI41" s="36" t="str">
        <f t="shared" ref="AI41:AI46" si="20">A41</f>
        <v>BLLM 1</v>
      </c>
      <c r="AJ41" s="36">
        <f>C41</f>
        <v>721228.62</v>
      </c>
      <c r="AK41" s="36">
        <f>D41</f>
        <v>462450.22</v>
      </c>
      <c r="AL41" s="63"/>
      <c r="AM41" s="42" t="str">
        <f t="shared" ref="AM41:AM46" si="21"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717707.25</v>
      </c>
      <c r="D42" s="60">
        <v>458922.98</v>
      </c>
      <c r="E42" s="79"/>
      <c r="F42" s="72">
        <f>IF(C43=0,C42-$C$42,C42-C43)</f>
        <v>22.599999999976717</v>
      </c>
      <c r="G42" s="72">
        <f>IF(D43=0,D42-$D$42,D42-D43)</f>
        <v>-19.550000000046566</v>
      </c>
      <c r="H42" s="75" t="str">
        <f t="shared" si="0"/>
        <v/>
      </c>
      <c r="I42" s="75">
        <f t="shared" si="1"/>
        <v>0</v>
      </c>
      <c r="J42" s="75" t="str">
        <f t="shared" si="2"/>
        <v/>
      </c>
      <c r="K42" s="75">
        <f t="shared" si="3"/>
        <v>0</v>
      </c>
      <c r="L42" s="75" t="str">
        <f t="shared" si="4"/>
        <v/>
      </c>
      <c r="M42" s="36">
        <f t="shared" si="5"/>
        <v>29.882478143567148</v>
      </c>
      <c r="N42" s="36">
        <f t="shared" si="6"/>
        <v>-0.71316344607676374</v>
      </c>
      <c r="O42" s="36">
        <f t="shared" si="7"/>
        <v>40.861255563204232</v>
      </c>
      <c r="P42" s="37" t="str">
        <f t="shared" si="8"/>
        <v>40</v>
      </c>
      <c r="Q42" s="38" t="str">
        <f t="shared" si="9"/>
        <v>52</v>
      </c>
      <c r="R42" s="39" t="str">
        <f t="shared" si="10"/>
        <v>S</v>
      </c>
      <c r="S42" s="25" t="str">
        <f t="shared" si="11"/>
        <v>40</v>
      </c>
      <c r="T42" s="38" t="str">
        <f t="shared" si="12"/>
        <v>52</v>
      </c>
      <c r="U42" s="40" t="str">
        <f t="shared" si="13"/>
        <v>E</v>
      </c>
      <c r="V42" s="44"/>
      <c r="W42" s="22">
        <f t="shared" si="14"/>
        <v>40.866666666666667</v>
      </c>
      <c r="X42" s="22">
        <f t="shared" si="15"/>
        <v>319.13333333333333</v>
      </c>
      <c r="Y42" s="22">
        <f t="shared" si="16"/>
        <v>5.5699274195312372</v>
      </c>
      <c r="Z42" s="64"/>
      <c r="AA42" s="58">
        <f t="shared" si="17"/>
        <v>-22.598153566467882</v>
      </c>
      <c r="AB42" s="58">
        <f t="shared" si="18"/>
        <v>19.552134292375943</v>
      </c>
      <c r="AC42" s="64"/>
      <c r="AD42" s="82">
        <f>$AA$40/$M$40*M42</f>
        <v>9.543399453703481E-4</v>
      </c>
      <c r="AE42" s="82">
        <f>$AB$40/$M$40*M42</f>
        <v>9.6925019630865906E-4</v>
      </c>
      <c r="AF42" s="22">
        <f t="shared" si="19"/>
        <v>-22.599107906413252</v>
      </c>
      <c r="AG42" s="22">
        <f t="shared" si="19"/>
        <v>19.551165042179633</v>
      </c>
      <c r="AH42" s="63"/>
      <c r="AI42" s="38">
        <f t="shared" si="20"/>
        <v>1</v>
      </c>
      <c r="AJ42" s="82">
        <f t="shared" ref="AJ42:AK44" si="22">AJ41+AF41</f>
        <v>717707.3906568205</v>
      </c>
      <c r="AK42" s="82">
        <f t="shared" si="22"/>
        <v>458922.83958285872</v>
      </c>
      <c r="AL42" s="66"/>
      <c r="AM42" s="9" t="str">
        <f t="shared" si="21"/>
        <v>1 - 2</v>
      </c>
      <c r="AN42" s="18">
        <f>F42</f>
        <v>22.599999999976717</v>
      </c>
      <c r="AO42" s="18">
        <f>AN42*G42</f>
        <v>-441.83000000059724</v>
      </c>
      <c r="AP42" s="9" t="str">
        <f>D42&amp;","&amp;C42</f>
        <v>458922.98,717707.25</v>
      </c>
    </row>
    <row r="43" spans="1:44">
      <c r="A43" s="20">
        <f>A42+1</f>
        <v>2</v>
      </c>
      <c r="B43" s="44"/>
      <c r="C43" s="60">
        <v>717684.65</v>
      </c>
      <c r="D43" s="60">
        <v>458942.53</v>
      </c>
      <c r="E43" s="79"/>
      <c r="F43" s="72">
        <f>IF(C44=0,C43-$C$42,C43-C44)</f>
        <v>13.03000000002794</v>
      </c>
      <c r="G43" s="72">
        <f>IF(D44=0,D43-$D$42,D43-D44)</f>
        <v>15.090000000025611</v>
      </c>
      <c r="H43" s="75" t="str">
        <f t="shared" si="0"/>
        <v/>
      </c>
      <c r="I43" s="75">
        <f t="shared" si="1"/>
        <v>0</v>
      </c>
      <c r="J43" s="75" t="str">
        <f t="shared" si="2"/>
        <v/>
      </c>
      <c r="K43" s="75">
        <f t="shared" si="3"/>
        <v>0</v>
      </c>
      <c r="L43" s="75" t="str">
        <f t="shared" si="4"/>
        <v/>
      </c>
      <c r="M43" s="36">
        <f t="shared" si="5"/>
        <v>19.937126172081598</v>
      </c>
      <c r="N43" s="36">
        <f t="shared" si="6"/>
        <v>0.8585250025332789</v>
      </c>
      <c r="O43" s="36">
        <f t="shared" si="7"/>
        <v>49.189859251615189</v>
      </c>
      <c r="P43" s="37" t="str">
        <f t="shared" si="8"/>
        <v>49</v>
      </c>
      <c r="Q43" s="38" t="str">
        <f t="shared" si="9"/>
        <v>11</v>
      </c>
      <c r="R43" s="39" t="str">
        <f t="shared" si="10"/>
        <v>S</v>
      </c>
      <c r="S43" s="25" t="str">
        <f t="shared" si="11"/>
        <v>49</v>
      </c>
      <c r="T43" s="38" t="str">
        <f t="shared" si="12"/>
        <v>11</v>
      </c>
      <c r="U43" s="40" t="str">
        <f t="shared" si="13"/>
        <v>W</v>
      </c>
      <c r="V43" s="44"/>
      <c r="W43" s="22">
        <f t="shared" si="14"/>
        <v>49.18333333333333</v>
      </c>
      <c r="X43" s="22">
        <f t="shared" si="15"/>
        <v>49.18333333333333</v>
      </c>
      <c r="Y43" s="22">
        <f t="shared" si="16"/>
        <v>0.85841110377254437</v>
      </c>
      <c r="Z43" s="64"/>
      <c r="AA43" s="58">
        <f t="shared" si="17"/>
        <v>-13.031718647805086</v>
      </c>
      <c r="AB43" s="58">
        <f t="shared" si="18"/>
        <v>-15.088515801295706</v>
      </c>
      <c r="AC43" s="64"/>
      <c r="AD43" s="82">
        <f>$AA$40/$M$40*M43</f>
        <v>6.3672081714554927E-4</v>
      </c>
      <c r="AE43" s="82">
        <f>$AB$40/$M$40*M43</f>
        <v>6.4666870542932258E-4</v>
      </c>
      <c r="AF43" s="22">
        <f t="shared" si="19"/>
        <v>-13.03235536862223</v>
      </c>
      <c r="AG43" s="22">
        <f t="shared" si="19"/>
        <v>-15.089162470001135</v>
      </c>
      <c r="AH43" s="64"/>
      <c r="AI43" s="25">
        <f t="shared" si="20"/>
        <v>2</v>
      </c>
      <c r="AJ43" s="82">
        <f t="shared" si="22"/>
        <v>717684.79154891404</v>
      </c>
      <c r="AK43" s="82">
        <f t="shared" si="22"/>
        <v>458942.39074790088</v>
      </c>
      <c r="AL43" s="66"/>
      <c r="AM43" s="9" t="str">
        <f t="shared" si="21"/>
        <v>2 - 3</v>
      </c>
      <c r="AN43" s="18">
        <f>AN42+F42+F43</f>
        <v>58.229999999981374</v>
      </c>
      <c r="AO43" s="18">
        <f>AN43*G43</f>
        <v>878.6907000012103</v>
      </c>
      <c r="AP43" s="9" t="str">
        <f>D43&amp;","&amp;C43</f>
        <v>458942.53,717684.65</v>
      </c>
    </row>
    <row r="44" spans="1:44" s="46" customFormat="1">
      <c r="A44" s="20">
        <f>A43+1</f>
        <v>3</v>
      </c>
      <c r="B44" s="44"/>
      <c r="C44" s="60">
        <v>717671.62</v>
      </c>
      <c r="D44" s="60">
        <v>458927.44</v>
      </c>
      <c r="E44" s="79"/>
      <c r="F44" s="72">
        <f>IF(C45=0,C44-$C$42,C44-C45)</f>
        <v>-14.989999999990687</v>
      </c>
      <c r="G44" s="72">
        <f>IF(D45=0,D44-$D$42,D44-D45)</f>
        <v>13.099999999976717</v>
      </c>
      <c r="H44" s="76" t="str">
        <f t="shared" si="0"/>
        <v/>
      </c>
      <c r="I44" s="76">
        <f t="shared" si="1"/>
        <v>0</v>
      </c>
      <c r="J44" s="76" t="str">
        <f t="shared" si="2"/>
        <v/>
      </c>
      <c r="K44" s="76">
        <f t="shared" si="3"/>
        <v>0</v>
      </c>
      <c r="L44" s="76" t="str">
        <f t="shared" si="4"/>
        <v/>
      </c>
      <c r="M44" s="22">
        <f t="shared" si="5"/>
        <v>19.907538773015382</v>
      </c>
      <c r="N44" s="22">
        <f t="shared" si="6"/>
        <v>-0.71821569103184901</v>
      </c>
      <c r="O44" s="22">
        <f t="shared" si="7"/>
        <v>41.150727876196875</v>
      </c>
      <c r="P44" s="24" t="str">
        <f t="shared" si="8"/>
        <v>41</v>
      </c>
      <c r="Q44" s="25" t="str">
        <f t="shared" si="9"/>
        <v>09</v>
      </c>
      <c r="R44" s="23" t="str">
        <f t="shared" si="10"/>
        <v>N</v>
      </c>
      <c r="S44" s="25" t="str">
        <f t="shared" si="11"/>
        <v>41</v>
      </c>
      <c r="T44" s="25" t="str">
        <f t="shared" si="12"/>
        <v>09</v>
      </c>
      <c r="U44" s="24" t="str">
        <f t="shared" si="13"/>
        <v>W</v>
      </c>
      <c r="V44" s="44"/>
      <c r="W44" s="22">
        <f t="shared" si="14"/>
        <v>41.15</v>
      </c>
      <c r="X44" s="22">
        <f t="shared" si="15"/>
        <v>138.85</v>
      </c>
      <c r="Y44" s="22">
        <f t="shared" si="16"/>
        <v>2.4233896663941263</v>
      </c>
      <c r="Z44" s="64"/>
      <c r="AA44" s="58">
        <f t="shared" si="17"/>
        <v>14.990166419035068</v>
      </c>
      <c r="AB44" s="58">
        <f t="shared" si="18"/>
        <v>-13.099809568415266</v>
      </c>
      <c r="AC44" s="64"/>
      <c r="AD44" s="82">
        <f>$AA$40/$M$40*M44</f>
        <v>6.3577590097518193E-4</v>
      </c>
      <c r="AE44" s="82">
        <f>$AB$40/$M$40*M44</f>
        <v>6.4570902624155858E-4</v>
      </c>
      <c r="AF44" s="22">
        <f>AA44-AD44</f>
        <v>14.989530643134094</v>
      </c>
      <c r="AG44" s="22">
        <f>AB44-AE44</f>
        <v>-13.100455277441506</v>
      </c>
      <c r="AH44" s="64"/>
      <c r="AI44" s="25">
        <f t="shared" si="20"/>
        <v>3</v>
      </c>
      <c r="AJ44" s="82">
        <f t="shared" si="22"/>
        <v>717671.75919354544</v>
      </c>
      <c r="AK44" s="82">
        <f t="shared" si="22"/>
        <v>458927.30158543086</v>
      </c>
      <c r="AL44" s="66"/>
      <c r="AM44" s="9" t="str">
        <f t="shared" si="21"/>
        <v>3 - 4</v>
      </c>
      <c r="AN44" s="18">
        <f>AN43+F43+F44</f>
        <v>56.270000000018626</v>
      </c>
      <c r="AO44" s="18">
        <f>AN44*G44</f>
        <v>737.1369999989339</v>
      </c>
      <c r="AP44" s="9" t="str">
        <f>D44&amp;","&amp;C44</f>
        <v>458927.44,717671.62</v>
      </c>
    </row>
    <row r="45" spans="1:44">
      <c r="A45" s="20">
        <f>A44+1</f>
        <v>4</v>
      </c>
      <c r="B45" s="44"/>
      <c r="C45" s="60">
        <v>717686.61</v>
      </c>
      <c r="D45" s="60">
        <v>458914.34</v>
      </c>
      <c r="E45" s="79"/>
      <c r="F45" s="72">
        <f>IF(C46=0,C45-$C$42,C45-C46)</f>
        <v>-7.6199999999953434</v>
      </c>
      <c r="G45" s="72">
        <f>IF(D46=0,D45-$D$42,D45-D46)</f>
        <v>6.5100000000093132</v>
      </c>
      <c r="H45" s="75" t="str">
        <f t="shared" si="0"/>
        <v/>
      </c>
      <c r="I45" s="75">
        <f t="shared" si="1"/>
        <v>0</v>
      </c>
      <c r="J45" s="75" t="str">
        <f t="shared" si="2"/>
        <v/>
      </c>
      <c r="K45" s="75">
        <f t="shared" si="3"/>
        <v>0</v>
      </c>
      <c r="L45" s="75" t="str">
        <f t="shared" si="4"/>
        <v/>
      </c>
      <c r="M45" s="36">
        <f t="shared" si="5"/>
        <v>10.022200357209503</v>
      </c>
      <c r="N45" s="36">
        <f t="shared" si="6"/>
        <v>-0.70700289693135587</v>
      </c>
      <c r="O45" s="36">
        <f t="shared" si="7"/>
        <v>40.508282097689431</v>
      </c>
      <c r="P45" s="37" t="str">
        <f t="shared" si="8"/>
        <v>40</v>
      </c>
      <c r="Q45" s="38" t="str">
        <f t="shared" si="9"/>
        <v>30</v>
      </c>
      <c r="R45" s="39" t="str">
        <f t="shared" si="10"/>
        <v>N</v>
      </c>
      <c r="S45" s="25" t="str">
        <f t="shared" si="11"/>
        <v>40</v>
      </c>
      <c r="T45" s="38" t="str">
        <f t="shared" si="12"/>
        <v>30</v>
      </c>
      <c r="U45" s="40" t="str">
        <f t="shared" si="13"/>
        <v>W</v>
      </c>
      <c r="V45" s="44"/>
      <c r="W45" s="22">
        <f t="shared" si="14"/>
        <v>40.5</v>
      </c>
      <c r="X45" s="22">
        <f t="shared" si="15"/>
        <v>139.5</v>
      </c>
      <c r="Y45" s="22">
        <f t="shared" si="16"/>
        <v>2.4347343065320897</v>
      </c>
      <c r="Z45" s="64"/>
      <c r="AA45" s="58">
        <f t="shared" si="17"/>
        <v>7.6209409400608665</v>
      </c>
      <c r="AB45" s="58">
        <f t="shared" si="18"/>
        <v>-6.5088984619637822</v>
      </c>
      <c r="AC45" s="64"/>
      <c r="AD45" s="82">
        <f>$AA$40/$M$40*M45</f>
        <v>3.200733920205003E-4</v>
      </c>
      <c r="AE45" s="82">
        <f>$AB$40/$M$40*M45</f>
        <v>3.250740991761146E-4</v>
      </c>
      <c r="AF45" s="22">
        <f t="shared" ref="AF45" si="23">AA45-AD45</f>
        <v>7.6206208666688457</v>
      </c>
      <c r="AG45" s="22">
        <f t="shared" ref="AG45" si="24">AB45-AE45</f>
        <v>-6.509223536062958</v>
      </c>
      <c r="AH45" s="64"/>
      <c r="AI45" s="25">
        <f t="shared" si="20"/>
        <v>4</v>
      </c>
      <c r="AJ45" s="82">
        <f t="shared" ref="AJ45:AJ46" si="25">AJ44+AF44</f>
        <v>717686.74872418854</v>
      </c>
      <c r="AK45" s="82">
        <f t="shared" ref="AK45:AK46" si="26">AK44+AG44</f>
        <v>458914.20113015344</v>
      </c>
      <c r="AL45" s="66"/>
      <c r="AM45" s="9" t="str">
        <f t="shared" si="21"/>
        <v>4 - 5</v>
      </c>
      <c r="AN45" s="18">
        <f>AN44+F44+F45</f>
        <v>33.660000000032596</v>
      </c>
      <c r="AO45" s="18">
        <f>AN45*G45</f>
        <v>219.12660000052568</v>
      </c>
      <c r="AP45" s="9" t="str">
        <f>D45&amp;","&amp;C45</f>
        <v>458914.34,717686.61</v>
      </c>
    </row>
    <row r="46" spans="1:44" s="46" customFormat="1">
      <c r="A46" s="20">
        <f>A45+1</f>
        <v>5</v>
      </c>
      <c r="B46" s="44"/>
      <c r="C46" s="60">
        <v>717694.23</v>
      </c>
      <c r="D46" s="60">
        <v>458907.83</v>
      </c>
      <c r="E46" s="79"/>
      <c r="F46" s="72">
        <f>IF(C47=0,C46-$C$42,C46-C47)</f>
        <v>-13.020000000018626</v>
      </c>
      <c r="G46" s="72">
        <f>IF(D47=0,D46-$D$42,D46-D47)</f>
        <v>-15.149999999965075</v>
      </c>
      <c r="H46" s="76" t="str">
        <f t="shared" si="0"/>
        <v/>
      </c>
      <c r="I46" s="76">
        <f t="shared" si="1"/>
        <v>0</v>
      </c>
      <c r="J46" s="76" t="str">
        <f t="shared" si="2"/>
        <v/>
      </c>
      <c r="K46" s="76">
        <f t="shared" si="3"/>
        <v>0</v>
      </c>
      <c r="L46" s="76" t="str">
        <f t="shared" si="4"/>
        <v/>
      </c>
      <c r="M46" s="22">
        <f t="shared" si="5"/>
        <v>19.976058169704725</v>
      </c>
      <c r="N46" s="22">
        <f t="shared" si="6"/>
        <v>0.86086691156853745</v>
      </c>
      <c r="O46" s="22">
        <f t="shared" si="7"/>
        <v>49.324040755339063</v>
      </c>
      <c r="P46" s="24" t="str">
        <f t="shared" si="8"/>
        <v>49</v>
      </c>
      <c r="Q46" s="25" t="str">
        <f t="shared" si="9"/>
        <v>19</v>
      </c>
      <c r="R46" s="23" t="str">
        <f t="shared" si="10"/>
        <v>N</v>
      </c>
      <c r="S46" s="25" t="str">
        <f t="shared" si="11"/>
        <v>49</v>
      </c>
      <c r="T46" s="25" t="str">
        <f t="shared" si="12"/>
        <v>19</v>
      </c>
      <c r="U46" s="24" t="str">
        <f t="shared" si="13"/>
        <v>E</v>
      </c>
      <c r="V46" s="44"/>
      <c r="W46" s="22">
        <f t="shared" si="14"/>
        <v>49.31666666666667</v>
      </c>
      <c r="X46" s="22">
        <f t="shared" si="15"/>
        <v>229.31666666666666</v>
      </c>
      <c r="Y46" s="22">
        <f t="shared" si="16"/>
        <v>4.0023308630316636</v>
      </c>
      <c r="Z46" s="64"/>
      <c r="AA46" s="58">
        <f t="shared" si="17"/>
        <v>13.02194972939906</v>
      </c>
      <c r="AB46" s="58">
        <f t="shared" si="18"/>
        <v>15.148324172806397</v>
      </c>
      <c r="AC46" s="64"/>
      <c r="AD46" s="82">
        <f>$AA$40/$M$40*M46</f>
        <v>6.3796416651926277E-4</v>
      </c>
      <c r="AE46" s="82">
        <f>$AB$40/$M$40*M46</f>
        <v>6.4793148042936136E-4</v>
      </c>
      <c r="AF46" s="22">
        <f>AA46-AD46</f>
        <v>13.021311765232541</v>
      </c>
      <c r="AG46" s="22">
        <f>AB46-AE46</f>
        <v>15.147676241325968</v>
      </c>
      <c r="AH46" s="64"/>
      <c r="AI46" s="25">
        <f t="shared" si="20"/>
        <v>5</v>
      </c>
      <c r="AJ46" s="82">
        <f t="shared" si="25"/>
        <v>717694.36934505519</v>
      </c>
      <c r="AK46" s="82">
        <f t="shared" si="26"/>
        <v>458907.69190661737</v>
      </c>
      <c r="AL46" s="66"/>
      <c r="AM46" s="9" t="str">
        <f t="shared" si="21"/>
        <v>5 - 1</v>
      </c>
      <c r="AN46" s="18">
        <f>AN45+F45+F46</f>
        <v>13.020000000018626</v>
      </c>
      <c r="AO46" s="18">
        <f>AN46*G46</f>
        <v>-197.25299999982747</v>
      </c>
      <c r="AP46" s="9" t="str">
        <f>D46&amp;","&amp;C46</f>
        <v>458907.83,717694.23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1285.4824999999341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642.74124999996707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3.1200983357833781E-3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33082.582382809778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103.2209102360213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-2.4036894096397532E-3</v>
      </c>
      <c r="AB40" s="91">
        <f>SUM(AB42:AB65536)</f>
        <v>1.9892940574344209E-3</v>
      </c>
      <c r="AC40" s="91"/>
      <c r="AD40" s="91">
        <f>SUM(AD42:AD65536)</f>
        <v>-2.4036894096397532E-3</v>
      </c>
      <c r="AE40" s="91">
        <f>SUM(AE42:AE65536)</f>
        <v>1.9892940574344209E-3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717717.01125886757</v>
      </c>
      <c r="AK40" s="92">
        <f>AK44+AG44</f>
        <v>458887.77186459268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3521.3699999999953</v>
      </c>
      <c r="G41" s="72">
        <f>IF(D42=0,D41-$D$41,D41-D42)</f>
        <v>3527.2399999999907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4984.1216572732155</v>
      </c>
      <c r="N41" s="36">
        <f>IF(F41=0,,ATAN(G41/F41))</f>
        <v>0.78623095151354161</v>
      </c>
      <c r="O41" s="36">
        <f>ABS(DEGREES(N41))</f>
        <v>45.047715244280802</v>
      </c>
      <c r="P41" s="37" t="str">
        <f>TEXT(INT(O41),"00")</f>
        <v>45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03</v>
      </c>
      <c r="U41" s="40" t="str">
        <f>IF(L41="",IF(G41&gt;0,"W","E"),"")</f>
        <v>W</v>
      </c>
      <c r="V41" s="41"/>
      <c r="W41" s="22">
        <f>IF(S41="due",90*(I41+K41),S41+T41/60)</f>
        <v>45.05</v>
      </c>
      <c r="X41" s="22">
        <f>IF(R41="",W41,IF(R41="N",IF(U41="E",180+W41,180-W41),IF(U41="E",360-W41,W41)))</f>
        <v>45.05</v>
      </c>
      <c r="Y41" s="22">
        <f>RADIANS(X41)</f>
        <v>0.78627082802344539</v>
      </c>
      <c r="Z41" s="64"/>
      <c r="AA41" s="58">
        <f>-M41*COS(Y41)</f>
        <v>-3521.229343179511</v>
      </c>
      <c r="AB41" s="58">
        <f>-M41*SIN(Y41)</f>
        <v>-3527.380417141238</v>
      </c>
      <c r="AC41" s="64"/>
      <c r="AD41" s="22">
        <v>0</v>
      </c>
      <c r="AE41" s="22">
        <v>0</v>
      </c>
      <c r="AF41" s="22">
        <f t="shared" ref="AF41:AG43" si="0">AA41-AD41</f>
        <v>-3521.229343179511</v>
      </c>
      <c r="AG41" s="22">
        <f t="shared" si="0"/>
        <v>-3527.380417141238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717707.25</v>
      </c>
      <c r="D42" s="60">
        <v>458922.98</v>
      </c>
      <c r="E42" s="79"/>
      <c r="F42" s="72">
        <f>IF(C43=0,C42-$C$42,C42-C43)</f>
        <v>13.020000000018626</v>
      </c>
      <c r="G42" s="72">
        <f>IF(D43=0,D42-$D$42,D42-D43)</f>
        <v>15.149999999965075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19.976058169704725</v>
      </c>
      <c r="N42" s="36">
        <f>IF(F42=0,,ATAN(G42/F42))</f>
        <v>0.86086691156853745</v>
      </c>
      <c r="O42" s="36">
        <f>ABS(DEGREES(N42))</f>
        <v>49.324040755339063</v>
      </c>
      <c r="P42" s="37" t="str">
        <f>TEXT(INT(O42),"00")</f>
        <v>49</v>
      </c>
      <c r="Q42" s="38" t="str">
        <f>TEXT((O42-P42)*60,"00")</f>
        <v>19</v>
      </c>
      <c r="R42" s="39" t="str">
        <f>IF(L42="",IF(F42&gt;0,"S","N"),"")</f>
        <v>S</v>
      </c>
      <c r="S42" s="25" t="str">
        <f>IF(L42="",IF(INT(Q42)=60,INT(P42+1),P42),"due")</f>
        <v>49</v>
      </c>
      <c r="T42" s="38" t="str">
        <f>IF(L42="",IF(INT(Q42)=60,"00",Q42),L42)</f>
        <v>19</v>
      </c>
      <c r="U42" s="40" t="str">
        <f>IF(L42="",IF(G42&gt;0,"W","E"),"")</f>
        <v>W</v>
      </c>
      <c r="V42" s="44"/>
      <c r="W42" s="22">
        <f>IF(S42="due",90*(I42+K42),S42+T42/60)</f>
        <v>49.31666666666667</v>
      </c>
      <c r="X42" s="22">
        <f>IF(R42="",W42,IF(R42="N",IF(U42="E",180+W42,180-W42),IF(U42="E",360-W42,W42)))</f>
        <v>49.31666666666667</v>
      </c>
      <c r="Y42" s="22">
        <f>RADIANS(X42)</f>
        <v>0.86073820944187029</v>
      </c>
      <c r="Z42" s="64"/>
      <c r="AA42" s="58">
        <f>-M42*COS(Y42)</f>
        <v>-13.021949729399061</v>
      </c>
      <c r="AB42" s="58">
        <f>-M42*SIN(Y42)</f>
        <v>-15.148324172806396</v>
      </c>
      <c r="AC42" s="64"/>
      <c r="AD42" s="82">
        <f>$AA$40/$M$40*M42</f>
        <v>-4.6517938428439231E-4</v>
      </c>
      <c r="AE42" s="82">
        <f>$AB$40/$M$40*M42</f>
        <v>3.8498259429309268E-4</v>
      </c>
      <c r="AF42" s="22">
        <f t="shared" si="0"/>
        <v>-13.021484550014778</v>
      </c>
      <c r="AG42" s="22">
        <f t="shared" si="0"/>
        <v>-15.148709155400688</v>
      </c>
      <c r="AH42" s="63"/>
      <c r="AI42" s="38">
        <f>A42</f>
        <v>1</v>
      </c>
      <c r="AJ42" s="82">
        <f t="shared" ref="AJ42:AK44" si="1">AJ41+AF41</f>
        <v>717707.3906568205</v>
      </c>
      <c r="AK42" s="82">
        <f t="shared" si="1"/>
        <v>458922.83958285872</v>
      </c>
      <c r="AL42" s="66"/>
      <c r="AM42" s="9" t="str">
        <f>IF(A43=0,A42&amp;" - 1",A42&amp;" - "&amp;A43)</f>
        <v>1 - 2</v>
      </c>
      <c r="AN42" s="18">
        <f>F42</f>
        <v>13.020000000018626</v>
      </c>
      <c r="AO42" s="18">
        <f>AN42*G42</f>
        <v>197.25299999982747</v>
      </c>
      <c r="AP42" s="9" t="str">
        <f>D42&amp;","&amp;C42</f>
        <v>458922.98,717707.25</v>
      </c>
    </row>
    <row r="43" spans="1:44">
      <c r="A43" s="20">
        <f>A42+1</f>
        <v>2</v>
      </c>
      <c r="B43" s="44"/>
      <c r="C43" s="60">
        <v>717694.23</v>
      </c>
      <c r="D43" s="60">
        <v>458907.83</v>
      </c>
      <c r="E43" s="79"/>
      <c r="F43" s="72">
        <f>IF(C44=0,C43-$C$42,C43-C44)</f>
        <v>-7.4599999999627471</v>
      </c>
      <c r="G43" s="72">
        <f>IF(D44=0,D43-$D$42,D43-D44)</f>
        <v>6.5499999999883585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9.9274417650919347</v>
      </c>
      <c r="N43" s="36">
        <f>IF(F43=0,,ATAN(G43/F43))</f>
        <v>-0.72053567408015506</v>
      </c>
      <c r="O43" s="36">
        <f>ABS(DEGREES(N43))</f>
        <v>41.283653113406707</v>
      </c>
      <c r="P43" s="37" t="str">
        <f>TEXT(INT(O43),"00")</f>
        <v>41</v>
      </c>
      <c r="Q43" s="38" t="str">
        <f>TEXT((O43-P43)*60,"00")</f>
        <v>17</v>
      </c>
      <c r="R43" s="39" t="str">
        <f>IF(L43="",IF(F43&gt;0,"S","N"),"")</f>
        <v>N</v>
      </c>
      <c r="S43" s="25" t="str">
        <f>IF(L43="",IF(INT(Q43)=60,INT(P43+1),P43),"due")</f>
        <v>41</v>
      </c>
      <c r="T43" s="38" t="str">
        <f>IF(L43="",IF(INT(Q43)=60,"00",Q43),L43)</f>
        <v>17</v>
      </c>
      <c r="U43" s="40" t="str">
        <f>IF(L43="",IF(G43&gt;0,"W","E"),"")</f>
        <v>W</v>
      </c>
      <c r="V43" s="44"/>
      <c r="W43" s="22">
        <f>IF(S43="due",90*(I43+K43),S43+T43/60)</f>
        <v>41.283333333333331</v>
      </c>
      <c r="X43" s="22">
        <f>IF(R43="",W43,IF(R43="N",IF(U43="E",180+W43,180-W43),IF(U43="E",360-W43,W43)))</f>
        <v>138.71666666666667</v>
      </c>
      <c r="Y43" s="22">
        <f>RADIANS(X43)</f>
        <v>2.4210625607248009</v>
      </c>
      <c r="Z43" s="64"/>
      <c r="AA43" s="58">
        <f>-M43*COS(Y43)</f>
        <v>7.4600365568058731</v>
      </c>
      <c r="AB43" s="58">
        <f>-M43*SIN(Y43)</f>
        <v>-6.5499583640212284</v>
      </c>
      <c r="AC43" s="64"/>
      <c r="AD43" s="82">
        <f>$AA$40/$M$40*M43</f>
        <v>-2.3117880457558201E-4</v>
      </c>
      <c r="AE43" s="82">
        <f>$AB$40/$M$40*M43</f>
        <v>1.9132364618435556E-4</v>
      </c>
      <c r="AF43" s="22">
        <f t="shared" si="0"/>
        <v>7.460267735610449</v>
      </c>
      <c r="AG43" s="22">
        <f t="shared" si="0"/>
        <v>-6.550149687667413</v>
      </c>
      <c r="AH43" s="64"/>
      <c r="AI43" s="25">
        <f>A43</f>
        <v>2</v>
      </c>
      <c r="AJ43" s="82">
        <f t="shared" si="1"/>
        <v>717694.36917227053</v>
      </c>
      <c r="AK43" s="82">
        <f t="shared" si="1"/>
        <v>458907.69087370334</v>
      </c>
      <c r="AL43" s="66"/>
      <c r="AM43" s="9" t="str">
        <f>IF(A44=0,A43&amp;" - 1",A43&amp;" - "&amp;A44)</f>
        <v>2 - 3</v>
      </c>
      <c r="AN43" s="18">
        <f>AN42+F42+F43</f>
        <v>18.580000000074506</v>
      </c>
      <c r="AO43" s="18">
        <f>AN43*G43</f>
        <v>121.69900000027171</v>
      </c>
      <c r="AP43" s="9" t="str">
        <f>D43&amp;","&amp;C43</f>
        <v>458907.83,717694.23</v>
      </c>
    </row>
    <row r="44" spans="1:44" s="46" customFormat="1">
      <c r="A44" s="20">
        <f>A43+1</f>
        <v>3</v>
      </c>
      <c r="B44" s="44"/>
      <c r="C44" s="60">
        <v>717701.69</v>
      </c>
      <c r="D44" s="60">
        <v>458901.28</v>
      </c>
      <c r="E44" s="79"/>
      <c r="F44" s="72">
        <f>IF(C45=0,C44-$C$42,C44-C45)</f>
        <v>-15.180000000051223</v>
      </c>
      <c r="G44" s="72">
        <f>IF(D45=0,D44-$D$42,D44-D45)</f>
        <v>13.370000000053551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20.228428016111067</v>
      </c>
      <c r="N44" s="22">
        <f>IF(F44=0,,ATAN(G44/F44))</f>
        <v>-0.72208534783984557</v>
      </c>
      <c r="O44" s="22">
        <f>ABS(DEGREES(N44))</f>
        <v>41.372442879459143</v>
      </c>
      <c r="P44" s="24" t="str">
        <f>TEXT(INT(O44),"00")</f>
        <v>41</v>
      </c>
      <c r="Q44" s="25" t="str">
        <f>TEXT((O44-P44)*60,"00")</f>
        <v>22</v>
      </c>
      <c r="R44" s="23" t="str">
        <f>IF(L44="",IF(F44&gt;0,"S","N"),"")</f>
        <v>N</v>
      </c>
      <c r="S44" s="25" t="str">
        <f>IF(L44="",IF(INT(Q44)=60,INT(P44+1),P44),"due")</f>
        <v>41</v>
      </c>
      <c r="T44" s="25" t="str">
        <f>IF(L44="",IF(INT(Q44)=60,"00",Q44),L44)</f>
        <v>22</v>
      </c>
      <c r="U44" s="24" t="str">
        <f>IF(L44="",IF(G44&gt;0,"W","E"),"")</f>
        <v>W</v>
      </c>
      <c r="V44" s="44"/>
      <c r="W44" s="22">
        <f>IF(S44="due",90*(I44+K44),S44+T44/60)</f>
        <v>41.366666666666667</v>
      </c>
      <c r="X44" s="22">
        <f>IF(R44="",W44,IF(R44="N",IF(U44="E",180+W44,180-W44),IF(U44="E",360-W44,W44)))</f>
        <v>138.63333333333333</v>
      </c>
      <c r="Y44" s="22">
        <f>RADIANS(X44)</f>
        <v>2.419608119681472</v>
      </c>
      <c r="Z44" s="64"/>
      <c r="AA44" s="58">
        <f>-M44*COS(Y44)</f>
        <v>15.181347805172852</v>
      </c>
      <c r="AB44" s="58">
        <f>-M44*SIN(Y44)</f>
        <v>-13.368469576632943</v>
      </c>
      <c r="AC44" s="64"/>
      <c r="AD44" s="82">
        <f>$AA$40/$M$40*M44</f>
        <v>-4.7105628195689167E-4</v>
      </c>
      <c r="AE44" s="82">
        <f>$AB$40/$M$40*M44</f>
        <v>3.8984631652324767E-4</v>
      </c>
      <c r="AF44" s="22">
        <f>AA44-AD44</f>
        <v>15.181818861454808</v>
      </c>
      <c r="AG44" s="22">
        <f>AB44-AE44</f>
        <v>-13.368859422949466</v>
      </c>
      <c r="AH44" s="64"/>
      <c r="AI44" s="25">
        <f>A44</f>
        <v>3</v>
      </c>
      <c r="AJ44" s="82">
        <f t="shared" si="1"/>
        <v>717701.82944000617</v>
      </c>
      <c r="AK44" s="82">
        <f t="shared" si="1"/>
        <v>458901.14072401565</v>
      </c>
      <c r="AL44" s="66"/>
      <c r="AM44" s="9" t="str">
        <f>IF(A45=0,A44&amp;" - 1",A44&amp;" - "&amp;A45)</f>
        <v>3 - 4</v>
      </c>
      <c r="AN44" s="18">
        <f>AN43+F43+F44</f>
        <v>-4.059999999939464</v>
      </c>
      <c r="AO44" s="18">
        <f>AN44*G44</f>
        <v>-54.28219999940805</v>
      </c>
      <c r="AP44" s="9" t="str">
        <f>D44&amp;","&amp;C44</f>
        <v>458901.28,717701.69</v>
      </c>
    </row>
    <row r="45" spans="1:44" s="46" customFormat="1">
      <c r="A45" s="20">
        <f t="shared" ref="A45:A46" si="2">A44+1</f>
        <v>4</v>
      </c>
      <c r="B45" s="44"/>
      <c r="C45" s="60">
        <v>717716.87</v>
      </c>
      <c r="D45" s="60">
        <v>458887.91</v>
      </c>
      <c r="E45" s="79"/>
      <c r="F45" s="72">
        <f t="shared" ref="F45:F46" si="3">IF(C46=0,C45-$C$42,C45-C46)</f>
        <v>-14.96999999997206</v>
      </c>
      <c r="G45" s="72">
        <f t="shared" ref="G45:G46" si="4">IF(D46=0,D45-$D$42,D45-D46)</f>
        <v>-16.470000000030268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22.256724826446511</v>
      </c>
      <c r="N45" s="22">
        <f t="shared" ref="N45:N46" si="11">IF(F45=0,,ATAN(G45/F45))</f>
        <v>0.83307193672770885</v>
      </c>
      <c r="O45" s="22">
        <f t="shared" ref="O45:O46" si="12">ABS(DEGREES(N45))</f>
        <v>47.731506005287272</v>
      </c>
      <c r="P45" s="24" t="str">
        <f t="shared" ref="P45:P46" si="13">TEXT(INT(O45),"00")</f>
        <v>47</v>
      </c>
      <c r="Q45" s="25" t="str">
        <f t="shared" ref="Q45:Q46" si="14">TEXT((O45-P45)*60,"00")</f>
        <v>44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47</v>
      </c>
      <c r="T45" s="25" t="str">
        <f t="shared" ref="T45:T46" si="17">IF(L45="",IF(INT(Q45)=60,"00",Q45),L45)</f>
        <v>44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47.733333333333334</v>
      </c>
      <c r="X45" s="22">
        <f t="shared" ref="X45:X46" si="20">IF(R45="",W45,IF(R45="N",IF(U45="E",180+W45,180-W45),IF(U45="E",360-W45,W45)))</f>
        <v>227.73333333333335</v>
      </c>
      <c r="Y45" s="22">
        <f t="shared" ref="Y45:Y46" si="21">RADIANS(X45)</f>
        <v>3.9746964832084202</v>
      </c>
      <c r="Z45" s="64"/>
      <c r="AA45" s="58">
        <f t="shared" ref="AA45:AA46" si="22">-M45*COS(Y45)</f>
        <v>14.96947471644531</v>
      </c>
      <c r="AB45" s="58">
        <f t="shared" ref="AB45:AB46" si="23">-M45*SIN(Y45)</f>
        <v>16.470477428230947</v>
      </c>
      <c r="AC45" s="64"/>
      <c r="AD45" s="82">
        <f t="shared" ref="AD45:AD46" si="24">$AA$40/$M$40*M45</f>
        <v>-5.1828891681218877E-4</v>
      </c>
      <c r="AE45" s="82">
        <f t="shared" ref="AE45:AE46" si="25">$AB$40/$M$40*M45</f>
        <v>4.2893605892415732E-4</v>
      </c>
      <c r="AF45" s="22">
        <f t="shared" ref="AF45:AF46" si="26">AA45-AD45</f>
        <v>14.969993005362122</v>
      </c>
      <c r="AG45" s="22">
        <f t="shared" ref="AG45:AG46" si="27">AB45-AE45</f>
        <v>16.470048492172022</v>
      </c>
      <c r="AH45" s="64"/>
      <c r="AI45" s="25">
        <f t="shared" ref="AI45:AI46" si="28">A45</f>
        <v>4</v>
      </c>
      <c r="AJ45" s="82">
        <f t="shared" ref="AJ45:AJ46" si="29">AJ44+AF44</f>
        <v>717717.01125886757</v>
      </c>
      <c r="AK45" s="82">
        <f t="shared" ref="AK45:AK46" si="30">AK44+AG44</f>
        <v>458887.77186459268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-34.209999999962747</v>
      </c>
      <c r="AO45" s="18">
        <f t="shared" ref="AO45:AO46" si="33">AN45*G45</f>
        <v>563.43870000042193</v>
      </c>
      <c r="AP45" s="9" t="str">
        <f t="shared" ref="AP45:AP46" si="34">D45&amp;","&amp;C45</f>
        <v>458887.91,717716.87</v>
      </c>
    </row>
    <row r="46" spans="1:44" s="46" customFormat="1">
      <c r="A46" s="20">
        <f t="shared" si="2"/>
        <v>5</v>
      </c>
      <c r="B46" s="44"/>
      <c r="C46" s="60">
        <v>717731.83999999997</v>
      </c>
      <c r="D46" s="60">
        <v>458904.38</v>
      </c>
      <c r="E46" s="79"/>
      <c r="F46" s="72">
        <f t="shared" si="3"/>
        <v>24.589999999967404</v>
      </c>
      <c r="G46" s="72">
        <f t="shared" si="4"/>
        <v>-18.599999999976717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30.832257458667062</v>
      </c>
      <c r="N46" s="22">
        <f t="shared" si="11"/>
        <v>-0.64758774925040186</v>
      </c>
      <c r="O46" s="22">
        <f t="shared" si="12"/>
        <v>37.10404489642427</v>
      </c>
      <c r="P46" s="24" t="str">
        <f t="shared" si="13"/>
        <v>37</v>
      </c>
      <c r="Q46" s="25" t="str">
        <f t="shared" si="14"/>
        <v>06</v>
      </c>
      <c r="R46" s="23" t="str">
        <f t="shared" si="15"/>
        <v>S</v>
      </c>
      <c r="S46" s="25" t="str">
        <f t="shared" si="16"/>
        <v>37</v>
      </c>
      <c r="T46" s="25" t="str">
        <f t="shared" si="17"/>
        <v>06</v>
      </c>
      <c r="U46" s="24" t="str">
        <f t="shared" si="18"/>
        <v>E</v>
      </c>
      <c r="V46" s="44"/>
      <c r="W46" s="22">
        <f t="shared" si="19"/>
        <v>37.1</v>
      </c>
      <c r="X46" s="22">
        <f t="shared" si="20"/>
        <v>322.89999999999998</v>
      </c>
      <c r="Y46" s="22">
        <f t="shared" si="21"/>
        <v>5.6356681546896894</v>
      </c>
      <c r="Z46" s="64"/>
      <c r="AA46" s="58">
        <f t="shared" si="22"/>
        <v>-24.591313038434613</v>
      </c>
      <c r="AB46" s="58">
        <f t="shared" si="23"/>
        <v>18.598263979287054</v>
      </c>
      <c r="AC46" s="64"/>
      <c r="AD46" s="82">
        <f t="shared" si="24"/>
        <v>-7.1798602201069827E-4</v>
      </c>
      <c r="AE46" s="82">
        <f t="shared" si="25"/>
        <v>5.9420544150956761E-4</v>
      </c>
      <c r="AF46" s="22">
        <f t="shared" si="26"/>
        <v>-24.590595052412603</v>
      </c>
      <c r="AG46" s="22">
        <f t="shared" si="27"/>
        <v>18.597669773845546</v>
      </c>
      <c r="AH46" s="64"/>
      <c r="AI46" s="25">
        <f t="shared" si="28"/>
        <v>5</v>
      </c>
      <c r="AJ46" s="82">
        <f t="shared" si="29"/>
        <v>717731.98125187296</v>
      </c>
      <c r="AK46" s="82">
        <f t="shared" si="30"/>
        <v>458904.24191308487</v>
      </c>
      <c r="AL46" s="66"/>
      <c r="AM46" s="9" t="str">
        <f t="shared" si="31"/>
        <v>5 - 1</v>
      </c>
      <c r="AN46" s="18">
        <f t="shared" si="32"/>
        <v>-24.589999999967404</v>
      </c>
      <c r="AO46" s="18">
        <f t="shared" si="33"/>
        <v>457.3739999988212</v>
      </c>
      <c r="AP46" s="9" t="str">
        <f t="shared" si="34"/>
        <v>458904.38,717731.84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1197.6324000037087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598.81620000185433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6.5265465940947025E-3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15081.544646812161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98.430403848339097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-6.1002268030847517E-3</v>
      </c>
      <c r="AB40" s="91">
        <f>SUM(AB42:AB65536)</f>
        <v>2.3201386587476946E-3</v>
      </c>
      <c r="AC40" s="91"/>
      <c r="AD40" s="91">
        <f>SUM(AD42:AD65536)</f>
        <v>-6.1002268030847517E-3</v>
      </c>
      <c r="AE40" s="91">
        <f>SUM(AE42:AE65536)</f>
        <v>2.3201386587476946E-3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717699.4868852892</v>
      </c>
      <c r="AK40" s="92">
        <f>AK44+AG44</f>
        <v>458867.28641103551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3526.9300000000512</v>
      </c>
      <c r="G41" s="72">
        <f>IF(D42=0,D41-$D$41,D41-D42)</f>
        <v>3548.9399999999441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5003.4198653021276</v>
      </c>
      <c r="N41" s="36">
        <f>IF(F41=0,,ATAN(G41/F41))</f>
        <v>0.78850872492744328</v>
      </c>
      <c r="O41" s="36">
        <f>ABS(DEGREES(N41))</f>
        <v>45.17822204758447</v>
      </c>
      <c r="P41" s="37" t="str">
        <f>TEXT(INT(O41),"00")</f>
        <v>45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45.18333333333333</v>
      </c>
      <c r="X41" s="22">
        <f>IF(R41="",W41,IF(R41="N",IF(U41="E",180+W41,180-W41),IF(U41="E",360-W41,W41)))</f>
        <v>45.18333333333333</v>
      </c>
      <c r="Y41" s="22">
        <f>RADIANS(X41)</f>
        <v>0.7885979336927712</v>
      </c>
      <c r="Z41" s="64"/>
      <c r="AA41" s="58">
        <f>-M41*COS(Y41)</f>
        <v>-3526.6133894108348</v>
      </c>
      <c r="AB41" s="58">
        <f>-M41*SIN(Y41)</f>
        <v>-3549.2546189486302</v>
      </c>
      <c r="AC41" s="64"/>
      <c r="AD41" s="22">
        <v>0</v>
      </c>
      <c r="AE41" s="22">
        <v>0</v>
      </c>
      <c r="AF41" s="22">
        <f t="shared" ref="AF41:AG43" si="0">AA41-AD41</f>
        <v>-3526.6133894108348</v>
      </c>
      <c r="AG41" s="22">
        <f t="shared" si="0"/>
        <v>-3549.2546189486302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717701.69</v>
      </c>
      <c r="D42" s="60">
        <v>458901.28</v>
      </c>
      <c r="E42" s="79"/>
      <c r="F42" s="72">
        <f>IF(C43=0,C42-$C$42,C42-C43)</f>
        <v>19.60999999998603</v>
      </c>
      <c r="G42" s="72">
        <f>IF(D43=0,D42-$D$42,D42-D43)</f>
        <v>22.67000000004191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29.974672642104903</v>
      </c>
      <c r="N42" s="36">
        <f>IF(F42=0,,ATAN(G42/F42))</f>
        <v>0.85764683601391134</v>
      </c>
      <c r="O42" s="36">
        <f>ABS(DEGREES(N42))</f>
        <v>49.139544016345738</v>
      </c>
      <c r="P42" s="37" t="str">
        <f>TEXT(INT(O42),"00")</f>
        <v>49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49</v>
      </c>
      <c r="T42" s="38" t="str">
        <f>IF(L42="",IF(INT(Q42)=60,"00",Q42),L42)</f>
        <v>08</v>
      </c>
      <c r="U42" s="40" t="str">
        <f>IF(L42="",IF(G42&gt;0,"W","E"),"")</f>
        <v>W</v>
      </c>
      <c r="V42" s="44"/>
      <c r="W42" s="22">
        <f>IF(S42="due",90*(I42+K42),S42+T42/60)</f>
        <v>49.133333333333333</v>
      </c>
      <c r="X42" s="22">
        <f>IF(R42="",W42,IF(R42="N",IF(U42="E",180+W42,180-W42),IF(U42="E",360-W42,W42)))</f>
        <v>49.133333333333333</v>
      </c>
      <c r="Y42" s="22">
        <f>RADIANS(X42)</f>
        <v>0.85753843914654726</v>
      </c>
      <c r="Z42" s="64"/>
      <c r="AA42" s="58">
        <f>-M42*COS(Y42)</f>
        <v>-19.612457241756783</v>
      </c>
      <c r="AB42" s="58">
        <f>-M42*SIN(Y42)</f>
        <v>-22.667874204292161</v>
      </c>
      <c r="AC42" s="64"/>
      <c r="AD42" s="82">
        <f>$AA$40/$M$40*M42</f>
        <v>-1.8576811057973222E-3</v>
      </c>
      <c r="AE42" s="82">
        <f>$AB$40/$M$40*M42</f>
        <v>7.0654385292789781E-4</v>
      </c>
      <c r="AF42" s="22">
        <f t="shared" si="0"/>
        <v>-19.610599560650986</v>
      </c>
      <c r="AG42" s="22">
        <f t="shared" si="0"/>
        <v>-22.668580748145089</v>
      </c>
      <c r="AH42" s="63"/>
      <c r="AI42" s="38">
        <f>A42</f>
        <v>1</v>
      </c>
      <c r="AJ42" s="82">
        <f t="shared" ref="AJ42:AK44" si="1">AJ41+AF41</f>
        <v>717702.00661058922</v>
      </c>
      <c r="AK42" s="82">
        <f t="shared" si="1"/>
        <v>458900.96538105136</v>
      </c>
      <c r="AL42" s="66"/>
      <c r="AM42" s="9" t="str">
        <f>IF(A43=0,A42&amp;" - 1",A42&amp;" - "&amp;A43)</f>
        <v>1 - 2</v>
      </c>
      <c r="AN42" s="18">
        <f>F42</f>
        <v>19.60999999998603</v>
      </c>
      <c r="AO42" s="18">
        <f>AN42*G42</f>
        <v>444.55870000050516</v>
      </c>
      <c r="AP42" s="9" t="str">
        <f>D42&amp;","&amp;C42</f>
        <v>458901.28,717701.69</v>
      </c>
    </row>
    <row r="43" spans="1:44">
      <c r="A43" s="20">
        <f>A42+1</f>
        <v>2</v>
      </c>
      <c r="B43" s="44"/>
      <c r="C43" s="60">
        <v>717682.08</v>
      </c>
      <c r="D43" s="60">
        <v>458878.61</v>
      </c>
      <c r="E43" s="79"/>
      <c r="F43" s="72">
        <f>IF(C44=0,C43-$C$42,C43-C44)</f>
        <v>-12.950000000069849</v>
      </c>
      <c r="G43" s="72">
        <f>IF(D44=0,D43-$D$42,D43-D44)</f>
        <v>11.229999999981374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17.141044308950104</v>
      </c>
      <c r="N43" s="36">
        <f>IF(F43=0,,ATAN(G43/F43))</f>
        <v>-0.71438460878125298</v>
      </c>
      <c r="O43" s="36">
        <f>ABS(DEGREES(N43))</f>
        <v>40.931223032270246</v>
      </c>
      <c r="P43" s="37" t="str">
        <f>TEXT(INT(O43),"00")</f>
        <v>40</v>
      </c>
      <c r="Q43" s="38" t="str">
        <f>TEXT((O43-P43)*60,"00")</f>
        <v>56</v>
      </c>
      <c r="R43" s="39" t="str">
        <f>IF(L43="",IF(F43&gt;0,"S","N"),"")</f>
        <v>N</v>
      </c>
      <c r="S43" s="25" t="str">
        <f>IF(L43="",IF(INT(Q43)=60,INT(P43+1),P43),"due")</f>
        <v>40</v>
      </c>
      <c r="T43" s="38" t="str">
        <f>IF(L43="",IF(INT(Q43)=60,"00",Q43),L43)</f>
        <v>56</v>
      </c>
      <c r="U43" s="40" t="str">
        <f>IF(L43="",IF(G43&gt;0,"W","E"),"")</f>
        <v>W</v>
      </c>
      <c r="V43" s="44"/>
      <c r="W43" s="22">
        <f>IF(S43="due",90*(I43+K43),S43+T43/60)</f>
        <v>40.93333333333333</v>
      </c>
      <c r="X43" s="22">
        <f>IF(R43="",W43,IF(R43="N",IF(U43="E",180+W43,180-W43),IF(U43="E",360-W43,W43)))</f>
        <v>139.06666666666666</v>
      </c>
      <c r="Y43" s="22">
        <f>RADIANS(X43)</f>
        <v>2.4271712131067811</v>
      </c>
      <c r="Z43" s="64"/>
      <c r="AA43" s="58">
        <f>-M43*COS(Y43)</f>
        <v>12.94958637127537</v>
      </c>
      <c r="AB43" s="58">
        <f>-M43*SIN(Y43)</f>
        <v>-11.230476962901886</v>
      </c>
      <c r="AC43" s="64"/>
      <c r="AD43" s="82">
        <f>$AA$40/$M$40*M43</f>
        <v>-1.0623166606878163E-3</v>
      </c>
      <c r="AE43" s="82">
        <f>$AB$40/$M$40*M43</f>
        <v>4.0403775660393542E-4</v>
      </c>
      <c r="AF43" s="22">
        <f t="shared" si="0"/>
        <v>12.950648687936058</v>
      </c>
      <c r="AG43" s="22">
        <f t="shared" si="0"/>
        <v>-11.23088100065849</v>
      </c>
      <c r="AH43" s="64"/>
      <c r="AI43" s="25">
        <f>A43</f>
        <v>2</v>
      </c>
      <c r="AJ43" s="82">
        <f t="shared" si="1"/>
        <v>717682.39601102856</v>
      </c>
      <c r="AK43" s="82">
        <f t="shared" si="1"/>
        <v>458878.29680030321</v>
      </c>
      <c r="AL43" s="66"/>
      <c r="AM43" s="9" t="str">
        <f>IF(A44=0,A43&amp;" - 1",A43&amp;" - "&amp;A44)</f>
        <v>2 - 3</v>
      </c>
      <c r="AN43" s="18">
        <f>AN42+F42+F43</f>
        <v>26.269999999902211</v>
      </c>
      <c r="AO43" s="18">
        <f>AN43*G43</f>
        <v>295.01209999841251</v>
      </c>
      <c r="AP43" s="9" t="str">
        <f>D43&amp;","&amp;C43</f>
        <v>458878.61,717682.08</v>
      </c>
    </row>
    <row r="44" spans="1:44" s="46" customFormat="1">
      <c r="A44" s="20">
        <f>A43+1</f>
        <v>3</v>
      </c>
      <c r="B44" s="44"/>
      <c r="C44" s="60">
        <v>717695.03</v>
      </c>
      <c r="D44" s="60">
        <v>458867.38</v>
      </c>
      <c r="E44" s="79"/>
      <c r="F44" s="72">
        <f>IF(C45=0,C44-$C$42,C44-C45)</f>
        <v>-4.1400000000139698</v>
      </c>
      <c r="G44" s="72">
        <f>IF(D45=0,D44-$D$42,D44-D45)</f>
        <v>-0.21999999997206032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4.1458412897870769</v>
      </c>
      <c r="N44" s="22">
        <f>IF(F44=0,,ATAN(G44/F44))</f>
        <v>5.3090160952047098E-2</v>
      </c>
      <c r="O44" s="22">
        <f>ABS(DEGREES(N44))</f>
        <v>3.0418421562225433</v>
      </c>
      <c r="P44" s="24" t="str">
        <f>TEXT(INT(O44),"00")</f>
        <v>03</v>
      </c>
      <c r="Q44" s="25" t="str">
        <f>TEXT((O44-P44)*60,"00")</f>
        <v>03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03</v>
      </c>
      <c r="U44" s="24" t="str">
        <f>IF(L44="",IF(G44&gt;0,"W","E"),"")</f>
        <v>E</v>
      </c>
      <c r="V44" s="44"/>
      <c r="W44" s="22">
        <f>IF(S44="due",90*(I44+K44),S44+T44/60)</f>
        <v>3.05</v>
      </c>
      <c r="X44" s="22">
        <f>IF(R44="",W44,IF(R44="N",IF(U44="E",180+W44,180-W44),IF(U44="E",360-W44,W44)))</f>
        <v>183.05</v>
      </c>
      <c r="Y44" s="22">
        <f>RADIANS(X44)</f>
        <v>3.1948251957756204</v>
      </c>
      <c r="Z44" s="64"/>
      <c r="AA44" s="58">
        <f>-M44*COS(Y44)</f>
        <v>4.1399686341787474</v>
      </c>
      <c r="AB44" s="58">
        <f>-M44*SIN(Y44)</f>
        <v>0.22058945604795441</v>
      </c>
      <c r="AC44" s="64"/>
      <c r="AD44" s="82">
        <f>$AA$40/$M$40*M44</f>
        <v>-2.5693862026881581E-4</v>
      </c>
      <c r="AE44" s="82">
        <f>$AB$40/$M$40*M44</f>
        <v>9.7723124902425262E-5</v>
      </c>
      <c r="AF44" s="22">
        <f>AA44-AD44</f>
        <v>4.1402255727990163</v>
      </c>
      <c r="AG44" s="22">
        <f>AB44-AE44</f>
        <v>0.22049173292305199</v>
      </c>
      <c r="AH44" s="64"/>
      <c r="AI44" s="25">
        <f>A44</f>
        <v>3</v>
      </c>
      <c r="AJ44" s="82">
        <f t="shared" si="1"/>
        <v>717695.34665971645</v>
      </c>
      <c r="AK44" s="82">
        <f t="shared" si="1"/>
        <v>458867.06591930258</v>
      </c>
      <c r="AL44" s="66"/>
      <c r="AM44" s="9" t="str">
        <f>IF(A45=0,A44&amp;" - 1",A44&amp;" - "&amp;A45)</f>
        <v>3 - 4</v>
      </c>
      <c r="AN44" s="18">
        <f>AN43+F43+F44</f>
        <v>9.1799999998183921</v>
      </c>
      <c r="AO44" s="18">
        <f>AN44*G44</f>
        <v>-2.0195999997035599</v>
      </c>
      <c r="AP44" s="9" t="str">
        <f>D44&amp;","&amp;C44</f>
        <v>458867.38,717695.03</v>
      </c>
    </row>
    <row r="45" spans="1:44" s="46" customFormat="1">
      <c r="A45" s="20">
        <f t="shared" ref="A45:A46" si="2">A44+1</f>
        <v>4</v>
      </c>
      <c r="B45" s="44"/>
      <c r="C45" s="60">
        <v>717699.17</v>
      </c>
      <c r="D45" s="60">
        <v>458867.6</v>
      </c>
      <c r="E45" s="79"/>
      <c r="F45" s="72">
        <f t="shared" ref="F45:F46" si="3">IF(C46=0,C45-$C$42,C45-C46)</f>
        <v>-17.699999999953434</v>
      </c>
      <c r="G45" s="72">
        <f t="shared" ref="G45:G46" si="4">IF(D46=0,D45-$D$42,D45-D46)</f>
        <v>-20.309999999997672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26.940417591385941</v>
      </c>
      <c r="N45" s="22">
        <f t="shared" ref="N45:N46" si="11">IF(F45=0,,ATAN(G45/F45))</f>
        <v>0.85395668700170146</v>
      </c>
      <c r="O45" s="22">
        <f t="shared" ref="O45:O46" si="12">ABS(DEGREES(N45))</f>
        <v>48.928114052171743</v>
      </c>
      <c r="P45" s="24" t="str">
        <f t="shared" ref="P45:P46" si="13">TEXT(INT(O45),"00")</f>
        <v>48</v>
      </c>
      <c r="Q45" s="25" t="str">
        <f t="shared" ref="Q45:Q46" si="14">TEXT((O45-P45)*60,"00")</f>
        <v>56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48</v>
      </c>
      <c r="T45" s="25" t="str">
        <f t="shared" ref="T45:T46" si="17">IF(L45="",IF(INT(Q45)=60,"00",Q45),L45)</f>
        <v>56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48.93333333333333</v>
      </c>
      <c r="X45" s="22">
        <f t="shared" ref="X45:X46" si="20">IF(R45="",W45,IF(R45="N",IF(U45="E",180+W45,180-W45),IF(U45="E",360-W45,W45)))</f>
        <v>228.93333333333334</v>
      </c>
      <c r="Y45" s="22">
        <f t="shared" ref="Y45:Y46" si="21">RADIANS(X45)</f>
        <v>3.9956404342323517</v>
      </c>
      <c r="Z45" s="64"/>
      <c r="AA45" s="58">
        <f t="shared" ref="AA45:AA46" si="22">-M45*COS(Y45)</f>
        <v>17.69814981467243</v>
      </c>
      <c r="AB45" s="58">
        <f t="shared" ref="AB45:AB46" si="23">-M45*SIN(Y45)</f>
        <v>20.3116122731719</v>
      </c>
      <c r="AC45" s="64"/>
      <c r="AD45" s="82">
        <f t="shared" ref="AD45:AD46" si="24">$AA$40/$M$40*M45</f>
        <v>-1.6696330712051789E-3</v>
      </c>
      <c r="AE45" s="82">
        <f t="shared" ref="AE45:AE46" si="25">$AB$40/$M$40*M45</f>
        <v>6.3502232941042315E-4</v>
      </c>
      <c r="AF45" s="22">
        <f t="shared" ref="AF45:AF46" si="26">AA45-AD45</f>
        <v>17.699819447743636</v>
      </c>
      <c r="AG45" s="22">
        <f t="shared" ref="AG45:AG46" si="27">AB45-AE45</f>
        <v>20.310977250842488</v>
      </c>
      <c r="AH45" s="64"/>
      <c r="AI45" s="25">
        <f t="shared" ref="AI45:AI46" si="28">A45</f>
        <v>4</v>
      </c>
      <c r="AJ45" s="82">
        <f t="shared" ref="AJ45:AJ46" si="29">AJ44+AF44</f>
        <v>717699.4868852892</v>
      </c>
      <c r="AK45" s="82">
        <f t="shared" ref="AK45:AK46" si="30">AK44+AG44</f>
        <v>458867.28641103551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-12.660000000149012</v>
      </c>
      <c r="AO45" s="18">
        <f t="shared" ref="AO45:AO46" si="33">AN45*G45</f>
        <v>257.12460000299694</v>
      </c>
      <c r="AP45" s="9" t="str">
        <f t="shared" ref="AP45:AP46" si="34">D45&amp;","&amp;C45</f>
        <v>458867.6,717699.17</v>
      </c>
    </row>
    <row r="46" spans="1:44" s="46" customFormat="1">
      <c r="A46" s="20">
        <f t="shared" si="2"/>
        <v>5</v>
      </c>
      <c r="B46" s="44"/>
      <c r="C46" s="60">
        <v>717716.87</v>
      </c>
      <c r="D46" s="60">
        <v>458887.91</v>
      </c>
      <c r="E46" s="79"/>
      <c r="F46" s="72">
        <f t="shared" si="3"/>
        <v>15.180000000051223</v>
      </c>
      <c r="G46" s="72">
        <f t="shared" si="4"/>
        <v>-13.370000000053551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20.228428016111067</v>
      </c>
      <c r="N46" s="22">
        <f t="shared" si="11"/>
        <v>-0.72208534783984557</v>
      </c>
      <c r="O46" s="22">
        <f t="shared" si="12"/>
        <v>41.372442879459143</v>
      </c>
      <c r="P46" s="24" t="str">
        <f t="shared" si="13"/>
        <v>41</v>
      </c>
      <c r="Q46" s="25" t="str">
        <f t="shared" si="14"/>
        <v>22</v>
      </c>
      <c r="R46" s="23" t="str">
        <f t="shared" si="15"/>
        <v>S</v>
      </c>
      <c r="S46" s="25" t="str">
        <f t="shared" si="16"/>
        <v>41</v>
      </c>
      <c r="T46" s="25" t="str">
        <f t="shared" si="17"/>
        <v>22</v>
      </c>
      <c r="U46" s="24" t="str">
        <f t="shared" si="18"/>
        <v>E</v>
      </c>
      <c r="V46" s="44"/>
      <c r="W46" s="22">
        <f t="shared" si="19"/>
        <v>41.366666666666667</v>
      </c>
      <c r="X46" s="22">
        <f t="shared" si="20"/>
        <v>318.63333333333333</v>
      </c>
      <c r="Y46" s="22">
        <f t="shared" si="21"/>
        <v>5.5612007732712652</v>
      </c>
      <c r="Z46" s="64"/>
      <c r="AA46" s="58">
        <f t="shared" si="22"/>
        <v>-15.181347805172848</v>
      </c>
      <c r="AB46" s="58">
        <f t="shared" si="23"/>
        <v>13.368469576632945</v>
      </c>
      <c r="AC46" s="64"/>
      <c r="AD46" s="82">
        <f t="shared" si="24"/>
        <v>-1.2536573451256184E-3</v>
      </c>
      <c r="AE46" s="82">
        <f t="shared" si="25"/>
        <v>4.7681159490301292E-4</v>
      </c>
      <c r="AF46" s="22">
        <f t="shared" si="26"/>
        <v>-15.180094147827722</v>
      </c>
      <c r="AG46" s="22">
        <f t="shared" si="27"/>
        <v>13.367992765038043</v>
      </c>
      <c r="AH46" s="64"/>
      <c r="AI46" s="25">
        <f t="shared" si="28"/>
        <v>5</v>
      </c>
      <c r="AJ46" s="82">
        <f t="shared" si="29"/>
        <v>717717.1867047369</v>
      </c>
      <c r="AK46" s="82">
        <f t="shared" si="30"/>
        <v>458887.59738828638</v>
      </c>
      <c r="AL46" s="66"/>
      <c r="AM46" s="9" t="str">
        <f t="shared" si="31"/>
        <v>5 - 1</v>
      </c>
      <c r="AN46" s="18">
        <f t="shared" si="32"/>
        <v>-15.180000000051223</v>
      </c>
      <c r="AO46" s="18">
        <f t="shared" si="33"/>
        <v>202.95660000149775</v>
      </c>
      <c r="AP46" s="9" t="str">
        <f t="shared" si="34"/>
        <v>458887.91,717716.87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23" sqref="D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80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1196.2395999970265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598.11979999851326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3.3568523999284641E-3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29714.276077805225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99.746438963917413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1.1080087868151622E-3</v>
      </c>
      <c r="AB40" s="91">
        <f>SUM(AB42:AB65536)</f>
        <v>-3.1687181261901287E-3</v>
      </c>
      <c r="AC40" s="91"/>
      <c r="AD40" s="91">
        <f>SUM(AD42:AD65536)</f>
        <v>1.1080087868151622E-3</v>
      </c>
      <c r="AE40" s="91">
        <f>SUM(AE42:AE65536)</f>
        <v>-3.1687181261901287E-3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717667.33558033453</v>
      </c>
      <c r="AK40" s="92">
        <f>AK44+AG44</f>
        <v>458891.47768487548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3526.9300000000512</v>
      </c>
      <c r="G41" s="72">
        <f>IF(D42=0,D41-$D$41,D41-D42)</f>
        <v>3548.9399999999441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5003.4198653021276</v>
      </c>
      <c r="N41" s="36">
        <f>IF(F41=0,,ATAN(G41/F41))</f>
        <v>0.78850872492744328</v>
      </c>
      <c r="O41" s="36">
        <f>ABS(DEGREES(N41))</f>
        <v>45.17822204758447</v>
      </c>
      <c r="P41" s="37" t="str">
        <f>TEXT(INT(O41),"00")</f>
        <v>45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45.18333333333333</v>
      </c>
      <c r="X41" s="22">
        <f>IF(R41="",W41,IF(R41="N",IF(U41="E",180+W41,180-W41),IF(U41="E",360-W41,W41)))</f>
        <v>45.18333333333333</v>
      </c>
      <c r="Y41" s="22">
        <f>RADIANS(X41)</f>
        <v>0.7885979336927712</v>
      </c>
      <c r="Z41" s="64"/>
      <c r="AA41" s="58">
        <f>-M41*COS(Y41)</f>
        <v>-3526.6133894108348</v>
      </c>
      <c r="AB41" s="58">
        <f>-M41*SIN(Y41)</f>
        <v>-3549.2546189486302</v>
      </c>
      <c r="AC41" s="64"/>
      <c r="AD41" s="22">
        <v>0</v>
      </c>
      <c r="AE41" s="22">
        <v>0</v>
      </c>
      <c r="AF41" s="22">
        <f t="shared" ref="AF41:AG43" si="0">AA41-AD41</f>
        <v>-3526.6133894108348</v>
      </c>
      <c r="AG41" s="22">
        <f t="shared" si="0"/>
        <v>-3549.2546189486302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717701.69</v>
      </c>
      <c r="D42" s="60">
        <v>458901.28</v>
      </c>
      <c r="E42" s="79"/>
      <c r="F42" s="72">
        <f>IF(C43=0,C42-$C$42,C42-C43)</f>
        <v>7.4599999999627471</v>
      </c>
      <c r="G42" s="72">
        <f>IF(D43=0,D42-$D$42,D42-D43)</f>
        <v>-6.5699999999487773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9.940648872119521</v>
      </c>
      <c r="N42" s="36">
        <f>IF(F42=0,,ATAN(G42/F42))</f>
        <v>-0.72204755263148779</v>
      </c>
      <c r="O42" s="36">
        <f>ABS(DEGREES(N42))</f>
        <v>41.370277373534428</v>
      </c>
      <c r="P42" s="37" t="str">
        <f>TEXT(INT(O42),"00")</f>
        <v>41</v>
      </c>
      <c r="Q42" s="38" t="str">
        <f>TEXT((O42-P42)*60,"00")</f>
        <v>22</v>
      </c>
      <c r="R42" s="39" t="str">
        <f>IF(L42="",IF(F42&gt;0,"S","N"),"")</f>
        <v>S</v>
      </c>
      <c r="S42" s="25" t="str">
        <f>IF(L42="",IF(INT(Q42)=60,INT(P42+1),P42),"due")</f>
        <v>41</v>
      </c>
      <c r="T42" s="38" t="str">
        <f>IF(L42="",IF(INT(Q42)=60,"00",Q42),L42)</f>
        <v>22</v>
      </c>
      <c r="U42" s="40" t="str">
        <f>IF(L42="",IF(G42&gt;0,"W","E"),"")</f>
        <v>E</v>
      </c>
      <c r="V42" s="44"/>
      <c r="W42" s="22">
        <f>IF(S42="due",90*(I42+K42),S42+T42/60)</f>
        <v>41.366666666666667</v>
      </c>
      <c r="X42" s="22">
        <f>IF(R42="",W42,IF(R42="N",IF(U42="E",180+W42,180-W42),IF(U42="E",360-W42,W42)))</f>
        <v>318.63333333333333</v>
      </c>
      <c r="Y42" s="22">
        <f>RADIANS(X42)</f>
        <v>5.5612007732712652</v>
      </c>
      <c r="Z42" s="64"/>
      <c r="AA42" s="58">
        <f>-M42*COS(Y42)</f>
        <v>-7.4604140181605025</v>
      </c>
      <c r="AB42" s="58">
        <f>-M42*SIN(Y42)</f>
        <v>6.5695298672283524</v>
      </c>
      <c r="AC42" s="64"/>
      <c r="AD42" s="82">
        <f>$AA$40/$M$40*M42</f>
        <v>1.1042325331470748E-4</v>
      </c>
      <c r="AE42" s="82">
        <f>$AB$40/$M$40*M42</f>
        <v>-3.1579186780363326E-4</v>
      </c>
      <c r="AF42" s="22">
        <f t="shared" si="0"/>
        <v>-7.460524441413817</v>
      </c>
      <c r="AG42" s="22">
        <f t="shared" si="0"/>
        <v>6.5698456590961563</v>
      </c>
      <c r="AH42" s="63"/>
      <c r="AI42" s="38">
        <f>A42</f>
        <v>1</v>
      </c>
      <c r="AJ42" s="82">
        <f t="shared" ref="AJ42:AK44" si="1">AJ41+AF41</f>
        <v>717702.00661058922</v>
      </c>
      <c r="AK42" s="82">
        <f t="shared" si="1"/>
        <v>458900.96538105136</v>
      </c>
      <c r="AL42" s="66"/>
      <c r="AM42" s="9" t="str">
        <f>IF(A43=0,A42&amp;" - 1",A42&amp;" - "&amp;A43)</f>
        <v>1 - 2</v>
      </c>
      <c r="AN42" s="18">
        <f>F42</f>
        <v>7.4599999999627471</v>
      </c>
      <c r="AO42" s="18">
        <f>AN42*G42</f>
        <v>-49.012199999373124</v>
      </c>
      <c r="AP42" s="9" t="str">
        <f>D42&amp;","&amp;C42</f>
        <v>458901.28,717701.69</v>
      </c>
    </row>
    <row r="43" spans="1:44">
      <c r="A43" s="20">
        <f>A42+1</f>
        <v>2</v>
      </c>
      <c r="B43" s="44"/>
      <c r="C43" s="60">
        <v>717694.23</v>
      </c>
      <c r="D43" s="60">
        <v>458907.85</v>
      </c>
      <c r="E43" s="79"/>
      <c r="F43" s="72">
        <f>IF(C44=0,C43-$C$42,C43-C44)</f>
        <v>7.6199999999953434</v>
      </c>
      <c r="G43" s="72">
        <f>IF(D44=0,D43-$D$42,D43-D44)</f>
        <v>-6.5300000000279397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10.035203037322859</v>
      </c>
      <c r="N43" s="36">
        <f>IF(F43=0,,ATAN(G43/F43))</f>
        <v>-0.70851818739207229</v>
      </c>
      <c r="O43" s="36">
        <f>ABS(DEGREES(N43))</f>
        <v>40.595101845824921</v>
      </c>
      <c r="P43" s="37" t="str">
        <f>TEXT(INT(O43),"00")</f>
        <v>40</v>
      </c>
      <c r="Q43" s="38" t="str">
        <f>TEXT((O43-P43)*60,"00")</f>
        <v>36</v>
      </c>
      <c r="R43" s="39" t="str">
        <f>IF(L43="",IF(F43&gt;0,"S","N"),"")</f>
        <v>S</v>
      </c>
      <c r="S43" s="25" t="str">
        <f>IF(L43="",IF(INT(Q43)=60,INT(P43+1),P43),"due")</f>
        <v>40</v>
      </c>
      <c r="T43" s="38" t="str">
        <f>IF(L43="",IF(INT(Q43)=60,"00",Q43),L43)</f>
        <v>36</v>
      </c>
      <c r="U43" s="40" t="str">
        <f>IF(L43="",IF(G43&gt;0,"W","E"),"")</f>
        <v>E</v>
      </c>
      <c r="V43" s="44"/>
      <c r="W43" s="22">
        <f>IF(S43="due",90*(I43+K43),S43+T43/60)</f>
        <v>40.6</v>
      </c>
      <c r="X43" s="22">
        <f>IF(R43="",W43,IF(R43="N",IF(U43="E",180+W43,180-W43),IF(U43="E",360-W43,W43)))</f>
        <v>319.39999999999998</v>
      </c>
      <c r="Y43" s="22">
        <f>RADIANS(X43)</f>
        <v>5.5745816308698881</v>
      </c>
      <c r="Z43" s="64"/>
      <c r="AA43" s="58">
        <f>-M43*COS(Y43)</f>
        <v>-7.6194417295190897</v>
      </c>
      <c r="AB43" s="58">
        <f>-M43*SIN(Y43)</f>
        <v>6.5306514017176776</v>
      </c>
      <c r="AC43" s="64"/>
      <c r="AD43" s="82">
        <f>$AA$40/$M$40*M43</f>
        <v>1.1147358500537735E-4</v>
      </c>
      <c r="AE43" s="82">
        <f>$AB$40/$M$40*M43</f>
        <v>-3.1879563916929553E-4</v>
      </c>
      <c r="AF43" s="22">
        <f t="shared" si="0"/>
        <v>-7.6195532031040951</v>
      </c>
      <c r="AG43" s="22">
        <f t="shared" si="0"/>
        <v>6.5309701973568473</v>
      </c>
      <c r="AH43" s="64"/>
      <c r="AI43" s="25">
        <f>A43</f>
        <v>2</v>
      </c>
      <c r="AJ43" s="82">
        <f t="shared" si="1"/>
        <v>717694.54608614778</v>
      </c>
      <c r="AK43" s="82">
        <f t="shared" si="1"/>
        <v>458907.53522671043</v>
      </c>
      <c r="AL43" s="66"/>
      <c r="AM43" s="9" t="str">
        <f>IF(A44=0,A43&amp;" - 1",A43&amp;" - "&amp;A44)</f>
        <v>2 - 3</v>
      </c>
      <c r="AN43" s="18">
        <f>AN42+F42+F43</f>
        <v>22.539999999920838</v>
      </c>
      <c r="AO43" s="18">
        <f>AN43*G43</f>
        <v>-147.18620000011282</v>
      </c>
      <c r="AP43" s="9" t="str">
        <f>D43&amp;","&amp;C43</f>
        <v>458907.85,717694.23</v>
      </c>
    </row>
    <row r="44" spans="1:44" s="46" customFormat="1">
      <c r="A44" s="20">
        <f>A43+1</f>
        <v>3</v>
      </c>
      <c r="B44" s="44"/>
      <c r="C44" s="60">
        <v>717686.61</v>
      </c>
      <c r="D44" s="60">
        <v>458914.38</v>
      </c>
      <c r="E44" s="79"/>
      <c r="F44" s="72">
        <f>IF(C45=0,C44-$C$42,C44-C45)</f>
        <v>19.589999999967404</v>
      </c>
      <c r="G44" s="72">
        <f>IF(D45=0,D44-$D$42,D44-D45)</f>
        <v>22.590000000025611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29.901107002916799</v>
      </c>
      <c r="N44" s="22">
        <f>IF(F44=0,,ATAN(G44/F44))</f>
        <v>0.85640235281938182</v>
      </c>
      <c r="O44" s="22">
        <f>ABS(DEGREES(N44))</f>
        <v>49.068240381624236</v>
      </c>
      <c r="P44" s="24" t="str">
        <f>TEXT(INT(O44),"00")</f>
        <v>49</v>
      </c>
      <c r="Q44" s="25" t="str">
        <f>TEXT((O44-P44)*60,"00")</f>
        <v>04</v>
      </c>
      <c r="R44" s="23" t="str">
        <f>IF(L44="",IF(F44&gt;0,"S","N"),"")</f>
        <v>S</v>
      </c>
      <c r="S44" s="25" t="str">
        <f>IF(L44="",IF(INT(Q44)=60,INT(P44+1),P44),"due")</f>
        <v>49</v>
      </c>
      <c r="T44" s="25" t="str">
        <f>IF(L44="",IF(INT(Q44)=60,"00",Q44),L44)</f>
        <v>04</v>
      </c>
      <c r="U44" s="24" t="str">
        <f>IF(L44="",IF(G44&gt;0,"W","E"),"")</f>
        <v>W</v>
      </c>
      <c r="V44" s="44"/>
      <c r="W44" s="22">
        <f>IF(S44="due",90*(I44+K44),S44+T44/60)</f>
        <v>49.06666666666667</v>
      </c>
      <c r="X44" s="22">
        <f>IF(R44="",W44,IF(R44="N",IF(U44="E",180+W44,180-W44),IF(U44="E",360-W44,W44)))</f>
        <v>49.06666666666667</v>
      </c>
      <c r="Y44" s="22">
        <f>RADIANS(X44)</f>
        <v>0.85637488631188441</v>
      </c>
      <c r="Z44" s="64"/>
      <c r="AA44" s="58">
        <f>-M44*COS(Y44)</f>
        <v>-19.590620460982255</v>
      </c>
      <c r="AB44" s="58">
        <f>-M44*SIN(Y44)</f>
        <v>-22.589461922622757</v>
      </c>
      <c r="AC44" s="64"/>
      <c r="AD44" s="82">
        <f>$AA$40/$M$40*M44</f>
        <v>3.3214909363047025E-4</v>
      </c>
      <c r="AE44" s="82">
        <f>$AB$40/$M$40*M44</f>
        <v>-9.4989034934437656E-4</v>
      </c>
      <c r="AF44" s="22">
        <f>AA44-AD44</f>
        <v>-19.590952610075885</v>
      </c>
      <c r="AG44" s="22">
        <f>AB44-AE44</f>
        <v>-22.588512032273414</v>
      </c>
      <c r="AH44" s="64"/>
      <c r="AI44" s="25">
        <f>A44</f>
        <v>3</v>
      </c>
      <c r="AJ44" s="82">
        <f t="shared" si="1"/>
        <v>717686.92653294466</v>
      </c>
      <c r="AK44" s="82">
        <f t="shared" si="1"/>
        <v>458914.06619690778</v>
      </c>
      <c r="AL44" s="66"/>
      <c r="AM44" s="9" t="str">
        <f>IF(A45=0,A44&amp;" - 1",A44&amp;" - "&amp;A45)</f>
        <v>3 - 4</v>
      </c>
      <c r="AN44" s="18">
        <f>AN43+F43+F44</f>
        <v>49.749999999883585</v>
      </c>
      <c r="AO44" s="18">
        <f>AN44*G44</f>
        <v>1123.8524999986444</v>
      </c>
      <c r="AP44" s="9" t="str">
        <f>D44&amp;","&amp;C44</f>
        <v>458914.38,717686.61</v>
      </c>
    </row>
    <row r="45" spans="1:44" s="46" customFormat="1">
      <c r="A45" s="20">
        <f t="shared" ref="A45:A46" si="2">A44+1</f>
        <v>4</v>
      </c>
      <c r="B45" s="44"/>
      <c r="C45" s="60">
        <v>717667.02</v>
      </c>
      <c r="D45" s="60">
        <v>458891.79</v>
      </c>
      <c r="E45" s="79"/>
      <c r="F45" s="72">
        <f t="shared" ref="F45:F46" si="3">IF(C46=0,C45-$C$42,C45-C46)</f>
        <v>-15.150000000023283</v>
      </c>
      <c r="G45" s="72">
        <f t="shared" ref="G45:G46" si="4">IF(D46=0,D45-$D$42,D45-D46)</f>
        <v>13.089999999967404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20.021753169986191</v>
      </c>
      <c r="N45" s="22">
        <f t="shared" ref="N45:N46" si="11">IF(F45=0,,ATAN(G45/F45))</f>
        <v>-0.71258096194834963</v>
      </c>
      <c r="O45" s="22">
        <f t="shared" ref="O45:O46" si="12">ABS(DEGREES(N45))</f>
        <v>40.827881681012748</v>
      </c>
      <c r="P45" s="24" t="str">
        <f t="shared" ref="P45:P46" si="13">TEXT(INT(O45),"00")</f>
        <v>40</v>
      </c>
      <c r="Q45" s="25" t="str">
        <f t="shared" ref="Q45:Q46" si="14">TEXT((O45-P45)*60,"00")</f>
        <v>50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40</v>
      </c>
      <c r="T45" s="25" t="str">
        <f t="shared" ref="T45:T46" si="17">IF(L45="",IF(INT(Q45)=60,"00",Q45),L45)</f>
        <v>50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40.833333333333336</v>
      </c>
      <c r="X45" s="22">
        <f t="shared" ref="X45:X46" si="20">IF(R45="",W45,IF(R45="N",IF(U45="E",180+W45,180-W45),IF(U45="E",360-W45,W45)))</f>
        <v>139.16666666666666</v>
      </c>
      <c r="Y45" s="22">
        <f t="shared" ref="Y45:Y46" si="21">RADIANS(X45)</f>
        <v>2.4289165423587753</v>
      </c>
      <c r="Z45" s="64"/>
      <c r="AA45" s="58">
        <f t="shared" ref="AA45:AA46" si="22">-M45*COS(Y45)</f>
        <v>15.148754427335637</v>
      </c>
      <c r="AB45" s="58">
        <f t="shared" ref="AB45:AB46" si="23">-M45*SIN(Y45)</f>
        <v>-13.091441452343243</v>
      </c>
      <c r="AC45" s="64"/>
      <c r="AD45" s="82">
        <f t="shared" ref="AD45:AD46" si="24">$AA$40/$M$40*M45</f>
        <v>2.2240672118444286E-4</v>
      </c>
      <c r="AE45" s="82">
        <f t="shared" ref="AE45:AE46" si="25">$AB$40/$M$40*M45</f>
        <v>-6.3604568590954998E-4</v>
      </c>
      <c r="AF45" s="22">
        <f t="shared" ref="AF45:AF46" si="26">AA45-AD45</f>
        <v>15.148532020614454</v>
      </c>
      <c r="AG45" s="22">
        <f t="shared" ref="AG45:AG46" si="27">AB45-AE45</f>
        <v>-13.090805406657333</v>
      </c>
      <c r="AH45" s="64"/>
      <c r="AI45" s="25">
        <f t="shared" ref="AI45:AI46" si="28">A45</f>
        <v>4</v>
      </c>
      <c r="AJ45" s="82">
        <f t="shared" ref="AJ45:AJ46" si="29">AJ44+AF44</f>
        <v>717667.33558033453</v>
      </c>
      <c r="AK45" s="82">
        <f t="shared" ref="AK45:AK46" si="30">AK44+AG44</f>
        <v>458891.47768487548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54.189999999827705</v>
      </c>
      <c r="AO45" s="18">
        <f t="shared" ref="AO45:AO46" si="33">AN45*G45</f>
        <v>709.34709999597828</v>
      </c>
      <c r="AP45" s="9" t="str">
        <f t="shared" ref="AP45:AP46" si="34">D45&amp;","&amp;C45</f>
        <v>458891.79,717667.02</v>
      </c>
    </row>
    <row r="46" spans="1:44" s="46" customFormat="1">
      <c r="A46" s="20">
        <f t="shared" si="2"/>
        <v>5</v>
      </c>
      <c r="B46" s="44"/>
      <c r="C46" s="60">
        <v>717682.17</v>
      </c>
      <c r="D46" s="60">
        <v>458878.7</v>
      </c>
      <c r="E46" s="79"/>
      <c r="F46" s="72">
        <f t="shared" si="3"/>
        <v>-19.519999999902211</v>
      </c>
      <c r="G46" s="72">
        <f t="shared" si="4"/>
        <v>-22.580000000016298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29.847726881572044</v>
      </c>
      <c r="N46" s="22">
        <f t="shared" si="11"/>
        <v>0.85795465700639251</v>
      </c>
      <c r="O46" s="22">
        <f t="shared" si="12"/>
        <v>49.157180860060436</v>
      </c>
      <c r="P46" s="24" t="str">
        <f t="shared" si="13"/>
        <v>49</v>
      </c>
      <c r="Q46" s="25" t="str">
        <f t="shared" si="14"/>
        <v>09</v>
      </c>
      <c r="R46" s="23" t="str">
        <f t="shared" si="15"/>
        <v>N</v>
      </c>
      <c r="S46" s="25" t="str">
        <f t="shared" si="16"/>
        <v>49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49.15</v>
      </c>
      <c r="X46" s="22">
        <f t="shared" si="20"/>
        <v>229.15</v>
      </c>
      <c r="Y46" s="22">
        <f t="shared" si="21"/>
        <v>3.9994219809450064</v>
      </c>
      <c r="Z46" s="64"/>
      <c r="AA46" s="58">
        <f t="shared" si="22"/>
        <v>19.522829790113022</v>
      </c>
      <c r="AB46" s="58">
        <f t="shared" si="23"/>
        <v>22.577553387893779</v>
      </c>
      <c r="AC46" s="64"/>
      <c r="AD46" s="82">
        <f t="shared" si="24"/>
        <v>3.3155613368016421E-4</v>
      </c>
      <c r="AE46" s="82">
        <f t="shared" si="25"/>
        <v>-9.4819458396327321E-4</v>
      </c>
      <c r="AF46" s="22">
        <f t="shared" si="26"/>
        <v>19.522498233979341</v>
      </c>
      <c r="AG46" s="22">
        <f t="shared" si="27"/>
        <v>22.578501582477742</v>
      </c>
      <c r="AH46" s="64"/>
      <c r="AI46" s="25">
        <f t="shared" si="28"/>
        <v>5</v>
      </c>
      <c r="AJ46" s="82">
        <f t="shared" si="29"/>
        <v>717682.48411235516</v>
      </c>
      <c r="AK46" s="82">
        <f t="shared" si="30"/>
        <v>458878.3868794688</v>
      </c>
      <c r="AL46" s="66"/>
      <c r="AM46" s="9" t="str">
        <f t="shared" si="31"/>
        <v>5 - 1</v>
      </c>
      <c r="AN46" s="18">
        <f t="shared" si="32"/>
        <v>19.519999999902211</v>
      </c>
      <c r="AO46" s="18">
        <f t="shared" si="33"/>
        <v>-440.76159999811006</v>
      </c>
      <c r="AP46" s="9" t="str">
        <f t="shared" si="34"/>
        <v>458878.7,717682.17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1185.2713999999976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592.63569999999879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5.0848176142109947E-3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19274.277240943527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98.006184415935735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4.9718070274629156E-3</v>
      </c>
      <c r="AB40" s="91">
        <f>SUM(AB42:AB65536)</f>
        <v>1.0660699092746029E-3</v>
      </c>
      <c r="AC40" s="91"/>
      <c r="AD40" s="91">
        <f>SUM(AD42:AD65536)</f>
        <v>4.9718070274629156E-3</v>
      </c>
      <c r="AE40" s="91">
        <f>SUM(AE42:AE65536)</f>
        <v>1.0660699092746029E-3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717654.21692344872</v>
      </c>
      <c r="AK40" s="92">
        <f>AK44+AG44</f>
        <v>458902.8526057775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3542.0100000000093</v>
      </c>
      <c r="G41" s="72">
        <f>IF(D42=0,D41-$D$41,D41-D42)</f>
        <v>3535.8799999999464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5004.8258925261016</v>
      </c>
      <c r="N41" s="36">
        <f>IF(F41=0,,ATAN(G41/F41))</f>
        <v>0.78453208629433147</v>
      </c>
      <c r="O41" s="36">
        <f>ABS(DEGREES(N41))</f>
        <v>44.950377437258489</v>
      </c>
      <c r="P41" s="37" t="str">
        <f>TEXT(INT(O41),"00")</f>
        <v>44</v>
      </c>
      <c r="Q41" s="38" t="str">
        <f>TEXT((O41-P41)*60,"00")</f>
        <v>57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44.95</v>
      </c>
      <c r="X41" s="22">
        <f>IF(R41="",W41,IF(R41="N",IF(U41="E",180+W41,180-W41),IF(U41="E",360-W41,W41)))</f>
        <v>44.95</v>
      </c>
      <c r="Y41" s="22">
        <f>RADIANS(X41)</f>
        <v>0.78452549877145117</v>
      </c>
      <c r="Z41" s="64"/>
      <c r="AA41" s="58">
        <f>-M41*COS(Y41)</f>
        <v>-3542.0332926135575</v>
      </c>
      <c r="AB41" s="58">
        <f>-M41*SIN(Y41)</f>
        <v>-3535.8566668513095</v>
      </c>
      <c r="AC41" s="64"/>
      <c r="AD41" s="22">
        <v>0</v>
      </c>
      <c r="AE41" s="22">
        <v>0</v>
      </c>
      <c r="AF41" s="22">
        <f t="shared" ref="AF41:AG43" si="0">AA41-AD41</f>
        <v>-3542.0332926135575</v>
      </c>
      <c r="AG41" s="22">
        <f t="shared" si="0"/>
        <v>-3535.8566668513095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717686.61</v>
      </c>
      <c r="D42" s="60">
        <v>458914.34</v>
      </c>
      <c r="E42" s="79"/>
      <c r="F42" s="72">
        <f>IF(C43=0,C42-$C$42,C42-C43)</f>
        <v>14.989999999990687</v>
      </c>
      <c r="G42" s="72">
        <f>IF(D43=0,D42-$D$42,D42-D43)</f>
        <v>-13.089999999967404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19.900959775821551</v>
      </c>
      <c r="N42" s="36">
        <f>IF(F42=0,,ATAN(G42/F42))</f>
        <v>-0.71783732681983803</v>
      </c>
      <c r="O42" s="36">
        <f>ABS(DEGREES(N42))</f>
        <v>41.129049203729856</v>
      </c>
      <c r="P42" s="37" t="str">
        <f>TEXT(INT(O42),"00")</f>
        <v>41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41</v>
      </c>
      <c r="T42" s="38" t="str">
        <f>IF(L42="",IF(INT(Q42)=60,"00",Q42),L42)</f>
        <v>08</v>
      </c>
      <c r="U42" s="40" t="str">
        <f>IF(L42="",IF(G42&gt;0,"W","E"),"")</f>
        <v>E</v>
      </c>
      <c r="V42" s="44"/>
      <c r="W42" s="22">
        <f>IF(S42="due",90*(I42+K42),S42+T42/60)</f>
        <v>41.133333333333333</v>
      </c>
      <c r="X42" s="22">
        <f>IF(R42="",W42,IF(R42="N",IF(U42="E",180+W42,180-W42),IF(U42="E",360-W42,W42)))</f>
        <v>318.86666666666667</v>
      </c>
      <c r="Y42" s="22">
        <f>RADIANS(X42)</f>
        <v>5.5652732081925853</v>
      </c>
      <c r="Z42" s="64"/>
      <c r="AA42" s="58">
        <f>-M42*COS(Y42)</f>
        <v>-14.989021190419813</v>
      </c>
      <c r="AB42" s="58">
        <f>-M42*SIN(Y42)</f>
        <v>13.091120798159842</v>
      </c>
      <c r="AC42" s="64"/>
      <c r="AD42" s="82">
        <f>$AA$40/$M$40*M42</f>
        <v>1.0095662049934701E-3</v>
      </c>
      <c r="AE42" s="82">
        <f>$AB$40/$M$40*M42</f>
        <v>2.1647424097900018E-4</v>
      </c>
      <c r="AF42" s="22">
        <f t="shared" si="0"/>
        <v>-14.990030756624806</v>
      </c>
      <c r="AG42" s="22">
        <f t="shared" si="0"/>
        <v>13.090904323918863</v>
      </c>
      <c r="AH42" s="63"/>
      <c r="AI42" s="38">
        <f>A42</f>
        <v>1</v>
      </c>
      <c r="AJ42" s="82">
        <f t="shared" ref="AJ42:AK44" si="1">AJ41+AF41</f>
        <v>717686.58670738642</v>
      </c>
      <c r="AK42" s="82">
        <f t="shared" si="1"/>
        <v>458914.36333314865</v>
      </c>
      <c r="AL42" s="66"/>
      <c r="AM42" s="9" t="str">
        <f>IF(A43=0,A42&amp;" - 1",A42&amp;" - "&amp;A43)</f>
        <v>1 - 2</v>
      </c>
      <c r="AN42" s="18">
        <f>F42</f>
        <v>14.989999999990687</v>
      </c>
      <c r="AO42" s="18">
        <f>AN42*G42</f>
        <v>-196.21909999938947</v>
      </c>
      <c r="AP42" s="9" t="str">
        <f>D42&amp;","&amp;C42</f>
        <v>458914.34,717686.61</v>
      </c>
    </row>
    <row r="43" spans="1:44">
      <c r="A43" s="20">
        <f>A42+1</f>
        <v>2</v>
      </c>
      <c r="B43" s="44"/>
      <c r="C43" s="60">
        <v>717671.62</v>
      </c>
      <c r="D43" s="60">
        <v>458927.43</v>
      </c>
      <c r="E43" s="79"/>
      <c r="F43" s="72">
        <f>IF(C44=0,C43-$C$42,C43-C44)</f>
        <v>17.790000000037253</v>
      </c>
      <c r="G43" s="72">
        <f>IF(D44=0,D43-$D$42,D43-D44)</f>
        <v>20.39000000001397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27.059863266504049</v>
      </c>
      <c r="N43" s="36">
        <f>IF(F43=0,,ATAN(G43/F43))</f>
        <v>0.85339166950647949</v>
      </c>
      <c r="O43" s="36">
        <f>ABS(DEGREES(N43))</f>
        <v>48.895740934344467</v>
      </c>
      <c r="P43" s="37" t="str">
        <f>TEXT(INT(O43),"00")</f>
        <v>48</v>
      </c>
      <c r="Q43" s="38" t="str">
        <f>TEXT((O43-P43)*60,"00")</f>
        <v>54</v>
      </c>
      <c r="R43" s="39" t="str">
        <f>IF(L43="",IF(F43&gt;0,"S","N"),"")</f>
        <v>S</v>
      </c>
      <c r="S43" s="25" t="str">
        <f>IF(L43="",IF(INT(Q43)=60,INT(P43+1),P43),"due")</f>
        <v>48</v>
      </c>
      <c r="T43" s="38" t="str">
        <f>IF(L43="",IF(INT(Q43)=60,"00",Q43),L43)</f>
        <v>54</v>
      </c>
      <c r="U43" s="40" t="str">
        <f>IF(L43="",IF(G43&gt;0,"W","E"),"")</f>
        <v>W</v>
      </c>
      <c r="V43" s="44"/>
      <c r="W43" s="22">
        <f>IF(S43="due",90*(I43+K43),S43+T43/60)</f>
        <v>48.9</v>
      </c>
      <c r="X43" s="22">
        <f>IF(R43="",W43,IF(R43="N",IF(U43="E",180+W43,180-W43),IF(U43="E",360-W43,W43)))</f>
        <v>48.9</v>
      </c>
      <c r="Y43" s="22">
        <f>RADIANS(X43)</f>
        <v>0.85346600422522712</v>
      </c>
      <c r="Z43" s="64"/>
      <c r="AA43" s="58">
        <f>-M43*COS(Y43)</f>
        <v>-17.788484265972723</v>
      </c>
      <c r="AB43" s="58">
        <f>-M43*SIN(Y43)</f>
        <v>-20.391322358325269</v>
      </c>
      <c r="AC43" s="64"/>
      <c r="AD43" s="82">
        <f>$AA$40/$M$40*M43</f>
        <v>1.37273396727314E-3</v>
      </c>
      <c r="AE43" s="82">
        <f>$AB$40/$M$40*M43</f>
        <v>2.9434577164106512E-4</v>
      </c>
      <c r="AF43" s="22">
        <f t="shared" si="0"/>
        <v>-17.789856999939996</v>
      </c>
      <c r="AG43" s="22">
        <f t="shared" si="0"/>
        <v>-20.391616704096911</v>
      </c>
      <c r="AH43" s="64"/>
      <c r="AI43" s="25">
        <f>A43</f>
        <v>2</v>
      </c>
      <c r="AJ43" s="82">
        <f t="shared" si="1"/>
        <v>717671.59667662985</v>
      </c>
      <c r="AK43" s="82">
        <f t="shared" si="1"/>
        <v>458927.45423747256</v>
      </c>
      <c r="AL43" s="66"/>
      <c r="AM43" s="9" t="str">
        <f>IF(A44=0,A43&amp;" - 1",A43&amp;" - "&amp;A44)</f>
        <v>2 - 3</v>
      </c>
      <c r="AN43" s="18">
        <f>AN42+F42+F43</f>
        <v>47.770000000018626</v>
      </c>
      <c r="AO43" s="18">
        <f>AN43*G43</f>
        <v>974.03030000104718</v>
      </c>
      <c r="AP43" s="9" t="str">
        <f>D43&amp;","&amp;C43</f>
        <v>458927.43,717671.62</v>
      </c>
    </row>
    <row r="44" spans="1:44" s="46" customFormat="1">
      <c r="A44" s="20">
        <f>A43+1</f>
        <v>3</v>
      </c>
      <c r="B44" s="44"/>
      <c r="C44" s="60">
        <v>717653.83</v>
      </c>
      <c r="D44" s="60">
        <v>458907.04</v>
      </c>
      <c r="E44" s="79"/>
      <c r="F44" s="72">
        <f>IF(C45=0,C44-$C$42,C44-C45)</f>
        <v>-0.41000000003259629</v>
      </c>
      <c r="G44" s="72">
        <f>IF(D45=0,D44-$D$42,D44-D45)</f>
        <v>4.2099999999627471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4.229917256840027</v>
      </c>
      <c r="N44" s="22">
        <f>IF(F44=0,,ATAN(G44/F44))</f>
        <v>-1.4737152949606529</v>
      </c>
      <c r="O44" s="22">
        <f>ABS(DEGREES(N44))</f>
        <v>84.437666605122644</v>
      </c>
      <c r="P44" s="24" t="str">
        <f>TEXT(INT(O44),"00")</f>
        <v>84</v>
      </c>
      <c r="Q44" s="25" t="str">
        <f>TEXT((O44-P44)*60,"00")</f>
        <v>26</v>
      </c>
      <c r="R44" s="23" t="str">
        <f>IF(L44="",IF(F44&gt;0,"S","N"),"")</f>
        <v>N</v>
      </c>
      <c r="S44" s="25" t="str">
        <f>IF(L44="",IF(INT(Q44)=60,INT(P44+1),P44),"due")</f>
        <v>84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84.433333333333337</v>
      </c>
      <c r="X44" s="22">
        <f>IF(R44="",W44,IF(R44="N",IF(U44="E",180+W44,180-W44),IF(U44="E",360-W44,W44)))</f>
        <v>95.566666666666663</v>
      </c>
      <c r="Y44" s="22">
        <f>RADIANS(X44)</f>
        <v>1.6679529884892474</v>
      </c>
      <c r="Z44" s="64"/>
      <c r="AA44" s="58">
        <f>-M44*COS(Y44)</f>
        <v>0.41031840057076635</v>
      </c>
      <c r="AB44" s="58">
        <f>-M44*SIN(Y44)</f>
        <v>-4.2099689796797914</v>
      </c>
      <c r="AC44" s="64"/>
      <c r="AD44" s="82">
        <f>$AA$40/$M$40*M44</f>
        <v>2.1458168653818531E-4</v>
      </c>
      <c r="AE44" s="82">
        <f>$AB$40/$M$40*M44</f>
        <v>4.6011254627573296E-5</v>
      </c>
      <c r="AF44" s="22">
        <f>AA44-AD44</f>
        <v>0.41010381888422814</v>
      </c>
      <c r="AG44" s="22">
        <f>AB44-AE44</f>
        <v>-4.2100149909344191</v>
      </c>
      <c r="AH44" s="64"/>
      <c r="AI44" s="25">
        <f>A44</f>
        <v>3</v>
      </c>
      <c r="AJ44" s="82">
        <f t="shared" si="1"/>
        <v>717653.80681962986</v>
      </c>
      <c r="AK44" s="82">
        <f t="shared" si="1"/>
        <v>458907.06262076844</v>
      </c>
      <c r="AL44" s="66"/>
      <c r="AM44" s="9" t="str">
        <f>IF(A45=0,A44&amp;" - 1",A44&amp;" - "&amp;A45)</f>
        <v>3 - 4</v>
      </c>
      <c r="AN44" s="18">
        <f>AN43+F43+F44</f>
        <v>65.150000000023283</v>
      </c>
      <c r="AO44" s="18">
        <f>AN44*G44</f>
        <v>274.28149999767101</v>
      </c>
      <c r="AP44" s="9" t="str">
        <f>D44&amp;","&amp;C44</f>
        <v>458907.04,717653.83</v>
      </c>
    </row>
    <row r="45" spans="1:44" s="46" customFormat="1">
      <c r="A45" s="20">
        <f t="shared" ref="A45:A46" si="2">A44+1</f>
        <v>4</v>
      </c>
      <c r="B45" s="44"/>
      <c r="C45" s="60">
        <v>717654.24</v>
      </c>
      <c r="D45" s="60">
        <v>458902.83</v>
      </c>
      <c r="E45" s="79"/>
      <c r="F45" s="72">
        <f t="shared" ref="F45:F46" si="3">IF(C46=0,C45-$C$42,C45-C46)</f>
        <v>-12.78000000002794</v>
      </c>
      <c r="G45" s="72">
        <f t="shared" ref="G45:G46" si="4">IF(D46=0,D45-$D$42,D45-D46)</f>
        <v>11.080000000016298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16.914337113853303</v>
      </c>
      <c r="N45" s="22">
        <f t="shared" ref="N45:N46" si="11">IF(F45=0,,ATAN(G45/F45))</f>
        <v>-0.71426940832575303</v>
      </c>
      <c r="O45" s="22">
        <f t="shared" ref="O45:O46" si="12">ABS(DEGREES(N45))</f>
        <v>40.924622532372112</v>
      </c>
      <c r="P45" s="24" t="str">
        <f t="shared" ref="P45:P46" si="13">TEXT(INT(O45),"00")</f>
        <v>40</v>
      </c>
      <c r="Q45" s="25" t="str">
        <f t="shared" ref="Q45:Q46" si="14">TEXT((O45-P45)*60,"00")</f>
        <v>55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40</v>
      </c>
      <c r="T45" s="25" t="str">
        <f t="shared" ref="T45:T46" si="17">IF(L45="",IF(INT(Q45)=60,"00",Q45),L45)</f>
        <v>55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40.916666666666664</v>
      </c>
      <c r="X45" s="22">
        <f t="shared" ref="X45:X46" si="20">IF(R45="",W45,IF(R45="N",IF(U45="E",180+W45,180-W45),IF(U45="E",360-W45,W45)))</f>
        <v>139.08333333333334</v>
      </c>
      <c r="Y45" s="22">
        <f t="shared" ref="Y45:Y46" si="21">RADIANS(X45)</f>
        <v>2.4274621013154469</v>
      </c>
      <c r="Z45" s="64"/>
      <c r="AA45" s="58">
        <f t="shared" ref="AA45:AA46" si="22">-M45*COS(Y45)</f>
        <v>12.781538401866976</v>
      </c>
      <c r="AB45" s="58">
        <f t="shared" ref="AB45:AB46" si="23">-M45*SIN(Y45)</f>
        <v>-11.078225312868263</v>
      </c>
      <c r="AC45" s="64"/>
      <c r="AD45" s="82">
        <f t="shared" ref="AD45:AD46" si="24">$AA$40/$M$40*M45</f>
        <v>8.5805626072163368E-4</v>
      </c>
      <c r="AE45" s="82">
        <f t="shared" ref="AE45:AE46" si="25">$AB$40/$M$40*M45</f>
        <v>1.8398702020557055E-4</v>
      </c>
      <c r="AF45" s="22">
        <f t="shared" ref="AF45:AF46" si="26">AA45-AD45</f>
        <v>12.780680345606255</v>
      </c>
      <c r="AG45" s="22">
        <f t="shared" ref="AG45:AG46" si="27">AB45-AE45</f>
        <v>-11.078409299888468</v>
      </c>
      <c r="AH45" s="64"/>
      <c r="AI45" s="25">
        <f t="shared" ref="AI45:AI46" si="28">A45</f>
        <v>4</v>
      </c>
      <c r="AJ45" s="82">
        <f t="shared" ref="AJ45:AJ46" si="29">AJ44+AF44</f>
        <v>717654.21692344872</v>
      </c>
      <c r="AK45" s="82">
        <f t="shared" ref="AK45:AK46" si="30">AK44+AG44</f>
        <v>458902.8526057775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51.959999999962747</v>
      </c>
      <c r="AO45" s="18">
        <f t="shared" ref="AO45:AO46" si="33">AN45*G45</f>
        <v>575.71680000043409</v>
      </c>
      <c r="AP45" s="9" t="str">
        <f t="shared" ref="AP45:AP46" si="34">D45&amp;","&amp;C45</f>
        <v>458902.83,717654.24</v>
      </c>
    </row>
    <row r="46" spans="1:44" s="46" customFormat="1">
      <c r="A46" s="20">
        <f t="shared" si="2"/>
        <v>5</v>
      </c>
      <c r="B46" s="44"/>
      <c r="C46" s="60">
        <v>717667.02</v>
      </c>
      <c r="D46" s="60">
        <v>458891.75</v>
      </c>
      <c r="E46" s="79"/>
      <c r="F46" s="72">
        <f t="shared" si="3"/>
        <v>-19.589999999967404</v>
      </c>
      <c r="G46" s="72">
        <f t="shared" si="4"/>
        <v>-22.590000000025611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29.901107002916799</v>
      </c>
      <c r="N46" s="22">
        <f t="shared" si="11"/>
        <v>0.85640235281938182</v>
      </c>
      <c r="O46" s="22">
        <f t="shared" si="12"/>
        <v>49.068240381624236</v>
      </c>
      <c r="P46" s="24" t="str">
        <f t="shared" si="13"/>
        <v>49</v>
      </c>
      <c r="Q46" s="25" t="str">
        <f t="shared" si="14"/>
        <v>04</v>
      </c>
      <c r="R46" s="23" t="str">
        <f t="shared" si="15"/>
        <v>N</v>
      </c>
      <c r="S46" s="25" t="str">
        <f t="shared" si="16"/>
        <v>49</v>
      </c>
      <c r="T46" s="25" t="str">
        <f t="shared" si="17"/>
        <v>04</v>
      </c>
      <c r="U46" s="24" t="str">
        <f t="shared" si="18"/>
        <v>E</v>
      </c>
      <c r="V46" s="44"/>
      <c r="W46" s="22">
        <f t="shared" si="19"/>
        <v>49.06666666666667</v>
      </c>
      <c r="X46" s="22">
        <f t="shared" si="20"/>
        <v>229.06666666666666</v>
      </c>
      <c r="Y46" s="22">
        <f t="shared" si="21"/>
        <v>3.9979675399016776</v>
      </c>
      <c r="Z46" s="64"/>
      <c r="AA46" s="58">
        <f t="shared" si="22"/>
        <v>19.590620460982255</v>
      </c>
      <c r="AB46" s="58">
        <f t="shared" si="23"/>
        <v>22.589461922622757</v>
      </c>
      <c r="AC46" s="64"/>
      <c r="AD46" s="82">
        <f t="shared" si="24"/>
        <v>1.5168689079364864E-3</v>
      </c>
      <c r="AE46" s="82">
        <f t="shared" si="25"/>
        <v>3.2525162182139378E-4</v>
      </c>
      <c r="AF46" s="22">
        <f t="shared" si="26"/>
        <v>19.589103592074316</v>
      </c>
      <c r="AG46" s="22">
        <f t="shared" si="27"/>
        <v>22.589136671000936</v>
      </c>
      <c r="AH46" s="64"/>
      <c r="AI46" s="25">
        <f t="shared" si="28"/>
        <v>5</v>
      </c>
      <c r="AJ46" s="82">
        <f t="shared" si="29"/>
        <v>717666.99760379433</v>
      </c>
      <c r="AK46" s="82">
        <f t="shared" si="30"/>
        <v>458891.77419647761</v>
      </c>
      <c r="AL46" s="66"/>
      <c r="AM46" s="9" t="str">
        <f t="shared" si="31"/>
        <v>5 - 1</v>
      </c>
      <c r="AN46" s="18">
        <f t="shared" si="32"/>
        <v>19.589999999967404</v>
      </c>
      <c r="AO46" s="18">
        <f t="shared" si="33"/>
        <v>-442.53809999976539</v>
      </c>
      <c r="AP46" s="9" t="str">
        <f t="shared" si="34"/>
        <v>458891.75,717667.02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1186.6866999972704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593.34334999863518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4.3599477357429001E-3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22492.406754842403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98.065717902183451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2.0491434272500442E-3</v>
      </c>
      <c r="AB40" s="91">
        <f>SUM(AB42:AB65536)</f>
        <v>-3.8483964807394244E-3</v>
      </c>
      <c r="AC40" s="91"/>
      <c r="AD40" s="91">
        <f>SUM(AD42:AD65536)</f>
        <v>2.0491434272500442E-3</v>
      </c>
      <c r="AE40" s="91">
        <f>SUM(AE42:AE65536)</f>
        <v>-3.8483964807394244E-3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717638.71063951589</v>
      </c>
      <c r="AK40" s="92">
        <f>AK44+AG44</f>
        <v>458920.12225852738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3587.3199999999488</v>
      </c>
      <c r="G41" s="72">
        <f>IF(D42=0,D41-$D$41,D41-D42)</f>
        <v>3496.6499999999651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5009.5335117053955</v>
      </c>
      <c r="N41" s="36">
        <f>IF(F41=0,,ATAN(G41/F41))</f>
        <v>0.77259954211282034</v>
      </c>
      <c r="O41" s="36">
        <f>ABS(DEGREES(N41))</f>
        <v>44.266693016804517</v>
      </c>
      <c r="P41" s="37" t="str">
        <f>TEXT(INT(O41),"00")</f>
        <v>44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44.266666666666666</v>
      </c>
      <c r="X41" s="22">
        <f>IF(R41="",W41,IF(R41="N",IF(U41="E",180+W41,180-W41),IF(U41="E",360-W41,W41)))</f>
        <v>44.266666666666666</v>
      </c>
      <c r="Y41" s="22">
        <f>RADIANS(X41)</f>
        <v>0.77259908221615659</v>
      </c>
      <c r="Z41" s="64"/>
      <c r="AA41" s="58">
        <f>-M41*COS(Y41)</f>
        <v>-3587.3216080972388</v>
      </c>
      <c r="AB41" s="58">
        <f>-M41*SIN(Y41)</f>
        <v>-3496.6483502030956</v>
      </c>
      <c r="AC41" s="64"/>
      <c r="AD41" s="22">
        <v>0</v>
      </c>
      <c r="AE41" s="22">
        <v>0</v>
      </c>
      <c r="AF41" s="22">
        <f t="shared" ref="AF41:AG43" si="0">AA41-AD41</f>
        <v>-3587.3216080972388</v>
      </c>
      <c r="AG41" s="22">
        <f t="shared" si="0"/>
        <v>-3496.6483502030956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717641.3</v>
      </c>
      <c r="D42" s="60">
        <v>458953.57</v>
      </c>
      <c r="E42" s="79"/>
      <c r="F42" s="72">
        <f>IF(C43=0,C42-$C$42,C42-C43)</f>
        <v>19.67000000004191</v>
      </c>
      <c r="G42" s="72">
        <f>IF(D43=0,D42-$D$42,D42-D43)</f>
        <v>22.570000000006985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29.938500296473837</v>
      </c>
      <c r="N42" s="36">
        <f>IF(F42=0,,ATAN(G42/F42))</f>
        <v>0.85394590039175944</v>
      </c>
      <c r="O42" s="36">
        <f>ABS(DEGREES(N42))</f>
        <v>48.927496024946805</v>
      </c>
      <c r="P42" s="37" t="str">
        <f>TEXT(INT(O42),"00")</f>
        <v>48</v>
      </c>
      <c r="Q42" s="38" t="str">
        <f>TEXT((O42-P42)*60,"00")</f>
        <v>56</v>
      </c>
      <c r="R42" s="39" t="str">
        <f>IF(L42="",IF(F42&gt;0,"S","N"),"")</f>
        <v>S</v>
      </c>
      <c r="S42" s="25" t="str">
        <f>IF(L42="",IF(INT(Q42)=60,INT(P42+1),P42),"due")</f>
        <v>48</v>
      </c>
      <c r="T42" s="38" t="str">
        <f>IF(L42="",IF(INT(Q42)=60,"00",Q42),L42)</f>
        <v>56</v>
      </c>
      <c r="U42" s="40" t="str">
        <f>IF(L42="",IF(G42&gt;0,"W","E"),"")</f>
        <v>W</v>
      </c>
      <c r="V42" s="44"/>
      <c r="W42" s="22">
        <f>IF(S42="due",90*(I42+K42),S42+T42/60)</f>
        <v>48.93333333333333</v>
      </c>
      <c r="X42" s="22">
        <f>IF(R42="",W42,IF(R42="N",IF(U42="E",180+W42,180-W42),IF(U42="E",360-W42,W42)))</f>
        <v>48.93333333333333</v>
      </c>
      <c r="Y42" s="22">
        <f>RADIANS(X42)</f>
        <v>0.85404778064255849</v>
      </c>
      <c r="Z42" s="64"/>
      <c r="AA42" s="58">
        <f>-M42*COS(Y42)</f>
        <v>-19.667700460702129</v>
      </c>
      <c r="AB42" s="58">
        <f>-M42*SIN(Y42)</f>
        <v>-22.572003867403119</v>
      </c>
      <c r="AC42" s="64"/>
      <c r="AD42" s="82">
        <f>$AA$40/$M$40*M42</f>
        <v>6.2558335794202073E-4</v>
      </c>
      <c r="AE42" s="82">
        <f>$AB$40/$M$40*M42</f>
        <v>-1.174877639650674E-3</v>
      </c>
      <c r="AF42" s="22">
        <f t="shared" si="0"/>
        <v>-19.66832604406007</v>
      </c>
      <c r="AG42" s="22">
        <f t="shared" si="0"/>
        <v>-22.570828989763466</v>
      </c>
      <c r="AH42" s="63"/>
      <c r="AI42" s="38">
        <f>A42</f>
        <v>1</v>
      </c>
      <c r="AJ42" s="82">
        <f t="shared" ref="AJ42:AK44" si="1">AJ41+AF41</f>
        <v>717641.2983919027</v>
      </c>
      <c r="AK42" s="82">
        <f t="shared" si="1"/>
        <v>458953.57164979685</v>
      </c>
      <c r="AL42" s="66"/>
      <c r="AM42" s="9" t="str">
        <f>IF(A43=0,A42&amp;" - 1",A42&amp;" - "&amp;A43)</f>
        <v>1 - 2</v>
      </c>
      <c r="AN42" s="18">
        <f>F42</f>
        <v>19.67000000004191</v>
      </c>
      <c r="AO42" s="18">
        <f>AN42*G42</f>
        <v>443.95190000108329</v>
      </c>
      <c r="AP42" s="9" t="str">
        <f>D42&amp;","&amp;C42</f>
        <v>458953.57,717641.3</v>
      </c>
    </row>
    <row r="43" spans="1:44">
      <c r="A43" s="20">
        <f>A42+1</f>
        <v>2</v>
      </c>
      <c r="B43" s="44"/>
      <c r="C43" s="60">
        <v>717621.63</v>
      </c>
      <c r="D43" s="60">
        <v>458931</v>
      </c>
      <c r="E43" s="79"/>
      <c r="F43" s="72">
        <f>IF(C44=0,C43-$C$42,C43-C44)</f>
        <v>-12.869999999995343</v>
      </c>
      <c r="G43" s="72">
        <f>IF(D44=0,D43-$D$42,D43-D44)</f>
        <v>11.169999999983702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17.041296898989703</v>
      </c>
      <c r="N43" s="36">
        <f>IF(F43=0,,ATAN(G43/F43))</f>
        <v>-0.71480021188462162</v>
      </c>
      <c r="O43" s="36">
        <f>ABS(DEGREES(N43))</f>
        <v>40.955035336045803</v>
      </c>
      <c r="P43" s="37" t="str">
        <f>TEXT(INT(O43),"00")</f>
        <v>40</v>
      </c>
      <c r="Q43" s="38" t="str">
        <f>TEXT((O43-P43)*60,"00")</f>
        <v>57</v>
      </c>
      <c r="R43" s="39" t="str">
        <f>IF(L43="",IF(F43&gt;0,"S","N"),"")</f>
        <v>N</v>
      </c>
      <c r="S43" s="25" t="str">
        <f>IF(L43="",IF(INT(Q43)=60,INT(P43+1),P43),"due")</f>
        <v>40</v>
      </c>
      <c r="T43" s="38" t="str">
        <f>IF(L43="",IF(INT(Q43)=60,"00",Q43),L43)</f>
        <v>57</v>
      </c>
      <c r="U43" s="40" t="str">
        <f>IF(L43="",IF(G43&gt;0,"W","E"),"")</f>
        <v>W</v>
      </c>
      <c r="V43" s="44"/>
      <c r="W43" s="22">
        <f>IF(S43="due",90*(I43+K43),S43+T43/60)</f>
        <v>40.950000000000003</v>
      </c>
      <c r="X43" s="22">
        <f>IF(R43="",W43,IF(R43="N",IF(U43="E",180+W43,180-W43),IF(U43="E",360-W43,W43)))</f>
        <v>139.05000000000001</v>
      </c>
      <c r="Y43" s="22">
        <f>RADIANS(X43)</f>
        <v>2.4268803248981152</v>
      </c>
      <c r="Z43" s="64"/>
      <c r="AA43" s="58">
        <f>-M43*COS(Y43)</f>
        <v>12.870981605558821</v>
      </c>
      <c r="AB43" s="58">
        <f>-M43*SIN(Y43)</f>
        <v>-11.168868900156475</v>
      </c>
      <c r="AC43" s="64"/>
      <c r="AD43" s="82">
        <f>$AA$40/$M$40*M43</f>
        <v>3.5608836889577098E-4</v>
      </c>
      <c r="AE43" s="82">
        <f>$AB$40/$M$40*M43</f>
        <v>-6.6875222469408397E-4</v>
      </c>
      <c r="AF43" s="22">
        <f t="shared" si="0"/>
        <v>12.870625517189925</v>
      </c>
      <c r="AG43" s="22">
        <f t="shared" si="0"/>
        <v>-11.168200147931781</v>
      </c>
      <c r="AH43" s="64"/>
      <c r="AI43" s="25">
        <f>A43</f>
        <v>2</v>
      </c>
      <c r="AJ43" s="82">
        <f t="shared" si="1"/>
        <v>717621.6300658586</v>
      </c>
      <c r="AK43" s="82">
        <f t="shared" si="1"/>
        <v>458931.00082080706</v>
      </c>
      <c r="AL43" s="66"/>
      <c r="AM43" s="9" t="str">
        <f>IF(A44=0,A43&amp;" - 1",A43&amp;" - "&amp;A44)</f>
        <v>2 - 3</v>
      </c>
      <c r="AN43" s="18">
        <f>AN42+F42+F43</f>
        <v>26.470000000088476</v>
      </c>
      <c r="AO43" s="18">
        <f>AN43*G43</f>
        <v>295.66990000055688</v>
      </c>
      <c r="AP43" s="9" t="str">
        <f>D43&amp;","&amp;C43</f>
        <v>458931,717621.63</v>
      </c>
    </row>
    <row r="44" spans="1:44" s="46" customFormat="1">
      <c r="A44" s="20">
        <f>A43+1</f>
        <v>3</v>
      </c>
      <c r="B44" s="44"/>
      <c r="C44" s="60">
        <v>717634.5</v>
      </c>
      <c r="D44" s="60">
        <v>458919.83</v>
      </c>
      <c r="E44" s="79"/>
      <c r="F44" s="72">
        <f>IF(C45=0,C44-$C$42,C44-C45)</f>
        <v>-4.2099999999627471</v>
      </c>
      <c r="G44" s="72">
        <f>IF(D45=0,D44-$D$42,D44-D45)</f>
        <v>-0.28999999997904524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4.2199763032123982</v>
      </c>
      <c r="N44" s="22">
        <f>IF(F44=0,,ATAN(G44/F44))</f>
        <v>6.8774969772951972E-2</v>
      </c>
      <c r="O44" s="22">
        <f>ABS(DEGREES(N44))</f>
        <v>3.9405155041299578</v>
      </c>
      <c r="P44" s="24" t="str">
        <f>TEXT(INT(O44),"00")</f>
        <v>03</v>
      </c>
      <c r="Q44" s="25" t="str">
        <f>TEXT((O44-P44)*60,"00")</f>
        <v>56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56</v>
      </c>
      <c r="U44" s="24" t="str">
        <f>IF(L44="",IF(G44&gt;0,"W","E"),"")</f>
        <v>E</v>
      </c>
      <c r="V44" s="44"/>
      <c r="W44" s="22">
        <f>IF(S44="due",90*(I44+K44),S44+T44/60)</f>
        <v>3.9333333333333336</v>
      </c>
      <c r="X44" s="22">
        <f>IF(R44="",W44,IF(R44="N",IF(U44="E",180+W44,180-W44),IF(U44="E",360-W44,W44)))</f>
        <v>183.93333333333334</v>
      </c>
      <c r="Y44" s="22">
        <f>RADIANS(X44)</f>
        <v>3.2102422708349034</v>
      </c>
      <c r="Z44" s="64"/>
      <c r="AA44" s="58">
        <f>-M44*COS(Y44)</f>
        <v>4.2100363191193191</v>
      </c>
      <c r="AB44" s="58">
        <f>-M44*SIN(Y44)</f>
        <v>0.28947226355979594</v>
      </c>
      <c r="AC44" s="64"/>
      <c r="AD44" s="82">
        <f>$AA$40/$M$40*M44</f>
        <v>8.8178997613661393E-5</v>
      </c>
      <c r="AE44" s="82">
        <f>$AB$40/$M$40*M44</f>
        <v>-1.6560468124329888E-4</v>
      </c>
      <c r="AF44" s="22">
        <f>AA44-AD44</f>
        <v>4.2099481401217052</v>
      </c>
      <c r="AG44" s="22">
        <f>AB44-AE44</f>
        <v>0.28963786824103926</v>
      </c>
      <c r="AH44" s="64"/>
      <c r="AI44" s="25">
        <f>A44</f>
        <v>3</v>
      </c>
      <c r="AJ44" s="82">
        <f t="shared" si="1"/>
        <v>717634.50069137581</v>
      </c>
      <c r="AK44" s="82">
        <f t="shared" si="1"/>
        <v>458919.83262065914</v>
      </c>
      <c r="AL44" s="66"/>
      <c r="AM44" s="9" t="str">
        <f>IF(A45=0,A44&amp;" - 1",A44&amp;" - "&amp;A45)</f>
        <v>3 - 4</v>
      </c>
      <c r="AN44" s="18">
        <f>AN43+F43+F44</f>
        <v>9.3900000001303852</v>
      </c>
      <c r="AO44" s="18">
        <f>AN44*G44</f>
        <v>-2.7230999998410463</v>
      </c>
      <c r="AP44" s="9" t="str">
        <f>D44&amp;","&amp;C44</f>
        <v>458919.83,717634.5</v>
      </c>
    </row>
    <row r="45" spans="1:44" s="46" customFormat="1">
      <c r="A45" s="20">
        <f t="shared" ref="A45:A46" si="2">A44+1</f>
        <v>4</v>
      </c>
      <c r="B45" s="44"/>
      <c r="C45" s="60">
        <v>717638.71</v>
      </c>
      <c r="D45" s="60">
        <v>458920.12</v>
      </c>
      <c r="E45" s="79"/>
      <c r="F45" s="72">
        <f t="shared" ref="F45:F46" si="3">IF(C46=0,C45-$C$42,C45-C46)</f>
        <v>-17.619999999995343</v>
      </c>
      <c r="G45" s="72">
        <f t="shared" ref="G45:G46" si="4">IF(D46=0,D45-$D$42,D45-D46)</f>
        <v>-20.450000000011642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26.993830776685108</v>
      </c>
      <c r="N45" s="22">
        <f t="shared" ref="N45:N46" si="11">IF(F45=0,,ATAN(G45/F45))</f>
        <v>0.85959843659724344</v>
      </c>
      <c r="O45" s="22">
        <f t="shared" ref="O45:O46" si="12">ABS(DEGREES(N45))</f>
        <v>49.251362493065933</v>
      </c>
      <c r="P45" s="24" t="str">
        <f t="shared" ref="P45:P46" si="13">TEXT(INT(O45),"00")</f>
        <v>49</v>
      </c>
      <c r="Q45" s="25" t="str">
        <f t="shared" ref="Q45:Q46" si="14">TEXT((O45-P45)*60,"00")</f>
        <v>15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49</v>
      </c>
      <c r="T45" s="25" t="str">
        <f t="shared" ref="T45:T46" si="17">IF(L45="",IF(INT(Q45)=60,"00",Q45),L45)</f>
        <v>15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49.25</v>
      </c>
      <c r="X45" s="22">
        <f t="shared" ref="X45:X46" si="20">IF(R45="",W45,IF(R45="N",IF(U45="E",180+W45,180-W45),IF(U45="E",360-W45,W45)))</f>
        <v>229.25</v>
      </c>
      <c r="Y45" s="22">
        <f t="shared" ref="Y45:Y46" si="21">RADIANS(X45)</f>
        <v>4.0011673101970002</v>
      </c>
      <c r="Z45" s="64"/>
      <c r="AA45" s="58">
        <f t="shared" ref="AA45:AA46" si="22">-M45*COS(Y45)</f>
        <v>17.620486295809595</v>
      </c>
      <c r="AB45" s="58">
        <f t="shared" ref="AB45:AB46" si="23">-M45*SIN(Y45)</f>
        <v>20.449580990805128</v>
      </c>
      <c r="AC45" s="64"/>
      <c r="AD45" s="82">
        <f t="shared" ref="AD45:AD46" si="24">$AA$40/$M$40*M45</f>
        <v>5.6405267911787413E-4</v>
      </c>
      <c r="AE45" s="82">
        <f t="shared" ref="AE45:AE46" si="25">$AB$40/$M$40*M45</f>
        <v>-1.0593198681958312E-3</v>
      </c>
      <c r="AF45" s="22">
        <f t="shared" ref="AF45:AF46" si="26">AA45-AD45</f>
        <v>17.619922243130478</v>
      </c>
      <c r="AG45" s="22">
        <f t="shared" ref="AG45:AG46" si="27">AB45-AE45</f>
        <v>20.450640310673325</v>
      </c>
      <c r="AH45" s="64"/>
      <c r="AI45" s="25">
        <f t="shared" ref="AI45:AI46" si="28">A45</f>
        <v>4</v>
      </c>
      <c r="AJ45" s="82">
        <f t="shared" ref="AJ45:AJ46" si="29">AJ44+AF44</f>
        <v>717638.71063951589</v>
      </c>
      <c r="AK45" s="82">
        <f t="shared" ref="AK45:AK46" si="30">AK44+AG44</f>
        <v>458920.12225852738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-12.439999999827705</v>
      </c>
      <c r="AO45" s="18">
        <f t="shared" ref="AO45:AO46" si="33">AN45*G45</f>
        <v>254.39799999662139</v>
      </c>
      <c r="AP45" s="9" t="str">
        <f t="shared" ref="AP45:AP46" si="34">D45&amp;","&amp;C45</f>
        <v>458920.12,717638.71</v>
      </c>
    </row>
    <row r="46" spans="1:44" s="46" customFormat="1">
      <c r="A46" s="20">
        <f t="shared" si="2"/>
        <v>5</v>
      </c>
      <c r="B46" s="44"/>
      <c r="C46" s="60">
        <v>717656.33</v>
      </c>
      <c r="D46" s="60">
        <v>458940.57</v>
      </c>
      <c r="E46" s="79"/>
      <c r="F46" s="72">
        <f t="shared" si="3"/>
        <v>15.029999999911524</v>
      </c>
      <c r="G46" s="72">
        <f t="shared" si="4"/>
        <v>-13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19.872113626822397</v>
      </c>
      <c r="N46" s="22">
        <f t="shared" si="11"/>
        <v>-0.71310198046849504</v>
      </c>
      <c r="O46" s="22">
        <f t="shared" si="12"/>
        <v>40.85773384326523</v>
      </c>
      <c r="P46" s="24" t="str">
        <f t="shared" si="13"/>
        <v>40</v>
      </c>
      <c r="Q46" s="25" t="str">
        <f t="shared" si="14"/>
        <v>51</v>
      </c>
      <c r="R46" s="23" t="str">
        <f t="shared" si="15"/>
        <v>S</v>
      </c>
      <c r="S46" s="25" t="str">
        <f t="shared" si="16"/>
        <v>40</v>
      </c>
      <c r="T46" s="25" t="str">
        <f t="shared" si="17"/>
        <v>51</v>
      </c>
      <c r="U46" s="24" t="str">
        <f t="shared" si="18"/>
        <v>E</v>
      </c>
      <c r="V46" s="44"/>
      <c r="W46" s="22">
        <f t="shared" si="19"/>
        <v>40.85</v>
      </c>
      <c r="X46" s="22">
        <f t="shared" si="20"/>
        <v>319.14999999999998</v>
      </c>
      <c r="Y46" s="22">
        <f t="shared" si="21"/>
        <v>5.5702183077399026</v>
      </c>
      <c r="Z46" s="64"/>
      <c r="AA46" s="58">
        <f t="shared" si="22"/>
        <v>-15.031754616358356</v>
      </c>
      <c r="AB46" s="58">
        <f t="shared" si="23"/>
        <v>12.997971116713932</v>
      </c>
      <c r="AC46" s="64"/>
      <c r="AD46" s="82">
        <f t="shared" si="24"/>
        <v>4.1524002368071683E-4</v>
      </c>
      <c r="AE46" s="82">
        <f t="shared" si="25"/>
        <v>-7.7984206695553627E-4</v>
      </c>
      <c r="AF46" s="22">
        <f t="shared" si="26"/>
        <v>-15.032169856382037</v>
      </c>
      <c r="AG46" s="22">
        <f t="shared" si="27"/>
        <v>12.998750958780889</v>
      </c>
      <c r="AH46" s="64"/>
      <c r="AI46" s="25">
        <f t="shared" si="28"/>
        <v>5</v>
      </c>
      <c r="AJ46" s="82">
        <f t="shared" si="29"/>
        <v>717656.33056175907</v>
      </c>
      <c r="AK46" s="82">
        <f t="shared" si="30"/>
        <v>458940.57289883803</v>
      </c>
      <c r="AL46" s="66"/>
      <c r="AM46" s="9" t="str">
        <f t="shared" si="31"/>
        <v>5 - 1</v>
      </c>
      <c r="AN46" s="18">
        <f t="shared" si="32"/>
        <v>-15.029999999911524</v>
      </c>
      <c r="AO46" s="18">
        <f t="shared" si="33"/>
        <v>195.38999999884982</v>
      </c>
      <c r="AP46" s="9" t="str">
        <f t="shared" si="34"/>
        <v>458940.57,717656.33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90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1197.8337000027554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598.91685000137772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2.7854628490927478E-3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35859.520240428836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99.88536141600396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-1.724230166225027E-3</v>
      </c>
      <c r="AB40" s="91">
        <f>SUM(AB42:AB65536)</f>
        <v>2.1876548213910496E-3</v>
      </c>
      <c r="AC40" s="91"/>
      <c r="AD40" s="91">
        <f>SUM(AD42:AD65536)</f>
        <v>-1.724230166225027E-3</v>
      </c>
      <c r="AE40" s="91">
        <f>SUM(AE42:AE65536)</f>
        <v>2.1876548213910496E-3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717606.48794179037</v>
      </c>
      <c r="AK40" s="92">
        <f>AK44+AG44</f>
        <v>458944.07855477434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3587.3199999999488</v>
      </c>
      <c r="G41" s="72">
        <f>IF(D42=0,D41-$D$41,D41-D42)</f>
        <v>3496.6499999999651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5009.5335117053955</v>
      </c>
      <c r="N41" s="36">
        <f>IF(F41=0,,ATAN(G41/F41))</f>
        <v>0.77259954211282034</v>
      </c>
      <c r="O41" s="36">
        <f>ABS(DEGREES(N41))</f>
        <v>44.266693016804517</v>
      </c>
      <c r="P41" s="37" t="str">
        <f>TEXT(INT(O41),"00")</f>
        <v>44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44.266666666666666</v>
      </c>
      <c r="X41" s="22">
        <f>IF(R41="",W41,IF(R41="N",IF(U41="E",180+W41,180-W41),IF(U41="E",360-W41,W41)))</f>
        <v>44.266666666666666</v>
      </c>
      <c r="Y41" s="22">
        <f>RADIANS(X41)</f>
        <v>0.77259908221615659</v>
      </c>
      <c r="Z41" s="64"/>
      <c r="AA41" s="58">
        <f>-M41*COS(Y41)</f>
        <v>-3587.3216080972388</v>
      </c>
      <c r="AB41" s="58">
        <f>-M41*SIN(Y41)</f>
        <v>-3496.6483502030956</v>
      </c>
      <c r="AC41" s="64"/>
      <c r="AD41" s="22">
        <v>0</v>
      </c>
      <c r="AE41" s="22">
        <v>0</v>
      </c>
      <c r="AF41" s="22">
        <f t="shared" ref="AF41:AG43" si="0">AA41-AD41</f>
        <v>-3587.3216080972388</v>
      </c>
      <c r="AG41" s="22">
        <f t="shared" si="0"/>
        <v>-3496.6483502030956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717641.3</v>
      </c>
      <c r="D42" s="60">
        <v>458953.57</v>
      </c>
      <c r="E42" s="79"/>
      <c r="F42" s="72">
        <f>IF(C43=0,C42-$C$42,C42-C43)</f>
        <v>7.6700000000419095</v>
      </c>
      <c r="G42" s="72">
        <f>IF(D43=0,D42-$D$42,D42-D43)</f>
        <v>-6.5599999999976717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10.09269537837204</v>
      </c>
      <c r="N42" s="36">
        <f>IF(F42=0,,ATAN(G42/F42))</f>
        <v>-0.70755158151220776</v>
      </c>
      <c r="O42" s="36">
        <f>ABS(DEGREES(N42))</f>
        <v>40.539719408456151</v>
      </c>
      <c r="P42" s="37" t="str">
        <f>TEXT(INT(O42),"00")</f>
        <v>40</v>
      </c>
      <c r="Q42" s="38" t="str">
        <f>TEXT((O42-P42)*60,"00")</f>
        <v>32</v>
      </c>
      <c r="R42" s="39" t="str">
        <f>IF(L42="",IF(F42&gt;0,"S","N"),"")</f>
        <v>S</v>
      </c>
      <c r="S42" s="25" t="str">
        <f>IF(L42="",IF(INT(Q42)=60,INT(P42+1),P42),"due")</f>
        <v>40</v>
      </c>
      <c r="T42" s="38" t="str">
        <f>IF(L42="",IF(INT(Q42)=60,"00",Q42),L42)</f>
        <v>32</v>
      </c>
      <c r="U42" s="40" t="str">
        <f>IF(L42="",IF(G42&gt;0,"W","E"),"")</f>
        <v>E</v>
      </c>
      <c r="V42" s="44"/>
      <c r="W42" s="22">
        <f>IF(S42="due",90*(I42+K42),S42+T42/60)</f>
        <v>40.533333333333331</v>
      </c>
      <c r="X42" s="22">
        <f>IF(R42="",W42,IF(R42="N",IF(U42="E",180+W42,180-W42),IF(U42="E",360-W42,W42)))</f>
        <v>319.4666666666667</v>
      </c>
      <c r="Y42" s="22">
        <f>RADIANS(X42)</f>
        <v>5.5757451837045524</v>
      </c>
      <c r="Z42" s="64"/>
      <c r="AA42" s="58">
        <f>-M42*COS(Y42)</f>
        <v>-7.6707311171224557</v>
      </c>
      <c r="AB42" s="58">
        <f>-M42*SIN(Y42)</f>
        <v>6.5591450761072219</v>
      </c>
      <c r="AC42" s="64"/>
      <c r="AD42" s="82">
        <f>$AA$40/$M$40*M42</f>
        <v>-1.7422102281266572E-4</v>
      </c>
      <c r="AE42" s="82">
        <f>$AB$40/$M$40*M42</f>
        <v>2.2104674190816047E-4</v>
      </c>
      <c r="AF42" s="22">
        <f t="shared" si="0"/>
        <v>-7.6705568960996429</v>
      </c>
      <c r="AG42" s="22">
        <f t="shared" si="0"/>
        <v>6.5589240293653139</v>
      </c>
      <c r="AH42" s="63"/>
      <c r="AI42" s="38">
        <f>A42</f>
        <v>1</v>
      </c>
      <c r="AJ42" s="82">
        <f t="shared" ref="AJ42:AK44" si="1">AJ41+AF41</f>
        <v>717641.2983919027</v>
      </c>
      <c r="AK42" s="82">
        <f t="shared" si="1"/>
        <v>458953.57164979685</v>
      </c>
      <c r="AL42" s="66"/>
      <c r="AM42" s="9" t="str">
        <f>IF(A43=0,A42&amp;" - 1",A42&amp;" - "&amp;A43)</f>
        <v>1 - 2</v>
      </c>
      <c r="AN42" s="18">
        <f>F42</f>
        <v>7.6700000000419095</v>
      </c>
      <c r="AO42" s="18">
        <f>AN42*G42</f>
        <v>-50.315200000257072</v>
      </c>
      <c r="AP42" s="9" t="str">
        <f>D42&amp;","&amp;C42</f>
        <v>458953.57,717641.3</v>
      </c>
    </row>
    <row r="43" spans="1:44">
      <c r="A43" s="20">
        <f>A42+1</f>
        <v>2</v>
      </c>
      <c r="B43" s="44"/>
      <c r="C43" s="60">
        <v>717633.63</v>
      </c>
      <c r="D43" s="60">
        <v>458960.13</v>
      </c>
      <c r="E43" s="79"/>
      <c r="F43" s="72">
        <f>IF(C44=0,C43-$C$42,C43-C44)</f>
        <v>7.5400000000372529</v>
      </c>
      <c r="G43" s="72">
        <f>IF(D44=0,D43-$D$42,D43-D44)</f>
        <v>-6.5100000000093132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9.9615109296071669</v>
      </c>
      <c r="N43" s="36">
        <f>IF(F43=0,,ATAN(G43/F43))</f>
        <v>-0.71221946223685639</v>
      </c>
      <c r="O43" s="36">
        <f>ABS(DEGREES(N43))</f>
        <v>40.807169273248988</v>
      </c>
      <c r="P43" s="37" t="str">
        <f>TEXT(INT(O43),"00")</f>
        <v>40</v>
      </c>
      <c r="Q43" s="38" t="str">
        <f>TEXT((O43-P43)*60,"00")</f>
        <v>48</v>
      </c>
      <c r="R43" s="39" t="str">
        <f>IF(L43="",IF(F43&gt;0,"S","N"),"")</f>
        <v>S</v>
      </c>
      <c r="S43" s="25" t="str">
        <f>IF(L43="",IF(INT(Q43)=60,INT(P43+1),P43),"due")</f>
        <v>40</v>
      </c>
      <c r="T43" s="38" t="str">
        <f>IF(L43="",IF(INT(Q43)=60,"00",Q43),L43)</f>
        <v>48</v>
      </c>
      <c r="U43" s="40" t="str">
        <f>IF(L43="",IF(G43&gt;0,"W","E"),"")</f>
        <v>E</v>
      </c>
      <c r="V43" s="44"/>
      <c r="W43" s="22">
        <f>IF(S43="due",90*(I43+K43),S43+T43/60)</f>
        <v>40.799999999999997</v>
      </c>
      <c r="X43" s="22">
        <f>IF(R43="",W43,IF(R43="N",IF(U43="E",180+W43,180-W43),IF(U43="E",360-W43,W43)))</f>
        <v>319.2</v>
      </c>
      <c r="Y43" s="22">
        <f>RADIANS(X43)</f>
        <v>5.5710909723658997</v>
      </c>
      <c r="Z43" s="64"/>
      <c r="AA43" s="58">
        <f>-M43*COS(Y43)</f>
        <v>-7.5408145205335551</v>
      </c>
      <c r="AB43" s="58">
        <f>-M43*SIN(Y43)</f>
        <v>6.5090564882779542</v>
      </c>
      <c r="AC43" s="64"/>
      <c r="AD43" s="82">
        <f>$AA$40/$M$40*M43</f>
        <v>-1.7195650496246794E-4</v>
      </c>
      <c r="AE43" s="82">
        <f>$AB$40/$M$40*M43</f>
        <v>2.1817358524372436E-4</v>
      </c>
      <c r="AF43" s="22">
        <f t="shared" si="0"/>
        <v>-7.5406425640285928</v>
      </c>
      <c r="AG43" s="22">
        <f t="shared" si="0"/>
        <v>6.5088383146927109</v>
      </c>
      <c r="AH43" s="64"/>
      <c r="AI43" s="25">
        <f>A43</f>
        <v>2</v>
      </c>
      <c r="AJ43" s="82">
        <f t="shared" si="1"/>
        <v>717633.62783500657</v>
      </c>
      <c r="AK43" s="82">
        <f t="shared" si="1"/>
        <v>458960.1305738262</v>
      </c>
      <c r="AL43" s="66"/>
      <c r="AM43" s="9" t="str">
        <f>IF(A44=0,A43&amp;" - 1",A43&amp;" - "&amp;A44)</f>
        <v>2 - 3</v>
      </c>
      <c r="AN43" s="18">
        <f>AN42+F42+F43</f>
        <v>22.880000000121072</v>
      </c>
      <c r="AO43" s="18">
        <f>AN43*G43</f>
        <v>-148.94880000100127</v>
      </c>
      <c r="AP43" s="9" t="str">
        <f>D43&amp;","&amp;C43</f>
        <v>458960.13,717633.63</v>
      </c>
    </row>
    <row r="44" spans="1:44" s="46" customFormat="1">
      <c r="A44" s="20">
        <f>A43+1</f>
        <v>3</v>
      </c>
      <c r="B44" s="44"/>
      <c r="C44" s="60">
        <v>717626.09</v>
      </c>
      <c r="D44" s="60">
        <v>458966.64</v>
      </c>
      <c r="E44" s="79"/>
      <c r="F44" s="72">
        <f>IF(C45=0,C44-$C$42,C44-C45)</f>
        <v>19.599999999976717</v>
      </c>
      <c r="G44" s="72">
        <f>IF(D45=0,D44-$D$42,D44-D45)</f>
        <v>22.559999999997672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29.88500627403284</v>
      </c>
      <c r="N44" s="22">
        <f>IF(F44=0,,ATAN(G44/F44))</f>
        <v>0.85549187287910933</v>
      </c>
      <c r="O44" s="22">
        <f>ABS(DEGREES(N44))</f>
        <v>49.016073723715301</v>
      </c>
      <c r="P44" s="24" t="str">
        <f>TEXT(INT(O44),"00")</f>
        <v>49</v>
      </c>
      <c r="Q44" s="25" t="str">
        <f>TEXT((O44-P44)*60,"00")</f>
        <v>01</v>
      </c>
      <c r="R44" s="23" t="str">
        <f>IF(L44="",IF(F44&gt;0,"S","N"),"")</f>
        <v>S</v>
      </c>
      <c r="S44" s="25" t="str">
        <f>IF(L44="",IF(INT(Q44)=60,INT(P44+1),P44),"due")</f>
        <v>49</v>
      </c>
      <c r="T44" s="25" t="str">
        <f>IF(L44="",IF(INT(Q44)=60,"00",Q44),L44)</f>
        <v>01</v>
      </c>
      <c r="U44" s="24" t="str">
        <f>IF(L44="",IF(G44&gt;0,"W","E"),"")</f>
        <v>W</v>
      </c>
      <c r="V44" s="44"/>
      <c r="W44" s="22">
        <f>IF(S44="due",90*(I44+K44),S44+T44/60)</f>
        <v>49.016666666666666</v>
      </c>
      <c r="X44" s="22">
        <f>IF(R44="",W44,IF(R44="N",IF(U44="E",180+W44,180-W44),IF(U44="E",360-W44,W44)))</f>
        <v>49.016666666666666</v>
      </c>
      <c r="Y44" s="22">
        <f>RADIANS(X44)</f>
        <v>0.85550222168588719</v>
      </c>
      <c r="Z44" s="64"/>
      <c r="AA44" s="58">
        <f>-M44*COS(Y44)</f>
        <v>-19.599766529846253</v>
      </c>
      <c r="AB44" s="58">
        <f>-M44*SIN(Y44)</f>
        <v>-22.56020283540245</v>
      </c>
      <c r="AC44" s="64"/>
      <c r="AD44" s="82">
        <f>$AA$40/$M$40*M44</f>
        <v>-5.1587768823205694E-4</v>
      </c>
      <c r="AE44" s="82">
        <f>$AB$40/$M$40*M44</f>
        <v>6.5453112584137505E-4</v>
      </c>
      <c r="AF44" s="22">
        <f>AA44-AD44</f>
        <v>-19.59925065215802</v>
      </c>
      <c r="AG44" s="22">
        <f>AB44-AE44</f>
        <v>-22.560857366528293</v>
      </c>
      <c r="AH44" s="64"/>
      <c r="AI44" s="25">
        <f>A44</f>
        <v>3</v>
      </c>
      <c r="AJ44" s="82">
        <f t="shared" si="1"/>
        <v>717626.0871924425</v>
      </c>
      <c r="AK44" s="82">
        <f t="shared" si="1"/>
        <v>458966.63941214088</v>
      </c>
      <c r="AL44" s="66"/>
      <c r="AM44" s="9" t="str">
        <f>IF(A45=0,A44&amp;" - 1",A44&amp;" - "&amp;A45)</f>
        <v>3 - 4</v>
      </c>
      <c r="AN44" s="18">
        <f>AN43+F43+F44</f>
        <v>50.020000000135042</v>
      </c>
      <c r="AO44" s="18">
        <f>AN44*G44</f>
        <v>1128.4512000029301</v>
      </c>
      <c r="AP44" s="9" t="str">
        <f>D44&amp;","&amp;C44</f>
        <v>458966.64,717626.09</v>
      </c>
    </row>
    <row r="45" spans="1:44" s="46" customFormat="1">
      <c r="A45" s="20">
        <f t="shared" ref="A45:A46" si="2">A44+1</f>
        <v>4</v>
      </c>
      <c r="B45" s="44"/>
      <c r="C45" s="60">
        <v>717606.49</v>
      </c>
      <c r="D45" s="60">
        <v>458944.08</v>
      </c>
      <c r="E45" s="79"/>
      <c r="F45" s="72">
        <f t="shared" ref="F45:F46" si="3">IF(C46=0,C45-$C$42,C45-C46)</f>
        <v>-15.14000000001397</v>
      </c>
      <c r="G45" s="72">
        <f t="shared" ref="G45:G46" si="4">IF(D46=0,D45-$D$42,D45-D46)</f>
        <v>13.080000000016298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20.007648537518079</v>
      </c>
      <c r="N45" s="22">
        <f t="shared" ref="N45:N46" si="11">IF(F45=0,,ATAN(G45/F45))</f>
        <v>-0.71252953757009863</v>
      </c>
      <c r="O45" s="22">
        <f t="shared" ref="O45:O46" si="12">ABS(DEGREES(N45))</f>
        <v>40.824935281174881</v>
      </c>
      <c r="P45" s="24" t="str">
        <f t="shared" ref="P45:P46" si="13">TEXT(INT(O45),"00")</f>
        <v>40</v>
      </c>
      <c r="Q45" s="25" t="str">
        <f t="shared" ref="Q45:Q46" si="14">TEXT((O45-P45)*60,"00")</f>
        <v>49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40</v>
      </c>
      <c r="T45" s="25" t="str">
        <f t="shared" ref="T45:T46" si="17">IF(L45="",IF(INT(Q45)=60,"00",Q45),L45)</f>
        <v>49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40.81666666666667</v>
      </c>
      <c r="X45" s="22">
        <f t="shared" ref="X45:X46" si="20">IF(R45="",W45,IF(R45="N",IF(U45="E",180+W45,180-W45),IF(U45="E",360-W45,W45)))</f>
        <v>139.18333333333334</v>
      </c>
      <c r="Y45" s="22">
        <f t="shared" ref="Y45:Y46" si="21">RADIANS(X45)</f>
        <v>2.4292074305674412</v>
      </c>
      <c r="Z45" s="64"/>
      <c r="AA45" s="58">
        <f t="shared" ref="AA45:AA46" si="22">-M45*COS(Y45)</f>
        <v>15.141887476633912</v>
      </c>
      <c r="AB45" s="58">
        <f t="shared" ref="AB45:AB46" si="23">-M45*SIN(Y45)</f>
        <v>-13.077814941564453</v>
      </c>
      <c r="AC45" s="64"/>
      <c r="AD45" s="82">
        <f t="shared" ref="AD45:AD46" si="24">$AA$40/$M$40*M45</f>
        <v>-3.453738433196415E-4</v>
      </c>
      <c r="AE45" s="82">
        <f t="shared" ref="AE45:AE46" si="25">$AB$40/$M$40*M45</f>
        <v>4.3820063488087923E-4</v>
      </c>
      <c r="AF45" s="22">
        <f t="shared" ref="AF45:AF46" si="26">AA45-AD45</f>
        <v>15.142232850477232</v>
      </c>
      <c r="AG45" s="22">
        <f t="shared" ref="AG45:AG46" si="27">AB45-AE45</f>
        <v>-13.078253142199333</v>
      </c>
      <c r="AH45" s="64"/>
      <c r="AI45" s="25">
        <f t="shared" ref="AI45:AI46" si="28">A45</f>
        <v>4</v>
      </c>
      <c r="AJ45" s="82">
        <f t="shared" ref="AJ45:AJ46" si="29">AJ44+AF44</f>
        <v>717606.48794179037</v>
      </c>
      <c r="AK45" s="82">
        <f t="shared" ref="AK45:AK46" si="30">AK44+AG44</f>
        <v>458944.07855477434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54.480000000097789</v>
      </c>
      <c r="AO45" s="18">
        <f t="shared" ref="AO45:AO46" si="33">AN45*G45</f>
        <v>712.59840000216695</v>
      </c>
      <c r="AP45" s="9" t="str">
        <f t="shared" ref="AP45:AP46" si="34">D45&amp;","&amp;C45</f>
        <v>458944.08,717606.49</v>
      </c>
    </row>
    <row r="46" spans="1:44" s="46" customFormat="1">
      <c r="A46" s="20">
        <f t="shared" si="2"/>
        <v>5</v>
      </c>
      <c r="B46" s="44"/>
      <c r="C46" s="60">
        <v>717621.63</v>
      </c>
      <c r="D46" s="60">
        <v>458931</v>
      </c>
      <c r="E46" s="79"/>
      <c r="F46" s="72">
        <f t="shared" si="3"/>
        <v>-19.67000000004191</v>
      </c>
      <c r="G46" s="72">
        <f t="shared" si="4"/>
        <v>-22.570000000006985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29.938500296473837</v>
      </c>
      <c r="N46" s="22">
        <f t="shared" si="11"/>
        <v>0.85394590039175944</v>
      </c>
      <c r="O46" s="22">
        <f t="shared" si="12"/>
        <v>48.927496024946805</v>
      </c>
      <c r="P46" s="24" t="str">
        <f t="shared" si="13"/>
        <v>48</v>
      </c>
      <c r="Q46" s="25" t="str">
        <f t="shared" si="14"/>
        <v>56</v>
      </c>
      <c r="R46" s="23" t="str">
        <f t="shared" si="15"/>
        <v>N</v>
      </c>
      <c r="S46" s="25" t="str">
        <f t="shared" si="16"/>
        <v>48</v>
      </c>
      <c r="T46" s="25" t="str">
        <f t="shared" si="17"/>
        <v>56</v>
      </c>
      <c r="U46" s="24" t="str">
        <f t="shared" si="18"/>
        <v>E</v>
      </c>
      <c r="V46" s="44"/>
      <c r="W46" s="22">
        <f t="shared" si="19"/>
        <v>48.93333333333333</v>
      </c>
      <c r="X46" s="22">
        <f t="shared" si="20"/>
        <v>228.93333333333334</v>
      </c>
      <c r="Y46" s="22">
        <f t="shared" si="21"/>
        <v>3.9956404342323517</v>
      </c>
      <c r="Z46" s="64"/>
      <c r="AA46" s="58">
        <f t="shared" si="22"/>
        <v>19.667700460702129</v>
      </c>
      <c r="AB46" s="58">
        <f t="shared" si="23"/>
        <v>22.572003867403119</v>
      </c>
      <c r="AC46" s="64"/>
      <c r="AD46" s="82">
        <f t="shared" si="24"/>
        <v>-5.1680110689819505E-4</v>
      </c>
      <c r="AE46" s="82">
        <f t="shared" si="25"/>
        <v>6.5570273351691071E-4</v>
      </c>
      <c r="AF46" s="22">
        <f t="shared" si="26"/>
        <v>19.668217261809026</v>
      </c>
      <c r="AG46" s="22">
        <f t="shared" si="27"/>
        <v>22.571348164669601</v>
      </c>
      <c r="AH46" s="64"/>
      <c r="AI46" s="25">
        <f t="shared" si="28"/>
        <v>5</v>
      </c>
      <c r="AJ46" s="82">
        <f t="shared" si="29"/>
        <v>717621.6301746408</v>
      </c>
      <c r="AK46" s="82">
        <f t="shared" si="30"/>
        <v>458931.00030163216</v>
      </c>
      <c r="AL46" s="66"/>
      <c r="AM46" s="9" t="str">
        <f t="shared" si="31"/>
        <v>5 - 1</v>
      </c>
      <c r="AN46" s="18">
        <f t="shared" si="32"/>
        <v>19.67000000004191</v>
      </c>
      <c r="AO46" s="18">
        <f t="shared" si="33"/>
        <v>-443.95190000108329</v>
      </c>
      <c r="AP46" s="9" t="str">
        <f t="shared" si="34"/>
        <v>458931,717621.63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1196.8720000005346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598.43600000026731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5.4988984935152359E-3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18172.482705336988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99.928637771809235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-4.7261514236334179E-3</v>
      </c>
      <c r="AB40" s="91">
        <f>SUM(AB42:AB65536)</f>
        <v>-2.8109388756911713E-3</v>
      </c>
      <c r="AC40" s="91"/>
      <c r="AD40" s="91">
        <f>SUM(AD42:AD65536)</f>
        <v>-4.7261514236334179E-3</v>
      </c>
      <c r="AE40" s="91">
        <f>SUM(AE42:AE65536)</f>
        <v>-2.8109388756911709E-3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717646.73781199136</v>
      </c>
      <c r="AK40" s="92">
        <f>AK44+AG44</f>
        <v>458975.24858225102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3587.3199999999488</v>
      </c>
      <c r="G41" s="72">
        <f>IF(D42=0,D41-$D$41,D41-D42)</f>
        <v>3496.6499999999651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5009.5335117053955</v>
      </c>
      <c r="N41" s="36">
        <f>IF(F41=0,,ATAN(G41/F41))</f>
        <v>0.77259954211282034</v>
      </c>
      <c r="O41" s="36">
        <f>ABS(DEGREES(N41))</f>
        <v>44.266693016804517</v>
      </c>
      <c r="P41" s="37" t="str">
        <f>TEXT(INT(O41),"00")</f>
        <v>44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44.266666666666666</v>
      </c>
      <c r="X41" s="22">
        <f>IF(R41="",W41,IF(R41="N",IF(U41="E",180+W41,180-W41),IF(U41="E",360-W41,W41)))</f>
        <v>44.266666666666666</v>
      </c>
      <c r="Y41" s="22">
        <f>RADIANS(X41)</f>
        <v>0.77259908221615659</v>
      </c>
      <c r="Z41" s="64"/>
      <c r="AA41" s="58">
        <f>-M41*COS(Y41)</f>
        <v>-3587.3216080972388</v>
      </c>
      <c r="AB41" s="58">
        <f>-M41*SIN(Y41)</f>
        <v>-3496.6483502030956</v>
      </c>
      <c r="AC41" s="64"/>
      <c r="AD41" s="22">
        <v>0</v>
      </c>
      <c r="AE41" s="22">
        <v>0</v>
      </c>
      <c r="AF41" s="22">
        <f t="shared" ref="AF41:AG43" si="0">AA41-AD41</f>
        <v>-3587.3216080972388</v>
      </c>
      <c r="AG41" s="22">
        <f t="shared" si="0"/>
        <v>-3496.6483502030956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717641.3</v>
      </c>
      <c r="D42" s="60">
        <v>458953.57</v>
      </c>
      <c r="E42" s="79"/>
      <c r="F42" s="72">
        <f>IF(C43=0,C42-$C$42,C42-C43)</f>
        <v>-15.019999999902211</v>
      </c>
      <c r="G42" s="72">
        <f>IF(D43=0,D42-$D$42,D42-D43)</f>
        <v>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19.86455134144898</v>
      </c>
      <c r="N42" s="36">
        <f>IF(F42=0,,ATAN(G42/F42))</f>
        <v>-0.7134313023122677</v>
      </c>
      <c r="O42" s="36">
        <f>ABS(DEGREES(N42))</f>
        <v>40.876602595014866</v>
      </c>
      <c r="P42" s="37" t="str">
        <f>TEXT(INT(O42),"00")</f>
        <v>40</v>
      </c>
      <c r="Q42" s="38" t="str">
        <f>TEXT((O42-P42)*60,"00")</f>
        <v>53</v>
      </c>
      <c r="R42" s="39" t="str">
        <f>IF(L42="",IF(F42&gt;0,"S","N"),"")</f>
        <v>N</v>
      </c>
      <c r="S42" s="25" t="str">
        <f>IF(L42="",IF(INT(Q42)=60,INT(P42+1),P42),"due")</f>
        <v>40</v>
      </c>
      <c r="T42" s="38" t="str">
        <f>IF(L42="",IF(INT(Q42)=60,"00",Q42),L42)</f>
        <v>53</v>
      </c>
      <c r="U42" s="40" t="str">
        <f>IF(L42="",IF(G42&gt;0,"W","E"),"")</f>
        <v>W</v>
      </c>
      <c r="V42" s="44"/>
      <c r="W42" s="22">
        <f>IF(S42="due",90*(I42+K42),S42+T42/60)</f>
        <v>40.883333333333333</v>
      </c>
      <c r="X42" s="22">
        <f>IF(R42="",W42,IF(R42="N",IF(U42="E",180+W42,180-W42),IF(U42="E",360-W42,W42)))</f>
        <v>139.11666666666667</v>
      </c>
      <c r="Y42" s="22">
        <f>RADIANS(X42)</f>
        <v>2.4280438777327782</v>
      </c>
      <c r="Z42" s="64"/>
      <c r="AA42" s="58">
        <f>-M42*COS(Y42)</f>
        <v>15.018472740185755</v>
      </c>
      <c r="AB42" s="58">
        <f>-M42*SIN(Y42)</f>
        <v>-13.001764362937818</v>
      </c>
      <c r="AC42" s="64"/>
      <c r="AD42" s="82">
        <f>$AA$40/$M$40*M42</f>
        <v>-9.3949922360207956E-4</v>
      </c>
      <c r="AE42" s="82">
        <f>$AB$40/$M$40*M42</f>
        <v>-5.5877915339294811E-4</v>
      </c>
      <c r="AF42" s="22">
        <f t="shared" si="0"/>
        <v>15.019412239409357</v>
      </c>
      <c r="AG42" s="22">
        <f t="shared" si="0"/>
        <v>-13.001205583784426</v>
      </c>
      <c r="AH42" s="63"/>
      <c r="AI42" s="38">
        <f>A42</f>
        <v>1</v>
      </c>
      <c r="AJ42" s="82">
        <f t="shared" ref="AJ42:AK44" si="1">AJ41+AF41</f>
        <v>717641.2983919027</v>
      </c>
      <c r="AK42" s="82">
        <f t="shared" si="1"/>
        <v>458953.57164979685</v>
      </c>
      <c r="AL42" s="66"/>
      <c r="AM42" s="9" t="str">
        <f>IF(A43=0,A42&amp;" - 1",A42&amp;" - "&amp;A43)</f>
        <v>1 - 2</v>
      </c>
      <c r="AN42" s="18">
        <f>F42</f>
        <v>-15.019999999902211</v>
      </c>
      <c r="AO42" s="18">
        <f>AN42*G42</f>
        <v>-195.25999999872874</v>
      </c>
      <c r="AP42" s="9" t="str">
        <f>D42&amp;","&amp;C42</f>
        <v>458953.57,717641.3</v>
      </c>
    </row>
    <row r="43" spans="1:44">
      <c r="A43" s="20">
        <f>A42+1</f>
        <v>2</v>
      </c>
      <c r="B43" s="44"/>
      <c r="C43" s="60">
        <v>717656.32</v>
      </c>
      <c r="D43" s="60">
        <v>458940.57</v>
      </c>
      <c r="E43" s="79"/>
      <c r="F43" s="72">
        <f>IF(C44=0,C43-$C$42,C43-C44)</f>
        <v>-13.110000000102445</v>
      </c>
      <c r="G43" s="72">
        <f>IF(D44=0,D43-$D$42,D43-D44)</f>
        <v>-15.020000000018626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19.936712366968774</v>
      </c>
      <c r="N43" s="36">
        <f>IF(F43=0,,ATAN(G43/F43))</f>
        <v>0.85319314673099844</v>
      </c>
      <c r="O43" s="36">
        <f>ABS(DEGREES(N43))</f>
        <v>48.884366417172181</v>
      </c>
      <c r="P43" s="37" t="str">
        <f>TEXT(INT(O43),"00")</f>
        <v>48</v>
      </c>
      <c r="Q43" s="38" t="str">
        <f>TEXT((O43-P43)*60,"00")</f>
        <v>53</v>
      </c>
      <c r="R43" s="39" t="str">
        <f>IF(L43="",IF(F43&gt;0,"S","N"),"")</f>
        <v>N</v>
      </c>
      <c r="S43" s="25" t="str">
        <f>IF(L43="",IF(INT(Q43)=60,INT(P43+1),P43),"due")</f>
        <v>48</v>
      </c>
      <c r="T43" s="38" t="str">
        <f>IF(L43="",IF(INT(Q43)=60,"00",Q43),L43)</f>
        <v>53</v>
      </c>
      <c r="U43" s="40" t="str">
        <f>IF(L43="",IF(G43&gt;0,"W","E"),"")</f>
        <v>E</v>
      </c>
      <c r="V43" s="44"/>
      <c r="W43" s="22">
        <f>IF(S43="due",90*(I43+K43),S43+T43/60)</f>
        <v>48.883333333333333</v>
      </c>
      <c r="X43" s="22">
        <f>IF(R43="",W43,IF(R43="N",IF(U43="E",180+W43,180-W43),IF(U43="E",360-W43,W43)))</f>
        <v>228.88333333333333</v>
      </c>
      <c r="Y43" s="22">
        <f>RADIANS(X43)</f>
        <v>3.9947677696063546</v>
      </c>
      <c r="Z43" s="64"/>
      <c r="AA43" s="58">
        <f>-M43*COS(Y43)</f>
        <v>13.110270819302201</v>
      </c>
      <c r="AB43" s="58">
        <f>-M43*SIN(Y43)</f>
        <v>15.019763614910815</v>
      </c>
      <c r="AC43" s="64"/>
      <c r="AD43" s="82">
        <f>$AA$40/$M$40*M43</f>
        <v>-9.4291209844052186E-4</v>
      </c>
      <c r="AE43" s="82">
        <f>$AB$40/$M$40*M43</f>
        <v>-5.6080900425918849E-4</v>
      </c>
      <c r="AF43" s="22">
        <f t="shared" si="0"/>
        <v>13.111213731400641</v>
      </c>
      <c r="AG43" s="22">
        <f t="shared" si="0"/>
        <v>15.020324423915074</v>
      </c>
      <c r="AH43" s="64"/>
      <c r="AI43" s="25">
        <f>A43</f>
        <v>2</v>
      </c>
      <c r="AJ43" s="82">
        <f t="shared" si="1"/>
        <v>717656.31780414213</v>
      </c>
      <c r="AK43" s="82">
        <f t="shared" si="1"/>
        <v>458940.57044421305</v>
      </c>
      <c r="AL43" s="66"/>
      <c r="AM43" s="9" t="str">
        <f>IF(A44=0,A43&amp;" - 1",A43&amp;" - "&amp;A44)</f>
        <v>2 - 3</v>
      </c>
      <c r="AN43" s="18">
        <f>AN42+F42+F43</f>
        <v>-43.149999999906868</v>
      </c>
      <c r="AO43" s="18">
        <f>AN43*G43</f>
        <v>648.11299999940491</v>
      </c>
      <c r="AP43" s="9" t="str">
        <f>D43&amp;","&amp;C43</f>
        <v>458940.57,717656.32</v>
      </c>
    </row>
    <row r="44" spans="1:44" s="46" customFormat="1">
      <c r="A44" s="20">
        <f>A43+1</f>
        <v>3</v>
      </c>
      <c r="B44" s="44"/>
      <c r="C44" s="60">
        <v>717669.43</v>
      </c>
      <c r="D44" s="60">
        <v>458955.59</v>
      </c>
      <c r="E44" s="79"/>
      <c r="F44" s="72">
        <f>IF(C45=0,C44-$C$42,C44-C45)</f>
        <v>22.690000000060536</v>
      </c>
      <c r="G44" s="72">
        <f>IF(D45=0,D44-$D$42,D44-D45)</f>
        <v>-19.659999999974389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30.022519880945037</v>
      </c>
      <c r="N44" s="22">
        <f>IF(F44=0,,ATAN(G44/F44))</f>
        <v>-0.71397323515025957</v>
      </c>
      <c r="O44" s="22">
        <f>ABS(DEGREES(N44))</f>
        <v>40.907653059411352</v>
      </c>
      <c r="P44" s="24" t="str">
        <f>TEXT(INT(O44),"00")</f>
        <v>40</v>
      </c>
      <c r="Q44" s="25" t="str">
        <f>TEXT((O44-P44)*60,"00")</f>
        <v>54</v>
      </c>
      <c r="R44" s="23" t="str">
        <f>IF(L44="",IF(F44&gt;0,"S","N"),"")</f>
        <v>S</v>
      </c>
      <c r="S44" s="25" t="str">
        <f>IF(L44="",IF(INT(Q44)=60,INT(P44+1),P44),"due")</f>
        <v>40</v>
      </c>
      <c r="T44" s="25" t="str">
        <f>IF(L44="",IF(INT(Q44)=60,"00",Q44),L44)</f>
        <v>54</v>
      </c>
      <c r="U44" s="24" t="str">
        <f>IF(L44="",IF(G44&gt;0,"W","E"),"")</f>
        <v>E</v>
      </c>
      <c r="V44" s="44"/>
      <c r="W44" s="22">
        <f>IF(S44="due",90*(I44+K44),S44+T44/60)</f>
        <v>40.9</v>
      </c>
      <c r="X44" s="22">
        <f>IF(R44="",W44,IF(R44="N",IF(U44="E",180+W44,180-W44),IF(U44="E",360-W44,W44)))</f>
        <v>319.10000000000002</v>
      </c>
      <c r="Y44" s="22">
        <f>RADIANS(X44)</f>
        <v>5.5693456431139063</v>
      </c>
      <c r="Z44" s="64"/>
      <c r="AA44" s="58">
        <f>-M44*COS(Y44)</f>
        <v>-22.692625805166745</v>
      </c>
      <c r="AB44" s="58">
        <f>-M44*SIN(Y44)</f>
        <v>19.656969096694951</v>
      </c>
      <c r="AC44" s="64"/>
      <c r="AD44" s="82">
        <f>$AA$40/$M$40*M44</f>
        <v>-1.4199230394834792E-3</v>
      </c>
      <c r="AE44" s="82">
        <f>$AB$40/$M$40*M44</f>
        <v>-8.4451734919343679E-4</v>
      </c>
      <c r="AF44" s="22">
        <f>AA44-AD44</f>
        <v>-22.69120588212726</v>
      </c>
      <c r="AG44" s="22">
        <f>AB44-AE44</f>
        <v>19.657813614044144</v>
      </c>
      <c r="AH44" s="64"/>
      <c r="AI44" s="25">
        <f>A44</f>
        <v>3</v>
      </c>
      <c r="AJ44" s="82">
        <f t="shared" si="1"/>
        <v>717669.42901787348</v>
      </c>
      <c r="AK44" s="82">
        <f t="shared" si="1"/>
        <v>458955.59076863696</v>
      </c>
      <c r="AL44" s="66"/>
      <c r="AM44" s="9" t="str">
        <f>IF(A45=0,A44&amp;" - 1",A44&amp;" - "&amp;A45)</f>
        <v>3 - 4</v>
      </c>
      <c r="AN44" s="18">
        <f>AN43+F43+F44</f>
        <v>-33.569999999948777</v>
      </c>
      <c r="AO44" s="18">
        <f>AN44*G44</f>
        <v>659.9861999981332</v>
      </c>
      <c r="AP44" s="9" t="str">
        <f>D44&amp;","&amp;C44</f>
        <v>458955.59,717669.43</v>
      </c>
    </row>
    <row r="45" spans="1:44" s="46" customFormat="1">
      <c r="A45" s="20">
        <f t="shared" ref="A45:A46" si="2">A44+1</f>
        <v>4</v>
      </c>
      <c r="B45" s="44"/>
      <c r="C45" s="60">
        <v>717646.74</v>
      </c>
      <c r="D45" s="60">
        <v>458975.25</v>
      </c>
      <c r="E45" s="79"/>
      <c r="F45" s="72">
        <f t="shared" ref="F45:F46" si="3">IF(C46=0,C45-$C$42,C45-C46)</f>
        <v>13.10999999998603</v>
      </c>
      <c r="G45" s="72">
        <f t="shared" ref="G45:G46" si="4">IF(D46=0,D45-$D$42,D45-D46)</f>
        <v>15.119999999995343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20.01215880407441</v>
      </c>
      <c r="N45" s="22">
        <f t="shared" ref="N45:N46" si="11">IF(F45=0,,ATAN(G45/F45))</f>
        <v>0.85647905919673295</v>
      </c>
      <c r="O45" s="22">
        <f t="shared" ref="O45:O46" si="12">ABS(DEGREES(N45))</f>
        <v>49.072635333308192</v>
      </c>
      <c r="P45" s="24" t="str">
        <f t="shared" ref="P45:P46" si="13">TEXT(INT(O45),"00")</f>
        <v>49</v>
      </c>
      <c r="Q45" s="25" t="str">
        <f t="shared" ref="Q45:Q46" si="14">TEXT((O45-P45)*60,"00")</f>
        <v>04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49</v>
      </c>
      <c r="T45" s="25" t="str">
        <f t="shared" ref="T45:T46" si="17">IF(L45="",IF(INT(Q45)=60,"00",Q45),L45)</f>
        <v>04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49.06666666666667</v>
      </c>
      <c r="X45" s="22">
        <f t="shared" ref="X45:X46" si="20">IF(R45="",W45,IF(R45="N",IF(U45="E",180+W45,180-W45),IF(U45="E",360-W45,W45)))</f>
        <v>49.06666666666667</v>
      </c>
      <c r="Y45" s="22">
        <f t="shared" ref="Y45:Y46" si="21">RADIANS(X45)</f>
        <v>0.85637488631188441</v>
      </c>
      <c r="Z45" s="64"/>
      <c r="AA45" s="58">
        <f t="shared" ref="AA45:AA46" si="22">-M45*COS(Y45)</f>
        <v>-13.111575022867298</v>
      </c>
      <c r="AB45" s="58">
        <f t="shared" ref="AB45:AB46" si="23">-M45*SIN(Y45)</f>
        <v>-15.118634211436408</v>
      </c>
      <c r="AC45" s="64"/>
      <c r="AD45" s="82">
        <f t="shared" ref="AD45:AD46" si="24">$AA$40/$M$40*M45</f>
        <v>-9.464803576911795E-4</v>
      </c>
      <c r="AE45" s="82">
        <f t="shared" ref="AE45:AE46" si="25">$AB$40/$M$40*M45</f>
        <v>-5.6293127198765399E-4</v>
      </c>
      <c r="AF45" s="22">
        <f t="shared" ref="AF45:AF46" si="26">AA45-AD45</f>
        <v>-13.110628542509607</v>
      </c>
      <c r="AG45" s="22">
        <f t="shared" ref="AG45:AG46" si="27">AB45-AE45</f>
        <v>-15.11807128016442</v>
      </c>
      <c r="AH45" s="64"/>
      <c r="AI45" s="25">
        <f t="shared" ref="AI45:AI46" si="28">A45</f>
        <v>4</v>
      </c>
      <c r="AJ45" s="82">
        <f t="shared" ref="AJ45:AJ46" si="29">AJ44+AF44</f>
        <v>717646.73781199136</v>
      </c>
      <c r="AK45" s="82">
        <f t="shared" ref="AK45:AK46" si="30">AK44+AG44</f>
        <v>458975.24858225102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2.2300000000977889</v>
      </c>
      <c r="AO45" s="18">
        <f t="shared" ref="AO45:AO46" si="33">AN45*G45</f>
        <v>33.717600001468185</v>
      </c>
      <c r="AP45" s="9" t="str">
        <f t="shared" ref="AP45:AP46" si="34">D45&amp;","&amp;C45</f>
        <v>458975.25,717646.74</v>
      </c>
    </row>
    <row r="46" spans="1:44" s="46" customFormat="1">
      <c r="A46" s="20">
        <f t="shared" si="2"/>
        <v>5</v>
      </c>
      <c r="B46" s="44"/>
      <c r="C46" s="60">
        <v>717633.63</v>
      </c>
      <c r="D46" s="60">
        <v>458960.13</v>
      </c>
      <c r="E46" s="79"/>
      <c r="F46" s="72">
        <f t="shared" si="3"/>
        <v>-7.6700000000419095</v>
      </c>
      <c r="G46" s="72">
        <f t="shared" si="4"/>
        <v>6.5599999999976717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10.09269537837204</v>
      </c>
      <c r="N46" s="22">
        <f t="shared" si="11"/>
        <v>-0.70755158151220776</v>
      </c>
      <c r="O46" s="22">
        <f t="shared" si="12"/>
        <v>40.539719408456151</v>
      </c>
      <c r="P46" s="24" t="str">
        <f t="shared" si="13"/>
        <v>40</v>
      </c>
      <c r="Q46" s="25" t="str">
        <f t="shared" si="14"/>
        <v>32</v>
      </c>
      <c r="R46" s="23" t="str">
        <f t="shared" si="15"/>
        <v>N</v>
      </c>
      <c r="S46" s="25" t="str">
        <f t="shared" si="16"/>
        <v>40</v>
      </c>
      <c r="T46" s="25" t="str">
        <f t="shared" si="17"/>
        <v>32</v>
      </c>
      <c r="U46" s="24" t="str">
        <f t="shared" si="18"/>
        <v>W</v>
      </c>
      <c r="V46" s="44"/>
      <c r="W46" s="22">
        <f t="shared" si="19"/>
        <v>40.533333333333331</v>
      </c>
      <c r="X46" s="22">
        <f t="shared" si="20"/>
        <v>139.46666666666667</v>
      </c>
      <c r="Y46" s="22">
        <f t="shared" si="21"/>
        <v>2.4341525301147584</v>
      </c>
      <c r="Z46" s="64"/>
      <c r="AA46" s="58">
        <f t="shared" si="22"/>
        <v>7.6707311171224513</v>
      </c>
      <c r="AB46" s="58">
        <f t="shared" si="23"/>
        <v>-6.559145076107229</v>
      </c>
      <c r="AC46" s="64"/>
      <c r="AD46" s="82">
        <f t="shared" si="24"/>
        <v>-4.7733670441615813E-4</v>
      </c>
      <c r="AE46" s="82">
        <f t="shared" si="25"/>
        <v>-2.8390209685794397E-4</v>
      </c>
      <c r="AF46" s="22">
        <f t="shared" si="26"/>
        <v>7.6712084538268677</v>
      </c>
      <c r="AG46" s="22">
        <f t="shared" si="27"/>
        <v>-6.5588611740103708</v>
      </c>
      <c r="AH46" s="64"/>
      <c r="AI46" s="25">
        <f t="shared" si="28"/>
        <v>5</v>
      </c>
      <c r="AJ46" s="82">
        <f t="shared" si="29"/>
        <v>717633.62718344887</v>
      </c>
      <c r="AK46" s="82">
        <f t="shared" si="30"/>
        <v>458960.13051097083</v>
      </c>
      <c r="AL46" s="66"/>
      <c r="AM46" s="9" t="str">
        <f t="shared" si="31"/>
        <v>5 - 1</v>
      </c>
      <c r="AN46" s="18">
        <f t="shared" si="32"/>
        <v>7.6700000000419095</v>
      </c>
      <c r="AO46" s="18">
        <f t="shared" si="33"/>
        <v>50.315200000257072</v>
      </c>
      <c r="AP46" s="9" t="str">
        <f t="shared" si="34"/>
        <v>458960.13,717633.63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'1938'!Print_Area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2007-05-05T02:57:18Z</dcterms:modified>
</cp:coreProperties>
</file>