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948" sheetId="2" r:id="rId1"/>
    <sheet name="1949" sheetId="4" r:id="rId2"/>
    <sheet name="1950" sheetId="5" r:id="rId3"/>
    <sheet name="1951" sheetId="6" r:id="rId4"/>
    <sheet name="1952" sheetId="7" r:id="rId5"/>
    <sheet name="1953" sheetId="8" r:id="rId6"/>
    <sheet name="1954" sheetId="9" r:id="rId7"/>
    <sheet name="1955" sheetId="10" r:id="rId8"/>
    <sheet name="1956" sheetId="11" r:id="rId9"/>
    <sheet name="1957" sheetId="3" r:id="rId10"/>
  </sheets>
  <definedNames>
    <definedName name="_xlnm.Print_Area" localSheetId="0">'1948'!$A$1:$AJ$43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7" i="10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7" i="9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5" i="8"/>
  <c r="G45"/>
  <c r="F45"/>
  <c r="N45" s="1"/>
  <c r="O45" s="1"/>
  <c r="A45"/>
  <c r="AM45" s="1"/>
  <c r="AP46" i="7"/>
  <c r="G46"/>
  <c r="F46"/>
  <c r="N46" s="1"/>
  <c r="O46" s="1"/>
  <c r="AP45"/>
  <c r="G45"/>
  <c r="F45"/>
  <c r="N45" s="1"/>
  <c r="O45" s="1"/>
  <c r="A45"/>
  <c r="A46" s="1"/>
  <c r="AP47" i="6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9" i="5"/>
  <c r="G49"/>
  <c r="F49"/>
  <c r="N49" s="1"/>
  <c r="O49" s="1"/>
  <c r="AP48"/>
  <c r="G48"/>
  <c r="F48"/>
  <c r="N48" s="1"/>
  <c r="O48" s="1"/>
  <c r="AP4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5" i="4"/>
  <c r="G45"/>
  <c r="F45"/>
  <c r="N45" s="1"/>
  <c r="O45" s="1"/>
  <c r="A45"/>
  <c r="AM45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 s="1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P45"/>
  <c r="Q45" s="1"/>
  <c r="I45"/>
  <c r="J45"/>
  <c r="K45" s="1"/>
  <c r="M45"/>
  <c r="AI45"/>
  <c r="C28"/>
  <c r="C29" s="1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H48"/>
  <c r="H49"/>
  <c r="AN46"/>
  <c r="AO45"/>
  <c r="A47"/>
  <c r="AI46"/>
  <c r="AM45"/>
  <c r="P45"/>
  <c r="Q45" s="1"/>
  <c r="I45"/>
  <c r="P46"/>
  <c r="Q46" s="1"/>
  <c r="I46"/>
  <c r="P47"/>
  <c r="Q47" s="1"/>
  <c r="I47"/>
  <c r="P48"/>
  <c r="Q48" s="1"/>
  <c r="I48"/>
  <c r="P49"/>
  <c r="Q49" s="1"/>
  <c r="I49"/>
  <c r="J45"/>
  <c r="K45" s="1"/>
  <c r="M45"/>
  <c r="AI45"/>
  <c r="J46"/>
  <c r="K46" s="1"/>
  <c r="M46"/>
  <c r="J47"/>
  <c r="K47" s="1"/>
  <c r="M47"/>
  <c r="J48"/>
  <c r="K48" s="1"/>
  <c r="M48"/>
  <c r="J49"/>
  <c r="K49" s="1"/>
  <c r="M49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L45"/>
  <c r="M40"/>
  <c r="AB42" i="11"/>
  <c r="AA42"/>
  <c r="AB44"/>
  <c r="AA44"/>
  <c r="AB43"/>
  <c r="AA43"/>
  <c r="AB41"/>
  <c r="AG41" s="1"/>
  <c r="AK42" s="1"/>
  <c r="AA41"/>
  <c r="AF41" s="1"/>
  <c r="AJ42" s="1"/>
  <c r="AB42" i="10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9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5"/>
  <c r="AA42"/>
  <c r="AB44"/>
  <c r="AA44"/>
  <c r="AB43"/>
  <c r="AA43"/>
  <c r="AB41"/>
  <c r="AG41" s="1"/>
  <c r="AK42" s="1"/>
  <c r="AA41"/>
  <c r="AF41" s="1"/>
  <c r="AJ42" s="1"/>
  <c r="A48"/>
  <c r="AI47"/>
  <c r="AM46"/>
  <c r="AN47"/>
  <c r="AO46"/>
  <c r="L49"/>
  <c r="L48"/>
  <c r="L47"/>
  <c r="L46"/>
  <c r="L45"/>
  <c r="M40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AA40" i="11"/>
  <c r="AB40"/>
  <c r="U45" i="10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9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8"/>
  <c r="T45"/>
  <c r="S45"/>
  <c r="W45" s="1"/>
  <c r="R45"/>
  <c r="X45" s="1"/>
  <c r="Y45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8"/>
  <c r="T48"/>
  <c r="S48"/>
  <c r="W48" s="1"/>
  <c r="R48"/>
  <c r="X48" s="1"/>
  <c r="Y48" s="1"/>
  <c r="U49"/>
  <c r="T49"/>
  <c r="S49"/>
  <c r="W49" s="1"/>
  <c r="R49"/>
  <c r="X49" s="1"/>
  <c r="Y49" s="1"/>
  <c r="AN48"/>
  <c r="AO47"/>
  <c r="A49"/>
  <c r="AI48"/>
  <c r="AM47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E42" i="11"/>
  <c r="AE43"/>
  <c r="AG43" s="1"/>
  <c r="AE44"/>
  <c r="AG44" s="1"/>
  <c r="AD42"/>
  <c r="AD43"/>
  <c r="AF43" s="1"/>
  <c r="AD44"/>
  <c r="AF44" s="1"/>
  <c r="B32"/>
  <c r="B33" s="1"/>
  <c r="B35" s="1"/>
  <c r="B34" s="1"/>
  <c r="AB47" i="10"/>
  <c r="AA47"/>
  <c r="AB46"/>
  <c r="AA46"/>
  <c r="AB45"/>
  <c r="AA45"/>
  <c r="AB47" i="9"/>
  <c r="AA47"/>
  <c r="AB46"/>
  <c r="AA46"/>
  <c r="AB45"/>
  <c r="AA45"/>
  <c r="AB45" i="8"/>
  <c r="AA45"/>
  <c r="AB46" i="7"/>
  <c r="AA46"/>
  <c r="AB45"/>
  <c r="AA45"/>
  <c r="AB47" i="6"/>
  <c r="AA47"/>
  <c r="AB46"/>
  <c r="AA46"/>
  <c r="AB45"/>
  <c r="AA45"/>
  <c r="AM49" i="5"/>
  <c r="AI49"/>
  <c r="AM48"/>
  <c r="AN49"/>
  <c r="AO49" s="1"/>
  <c r="AO48"/>
  <c r="C28" s="1"/>
  <c r="C29" s="1"/>
  <c r="AB49"/>
  <c r="AA49"/>
  <c r="AB48"/>
  <c r="AA48"/>
  <c r="AB47"/>
  <c r="AA47"/>
  <c r="AB46"/>
  <c r="AA46"/>
  <c r="AB45"/>
  <c r="AA45"/>
  <c r="AB45" i="4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D45" s="1"/>
  <c r="AF45" s="1"/>
  <c r="AB40"/>
  <c r="AE45" s="1"/>
  <c r="AG45" s="1"/>
  <c r="AF42" i="11"/>
  <c r="AD40"/>
  <c r="AG42"/>
  <c r="AE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2" i="3" l="1"/>
  <c r="AE43"/>
  <c r="AG43" s="1"/>
  <c r="AE44"/>
  <c r="AG44" s="1"/>
  <c r="AD42"/>
  <c r="AD43"/>
  <c r="AF43" s="1"/>
  <c r="AD44"/>
  <c r="AF44" s="1"/>
  <c r="B32"/>
  <c r="B33" s="1"/>
  <c r="B35" s="1"/>
  <c r="B34" s="1"/>
  <c r="AG40" i="11"/>
  <c r="AK43"/>
  <c r="AK44" s="1"/>
  <c r="AK40" s="1"/>
  <c r="AF40"/>
  <c r="AJ43"/>
  <c r="AJ44" s="1"/>
  <c r="AJ40" s="1"/>
  <c r="AE47" i="10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7" i="9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6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9" i="5"/>
  <c r="AG49" s="1"/>
  <c r="AE48"/>
  <c r="AG48" s="1"/>
  <c r="AE47"/>
  <c r="AG47" s="1"/>
  <c r="AE46"/>
  <c r="AG46" s="1"/>
  <c r="AE45"/>
  <c r="AG45" s="1"/>
  <c r="AD49"/>
  <c r="AF49" s="1"/>
  <c r="AD48"/>
  <c r="AF48" s="1"/>
  <c r="AD47"/>
  <c r="AF47" s="1"/>
  <c r="AD46"/>
  <c r="AF46" s="1"/>
  <c r="AD45"/>
  <c r="AF45" s="1"/>
  <c r="AE42"/>
  <c r="AE43"/>
  <c r="AG43" s="1"/>
  <c r="AE44"/>
  <c r="AG44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K45" s="1"/>
  <c r="AG40"/>
  <c r="AJ43"/>
  <c r="AJ44" s="1"/>
  <c r="AJ45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K45" s="1"/>
  <c r="AK46" s="1"/>
  <c r="AK47" s="1"/>
  <c r="AK48" s="1"/>
  <c r="AK49" s="1"/>
  <c r="AG40"/>
  <c r="AJ43"/>
  <c r="AJ44" s="1"/>
  <c r="AJ45" s="1"/>
  <c r="AJ46" s="1"/>
  <c r="AJ47" s="1"/>
  <c r="AJ48" s="1"/>
  <c r="AJ49" s="1"/>
  <c r="AF40"/>
  <c r="AK43" i="4"/>
  <c r="AK44" s="1"/>
  <c r="AG40"/>
  <c r="AJ43"/>
  <c r="AJ44" s="1"/>
  <c r="AF40"/>
  <c r="AG40" i="2"/>
  <c r="AK43"/>
  <c r="AK44" s="1"/>
  <c r="AF40"/>
  <c r="AJ43"/>
  <c r="AJ44" s="1"/>
  <c r="AJ40" i="3" l="1"/>
  <c r="AK40"/>
  <c r="AJ45" i="10"/>
  <c r="AJ46" s="1"/>
  <c r="AJ47" s="1"/>
  <c r="AJ40"/>
  <c r="AK45"/>
  <c r="AK46" s="1"/>
  <c r="AK47" s="1"/>
  <c r="AK40"/>
  <c r="AJ45" i="9"/>
  <c r="AJ46" s="1"/>
  <c r="AJ47" s="1"/>
  <c r="AJ40"/>
  <c r="AK45"/>
  <c r="AK46" s="1"/>
  <c r="AK47" s="1"/>
  <c r="AK40"/>
  <c r="AJ45" i="8"/>
  <c r="AJ40"/>
  <c r="AK45"/>
  <c r="AK40"/>
  <c r="AJ45" i="7"/>
  <c r="AJ46" s="1"/>
  <c r="AJ40"/>
  <c r="AK45"/>
  <c r="AK46" s="1"/>
  <c r="AK40"/>
  <c r="AJ45" i="6"/>
  <c r="AJ46" s="1"/>
  <c r="AJ47" s="1"/>
  <c r="AJ40"/>
  <c r="AK45"/>
  <c r="AK46" s="1"/>
  <c r="AK47" s="1"/>
  <c r="AK40"/>
  <c r="AJ40" i="5"/>
  <c r="AK40"/>
  <c r="AJ45" i="4"/>
  <c r="AJ40"/>
  <c r="AK45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<sst xmlns="http://schemas.openxmlformats.org/spreadsheetml/2006/main" count="930" uniqueCount="97">
  <si>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</si>
  <si>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</si>
  <si>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</si>
  <si>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</si>
  <si>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</si>
  <si>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</si>
  <si>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</si>
  <si>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</si>
  <si>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</si>
  <si>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</si>
  <si>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</si>
  <si>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</si>
  <si>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</si>
  <si>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</si>
  <si>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</si>
  <si>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</si>
  <si>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</si>
  <si>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</si>
  <si>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</si>
  <si>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</si>
  <si>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</si>
  <si>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</si>
  <si>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</si>
  <si>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</si>
  <si>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</si>
  <si>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</si>
  <si>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</si>
  <si>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</si>
  <si>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</si>
  <si>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</si>
  <si>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</si>
  <si>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</si>
  <si>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</si>
  <si>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</si>
  <si>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</si>
  <si>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</si>
  <si>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</si>
  <si>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</si>
  <si>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</si>
  <si>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</si>
  <si>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</si>
  <si>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</si>
  <si>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</si>
  <si>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</si>
  <si>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</si>
  <si>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</si>
  <si>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</si>
  <si>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</si>
  <si>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</si>
  <si>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</si>
  <si>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</si>
  <si>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</si>
  <si>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</si>
  <si>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</si>
  <si>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</si>
  <si>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</si>
  <si>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</si>
  <si>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1948</t>
  </si>
  <si>
    <t>Escovidal, Roberto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</si>
  <si>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</si>
  <si>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</si>
  <si>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</si>
  <si>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</si>
  <si>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</si>
  <si>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</si>
  <si>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</si>
  <si>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15,1970</t>
  </si>
  <si>
    <t>826.58</t>
  </si>
  <si>
    <t>BLLM 1</t>
  </si>
  <si>
    <t>1949</t>
  </si>
  <si>
    <t>Orita, Jose</t>
  </si>
  <si>
    <t>May 15, 1970</t>
  </si>
  <si>
    <t>418.54</t>
  </si>
  <si>
    <t>1950</t>
  </si>
  <si>
    <t>Ricabar, Laura</t>
  </si>
  <si>
    <t>1,184</t>
  </si>
  <si>
    <t>1951</t>
  </si>
  <si>
    <t>Sillares, Hernando</t>
  </si>
  <si>
    <t>565.45</t>
  </si>
  <si>
    <t>1952</t>
  </si>
  <si>
    <t>Subiera, Generoso</t>
  </si>
  <si>
    <t>608.09</t>
  </si>
  <si>
    <t>1953</t>
  </si>
  <si>
    <t>Fulgar, Jose</t>
  </si>
  <si>
    <t>596.26</t>
  </si>
  <si>
    <t>1954</t>
  </si>
  <si>
    <t>Datoon, Prescila</t>
  </si>
  <si>
    <t>583.45</t>
  </si>
  <si>
    <t>1955</t>
  </si>
  <si>
    <t>School Site</t>
  </si>
  <si>
    <t>43,118.45</t>
  </si>
  <si>
    <t>1956</t>
  </si>
  <si>
    <t>Romallosa, Jose</t>
  </si>
  <si>
    <t>412.92</t>
  </si>
  <si>
    <t>1957</t>
  </si>
  <si>
    <t>Tabacuq, Rafael</t>
  </si>
  <si>
    <t>693.55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</si>
</sst>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1653.1692999992915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826.58464999964576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2.2233728325930847E-3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59315.536115145966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131.8805515491095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2.029344944180167E-3</v>
      </c>
      <c r="AB40" s="91">
        <f>SUM(AB42:AB65536)</f>
        <v>9.0837539059762662E-4</v>
      </c>
      <c r="AC40" s="91"/>
      <c r="AD40" s="91">
        <f>SUM(AD42:AD65536)</f>
        <v>2.029344944180167E-3</v>
      </c>
      <c r="AE40" s="91">
        <f>SUM(AE42:AE65536)</f>
        <v>9.0837539059762662E-4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717672.97710406047</v>
      </c>
      <c r="AK40" s="92">
        <f>AK44+AG44</f>
        <v>459005.38605931512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3568.8099999999395</v>
      </c>
      <c r="G41" s="72">
        <f>IF(D42=0,D41-$D$41,D41-D42)</f>
        <v>3459.9199999999837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4970.6590330155868</v>
      </c>
      <c r="N41" s="36">
        <f>IF(F41=0,,ATAN(G41/F41))</f>
        <v>0.76990727246367718</v>
      </c>
      <c r="O41" s="36">
        <f>ABS(DEGREES(N41))</f>
        <v>44.112437328597444</v>
      </c>
      <c r="P41" s="37" t="str">
        <f>TEXT(INT(O41),"00")</f>
        <v>44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44.116666666666667</v>
      </c>
      <c r="X41" s="22">
        <f>IF(R41="",W41,IF(R41="N",IF(U41="E",180+W41,180-W41),IF(U41="E",360-W41,W41)))</f>
        <v>44.116666666666667</v>
      </c>
      <c r="Y41" s="22">
        <f>RADIANS(X41)</f>
        <v>0.76998108833816503</v>
      </c>
      <c r="Z41" s="64"/>
      <c r="AA41" s="58">
        <f>-M41*COS(Y41)</f>
        <v>-3568.5545932568771</v>
      </c>
      <c r="AB41" s="58">
        <f>-M41*SIN(Y41)</f>
        <v>-3460.1834254045975</v>
      </c>
      <c r="AC41" s="64"/>
      <c r="AD41" s="22">
        <v>0</v>
      </c>
      <c r="AE41" s="22">
        <v>0</v>
      </c>
      <c r="AF41" s="22">
        <f t="shared" ref="AF41:AG43" si="0">AA41-AD41</f>
        <v>-3568.5545932568771</v>
      </c>
      <c r="AG41" s="22">
        <f t="shared" si="0"/>
        <v>-3460.1834254045975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717659.81</v>
      </c>
      <c r="D42" s="60">
        <v>458990.3</v>
      </c>
      <c r="E42" s="79"/>
      <c r="F42" s="72">
        <f>IF(C43=0,C42-$C$42,C42-C43)</f>
        <v>-22.739999999990687</v>
      </c>
      <c r="G42" s="72">
        <f>IF(D43=0,D42-$D$42,D42-D43)</f>
        <v>19.64000000001397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30.047249458147167</v>
      </c>
      <c r="N42" s="36">
        <f>IF(F42=0,,ATAN(G42/F42))</f>
        <v>-0.71238049606153997</v>
      </c>
      <c r="O42" s="36">
        <f>ABS(DEGREES(N42))</f>
        <v>40.816395831762208</v>
      </c>
      <c r="P42" s="37" t="str">
        <f>TEXT(INT(O42),"00")</f>
        <v>40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40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40.81666666666667</v>
      </c>
      <c r="X42" s="22">
        <f>IF(R42="",W42,IF(R42="N",IF(U42="E",180+W42,180-W42),IF(U42="E",360-W42,W42)))</f>
        <v>139.18333333333334</v>
      </c>
      <c r="Y42" s="22">
        <f>RADIANS(X42)</f>
        <v>2.4292074305674412</v>
      </c>
      <c r="Z42" s="64"/>
      <c r="AA42" s="58">
        <f>-M42*COS(Y42)</f>
        <v>22.739907162226284</v>
      </c>
      <c r="AB42" s="58">
        <f>-M42*SIN(Y42)</f>
        <v>-19.640107490883416</v>
      </c>
      <c r="AC42" s="64"/>
      <c r="AD42" s="82">
        <f>$AA$40/$M$40*M42</f>
        <v>4.6235955990603334E-4</v>
      </c>
      <c r="AE42" s="82">
        <f>$AB$40/$M$40*M42</f>
        <v>2.0696138772793187E-4</v>
      </c>
      <c r="AF42" s="22">
        <f t="shared" si="0"/>
        <v>22.739444802666377</v>
      </c>
      <c r="AG42" s="22">
        <f t="shared" si="0"/>
        <v>-19.640314452271145</v>
      </c>
      <c r="AH42" s="63"/>
      <c r="AI42" s="38">
        <f>A42</f>
        <v>1</v>
      </c>
      <c r="AJ42" s="82">
        <f t="shared" ref="AJ42:AK44" si="1">AJ41+AF41</f>
        <v>717660.06540674309</v>
      </c>
      <c r="AK42" s="82">
        <f t="shared" si="1"/>
        <v>458990.03657459537</v>
      </c>
      <c r="AL42" s="66"/>
      <c r="AM42" s="9" t="str">
        <f>IF(A43=0,A42&amp;" - 1",A42&amp;" - "&amp;A43)</f>
        <v>1 - 2</v>
      </c>
      <c r="AN42" s="18">
        <f>F42</f>
        <v>-22.739999999990687</v>
      </c>
      <c r="AO42" s="18">
        <f>AN42*G42</f>
        <v>-446.61360000013474</v>
      </c>
      <c r="AP42" s="9" t="str">
        <f>D42&amp;","&amp;C42</f>
        <v>458990.3,717659.81</v>
      </c>
    </row>
    <row r="43" spans="1:44">
      <c r="A43" s="20">
        <f>A42+1</f>
        <v>2</v>
      </c>
      <c r="B43" s="44"/>
      <c r="C43" s="60">
        <v>717682.55</v>
      </c>
      <c r="D43" s="60">
        <v>458970.66</v>
      </c>
      <c r="E43" s="79"/>
      <c r="F43" s="72">
        <f>IF(C44=0,C43-$C$42,C43-C44)</f>
        <v>-13.159999999916181</v>
      </c>
      <c r="G43" s="72">
        <f>IF(D44=0,D43-$D$42,D43-D44)</f>
        <v>-15.160000000032596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20.075138853785848</v>
      </c>
      <c r="N43" s="36">
        <f>IF(F43=0,,ATAN(G43/F43))</f>
        <v>0.85590257676351811</v>
      </c>
      <c r="O43" s="36">
        <f>ABS(DEGREES(N43))</f>
        <v>49.039605322921552</v>
      </c>
      <c r="P43" s="37" t="str">
        <f>TEXT(INT(O43),"00")</f>
        <v>49</v>
      </c>
      <c r="Q43" s="38" t="str">
        <f>TEXT((O43-P43)*60,"00")</f>
        <v>02</v>
      </c>
      <c r="R43" s="39" t="str">
        <f>IF(L43="",IF(F43&gt;0,"S","N"),"")</f>
        <v>N</v>
      </c>
      <c r="S43" s="25" t="str">
        <f>IF(L43="",IF(INT(Q43)=60,INT(P43+1),P43),"due")</f>
        <v>49</v>
      </c>
      <c r="T43" s="38" t="str">
        <f>IF(L43="",IF(INT(Q43)=60,"00",Q43),L43)</f>
        <v>02</v>
      </c>
      <c r="U43" s="40" t="str">
        <f>IF(L43="",IF(G43&gt;0,"W","E"),"")</f>
        <v>E</v>
      </c>
      <c r="V43" s="44"/>
      <c r="W43" s="22">
        <f>IF(S43="due",90*(I43+K43),S43+T43/60)</f>
        <v>49.033333333333331</v>
      </c>
      <c r="X43" s="22">
        <f>IF(R43="",W43,IF(R43="N",IF(U43="E",180+W43,180-W43),IF(U43="E",360-W43,W43)))</f>
        <v>229.03333333333333</v>
      </c>
      <c r="Y43" s="22">
        <f>RADIANS(X43)</f>
        <v>3.9973857634843459</v>
      </c>
      <c r="Z43" s="64"/>
      <c r="AA43" s="58">
        <f>-M43*COS(Y43)</f>
        <v>13.161659438798276</v>
      </c>
      <c r="AB43" s="58">
        <f>-M43*SIN(Y43)</f>
        <v>15.158559325208794</v>
      </c>
      <c r="AC43" s="64"/>
      <c r="AD43" s="82">
        <f>$AA$40/$M$40*M43</f>
        <v>3.0891121593068759E-4</v>
      </c>
      <c r="AE43" s="82">
        <f>$AB$40/$M$40*M43</f>
        <v>1.3827483949230149E-4</v>
      </c>
      <c r="AF43" s="22">
        <f t="shared" si="0"/>
        <v>13.161350527582345</v>
      </c>
      <c r="AG43" s="22">
        <f t="shared" si="0"/>
        <v>15.1584210503693</v>
      </c>
      <c r="AH43" s="64"/>
      <c r="AI43" s="25">
        <f>A43</f>
        <v>2</v>
      </c>
      <c r="AJ43" s="82">
        <f t="shared" si="1"/>
        <v>717682.80485154572</v>
      </c>
      <c r="AK43" s="82">
        <f t="shared" si="1"/>
        <v>458970.39626014308</v>
      </c>
      <c r="AL43" s="66"/>
      <c r="AM43" s="9" t="str">
        <f>IF(A44=0,A43&amp;" - 1",A43&amp;" - "&amp;A44)</f>
        <v>2 - 3</v>
      </c>
      <c r="AN43" s="18">
        <f>AN42+F42+F43</f>
        <v>-58.639999999897555</v>
      </c>
      <c r="AO43" s="18">
        <f>AN43*G43</f>
        <v>888.98240000035833</v>
      </c>
      <c r="AP43" s="9" t="str">
        <f>D43&amp;","&amp;C43</f>
        <v>458970.66,717682.55</v>
      </c>
    </row>
    <row r="44" spans="1:44" s="46" customFormat="1">
      <c r="A44" s="20">
        <f>A43+1</f>
        <v>3</v>
      </c>
      <c r="B44" s="44"/>
      <c r="C44" s="60">
        <v>717695.71</v>
      </c>
      <c r="D44" s="60">
        <v>458985.82</v>
      </c>
      <c r="E44" s="79"/>
      <c r="F44" s="72">
        <f>IF(C45=0,C44-$C$42,C44-C45)</f>
        <v>22.989999999990687</v>
      </c>
      <c r="G44" s="72">
        <f>IF(D45=0,D44-$D$42,D44-D45)</f>
        <v>-19.830000000016298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30.360648873174931</v>
      </c>
      <c r="N44" s="22">
        <f>IF(F44=0,,ATAN(G44/F44))</f>
        <v>-0.71173440402230692</v>
      </c>
      <c r="O44" s="22">
        <f>ABS(DEGREES(N44))</f>
        <v>40.779377484737147</v>
      </c>
      <c r="P44" s="24" t="str">
        <f>TEXT(INT(O44),"00")</f>
        <v>40</v>
      </c>
      <c r="Q44" s="25" t="str">
        <f>TEXT((O44-P44)*60,"00")</f>
        <v>47</v>
      </c>
      <c r="R44" s="23" t="str">
        <f>IF(L44="",IF(F44&gt;0,"S","N"),"")</f>
        <v>S</v>
      </c>
      <c r="S44" s="25" t="str">
        <f>IF(L44="",IF(INT(Q44)=60,INT(P44+1),P44),"due")</f>
        <v>40</v>
      </c>
      <c r="T44" s="25" t="str">
        <f>IF(L44="",IF(INT(Q44)=60,"00",Q44),L44)</f>
        <v>47</v>
      </c>
      <c r="U44" s="24" t="str">
        <f>IF(L44="",IF(G44&gt;0,"W","E"),"")</f>
        <v>E</v>
      </c>
      <c r="V44" s="44"/>
      <c r="W44" s="22">
        <f>IF(S44="due",90*(I44+K44),S44+T44/60)</f>
        <v>40.783333333333331</v>
      </c>
      <c r="X44" s="22">
        <f>IF(R44="",W44,IF(R44="N",IF(U44="E",180+W44,180-W44),IF(U44="E",360-W44,W44)))</f>
        <v>319.2166666666667</v>
      </c>
      <c r="Y44" s="22">
        <f>RADIANS(X44)</f>
        <v>5.571381860574566</v>
      </c>
      <c r="Z44" s="64"/>
      <c r="AA44" s="58">
        <f>-M44*COS(Y44)</f>
        <v>-22.988630830781297</v>
      </c>
      <c r="AB44" s="58">
        <f>-M44*SIN(Y44)</f>
        <v>19.831587241728027</v>
      </c>
      <c r="AC44" s="64"/>
      <c r="AD44" s="82">
        <f>$AA$40/$M$40*M44</f>
        <v>4.6718207172392472E-4</v>
      </c>
      <c r="AE44" s="82">
        <f>$AB$40/$M$40*M44</f>
        <v>2.0912004048373949E-4</v>
      </c>
      <c r="AF44" s="22">
        <f>AA44-AD44</f>
        <v>-22.98909801285302</v>
      </c>
      <c r="AG44" s="22">
        <f>AB44-AE44</f>
        <v>19.831378121687543</v>
      </c>
      <c r="AH44" s="64"/>
      <c r="AI44" s="25">
        <f>A44</f>
        <v>3</v>
      </c>
      <c r="AJ44" s="82">
        <f t="shared" si="1"/>
        <v>717695.96620207326</v>
      </c>
      <c r="AK44" s="82">
        <f t="shared" si="1"/>
        <v>458985.55468119343</v>
      </c>
      <c r="AL44" s="66"/>
      <c r="AM44" s="9" t="str">
        <f>IF(A45=0,A44&amp;" - 1",A44&amp;" - "&amp;A45)</f>
        <v>3 - 4</v>
      </c>
      <c r="AN44" s="18">
        <f>AN43+F43+F44</f>
        <v>-48.809999999823049</v>
      </c>
      <c r="AO44" s="18">
        <f>AN44*G44</f>
        <v>967.9022999972866</v>
      </c>
      <c r="AP44" s="9" t="str">
        <f>D44&amp;","&amp;C44</f>
        <v>458985.82,717695.71</v>
      </c>
    </row>
    <row r="45" spans="1:44" s="46" customFormat="1">
      <c r="A45" s="20">
        <f t="shared" ref="A45:A46" si="2">A44+1</f>
        <v>4</v>
      </c>
      <c r="B45" s="44"/>
      <c r="C45" s="60">
        <v>717672.72</v>
      </c>
      <c r="D45" s="60">
        <v>459005.65</v>
      </c>
      <c r="E45" s="79"/>
      <c r="F45" s="72">
        <f t="shared" ref="F45:F46" si="3">IF(C46=0,C45-$C$42,C45-C46)</f>
        <v>29.39000000001397</v>
      </c>
      <c r="G45" s="72">
        <f t="shared" ref="G45:G46" si="4">IF(D46=0,D45-$D$42,D45-D46)</f>
        <v>0.78000000002793968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29.400348637403347</v>
      </c>
      <c r="N45" s="22">
        <f t="shared" ref="N45:N46" si="11">IF(F45=0,,ATAN(G45/F45))</f>
        <v>2.6533410879333887E-2</v>
      </c>
      <c r="O45" s="22">
        <f t="shared" ref="O45:O46" si="12">ABS(DEGREES(N45))</f>
        <v>1.5202524594723341</v>
      </c>
      <c r="P45" s="24" t="str">
        <f t="shared" ref="P45:P46" si="13">TEXT(INT(O45),"00")</f>
        <v>01</v>
      </c>
      <c r="Q45" s="25" t="str">
        <f t="shared" ref="Q45:Q46" si="14">TEXT((O45-P45)*60,"00")</f>
        <v>31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1.5166666666666666</v>
      </c>
      <c r="X45" s="22">
        <f t="shared" ref="X45:X46" si="20">IF(R45="",W45,IF(R45="N",IF(U45="E",180+W45,180-W45),IF(U45="E",360-W45,W45)))</f>
        <v>1.5166666666666666</v>
      </c>
      <c r="Y45" s="22">
        <f t="shared" ref="Y45:Y46" si="21">RADIANS(X45)</f>
        <v>2.6470826988580665E-2</v>
      </c>
      <c r="Z45" s="64"/>
      <c r="AA45" s="58">
        <f t="shared" ref="AA45:AA46" si="22">-M45*COS(Y45)</f>
        <v>-29.390048757892185</v>
      </c>
      <c r="AB45" s="58">
        <f t="shared" ref="AB45:AB46" si="23">-M45*SIN(Y45)</f>
        <v>-0.77816065795237244</v>
      </c>
      <c r="AC45" s="64"/>
      <c r="AD45" s="82">
        <f t="shared" ref="AD45:AD46" si="24">$AA$40/$M$40*M45</f>
        <v>4.5240521186500608E-4</v>
      </c>
      <c r="AE45" s="82">
        <f t="shared" ref="AE45:AE46" si="25">$AB$40/$M$40*M45</f>
        <v>2.0250562242502234E-4</v>
      </c>
      <c r="AF45" s="22">
        <f t="shared" ref="AF45:AF46" si="26">AA45-AD45</f>
        <v>-29.390501163104048</v>
      </c>
      <c r="AG45" s="22">
        <f t="shared" ref="AG45:AG46" si="27">AB45-AE45</f>
        <v>-0.77836316357479751</v>
      </c>
      <c r="AH45" s="64"/>
      <c r="AI45" s="25">
        <f t="shared" ref="AI45:AI46" si="28">A45</f>
        <v>4</v>
      </c>
      <c r="AJ45" s="82">
        <f t="shared" ref="AJ45:AJ46" si="29">AJ44+AF44</f>
        <v>717672.97710406047</v>
      </c>
      <c r="AK45" s="82">
        <f t="shared" ref="AK45:AK46" si="30">AK44+AG44</f>
        <v>459005.38605931512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3.5700000001816079</v>
      </c>
      <c r="AO45" s="18">
        <f t="shared" ref="AO45:AO46" si="33">AN45*G45</f>
        <v>2.7846000002413986</v>
      </c>
      <c r="AP45" s="9" t="str">
        <f t="shared" ref="AP45:AP46" si="34">D45&amp;","&amp;C45</f>
        <v>459005.65,717672.72</v>
      </c>
    </row>
    <row r="46" spans="1:44" s="46" customFormat="1">
      <c r="A46" s="20">
        <f t="shared" si="2"/>
        <v>5</v>
      </c>
      <c r="B46" s="44"/>
      <c r="C46" s="60">
        <v>717643.33</v>
      </c>
      <c r="D46" s="60">
        <v>459004.87</v>
      </c>
      <c r="E46" s="79"/>
      <c r="F46" s="72">
        <f t="shared" si="3"/>
        <v>-16.480000000097789</v>
      </c>
      <c r="G46" s="72">
        <f t="shared" si="4"/>
        <v>14.570000000006985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21.997165726598205</v>
      </c>
      <c r="N46" s="22">
        <f t="shared" si="11"/>
        <v>-0.72396188802275852</v>
      </c>
      <c r="O46" s="22">
        <f t="shared" si="12"/>
        <v>41.479960712026767</v>
      </c>
      <c r="P46" s="24" t="str">
        <f t="shared" si="13"/>
        <v>41</v>
      </c>
      <c r="Q46" s="25" t="str">
        <f t="shared" si="14"/>
        <v>29</v>
      </c>
      <c r="R46" s="23" t="str">
        <f t="shared" si="15"/>
        <v>N</v>
      </c>
      <c r="S46" s="25" t="str">
        <f t="shared" si="16"/>
        <v>41</v>
      </c>
      <c r="T46" s="25" t="str">
        <f t="shared" si="17"/>
        <v>29</v>
      </c>
      <c r="U46" s="24" t="str">
        <f t="shared" si="18"/>
        <v>W</v>
      </c>
      <c r="V46" s="44"/>
      <c r="W46" s="22">
        <f t="shared" si="19"/>
        <v>41.483333333333334</v>
      </c>
      <c r="X46" s="22">
        <f t="shared" si="20"/>
        <v>138.51666666666665</v>
      </c>
      <c r="Y46" s="22">
        <f t="shared" si="21"/>
        <v>2.417571902220812</v>
      </c>
      <c r="Z46" s="64"/>
      <c r="AA46" s="58">
        <f t="shared" si="22"/>
        <v>16.479142332593099</v>
      </c>
      <c r="AB46" s="58">
        <f t="shared" si="23"/>
        <v>-14.570970042710433</v>
      </c>
      <c r="AC46" s="64"/>
      <c r="AD46" s="82">
        <f t="shared" si="24"/>
        <v>3.3848688475451508E-4</v>
      </c>
      <c r="AE46" s="82">
        <f t="shared" si="25"/>
        <v>1.5151350046863139E-4</v>
      </c>
      <c r="AF46" s="22">
        <f t="shared" si="26"/>
        <v>16.478803845708345</v>
      </c>
      <c r="AG46" s="22">
        <f t="shared" si="27"/>
        <v>-14.571121556210903</v>
      </c>
      <c r="AH46" s="64"/>
      <c r="AI46" s="25">
        <f t="shared" si="28"/>
        <v>5</v>
      </c>
      <c r="AJ46" s="82">
        <f t="shared" si="29"/>
        <v>717643.58660289738</v>
      </c>
      <c r="AK46" s="82">
        <f t="shared" si="30"/>
        <v>459004.60769615154</v>
      </c>
      <c r="AL46" s="66"/>
      <c r="AM46" s="9" t="str">
        <f t="shared" si="31"/>
        <v>5 - 1</v>
      </c>
      <c r="AN46" s="18">
        <f t="shared" si="32"/>
        <v>16.480000000097789</v>
      </c>
      <c r="AO46" s="18">
        <f t="shared" si="33"/>
        <v>240.11360000153991</v>
      </c>
      <c r="AP46" s="9" t="str">
        <f t="shared" si="34"/>
        <v>459004.87,717643.33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6"/>
  <sheetViews>
    <sheetView tabSelected="1" topLeftCell="A19" workbookViewId="0">
      <selection activeCell="D49" sqref="D49"/>
    </sheetView>
  </sheetViews>
  <sheetFormatPr defaultRowHeight="12.75"/>
  <cols>
    <col min="1" max="1" width="15.7109375" style="5" customWidth="1"/>
    <col min="2" max="2" width="7.2851562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95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71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ABS(SUM(AO42:AO65535))</f>
        <v>1387.1016000027957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693.55080000139787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1.9079882158080134E-3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61708.318578218626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62000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62000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SUM(M42:M65535)</f>
        <v>117.73874466456785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SUM(AA42:AA65535)</f>
        <v>3.1592331201224511E-4</v>
      </c>
      <c r="AB40" s="91">
        <f>SUM(AB42:AB65535)</f>
        <v>-1.8816512675279284E-3</v>
      </c>
      <c r="AC40" s="91"/>
      <c r="AD40" s="91">
        <f>SUM(AD42:AD65535)</f>
        <v>3.1592331201224511E-4</v>
      </c>
      <c r="AE40" s="91">
        <f>SUM(AE42:AE65535)</f>
        <v>-1.8816512675279287E-3</v>
      </c>
      <c r="AF40" s="91">
        <f>SUM(AF42:AF65535)</f>
        <v>0</v>
      </c>
      <c r="AG40" s="91">
        <f>SUM(AG42:AG65535)</f>
        <v>0</v>
      </c>
      <c r="AH40" s="92"/>
      <c r="AI40" s="93">
        <v>1</v>
      </c>
      <c r="AJ40" s="92">
        <f>AJ44+AF44</f>
        <v>717601.77337868593</v>
      </c>
      <c r="AK40" s="92">
        <f>AK44+AG44</f>
        <v>458831.92615635495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3608.3299999999581</v>
      </c>
      <c r="G41" s="72">
        <f>IF(D42=0,D41-$D$41,D41-D42)</f>
        <v>3597.859999999986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5095.5511937865558</v>
      </c>
      <c r="N41" s="36">
        <f>IF(F41=0,,ATAN(G41/F41))</f>
        <v>0.78394524685865341</v>
      </c>
      <c r="O41" s="36">
        <f>ABS(DEGREES(N41))</f>
        <v>44.916754014342295</v>
      </c>
      <c r="P41" s="37" t="str">
        <f>TEXT(INT(O41),"00")</f>
        <v>44</v>
      </c>
      <c r="Q41" s="38" t="str">
        <f>TEXT((O41-P41)*60,"00")</f>
        <v>55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44.916666666666664</v>
      </c>
      <c r="X41" s="22">
        <f>IF(R41="",W41,IF(R41="N",IF(U41="E",180+W41,180-W41),IF(U41="E",360-W41,W41)))</f>
        <v>44.916666666666664</v>
      </c>
      <c r="Y41" s="22">
        <f>RADIANS(X41)</f>
        <v>0.78394372235411969</v>
      </c>
      <c r="Z41" s="64"/>
      <c r="AA41" s="58">
        <f>-M41*COS(Y41)</f>
        <v>-3608.3354849496463</v>
      </c>
      <c r="AB41" s="58">
        <f>-M41*SIN(Y41)</f>
        <v>-3597.8544990803607</v>
      </c>
      <c r="AC41" s="64"/>
      <c r="AD41" s="22">
        <v>0</v>
      </c>
      <c r="AE41" s="22">
        <v>0</v>
      </c>
      <c r="AF41" s="22">
        <f t="shared" ref="AF41:AG43" si="0">AA41-AD41</f>
        <v>-3608.3354849496463</v>
      </c>
      <c r="AG41" s="22">
        <f t="shared" si="0"/>
        <v>-3597.8544990803607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717620.29</v>
      </c>
      <c r="D42" s="60">
        <v>458852.36</v>
      </c>
      <c r="E42" s="79"/>
      <c r="F42" s="72">
        <f>IF(C43=0,C42-$C$42,C42-C43)</f>
        <v>14.10999999998603</v>
      </c>
      <c r="G42" s="72">
        <f>IF(D43=0,D42-$D$42,D42-D43)</f>
        <v>-12.720000000030268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18.99711820251629</v>
      </c>
      <c r="N42" s="36">
        <f>IF(F42=0,,ATAN(G42/F42))</f>
        <v>-0.73363676214009255</v>
      </c>
      <c r="O42" s="36">
        <f>ABS(DEGREES(N42))</f>
        <v>42.034290166270367</v>
      </c>
      <c r="P42" s="37" t="str">
        <f>TEXT(INT(O42),"00")</f>
        <v>42</v>
      </c>
      <c r="Q42" s="38" t="str">
        <f>TEXT((O42-P42)*60,"00")</f>
        <v>02</v>
      </c>
      <c r="R42" s="39" t="str">
        <f>IF(L42="",IF(F42&gt;0,"S","N"),"")</f>
        <v>S</v>
      </c>
      <c r="S42" s="25" t="str">
        <f>IF(L42="",IF(INT(Q42)=60,INT(P42+1),P42),"due")</f>
        <v>42</v>
      </c>
      <c r="T42" s="38" t="str">
        <f>IF(L42="",IF(INT(Q42)=60,"00",Q42),L42)</f>
        <v>02</v>
      </c>
      <c r="U42" s="40" t="str">
        <f>IF(L42="",IF(G42&gt;0,"W","E"),"")</f>
        <v>E</v>
      </c>
      <c r="V42" s="44"/>
      <c r="W42" s="22">
        <f>IF(S42="due",90*(I42+K42),S42+T42/60)</f>
        <v>42.033333333333331</v>
      </c>
      <c r="X42" s="22">
        <f>IF(R42="",W42,IF(R42="N",IF(U42="E",180+W42,180-W42),IF(U42="E",360-W42,W42)))</f>
        <v>317.9666666666667</v>
      </c>
      <c r="Y42" s="22">
        <f>RADIANS(X42)</f>
        <v>5.5495652449246373</v>
      </c>
      <c r="Z42" s="64"/>
      <c r="AA42" s="58">
        <f>-M42*COS(Y42)</f>
        <v>-14.110212420557502</v>
      </c>
      <c r="AB42" s="58">
        <f>-M42*SIN(Y42)</f>
        <v>12.719764362877189</v>
      </c>
      <c r="AC42" s="64"/>
      <c r="AD42" s="82">
        <f>$AA$40/$M$40*M42</f>
        <v>5.0974150593548655E-5</v>
      </c>
      <c r="AE42" s="82">
        <f>$AB$40/$M$40*M42</f>
        <v>-3.0360398055016808E-4</v>
      </c>
      <c r="AF42" s="22">
        <f t="shared" si="0"/>
        <v>-14.110263394708095</v>
      </c>
      <c r="AG42" s="22">
        <f t="shared" si="0"/>
        <v>12.720067966857739</v>
      </c>
      <c r="AH42" s="63"/>
      <c r="AI42" s="38">
        <f>A42</f>
        <v>1</v>
      </c>
      <c r="AJ42" s="82">
        <f t="shared" ref="AJ42:AK44" si="1">AJ41+AF41</f>
        <v>717620.28451505036</v>
      </c>
      <c r="AK42" s="82">
        <f t="shared" si="1"/>
        <v>458852.36550091964</v>
      </c>
      <c r="AL42" s="66"/>
      <c r="AM42" s="9" t="str">
        <f>IF(A43=0,A42&amp;" - 1",A42&amp;" - "&amp;A43)</f>
        <v>1 - 2</v>
      </c>
      <c r="AN42" s="18">
        <f>F42</f>
        <v>14.10999999998603</v>
      </c>
      <c r="AO42" s="18">
        <f>AN42*G42</f>
        <v>-179.47920000024939</v>
      </c>
      <c r="AP42" s="9" t="str">
        <f>D42&amp;","&amp;C42</f>
        <v>458852.36,717620.29</v>
      </c>
    </row>
    <row r="43" spans="1:44">
      <c r="A43" s="20">
        <f>A42+1</f>
        <v>2</v>
      </c>
      <c r="B43" s="44"/>
      <c r="C43" s="60">
        <v>717606.18</v>
      </c>
      <c r="D43" s="60">
        <v>458865.08</v>
      </c>
      <c r="E43" s="79"/>
      <c r="F43" s="72">
        <f>IF(C44=0,C43-$C$42,C43-C44)</f>
        <v>30.450000000069849</v>
      </c>
      <c r="G43" s="72">
        <f>IF(D44=0,D43-$D$42,D43-D44)</f>
        <v>33.290000000037253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45.115702366324015</v>
      </c>
      <c r="N43" s="36">
        <f>IF(F43=0,,ATAN(G43/F43))</f>
        <v>0.82992472249400184</v>
      </c>
      <c r="O43" s="36">
        <f>ABS(DEGREES(N43))</f>
        <v>47.551183912472361</v>
      </c>
      <c r="P43" s="37" t="str">
        <f>TEXT(INT(O43),"00")</f>
        <v>47</v>
      </c>
      <c r="Q43" s="38" t="str">
        <f>TEXT((O43-P43)*60,"00")</f>
        <v>33</v>
      </c>
      <c r="R43" s="39" t="str">
        <f>IF(L43="",IF(F43&gt;0,"S","N"),"")</f>
        <v>S</v>
      </c>
      <c r="S43" s="25" t="str">
        <f>IF(L43="",IF(INT(Q43)=60,INT(P43+1),P43),"due")</f>
        <v>47</v>
      </c>
      <c r="T43" s="38" t="str">
        <f>IF(L43="",IF(INT(Q43)=60,"00",Q43),L43)</f>
        <v>33</v>
      </c>
      <c r="U43" s="40" t="str">
        <f>IF(L43="",IF(G43&gt;0,"W","E"),"")</f>
        <v>W</v>
      </c>
      <c r="V43" s="44"/>
      <c r="W43" s="22">
        <f>IF(S43="due",90*(I43+K43),S43+T43/60)</f>
        <v>47.55</v>
      </c>
      <c r="X43" s="22">
        <f>IF(R43="",W43,IF(R43="N",IF(U43="E",180+W43,180-W43),IF(U43="E",360-W43,W43)))</f>
        <v>47.55</v>
      </c>
      <c r="Y43" s="22">
        <f>RADIANS(X43)</f>
        <v>0.82990405932330369</v>
      </c>
      <c r="Z43" s="64"/>
      <c r="AA43" s="58">
        <f>-M43*COS(Y43)</f>
        <v>-30.450687870521776</v>
      </c>
      <c r="AB43" s="58">
        <f>-M43*SIN(Y43)</f>
        <v>-33.289370799382681</v>
      </c>
      <c r="AC43" s="64"/>
      <c r="AD43" s="82">
        <f>$AA$40/$M$40*M43</f>
        <v>1.2105702465177615E-4</v>
      </c>
      <c r="AE43" s="82">
        <f>$AB$40/$M$40*M43</f>
        <v>-7.2102024516109569E-4</v>
      </c>
      <c r="AF43" s="22">
        <f t="shared" si="0"/>
        <v>-30.450808927546429</v>
      </c>
      <c r="AG43" s="22">
        <f t="shared" si="0"/>
        <v>-33.288649779137522</v>
      </c>
      <c r="AH43" s="64"/>
      <c r="AI43" s="25">
        <f>A43</f>
        <v>2</v>
      </c>
      <c r="AJ43" s="82">
        <f t="shared" si="1"/>
        <v>717606.1742516557</v>
      </c>
      <c r="AK43" s="82">
        <f t="shared" si="1"/>
        <v>458865.08556888648</v>
      </c>
      <c r="AL43" s="66"/>
      <c r="AM43" s="9" t="str">
        <f>IF(A44=0,A43&amp;" - 1",A43&amp;" - "&amp;A44)</f>
        <v>2 - 3</v>
      </c>
      <c r="AN43" s="18">
        <f>AN42+F42+F43</f>
        <v>58.67000000004191</v>
      </c>
      <c r="AO43" s="18">
        <f>AN43*G43</f>
        <v>1953.1243000035809</v>
      </c>
      <c r="AP43" s="9" t="str">
        <f>D43&amp;","&amp;C43</f>
        <v>458865.08,717606.18</v>
      </c>
    </row>
    <row r="44" spans="1:44" s="46" customFormat="1">
      <c r="A44" s="20">
        <f>A43+1</f>
        <v>3</v>
      </c>
      <c r="B44" s="44"/>
      <c r="C44" s="60">
        <v>717575.73</v>
      </c>
      <c r="D44" s="60">
        <v>458831.79</v>
      </c>
      <c r="E44" s="79"/>
      <c r="F44" s="72">
        <f>IF(C45=0,C44-$C$42,C44-C45)</f>
        <v>-26.050000000046566</v>
      </c>
      <c r="G44" s="72">
        <f>IF(D45=0,D44-$D$42,D44-D45)</f>
        <v>-0.13000000000465661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26.050324374226651</v>
      </c>
      <c r="N44" s="22">
        <f>IF(F44=0,,ATAN(G44/F44))</f>
        <v>4.9903616446024682E-3</v>
      </c>
      <c r="O44" s="22">
        <f>ABS(DEGREES(N44))</f>
        <v>0.2859266604796859</v>
      </c>
      <c r="P44" s="24" t="str">
        <f>TEXT(INT(O44),"00")</f>
        <v>00</v>
      </c>
      <c r="Q44" s="25" t="str">
        <f>TEXT((O44-P44)*60,"00")</f>
        <v>17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17</v>
      </c>
      <c r="U44" s="24" t="str">
        <f>IF(L44="",IF(G44&gt;0,"W","E"),"")</f>
        <v>E</v>
      </c>
      <c r="V44" s="44"/>
      <c r="W44" s="22">
        <f>IF(S44="due",90*(I44+K44),S44+T44/60)</f>
        <v>0.28333333333333333</v>
      </c>
      <c r="X44" s="22">
        <f>IF(R44="",W44,IF(R44="N",IF(U44="E",180+W44,180-W44),IF(U44="E",360-W44,W44)))</f>
        <v>180.28333333333333</v>
      </c>
      <c r="Y44" s="22">
        <f>RADIANS(X44)</f>
        <v>3.1465377531371104</v>
      </c>
      <c r="Z44" s="64"/>
      <c r="AA44" s="58">
        <f>-M44*COS(Y44)</f>
        <v>26.050005857435448</v>
      </c>
      <c r="AB44" s="58">
        <f>-M44*SIN(Y44)</f>
        <v>0.12882092223761138</v>
      </c>
      <c r="AC44" s="64"/>
      <c r="AD44" s="82">
        <f>$AA$40/$M$40*M44</f>
        <v>6.9899715499308337E-5</v>
      </c>
      <c r="AE44" s="82">
        <f>$AB$40/$M$40*M44</f>
        <v>-4.1632536526464746E-4</v>
      </c>
      <c r="AF44" s="22">
        <f>AA44-AD44</f>
        <v>26.049935957719949</v>
      </c>
      <c r="AG44" s="22">
        <f>AB44-AE44</f>
        <v>0.12923724760287603</v>
      </c>
      <c r="AH44" s="64"/>
      <c r="AI44" s="25">
        <f>A44</f>
        <v>3</v>
      </c>
      <c r="AJ44" s="82">
        <f t="shared" si="1"/>
        <v>717575.72344272817</v>
      </c>
      <c r="AK44" s="82">
        <f t="shared" si="1"/>
        <v>458831.79691910732</v>
      </c>
      <c r="AL44" s="66"/>
      <c r="AM44" s="9" t="str">
        <f>IF(A45=0,A44&amp;" - 1",A44&amp;" - "&amp;A45)</f>
        <v>3 - 4</v>
      </c>
      <c r="AN44" s="18">
        <f>AN43+F43+F44</f>
        <v>63.070000000065193</v>
      </c>
      <c r="AO44" s="18">
        <f>AN44*G44</f>
        <v>-8.1991000003021668</v>
      </c>
      <c r="AP44" s="9" t="str">
        <f>D44&amp;","&amp;C44</f>
        <v>458831.79,717575.73</v>
      </c>
    </row>
    <row r="45" spans="1:44" s="46" customFormat="1">
      <c r="A45" s="20">
        <f>A44+1</f>
        <v>4</v>
      </c>
      <c r="B45" s="44"/>
      <c r="C45" s="60">
        <v>717601.78</v>
      </c>
      <c r="D45" s="60">
        <v>458831.92</v>
      </c>
      <c r="E45" s="79"/>
      <c r="F45" s="72">
        <f>IF(C46=0,C45-$C$42,C45-C46)</f>
        <v>-18.510000000009313</v>
      </c>
      <c r="G45" s="72">
        <f>IF(D46=0,D45-$D$42,D45-D46)</f>
        <v>-20.440000000002328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27.57559972150089</v>
      </c>
      <c r="N45" s="22">
        <f>IF(F45=0,,ATAN(G45/F45))</f>
        <v>0.8349083755732134</v>
      </c>
      <c r="O45" s="22">
        <f>ABS(DEGREES(N45))</f>
        <v>47.836726200468561</v>
      </c>
      <c r="P45" s="24" t="str">
        <f>TEXT(INT(O45),"00")</f>
        <v>47</v>
      </c>
      <c r="Q45" s="25" t="str">
        <f>TEXT((O45-P45)*60,"00")</f>
        <v>50</v>
      </c>
      <c r="R45" s="23" t="str">
        <f>IF(L45="",IF(F45&gt;0,"S","N"),"")</f>
        <v>N</v>
      </c>
      <c r="S45" s="25" t="str">
        <f>IF(L45="",IF(INT(Q45)=60,INT(P45+1),P45),"due")</f>
        <v>47</v>
      </c>
      <c r="T45" s="25" t="str">
        <f>IF(L45="",IF(INT(Q45)=60,"00",Q45),L45)</f>
        <v>50</v>
      </c>
      <c r="U45" s="24" t="str">
        <f>IF(L45="",IF(G45&gt;0,"W","E"),"")</f>
        <v>E</v>
      </c>
      <c r="V45" s="44"/>
      <c r="W45" s="22">
        <f>IF(S45="due",90*(I45+K45),S45+T45/60)</f>
        <v>47.833333333333336</v>
      </c>
      <c r="X45" s="22">
        <f>IF(R45="",W45,IF(R45="N",IF(U45="E",180+W45,180-W45),IF(U45="E",360-W45,W45)))</f>
        <v>227.83333333333334</v>
      </c>
      <c r="Y45" s="22">
        <f>RADIANS(X45)</f>
        <v>3.9764418124604144</v>
      </c>
      <c r="Z45" s="64"/>
      <c r="AA45" s="58">
        <f>-M45*COS(Y45)</f>
        <v>18.511210356955843</v>
      </c>
      <c r="AB45" s="58">
        <f>-M45*SIN(Y45)</f>
        <v>20.438903863000352</v>
      </c>
      <c r="AC45" s="64"/>
      <c r="AD45" s="82">
        <f>$AA$40/$M$40*M45</f>
        <v>7.3992421267611959E-5</v>
      </c>
      <c r="AE45" s="82">
        <f>$AB$40/$M$40*M45</f>
        <v>-4.4070167655201742E-4</v>
      </c>
      <c r="AF45" s="22">
        <f>AA45-AD45</f>
        <v>18.511136364534575</v>
      </c>
      <c r="AG45" s="22">
        <f>AB45-AE45</f>
        <v>20.439344564676905</v>
      </c>
      <c r="AH45" s="64"/>
      <c r="AI45" s="25">
        <f>A45</f>
        <v>4</v>
      </c>
      <c r="AJ45" s="82">
        <f t="shared" ref="AJ45" si="2">AJ44+AF44</f>
        <v>717601.77337868593</v>
      </c>
      <c r="AK45" s="82">
        <f t="shared" ref="AK45" si="3">AK44+AG44</f>
        <v>458831.92615635495</v>
      </c>
      <c r="AL45" s="66"/>
      <c r="AM45" s="9" t="str">
        <f>IF(A46=0,A45&amp;" - 1",A45&amp;" - "&amp;A46)</f>
        <v>4 - 1</v>
      </c>
      <c r="AN45" s="18">
        <f>AN44+F44+F45</f>
        <v>18.510000000009313</v>
      </c>
      <c r="AO45" s="18">
        <f>AN45*G45</f>
        <v>-378.34440000023346</v>
      </c>
      <c r="AP45" s="9" t="str">
        <f>D45&amp;","&amp;C45</f>
        <v>458831.92,717601.78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C49" sqref="C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837.07179999999289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418.53589999999645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4.7784346957742523E-3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19560.988947966362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93.470908272619155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-1.8919540522190914E-3</v>
      </c>
      <c r="AB40" s="91">
        <f>SUM(AB42:AB65536)</f>
        <v>4.3879320876776262E-3</v>
      </c>
      <c r="AC40" s="91"/>
      <c r="AD40" s="91">
        <f>SUM(AD42:AD65536)</f>
        <v>-1.8919540522190914E-3</v>
      </c>
      <c r="AE40" s="91">
        <f>SUM(AE42:AE65536)</f>
        <v>4.3879320876776262E-3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717672.37569515302</v>
      </c>
      <c r="AK40" s="92">
        <f>AK44+AG44</f>
        <v>459006.0049307443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3532.9100000000326</v>
      </c>
      <c r="G41" s="72">
        <f>IF(D42=0,D41-$D$41,D41-D42)</f>
        <v>3464.3999999999651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4948.0825001307312</v>
      </c>
      <c r="N41" s="36">
        <f>IF(F41=0,,ATAN(G41/F41))</f>
        <v>0.77560757087526977</v>
      </c>
      <c r="O41" s="36">
        <f>ABS(DEGREES(N41))</f>
        <v>44.439040369546831</v>
      </c>
      <c r="P41" s="37" t="str">
        <f>TEXT(INT(O41),"00")</f>
        <v>44</v>
      </c>
      <c r="Q41" s="38" t="str">
        <f>TEXT((O41-P41)*60,"00")</f>
        <v>26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44.43333333333333</v>
      </c>
      <c r="X41" s="22">
        <f>IF(R41="",W41,IF(R41="N",IF(U41="E",180+W41,180-W41),IF(U41="E",360-W41,W41)))</f>
        <v>44.43333333333333</v>
      </c>
      <c r="Y41" s="22">
        <f>RADIANS(X41)</f>
        <v>0.77550796430281366</v>
      </c>
      <c r="Z41" s="64"/>
      <c r="AA41" s="58">
        <f>-M41*COS(Y41)</f>
        <v>-3533.2550594832496</v>
      </c>
      <c r="AB41" s="58">
        <f>-M41*SIN(Y41)</f>
        <v>-3464.0480817586822</v>
      </c>
      <c r="AC41" s="64"/>
      <c r="AD41" s="22">
        <v>0</v>
      </c>
      <c r="AE41" s="22">
        <v>0</v>
      </c>
      <c r="AF41" s="22">
        <f t="shared" ref="AF41:AG43" si="0">AA41-AD41</f>
        <v>-3533.2550594832496</v>
      </c>
      <c r="AG41" s="22">
        <f t="shared" si="0"/>
        <v>-3464.0480817586822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717695.71</v>
      </c>
      <c r="D42" s="60">
        <v>458985.82</v>
      </c>
      <c r="E42" s="79"/>
      <c r="F42" s="72">
        <f>IF(C43=0,C42-$C$42,C42-C43)</f>
        <v>-14.910000000032596</v>
      </c>
      <c r="G42" s="72">
        <f>IF(D43=0,D42-$D$42,D42-D43)</f>
        <v>-17.099999999976717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22.68739958655852</v>
      </c>
      <c r="N42" s="36">
        <f>IF(F42=0,,ATAN(G42/F42))</f>
        <v>0.85370783554901086</v>
      </c>
      <c r="O42" s="36">
        <f>ABS(DEGREES(N42))</f>
        <v>48.91385591420687</v>
      </c>
      <c r="P42" s="37" t="str">
        <f>TEXT(INT(O42),"00")</f>
        <v>48</v>
      </c>
      <c r="Q42" s="38" t="str">
        <f>TEXT((O42-P42)*60,"00")</f>
        <v>55</v>
      </c>
      <c r="R42" s="39" t="str">
        <f>IF(L42="",IF(F42&gt;0,"S","N"),"")</f>
        <v>N</v>
      </c>
      <c r="S42" s="25" t="str">
        <f>IF(L42="",IF(INT(Q42)=60,INT(P42+1),P42),"due")</f>
        <v>48</v>
      </c>
      <c r="T42" s="38" t="str">
        <f>IF(L42="",IF(INT(Q42)=60,"00",Q42),L42)</f>
        <v>55</v>
      </c>
      <c r="U42" s="40" t="str">
        <f>IF(L42="",IF(G42&gt;0,"W","E"),"")</f>
        <v>E</v>
      </c>
      <c r="V42" s="44"/>
      <c r="W42" s="22">
        <f>IF(S42="due",90*(I42+K42),S42+T42/60)</f>
        <v>48.916666666666664</v>
      </c>
      <c r="X42" s="22">
        <f>IF(R42="",W42,IF(R42="N",IF(U42="E",180+W42,180-W42),IF(U42="E",360-W42,W42)))</f>
        <v>228.91666666666666</v>
      </c>
      <c r="Y42" s="22">
        <f>RADIANS(X42)</f>
        <v>3.9953495460236859</v>
      </c>
      <c r="Z42" s="64"/>
      <c r="AA42" s="58">
        <f>-M42*COS(Y42)</f>
        <v>14.909161109360415</v>
      </c>
      <c r="AB42" s="58">
        <f>-M42*SIN(Y42)</f>
        <v>17.100731417553771</v>
      </c>
      <c r="AC42" s="64"/>
      <c r="AD42" s="82">
        <f>$AA$40/$M$40*M42</f>
        <v>-4.5921793609741675E-4</v>
      </c>
      <c r="AE42" s="82">
        <f>$AB$40/$M$40*M42</f>
        <v>1.0650454828305771E-3</v>
      </c>
      <c r="AF42" s="22">
        <f t="shared" si="0"/>
        <v>14.909620327296512</v>
      </c>
      <c r="AG42" s="22">
        <f t="shared" si="0"/>
        <v>17.099666372070939</v>
      </c>
      <c r="AH42" s="63"/>
      <c r="AI42" s="38">
        <f>A42</f>
        <v>1</v>
      </c>
      <c r="AJ42" s="82">
        <f t="shared" ref="AJ42:AK44" si="1">AJ41+AF41</f>
        <v>717695.36494051677</v>
      </c>
      <c r="AK42" s="82">
        <f t="shared" si="1"/>
        <v>458986.17191824131</v>
      </c>
      <c r="AL42" s="66"/>
      <c r="AM42" s="9" t="str">
        <f>IF(A43=0,A42&amp;" - 1",A42&amp;" - "&amp;A43)</f>
        <v>1 - 2</v>
      </c>
      <c r="AN42" s="18">
        <f>F42</f>
        <v>-14.910000000032596</v>
      </c>
      <c r="AO42" s="18">
        <f>AN42*G42</f>
        <v>254.96100000021025</v>
      </c>
      <c r="AP42" s="9" t="str">
        <f>D42&amp;","&amp;C42</f>
        <v>458985.82,717695.71</v>
      </c>
    </row>
    <row r="43" spans="1:44">
      <c r="A43" s="20">
        <f>A42+1</f>
        <v>2</v>
      </c>
      <c r="B43" s="44"/>
      <c r="C43" s="60">
        <v>717710.62</v>
      </c>
      <c r="D43" s="60">
        <v>459002.92</v>
      </c>
      <c r="E43" s="79"/>
      <c r="F43" s="72">
        <f>IF(C44=0,C43-$C$42,C43-C44)</f>
        <v>2.0500000000465661</v>
      </c>
      <c r="G43" s="72">
        <f>IF(D44=0,D43-$D$42,D43-D44)</f>
        <v>-4.0599999999976717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4.5481974451613265</v>
      </c>
      <c r="N43" s="36">
        <f>IF(F43=0,,ATAN(G43/F43))</f>
        <v>-1.1032156013893359</v>
      </c>
      <c r="O43" s="36">
        <f>ABS(DEGREES(N43))</f>
        <v>63.209597852595905</v>
      </c>
      <c r="P43" s="37" t="str">
        <f>TEXT(INT(O43),"00")</f>
        <v>63</v>
      </c>
      <c r="Q43" s="38" t="str">
        <f>TEXT((O43-P43)*60,"00")</f>
        <v>13</v>
      </c>
      <c r="R43" s="39" t="str">
        <f>IF(L43="",IF(F43&gt;0,"S","N"),"")</f>
        <v>S</v>
      </c>
      <c r="S43" s="25" t="str">
        <f>IF(L43="",IF(INT(Q43)=60,INT(P43+1),P43),"due")</f>
        <v>63</v>
      </c>
      <c r="T43" s="38" t="str">
        <f>IF(L43="",IF(INT(Q43)=60,"00",Q43),L43)</f>
        <v>13</v>
      </c>
      <c r="U43" s="40" t="str">
        <f>IF(L43="",IF(G43&gt;0,"W","E"),"")</f>
        <v>E</v>
      </c>
      <c r="V43" s="44"/>
      <c r="W43" s="22">
        <f>IF(S43="due",90*(I43+K43),S43+T43/60)</f>
        <v>63.216666666666669</v>
      </c>
      <c r="X43" s="22">
        <f>IF(R43="",W43,IF(R43="N",IF(U43="E",180+W43,180-W43),IF(U43="E",360-W43,W43)))</f>
        <v>296.7833333333333</v>
      </c>
      <c r="Y43" s="22">
        <f>RADIANS(X43)</f>
        <v>5.1798463317105039</v>
      </c>
      <c r="Z43" s="64"/>
      <c r="AA43" s="58">
        <f>-M43*COS(Y43)</f>
        <v>-2.0494990856823736</v>
      </c>
      <c r="AB43" s="58">
        <f>-M43*SIN(Y43)</f>
        <v>4.060252885961555</v>
      </c>
      <c r="AC43" s="64"/>
      <c r="AD43" s="82">
        <f>$AA$40/$M$40*M43</f>
        <v>-9.2060521778263116E-5</v>
      </c>
      <c r="AE43" s="82">
        <f>$AB$40/$M$40*M43</f>
        <v>2.1351222406558053E-4</v>
      </c>
      <c r="AF43" s="22">
        <f t="shared" si="0"/>
        <v>-2.0494070251605954</v>
      </c>
      <c r="AG43" s="22">
        <f t="shared" si="0"/>
        <v>4.0600393737374896</v>
      </c>
      <c r="AH43" s="64"/>
      <c r="AI43" s="25">
        <f>A43</f>
        <v>2</v>
      </c>
      <c r="AJ43" s="82">
        <f t="shared" si="1"/>
        <v>717710.27456084406</v>
      </c>
      <c r="AK43" s="82">
        <f t="shared" si="1"/>
        <v>459003.27158461337</v>
      </c>
      <c r="AL43" s="66"/>
      <c r="AM43" s="9" t="str">
        <f>IF(A44=0,A43&amp;" - 1",A43&amp;" - "&amp;A44)</f>
        <v>2 - 3</v>
      </c>
      <c r="AN43" s="18">
        <f>AN42+F42+F43</f>
        <v>-27.770000000018626</v>
      </c>
      <c r="AO43" s="18">
        <f>AN43*G43</f>
        <v>112.74620000001097</v>
      </c>
      <c r="AP43" s="9" t="str">
        <f>D43&amp;","&amp;C43</f>
        <v>459002.92,717710.62</v>
      </c>
    </row>
    <row r="44" spans="1:44" s="46" customFormat="1">
      <c r="A44" s="20">
        <f>A43+1</f>
        <v>3</v>
      </c>
      <c r="B44" s="44"/>
      <c r="C44" s="60">
        <v>717708.57</v>
      </c>
      <c r="D44" s="60">
        <v>459006.98</v>
      </c>
      <c r="E44" s="79"/>
      <c r="F44" s="72">
        <f>IF(C45=0,C44-$C$42,C44-C45)</f>
        <v>35.849999999976717</v>
      </c>
      <c r="G44" s="72">
        <f>IF(D45=0,D44-$D$42,D44-D45)</f>
        <v>1.3299999999580905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35.874662367724376</v>
      </c>
      <c r="N44" s="22">
        <f>IF(F44=0,,ATAN(G44/F44))</f>
        <v>3.708201749040322E-2</v>
      </c>
      <c r="O44" s="22">
        <f>ABS(DEGREES(N44))</f>
        <v>2.124643098030405</v>
      </c>
      <c r="P44" s="24" t="str">
        <f>TEXT(INT(O44),"00")</f>
        <v>02</v>
      </c>
      <c r="Q44" s="25" t="str">
        <f>TEXT((O44-P44)*60,"00")</f>
        <v>07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07</v>
      </c>
      <c r="U44" s="24" t="str">
        <f>IF(L44="",IF(G44&gt;0,"W","E"),"")</f>
        <v>W</v>
      </c>
      <c r="V44" s="44"/>
      <c r="W44" s="22">
        <f>IF(S44="due",90*(I44+K44),S44+T44/60)</f>
        <v>2.1166666666666667</v>
      </c>
      <c r="X44" s="22">
        <f>IF(R44="",W44,IF(R44="N",IF(U44="E",180+W44,180-W44),IF(U44="E",360-W44,W44)))</f>
        <v>2.1166666666666667</v>
      </c>
      <c r="Y44" s="22">
        <f>RADIANS(X44)</f>
        <v>3.6942802500546643E-2</v>
      </c>
      <c r="Z44" s="64"/>
      <c r="AA44" s="58">
        <f>-M44*COS(Y44)</f>
        <v>-35.85018480851155</v>
      </c>
      <c r="AB44" s="58">
        <f>-M44*SIN(Y44)</f>
        <v>-1.325009129699616</v>
      </c>
      <c r="AC44" s="64"/>
      <c r="AD44" s="82">
        <f>$AA$40/$M$40*M44</f>
        <v>-7.2614264794183315E-4</v>
      </c>
      <c r="AE44" s="82">
        <f>$AB$40/$M$40*M44</f>
        <v>1.6841131112026568E-3</v>
      </c>
      <c r="AF44" s="22">
        <f>AA44-AD44</f>
        <v>-35.849458665863608</v>
      </c>
      <c r="AG44" s="22">
        <f>AB44-AE44</f>
        <v>-1.3266932428108187</v>
      </c>
      <c r="AH44" s="64"/>
      <c r="AI44" s="25">
        <f>A44</f>
        <v>3</v>
      </c>
      <c r="AJ44" s="82">
        <f t="shared" si="1"/>
        <v>717708.22515381884</v>
      </c>
      <c r="AK44" s="82">
        <f t="shared" si="1"/>
        <v>459007.33162398712</v>
      </c>
      <c r="AL44" s="66"/>
      <c r="AM44" s="9" t="str">
        <f>IF(A45=0,A44&amp;" - 1",A44&amp;" - "&amp;A45)</f>
        <v>3 - 4</v>
      </c>
      <c r="AN44" s="18">
        <f>AN43+F43+F44</f>
        <v>10.130000000004657</v>
      </c>
      <c r="AO44" s="18">
        <f>AN44*G44</f>
        <v>13.472899999581649</v>
      </c>
      <c r="AP44" s="9" t="str">
        <f>D44&amp;","&amp;C44</f>
        <v>459006.98,717708.57</v>
      </c>
    </row>
    <row r="45" spans="1:44" s="46" customFormat="1">
      <c r="A45" s="20">
        <f>A44+1</f>
        <v>4</v>
      </c>
      <c r="B45" s="44"/>
      <c r="C45" s="60">
        <v>717672.72</v>
      </c>
      <c r="D45" s="60">
        <v>459005.65</v>
      </c>
      <c r="E45" s="79"/>
      <c r="F45" s="72">
        <f>IF(C46=0,C45-$C$42,C45-C46)</f>
        <v>-22.989999999990687</v>
      </c>
      <c r="G45" s="72">
        <f>IF(D46=0,D45-$D$42,D45-D46)</f>
        <v>19.830000000016298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30.360648873174931</v>
      </c>
      <c r="N45" s="22">
        <f>IF(F45=0,,ATAN(G45/F45))</f>
        <v>-0.71173440402230692</v>
      </c>
      <c r="O45" s="22">
        <f>ABS(DEGREES(N45))</f>
        <v>40.779377484737147</v>
      </c>
      <c r="P45" s="24" t="str">
        <f>TEXT(INT(O45),"00")</f>
        <v>40</v>
      </c>
      <c r="Q45" s="25" t="str">
        <f>TEXT((O45-P45)*60,"00")</f>
        <v>47</v>
      </c>
      <c r="R45" s="23" t="str">
        <f>IF(L45="",IF(F45&gt;0,"S","N"),"")</f>
        <v>N</v>
      </c>
      <c r="S45" s="25" t="str">
        <f>IF(L45="",IF(INT(Q45)=60,INT(P45+1),P45),"due")</f>
        <v>40</v>
      </c>
      <c r="T45" s="25" t="str">
        <f>IF(L45="",IF(INT(Q45)=60,"00",Q45),L45)</f>
        <v>47</v>
      </c>
      <c r="U45" s="24" t="str">
        <f>IF(L45="",IF(G45&gt;0,"W","E"),"")</f>
        <v>W</v>
      </c>
      <c r="V45" s="44"/>
      <c r="W45" s="22">
        <f>IF(S45="due",90*(I45+K45),S45+T45/60)</f>
        <v>40.783333333333331</v>
      </c>
      <c r="X45" s="22">
        <f>IF(R45="",W45,IF(R45="N",IF(U45="E",180+W45,180-W45),IF(U45="E",360-W45,W45)))</f>
        <v>139.21666666666667</v>
      </c>
      <c r="Y45" s="22">
        <f>RADIANS(X45)</f>
        <v>2.4297892069847724</v>
      </c>
      <c r="Z45" s="64"/>
      <c r="AA45" s="58">
        <f>-M45*COS(Y45)</f>
        <v>22.98863083078129</v>
      </c>
      <c r="AB45" s="58">
        <f>-M45*SIN(Y45)</f>
        <v>-19.831587241728034</v>
      </c>
      <c r="AC45" s="64"/>
      <c r="AD45" s="82">
        <f>$AA$40/$M$40*M45</f>
        <v>-6.1453294640157819E-4</v>
      </c>
      <c r="AE45" s="82">
        <f>$AB$40/$M$40*M45</f>
        <v>1.4252612695788119E-3</v>
      </c>
      <c r="AF45" s="22">
        <f>AA45-AD45</f>
        <v>22.98924536372769</v>
      </c>
      <c r="AG45" s="22">
        <f>AB45-AE45</f>
        <v>-19.833012502997612</v>
      </c>
      <c r="AH45" s="64"/>
      <c r="AI45" s="25">
        <f>A45</f>
        <v>4</v>
      </c>
      <c r="AJ45" s="82">
        <f t="shared" ref="AJ45" si="2">AJ44+AF44</f>
        <v>717672.37569515302</v>
      </c>
      <c r="AK45" s="82">
        <f t="shared" ref="AK45" si="3">AK44+AG44</f>
        <v>459006.0049307443</v>
      </c>
      <c r="AL45" s="66"/>
      <c r="AM45" s="9" t="str">
        <f>IF(A46=0,A45&amp;" - 1",A45&amp;" - "&amp;A46)</f>
        <v>4 - 1</v>
      </c>
      <c r="AN45" s="18">
        <f>AN44+F44+F45</f>
        <v>22.989999999990687</v>
      </c>
      <c r="AO45" s="18">
        <f>AN45*G45</f>
        <v>455.89170000018999</v>
      </c>
      <c r="AP45" s="9" t="str">
        <f>D45&amp;","&amp;C45</f>
        <v>459005.65,717672.72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9"/>
  <sheetViews>
    <sheetView topLeftCell="A30" workbookViewId="0">
      <selection activeCell="C52" sqref="C5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8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2368.5267000017034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1184.2633500008517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3.2899007278456706E-3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47254.776559232625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155.46352379640393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-3.1860522533655455E-4</v>
      </c>
      <c r="AB40" s="91">
        <f>SUM(AB42:AB65536)</f>
        <v>3.2744369759498682E-3</v>
      </c>
      <c r="AC40" s="91"/>
      <c r="AD40" s="91">
        <f>SUM(AD42:AD65536)</f>
        <v>-3.186052253365545E-4</v>
      </c>
      <c r="AE40" s="91">
        <f>SUM(AE42:AE65536)</f>
        <v>3.2744369759498682E-3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717627.29525897</v>
      </c>
      <c r="AK40" s="92">
        <f>AK44+AG44</f>
        <v>458991.96790087235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3568.8099999999395</v>
      </c>
      <c r="G41" s="72">
        <f>IF(D42=0,D41-$D$41,D41-D42)</f>
        <v>3459.9199999999837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4970.6590330155868</v>
      </c>
      <c r="N41" s="36">
        <f>IF(F41=0,,ATAN(G41/F41))</f>
        <v>0.76990727246367718</v>
      </c>
      <c r="O41" s="36">
        <f>ABS(DEGREES(N41))</f>
        <v>44.112437328597444</v>
      </c>
      <c r="P41" s="37" t="str">
        <f>TEXT(INT(O41),"00")</f>
        <v>44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44.116666666666667</v>
      </c>
      <c r="X41" s="22">
        <f>IF(R41="",W41,IF(R41="N",IF(U41="E",180+W41,180-W41),IF(U41="E",360-W41,W41)))</f>
        <v>44.116666666666667</v>
      </c>
      <c r="Y41" s="22">
        <f>RADIANS(X41)</f>
        <v>0.76998108833816503</v>
      </c>
      <c r="Z41" s="64"/>
      <c r="AA41" s="58">
        <f>-M41*COS(Y41)</f>
        <v>-3568.5545932568771</v>
      </c>
      <c r="AB41" s="58">
        <f>-M41*SIN(Y41)</f>
        <v>-3460.1834254045975</v>
      </c>
      <c r="AC41" s="64"/>
      <c r="AD41" s="22">
        <v>0</v>
      </c>
      <c r="AE41" s="22">
        <v>0</v>
      </c>
      <c r="AF41" s="22">
        <f t="shared" ref="AF41:AG43" si="0">AA41-AD41</f>
        <v>-3568.5545932568771</v>
      </c>
      <c r="AG41" s="22">
        <f t="shared" si="0"/>
        <v>-3460.1834254045975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717659.81</v>
      </c>
      <c r="D42" s="60">
        <v>458990.3</v>
      </c>
      <c r="E42" s="79"/>
      <c r="F42" s="72">
        <f>IF(C43=0,C42-$C$42,C42-C43)</f>
        <v>16.480000000097789</v>
      </c>
      <c r="G42" s="72">
        <f>IF(D43=0,D42-$D$42,D42-D43)</f>
        <v>-14.570000000006985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21.997165726598205</v>
      </c>
      <c r="N42" s="36">
        <f>IF(F42=0,,ATAN(G42/F42))</f>
        <v>-0.72396188802275852</v>
      </c>
      <c r="O42" s="36">
        <f>ABS(DEGREES(N42))</f>
        <v>41.479960712026767</v>
      </c>
      <c r="P42" s="37" t="str">
        <f>TEXT(INT(O42),"00")</f>
        <v>41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41</v>
      </c>
      <c r="T42" s="38" t="str">
        <f>IF(L42="",IF(INT(Q42)=60,"00",Q42),L42)</f>
        <v>29</v>
      </c>
      <c r="U42" s="40" t="str">
        <f>IF(L42="",IF(G42&gt;0,"W","E"),"")</f>
        <v>E</v>
      </c>
      <c r="V42" s="44"/>
      <c r="W42" s="22">
        <f>IF(S42="due",90*(I42+K42),S42+T42/60)</f>
        <v>41.483333333333334</v>
      </c>
      <c r="X42" s="22">
        <f>IF(R42="",W42,IF(R42="N",IF(U42="E",180+W42,180-W42),IF(U42="E",360-W42,W42)))</f>
        <v>318.51666666666665</v>
      </c>
      <c r="Y42" s="22">
        <f>RADIANS(X42)</f>
        <v>5.5591645558106046</v>
      </c>
      <c r="Z42" s="64"/>
      <c r="AA42" s="58">
        <f>-M42*COS(Y42)</f>
        <v>-16.479142332593089</v>
      </c>
      <c r="AB42" s="58">
        <f>-M42*SIN(Y42)</f>
        <v>14.570970042710442</v>
      </c>
      <c r="AC42" s="64"/>
      <c r="AD42" s="82">
        <f>$AA$40/$M$40*M42</f>
        <v>-4.5080748023353811E-5</v>
      </c>
      <c r="AE42" s="82">
        <f>$AB$40/$M$40*M42</f>
        <v>4.6331339379389785E-4</v>
      </c>
      <c r="AF42" s="22">
        <f t="shared" si="0"/>
        <v>-16.479097251845065</v>
      </c>
      <c r="AG42" s="22">
        <f t="shared" si="0"/>
        <v>14.570506729316648</v>
      </c>
      <c r="AH42" s="63"/>
      <c r="AI42" s="38">
        <f>A42</f>
        <v>1</v>
      </c>
      <c r="AJ42" s="82">
        <f t="shared" ref="AJ42:AK44" si="1">AJ41+AF41</f>
        <v>717660.06540674309</v>
      </c>
      <c r="AK42" s="82">
        <f t="shared" si="1"/>
        <v>458990.03657459537</v>
      </c>
      <c r="AL42" s="66"/>
      <c r="AM42" s="9" t="str">
        <f>IF(A43=0,A42&amp;" - 1",A42&amp;" - "&amp;A43)</f>
        <v>1 - 2</v>
      </c>
      <c r="AN42" s="18">
        <f>F42</f>
        <v>16.480000000097789</v>
      </c>
      <c r="AO42" s="18">
        <f>AN42*G42</f>
        <v>-240.11360000153991</v>
      </c>
      <c r="AP42" s="9" t="str">
        <f>D42&amp;","&amp;C42</f>
        <v>458990.3,717659.81</v>
      </c>
    </row>
    <row r="43" spans="1:44">
      <c r="A43" s="20">
        <f>A42+1</f>
        <v>2</v>
      </c>
      <c r="B43" s="44"/>
      <c r="C43" s="60">
        <v>717643.33</v>
      </c>
      <c r="D43" s="60">
        <v>459004.87</v>
      </c>
      <c r="E43" s="79"/>
      <c r="F43" s="72">
        <f>IF(C44=0,C43-$C$42,C43-C44)</f>
        <v>29.669999999925494</v>
      </c>
      <c r="G43" s="72">
        <f>IF(D44=0,D43-$D$42,D43-D44)</f>
        <v>0.96999999997206032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29.68585184891154</v>
      </c>
      <c r="N43" s="36">
        <f>IF(F43=0,,ATAN(G43/F43))</f>
        <v>3.2681315580381863E-2</v>
      </c>
      <c r="O43" s="36">
        <f>ABS(DEGREES(N43))</f>
        <v>1.8725014516910212</v>
      </c>
      <c r="P43" s="37" t="str">
        <f>TEXT(INT(O43),"00")</f>
        <v>01</v>
      </c>
      <c r="Q43" s="38" t="str">
        <f>TEXT((O43-P43)*60,"00")</f>
        <v>52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52</v>
      </c>
      <c r="U43" s="40" t="str">
        <f>IF(L43="",IF(G43&gt;0,"W","E"),"")</f>
        <v>W</v>
      </c>
      <c r="V43" s="44"/>
      <c r="W43" s="22">
        <f>IF(S43="due",90*(I43+K43),S43+T43/60)</f>
        <v>1.8666666666666667</v>
      </c>
      <c r="X43" s="22">
        <f>IF(R43="",W43,IF(R43="N",IF(U43="E",180+W43,180-W43),IF(U43="E",360-W43,W43)))</f>
        <v>1.8666666666666667</v>
      </c>
      <c r="Y43" s="22">
        <f>RADIANS(X43)</f>
        <v>3.257947937056082E-2</v>
      </c>
      <c r="Z43" s="64"/>
      <c r="AA43" s="58">
        <f>-M43*COS(Y43)</f>
        <v>-29.670098627200794</v>
      </c>
      <c r="AB43" s="58">
        <f>-M43*SIN(Y43)</f>
        <v>-0.96697851460215234</v>
      </c>
      <c r="AC43" s="64"/>
      <c r="AD43" s="82">
        <f>$AA$40/$M$40*M43</f>
        <v>-6.0837856280785088E-5</v>
      </c>
      <c r="AE43" s="82">
        <f>$AB$40/$M$40*M43</f>
        <v>6.2525567787814523E-4</v>
      </c>
      <c r="AF43" s="22">
        <f t="shared" si="0"/>
        <v>-29.670037789344512</v>
      </c>
      <c r="AG43" s="22">
        <f t="shared" si="0"/>
        <v>-0.96760377028003053</v>
      </c>
      <c r="AH43" s="64"/>
      <c r="AI43" s="25">
        <f>A43</f>
        <v>2</v>
      </c>
      <c r="AJ43" s="82">
        <f t="shared" si="1"/>
        <v>717643.58630949119</v>
      </c>
      <c r="AK43" s="82">
        <f t="shared" si="1"/>
        <v>459004.60708132468</v>
      </c>
      <c r="AL43" s="66"/>
      <c r="AM43" s="9" t="str">
        <f>IF(A44=0,A43&amp;" - 1",A43&amp;" - "&amp;A44)</f>
        <v>2 - 3</v>
      </c>
      <c r="AN43" s="18">
        <f>AN42+F42+F43</f>
        <v>62.630000000121072</v>
      </c>
      <c r="AO43" s="18">
        <f>AN43*G43</f>
        <v>60.751099998367579</v>
      </c>
      <c r="AP43" s="9" t="str">
        <f>D43&amp;","&amp;C43</f>
        <v>459004.87,717643.33</v>
      </c>
    </row>
    <row r="44" spans="1:44" s="46" customFormat="1">
      <c r="A44" s="20">
        <f>A43+1</f>
        <v>3</v>
      </c>
      <c r="B44" s="44"/>
      <c r="C44" s="60">
        <v>717613.66</v>
      </c>
      <c r="D44" s="60">
        <v>459003.9</v>
      </c>
      <c r="E44" s="79"/>
      <c r="F44" s="72">
        <f>IF(C45=0,C44-$C$42,C44-C45)</f>
        <v>-13.380000000004657</v>
      </c>
      <c r="G44" s="72">
        <f>IF(D45=0,D44-$D$42,D44-D45)</f>
        <v>11.67000000004191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17.754247379179517</v>
      </c>
      <c r="N44" s="22">
        <f>IF(F44=0,,ATAN(G44/F44))</f>
        <v>-0.71724042855701831</v>
      </c>
      <c r="O44" s="22">
        <f>ABS(DEGREES(N44))</f>
        <v>41.094849452471593</v>
      </c>
      <c r="P44" s="24" t="str">
        <f>TEXT(INT(O44),"00")</f>
        <v>41</v>
      </c>
      <c r="Q44" s="25" t="str">
        <f>TEXT((O44-P44)*60,"00")</f>
        <v>06</v>
      </c>
      <c r="R44" s="23" t="str">
        <f>IF(L44="",IF(F44&gt;0,"S","N"),"")</f>
        <v>N</v>
      </c>
      <c r="S44" s="25" t="str">
        <f>IF(L44="",IF(INT(Q44)=60,INT(P44+1),P44),"due")</f>
        <v>41</v>
      </c>
      <c r="T44" s="25" t="str">
        <f>IF(L44="",IF(INT(Q44)=60,"00",Q44),L44)</f>
        <v>06</v>
      </c>
      <c r="U44" s="24" t="str">
        <f>IF(L44="",IF(G44&gt;0,"W","E"),"")</f>
        <v>W</v>
      </c>
      <c r="V44" s="44"/>
      <c r="W44" s="22">
        <f>IF(S44="due",90*(I44+K44),S44+T44/60)</f>
        <v>41.1</v>
      </c>
      <c r="X44" s="22">
        <f>IF(R44="",W44,IF(R44="N",IF(U44="E",180+W44,180-W44),IF(U44="E",360-W44,W44)))</f>
        <v>138.9</v>
      </c>
      <c r="Y44" s="22">
        <f>RADIANS(X44)</f>
        <v>2.4242623310201239</v>
      </c>
      <c r="Z44" s="64"/>
      <c r="AA44" s="58">
        <f>-M44*COS(Y44)</f>
        <v>13.378950882816982</v>
      </c>
      <c r="AB44" s="58">
        <f>-M44*SIN(Y44)</f>
        <v>-11.671202734777314</v>
      </c>
      <c r="AC44" s="64"/>
      <c r="AD44" s="82">
        <f>$AA$40/$M$40*M44</f>
        <v>-3.638535811353626E-5</v>
      </c>
      <c r="AE44" s="82">
        <f>$AB$40/$M$40*M44</f>
        <v>3.7394729438064618E-4</v>
      </c>
      <c r="AF44" s="22">
        <f>AA44-AD44</f>
        <v>13.378987268175095</v>
      </c>
      <c r="AG44" s="22">
        <f>AB44-AE44</f>
        <v>-11.671576682071695</v>
      </c>
      <c r="AH44" s="64"/>
      <c r="AI44" s="25">
        <f>A44</f>
        <v>3</v>
      </c>
      <c r="AJ44" s="82">
        <f t="shared" si="1"/>
        <v>717613.9162717018</v>
      </c>
      <c r="AK44" s="82">
        <f t="shared" si="1"/>
        <v>459003.63947755442</v>
      </c>
      <c r="AL44" s="66"/>
      <c r="AM44" s="9" t="str">
        <f>IF(A45=0,A44&amp;" - 1",A44&amp;" - "&amp;A45)</f>
        <v>3 - 4</v>
      </c>
      <c r="AN44" s="18">
        <f>AN43+F43+F44</f>
        <v>78.92000000004191</v>
      </c>
      <c r="AO44" s="18">
        <f>AN44*G44</f>
        <v>920.99640000379657</v>
      </c>
      <c r="AP44" s="9" t="str">
        <f>D44&amp;","&amp;C44</f>
        <v>459003.9,717613.66</v>
      </c>
    </row>
    <row r="45" spans="1:44" s="46" customFormat="1">
      <c r="A45" s="20">
        <f t="shared" ref="A45:A49" si="2">A44+1</f>
        <v>4</v>
      </c>
      <c r="B45" s="44"/>
      <c r="C45" s="60">
        <v>717627.04</v>
      </c>
      <c r="D45" s="60">
        <v>458992.23</v>
      </c>
      <c r="E45" s="79"/>
      <c r="F45" s="72">
        <f t="shared" ref="F45:F49" si="3">IF(C46=0,C45-$C$42,C45-C46)</f>
        <v>13.210000000079162</v>
      </c>
      <c r="G45" s="72">
        <f t="shared" ref="G45:G49" si="4">IF(D46=0,D45-$D$42,D45-D46)</f>
        <v>13.96999999997206</v>
      </c>
      <c r="H45" s="76" t="str">
        <f t="shared" ref="H45:H49" si="5">IF(G45=0,IF(F45&gt;0,"South","North"),"")</f>
        <v/>
      </c>
      <c r="I45" s="76">
        <f t="shared" ref="I45:I49" si="6">IF(H45="North",2,IF(H45="",0,0))</f>
        <v>0</v>
      </c>
      <c r="J45" s="76" t="str">
        <f t="shared" ref="J45:J49" si="7">IF(F45=0,IF(G45&gt;0,"West","East"),"")</f>
        <v/>
      </c>
      <c r="K45" s="76">
        <f t="shared" ref="K45:K49" si="8">IF(J45="West",1,IF(J45="",0,3))</f>
        <v>0</v>
      </c>
      <c r="L45" s="76" t="str">
        <f t="shared" ref="L45:L49" si="9">H45&amp;J45</f>
        <v/>
      </c>
      <c r="M45" s="22">
        <f t="shared" ref="M45:M49" si="10">SQRT(F45^2+G45^2)</f>
        <v>19.226674179413113</v>
      </c>
      <c r="N45" s="22">
        <f t="shared" ref="N45:N49" si="11">IF(F45=0,,ATAN(G45/F45))</f>
        <v>0.81335261600539643</v>
      </c>
      <c r="O45" s="22">
        <f t="shared" ref="O45:O49" si="12">ABS(DEGREES(N45))</f>
        <v>46.60167215303391</v>
      </c>
      <c r="P45" s="24" t="str">
        <f t="shared" ref="P45:P49" si="13">TEXT(INT(O45),"00")</f>
        <v>46</v>
      </c>
      <c r="Q45" s="25" t="str">
        <f t="shared" ref="Q45:Q49" si="14">TEXT((O45-P45)*60,"00")</f>
        <v>36</v>
      </c>
      <c r="R45" s="23" t="str">
        <f t="shared" ref="R45:R49" si="15">IF(L45="",IF(F45&gt;0,"S","N"),"")</f>
        <v>S</v>
      </c>
      <c r="S45" s="25" t="str">
        <f t="shared" ref="S45:S49" si="16">IF(L45="",IF(INT(Q45)=60,INT(P45+1),P45),"due")</f>
        <v>46</v>
      </c>
      <c r="T45" s="25" t="str">
        <f t="shared" ref="T45:T49" si="17">IF(L45="",IF(INT(Q45)=60,"00",Q45),L45)</f>
        <v>36</v>
      </c>
      <c r="U45" s="24" t="str">
        <f t="shared" ref="U45:U49" si="18">IF(L45="",IF(G45&gt;0,"W","E"),"")</f>
        <v>W</v>
      </c>
      <c r="V45" s="44"/>
      <c r="W45" s="22">
        <f t="shared" ref="W45:W49" si="19">IF(S45="due",90*(I45+K45),S45+T45/60)</f>
        <v>46.6</v>
      </c>
      <c r="X45" s="22">
        <f t="shared" ref="X45:X49" si="20">IF(R45="",W45,IF(R45="N",IF(U45="E",180+W45,180-W45),IF(U45="E",360-W45,W45)))</f>
        <v>46.6</v>
      </c>
      <c r="Y45" s="22">
        <f t="shared" ref="Y45:Y49" si="21">RADIANS(X45)</f>
        <v>0.81332343142935759</v>
      </c>
      <c r="Z45" s="64"/>
      <c r="AA45" s="58">
        <f t="shared" ref="AA45:AA49" si="22">-M45*COS(Y45)</f>
        <v>-13.210407702980628</v>
      </c>
      <c r="AB45" s="58">
        <f t="shared" ref="AB45:AB49" si="23">-M45*SIN(Y45)</f>
        <v>-13.969614465773242</v>
      </c>
      <c r="AC45" s="64"/>
      <c r="AD45" s="82">
        <f t="shared" ref="AD45:AD49" si="24">$AA$40/$M$40*M45</f>
        <v>-3.9402933304321027E-5</v>
      </c>
      <c r="AE45" s="82">
        <f t="shared" ref="AE45:AE49" si="25">$AB$40/$M$40*M45</f>
        <v>4.0496015605602238E-4</v>
      </c>
      <c r="AF45" s="22">
        <f t="shared" ref="AF45:AF49" si="26">AA45-AD45</f>
        <v>-13.210368300047325</v>
      </c>
      <c r="AG45" s="22">
        <f t="shared" ref="AG45:AG49" si="27">AB45-AE45</f>
        <v>-13.970019425929298</v>
      </c>
      <c r="AH45" s="64"/>
      <c r="AI45" s="25">
        <f t="shared" ref="AI45:AI49" si="28">A45</f>
        <v>4</v>
      </c>
      <c r="AJ45" s="82">
        <f t="shared" ref="AJ45:AJ49" si="29">AJ44+AF44</f>
        <v>717627.29525897</v>
      </c>
      <c r="AK45" s="82">
        <f t="shared" ref="AK45:AK49" si="30">AK44+AG44</f>
        <v>458991.96790087235</v>
      </c>
      <c r="AL45" s="66"/>
      <c r="AM45" s="9" t="str">
        <f t="shared" ref="AM45:AM49" si="31">IF(A46=0,A45&amp;" - 1",A45&amp;" - "&amp;A46)</f>
        <v>4 - 5</v>
      </c>
      <c r="AN45" s="18">
        <f t="shared" ref="AN45:AN49" si="32">AN44+F44+F45</f>
        <v>78.750000000116415</v>
      </c>
      <c r="AO45" s="18">
        <f t="shared" ref="AO45:AO49" si="33">AN45*G45</f>
        <v>1100.1374999994262</v>
      </c>
      <c r="AP45" s="9" t="str">
        <f t="shared" ref="AP45:AP49" si="34">D45&amp;","&amp;C45</f>
        <v>458992.23,717627.04</v>
      </c>
    </row>
    <row r="46" spans="1:44" s="46" customFormat="1">
      <c r="A46" s="20">
        <f t="shared" si="2"/>
        <v>5</v>
      </c>
      <c r="B46" s="44"/>
      <c r="C46" s="60">
        <v>717613.83</v>
      </c>
      <c r="D46" s="60">
        <v>458978.26</v>
      </c>
      <c r="E46" s="79"/>
      <c r="F46" s="72">
        <f t="shared" si="3"/>
        <v>-12.260000000009313</v>
      </c>
      <c r="G46" s="72">
        <f t="shared" si="4"/>
        <v>11.650000000023283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16.912424427052759</v>
      </c>
      <c r="N46" s="22">
        <f t="shared" si="11"/>
        <v>-0.75989135845514677</v>
      </c>
      <c r="O46" s="22">
        <f t="shared" si="12"/>
        <v>43.538567727942691</v>
      </c>
      <c r="P46" s="24" t="str">
        <f t="shared" si="13"/>
        <v>43</v>
      </c>
      <c r="Q46" s="25" t="str">
        <f t="shared" si="14"/>
        <v>32</v>
      </c>
      <c r="R46" s="23" t="str">
        <f t="shared" si="15"/>
        <v>N</v>
      </c>
      <c r="S46" s="25" t="str">
        <f t="shared" si="16"/>
        <v>43</v>
      </c>
      <c r="T46" s="25" t="str">
        <f t="shared" si="17"/>
        <v>32</v>
      </c>
      <c r="U46" s="24" t="str">
        <f t="shared" si="18"/>
        <v>W</v>
      </c>
      <c r="V46" s="44"/>
      <c r="W46" s="22">
        <f t="shared" si="19"/>
        <v>43.533333333333331</v>
      </c>
      <c r="X46" s="22">
        <f t="shared" si="20"/>
        <v>136.46666666666667</v>
      </c>
      <c r="Y46" s="22">
        <f t="shared" si="21"/>
        <v>2.3817926525549282</v>
      </c>
      <c r="Z46" s="64"/>
      <c r="AA46" s="58">
        <f t="shared" si="22"/>
        <v>12.261064262792043</v>
      </c>
      <c r="AB46" s="58">
        <f t="shared" si="23"/>
        <v>-11.648879909435697</v>
      </c>
      <c r="AC46" s="64"/>
      <c r="AD46" s="82">
        <f t="shared" si="24"/>
        <v>-3.4660135470911239E-5</v>
      </c>
      <c r="AE46" s="82">
        <f t="shared" si="25"/>
        <v>3.5621647152050658E-4</v>
      </c>
      <c r="AF46" s="22">
        <f t="shared" si="26"/>
        <v>12.261098922927514</v>
      </c>
      <c r="AG46" s="22">
        <f t="shared" si="27"/>
        <v>-11.649236125907217</v>
      </c>
      <c r="AH46" s="64"/>
      <c r="AI46" s="25">
        <f t="shared" si="28"/>
        <v>5</v>
      </c>
      <c r="AJ46" s="82">
        <f t="shared" si="29"/>
        <v>717614.08489066991</v>
      </c>
      <c r="AK46" s="82">
        <f t="shared" si="30"/>
        <v>458977.99788144644</v>
      </c>
      <c r="AL46" s="66"/>
      <c r="AM46" s="9" t="str">
        <f t="shared" si="31"/>
        <v>5 - 6</v>
      </c>
      <c r="AN46" s="18">
        <f t="shared" si="32"/>
        <v>79.700000000186265</v>
      </c>
      <c r="AO46" s="18">
        <f t="shared" si="33"/>
        <v>928.50500000402565</v>
      </c>
      <c r="AP46" s="9" t="str">
        <f t="shared" si="34"/>
        <v>458978.26,717613.83</v>
      </c>
    </row>
    <row r="47" spans="1:44" s="46" customFormat="1">
      <c r="A47" s="20">
        <f t="shared" si="2"/>
        <v>6</v>
      </c>
      <c r="B47" s="44"/>
      <c r="C47" s="60">
        <v>717626.09</v>
      </c>
      <c r="D47" s="60">
        <v>458966.61</v>
      </c>
      <c r="E47" s="79"/>
      <c r="F47" s="72">
        <f t="shared" si="3"/>
        <v>-7.5400000000372529</v>
      </c>
      <c r="G47" s="72">
        <f t="shared" si="4"/>
        <v>6.4799999999813735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9.9419314019118232</v>
      </c>
      <c r="N47" s="22">
        <f t="shared" si="11"/>
        <v>-0.70993545749846709</v>
      </c>
      <c r="O47" s="22">
        <f t="shared" si="12"/>
        <v>40.676305441351396</v>
      </c>
      <c r="P47" s="24" t="str">
        <f t="shared" si="13"/>
        <v>40</v>
      </c>
      <c r="Q47" s="25" t="str">
        <f t="shared" si="14"/>
        <v>41</v>
      </c>
      <c r="R47" s="23" t="str">
        <f t="shared" si="15"/>
        <v>N</v>
      </c>
      <c r="S47" s="25" t="str">
        <f t="shared" si="16"/>
        <v>40</v>
      </c>
      <c r="T47" s="25" t="str">
        <f t="shared" si="17"/>
        <v>41</v>
      </c>
      <c r="U47" s="24" t="str">
        <f t="shared" si="18"/>
        <v>W</v>
      </c>
      <c r="V47" s="44"/>
      <c r="W47" s="22">
        <f t="shared" si="19"/>
        <v>40.68333333333333</v>
      </c>
      <c r="X47" s="22">
        <f t="shared" si="20"/>
        <v>139.31666666666666</v>
      </c>
      <c r="Y47" s="22">
        <f t="shared" si="21"/>
        <v>2.4315345362367666</v>
      </c>
      <c r="Z47" s="64"/>
      <c r="AA47" s="58">
        <f t="shared" si="22"/>
        <v>7.5392051074603952</v>
      </c>
      <c r="AB47" s="58">
        <f t="shared" si="23"/>
        <v>-6.4809248065352127</v>
      </c>
      <c r="AC47" s="64"/>
      <c r="AD47" s="82">
        <f t="shared" si="24"/>
        <v>-2.0374884199427578E-5</v>
      </c>
      <c r="AE47" s="82">
        <f t="shared" si="25"/>
        <v>2.0940106720731749E-4</v>
      </c>
      <c r="AF47" s="22">
        <f t="shared" si="26"/>
        <v>7.5392254823445946</v>
      </c>
      <c r="AG47" s="22">
        <f t="shared" si="27"/>
        <v>-6.4811342076024197</v>
      </c>
      <c r="AH47" s="64"/>
      <c r="AI47" s="25">
        <f t="shared" si="28"/>
        <v>6</v>
      </c>
      <c r="AJ47" s="82">
        <f t="shared" si="29"/>
        <v>717626.34598959284</v>
      </c>
      <c r="AK47" s="82">
        <f t="shared" si="30"/>
        <v>458966.34864532051</v>
      </c>
      <c r="AL47" s="66"/>
      <c r="AM47" s="9" t="str">
        <f t="shared" si="31"/>
        <v>6 - 7</v>
      </c>
      <c r="AN47" s="18">
        <f t="shared" si="32"/>
        <v>59.900000000139698</v>
      </c>
      <c r="AO47" s="18">
        <f t="shared" si="33"/>
        <v>388.1519999997895</v>
      </c>
      <c r="AP47" s="9" t="str">
        <f t="shared" si="34"/>
        <v>458966.61,717626.09</v>
      </c>
    </row>
    <row r="48" spans="1:44" s="46" customFormat="1">
      <c r="A48" s="20">
        <f t="shared" si="2"/>
        <v>7</v>
      </c>
      <c r="B48" s="44"/>
      <c r="C48" s="60">
        <v>717633.63</v>
      </c>
      <c r="D48" s="60">
        <v>458960.13</v>
      </c>
      <c r="E48" s="79"/>
      <c r="F48" s="72">
        <f t="shared" si="3"/>
        <v>-13.10999999998603</v>
      </c>
      <c r="G48" s="72">
        <f t="shared" si="4"/>
        <v>-15.10999999998603</v>
      </c>
      <c r="H48" s="76" t="str">
        <f t="shared" si="5"/>
        <v/>
      </c>
      <c r="I48" s="76">
        <f t="shared" si="6"/>
        <v>0</v>
      </c>
      <c r="J48" s="76" t="str">
        <f t="shared" si="7"/>
        <v/>
      </c>
      <c r="K48" s="76">
        <f t="shared" si="8"/>
        <v>0</v>
      </c>
      <c r="L48" s="76" t="str">
        <f t="shared" si="9"/>
        <v/>
      </c>
      <c r="M48" s="22">
        <f t="shared" si="10"/>
        <v>20.004604469951701</v>
      </c>
      <c r="N48" s="22">
        <f t="shared" si="11"/>
        <v>0.85615158371446654</v>
      </c>
      <c r="O48" s="22">
        <f t="shared" si="12"/>
        <v>49.053872370280317</v>
      </c>
      <c r="P48" s="24" t="str">
        <f t="shared" si="13"/>
        <v>49</v>
      </c>
      <c r="Q48" s="25" t="str">
        <f t="shared" si="14"/>
        <v>03</v>
      </c>
      <c r="R48" s="23" t="str">
        <f t="shared" si="15"/>
        <v>N</v>
      </c>
      <c r="S48" s="25" t="str">
        <f t="shared" si="16"/>
        <v>49</v>
      </c>
      <c r="T48" s="25" t="str">
        <f t="shared" si="17"/>
        <v>03</v>
      </c>
      <c r="U48" s="24" t="str">
        <f t="shared" si="18"/>
        <v>E</v>
      </c>
      <c r="V48" s="44"/>
      <c r="W48" s="22">
        <f t="shared" si="19"/>
        <v>49.05</v>
      </c>
      <c r="X48" s="22">
        <f t="shared" si="20"/>
        <v>229.05</v>
      </c>
      <c r="Y48" s="22">
        <f t="shared" si="21"/>
        <v>3.9976766516930122</v>
      </c>
      <c r="Z48" s="64"/>
      <c r="AA48" s="58">
        <f t="shared" si="22"/>
        <v>13.111021188629177</v>
      </c>
      <c r="AB48" s="58">
        <f t="shared" si="23"/>
        <v>15.109113918113412</v>
      </c>
      <c r="AC48" s="64"/>
      <c r="AD48" s="82">
        <f t="shared" si="24"/>
        <v>-4.0997215033312121E-5</v>
      </c>
      <c r="AE48" s="82">
        <f t="shared" si="25"/>
        <v>4.2134524527725293E-4</v>
      </c>
      <c r="AF48" s="22">
        <f t="shared" si="26"/>
        <v>13.11106218584421</v>
      </c>
      <c r="AG48" s="22">
        <f t="shared" si="27"/>
        <v>15.108692572868135</v>
      </c>
      <c r="AH48" s="64"/>
      <c r="AI48" s="25">
        <f t="shared" si="28"/>
        <v>7</v>
      </c>
      <c r="AJ48" s="82">
        <f t="shared" si="29"/>
        <v>717633.88521507522</v>
      </c>
      <c r="AK48" s="82">
        <f t="shared" si="30"/>
        <v>458959.86751111288</v>
      </c>
      <c r="AL48" s="66"/>
      <c r="AM48" s="9" t="str">
        <f t="shared" si="31"/>
        <v>7 - 8</v>
      </c>
      <c r="AN48" s="18">
        <f t="shared" si="32"/>
        <v>39.250000000116415</v>
      </c>
      <c r="AO48" s="18">
        <f t="shared" si="33"/>
        <v>-593.06750000121076</v>
      </c>
      <c r="AP48" s="9" t="str">
        <f t="shared" si="34"/>
        <v>458960.13,717633.63</v>
      </c>
    </row>
    <row r="49" spans="1:42" s="46" customFormat="1">
      <c r="A49" s="20">
        <f t="shared" si="2"/>
        <v>8</v>
      </c>
      <c r="B49" s="44"/>
      <c r="C49" s="60">
        <v>717646.74</v>
      </c>
      <c r="D49" s="60">
        <v>458975.24</v>
      </c>
      <c r="E49" s="79"/>
      <c r="F49" s="72">
        <f t="shared" si="3"/>
        <v>-13.070000000065193</v>
      </c>
      <c r="G49" s="72">
        <f t="shared" si="4"/>
        <v>-15.059999999997672</v>
      </c>
      <c r="H49" s="76" t="str">
        <f t="shared" si="5"/>
        <v/>
      </c>
      <c r="I49" s="76">
        <f t="shared" si="6"/>
        <v>0</v>
      </c>
      <c r="J49" s="76" t="str">
        <f t="shared" si="7"/>
        <v/>
      </c>
      <c r="K49" s="76">
        <f t="shared" si="8"/>
        <v>0</v>
      </c>
      <c r="L49" s="76" t="str">
        <f t="shared" si="9"/>
        <v/>
      </c>
      <c r="M49" s="22">
        <f t="shared" si="10"/>
        <v>19.940624363385265</v>
      </c>
      <c r="N49" s="22">
        <f t="shared" si="11"/>
        <v>0.85602348281216034</v>
      </c>
      <c r="O49" s="22">
        <f t="shared" si="12"/>
        <v>49.046532729226357</v>
      </c>
      <c r="P49" s="24" t="str">
        <f t="shared" si="13"/>
        <v>49</v>
      </c>
      <c r="Q49" s="25" t="str">
        <f t="shared" si="14"/>
        <v>03</v>
      </c>
      <c r="R49" s="23" t="str">
        <f t="shared" si="15"/>
        <v>N</v>
      </c>
      <c r="S49" s="25" t="str">
        <f t="shared" si="16"/>
        <v>49</v>
      </c>
      <c r="T49" s="25" t="str">
        <f t="shared" si="17"/>
        <v>03</v>
      </c>
      <c r="U49" s="24" t="str">
        <f t="shared" si="18"/>
        <v>E</v>
      </c>
      <c r="V49" s="44"/>
      <c r="W49" s="22">
        <f t="shared" si="19"/>
        <v>49.05</v>
      </c>
      <c r="X49" s="22">
        <f t="shared" si="20"/>
        <v>229.05</v>
      </c>
      <c r="Y49" s="22">
        <f t="shared" si="21"/>
        <v>3.9976766516930122</v>
      </c>
      <c r="Z49" s="64"/>
      <c r="AA49" s="58">
        <f t="shared" si="22"/>
        <v>13.06908861585058</v>
      </c>
      <c r="AB49" s="58">
        <f t="shared" si="23"/>
        <v>15.060790907275713</v>
      </c>
      <c r="AC49" s="64"/>
      <c r="AD49" s="82">
        <f t="shared" si="24"/>
        <v>-4.0866094910907385E-5</v>
      </c>
      <c r="AE49" s="82">
        <f t="shared" si="25"/>
        <v>4.1999766983607926E-4</v>
      </c>
      <c r="AF49" s="22">
        <f t="shared" si="26"/>
        <v>13.069129481945492</v>
      </c>
      <c r="AG49" s="22">
        <f t="shared" si="27"/>
        <v>15.060370909605878</v>
      </c>
      <c r="AH49" s="64"/>
      <c r="AI49" s="25">
        <f t="shared" si="28"/>
        <v>8</v>
      </c>
      <c r="AJ49" s="82">
        <f t="shared" si="29"/>
        <v>717646.99627726106</v>
      </c>
      <c r="AK49" s="82">
        <f t="shared" si="30"/>
        <v>458974.97620368574</v>
      </c>
      <c r="AL49" s="66"/>
      <c r="AM49" s="9" t="str">
        <f t="shared" si="31"/>
        <v>8 - 1</v>
      </c>
      <c r="AN49" s="18">
        <f t="shared" si="32"/>
        <v>13.070000000065193</v>
      </c>
      <c r="AO49" s="18">
        <f t="shared" si="33"/>
        <v>-196.83420000095137</v>
      </c>
      <c r="AP49" s="9" t="str">
        <f t="shared" si="34"/>
        <v>458975.24,717646.74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1130.8955000005551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565.44775000027755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3.5763592648854884E-3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29550.061302562011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105.68163551735179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3.059060888377374E-3</v>
      </c>
      <c r="AB40" s="91">
        <f>SUM(AB42:AB65536)</f>
        <v>1.8526985919820049E-3</v>
      </c>
      <c r="AC40" s="91"/>
      <c r="AD40" s="91">
        <f>SUM(AD42:AD65536)</f>
        <v>3.059060888377374E-3</v>
      </c>
      <c r="AE40" s="91">
        <f>SUM(AE42:AE65536)</f>
        <v>1.8526985919820047E-3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717627.10556946357</v>
      </c>
      <c r="AK40" s="92">
        <f>AK44+AG44</f>
        <v>458992.13069751655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3632.8800000000047</v>
      </c>
      <c r="G41" s="72">
        <f>IF(D42=0,D41-$D$41,D41-D42)</f>
        <v>3457.3399999999674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5015.078959498027</v>
      </c>
      <c r="N41" s="36">
        <f>IF(F41=0,,ATAN(G41/F41))</f>
        <v>0.7606451731093995</v>
      </c>
      <c r="O41" s="36">
        <f>ABS(DEGREES(N41))</f>
        <v>43.581758126166491</v>
      </c>
      <c r="P41" s="37" t="str">
        <f>TEXT(INT(O41),"00")</f>
        <v>43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43.583333333333336</v>
      </c>
      <c r="X41" s="22">
        <f>IF(R41="",W41,IF(R41="N",IF(U41="E",180+W41,180-W41),IF(U41="E",360-W41,W41)))</f>
        <v>43.583333333333336</v>
      </c>
      <c r="Y41" s="22">
        <f>RADIANS(X41)</f>
        <v>0.760672665660862</v>
      </c>
      <c r="Z41" s="64"/>
      <c r="AA41" s="58">
        <f>-M41*COS(Y41)</f>
        <v>-3632.7849475292046</v>
      </c>
      <c r="AB41" s="58">
        <f>-M41*SIN(Y41)</f>
        <v>-3457.4398758337138</v>
      </c>
      <c r="AC41" s="64"/>
      <c r="AD41" s="22">
        <v>0</v>
      </c>
      <c r="AE41" s="22">
        <v>0</v>
      </c>
      <c r="AF41" s="22">
        <f t="shared" ref="AF41:AG43" si="0">AA41-AD41</f>
        <v>-3632.7849475292046</v>
      </c>
      <c r="AG41" s="22">
        <f t="shared" si="0"/>
        <v>-3457.4398758337138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717595.74</v>
      </c>
      <c r="D42" s="60">
        <v>458992.88</v>
      </c>
      <c r="E42" s="79"/>
      <c r="F42" s="72">
        <f>IF(C43=0,C42-$C$42,C42-C43)</f>
        <v>-15.060000000055879</v>
      </c>
      <c r="G42" s="72">
        <f>IF(D43=0,D42-$D$42,D42-D43)</f>
        <v>13.039999999979045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19.920973871804978</v>
      </c>
      <c r="N42" s="36">
        <f>IF(F42=0,,ATAN(G42/F42))</f>
        <v>-0.71363548646151453</v>
      </c>
      <c r="O42" s="36">
        <f>ABS(DEGREES(N42))</f>
        <v>40.888301485010182</v>
      </c>
      <c r="P42" s="37" t="str">
        <f>TEXT(INT(O42),"00")</f>
        <v>40</v>
      </c>
      <c r="Q42" s="38" t="str">
        <f>TEXT((O42-P42)*60,"00")</f>
        <v>53</v>
      </c>
      <c r="R42" s="39" t="str">
        <f>IF(L42="",IF(F42&gt;0,"S","N"),"")</f>
        <v>N</v>
      </c>
      <c r="S42" s="25" t="str">
        <f>IF(L42="",IF(INT(Q42)=60,INT(P42+1),P42),"due")</f>
        <v>40</v>
      </c>
      <c r="T42" s="38" t="str">
        <f>IF(L42="",IF(INT(Q42)=60,"00",Q42),L42)</f>
        <v>53</v>
      </c>
      <c r="U42" s="40" t="str">
        <f>IF(L42="",IF(G42&gt;0,"W","E"),"")</f>
        <v>W</v>
      </c>
      <c r="V42" s="44"/>
      <c r="W42" s="22">
        <f>IF(S42="due",90*(I42+K42),S42+T42/60)</f>
        <v>40.883333333333333</v>
      </c>
      <c r="X42" s="22">
        <f>IF(R42="",W42,IF(R42="N",IF(U42="E",180+W42,180-W42),IF(U42="E",360-W42,W42)))</f>
        <v>139.11666666666667</v>
      </c>
      <c r="Y42" s="22">
        <f>RADIANS(X42)</f>
        <v>2.4280438777327782</v>
      </c>
      <c r="Z42" s="64"/>
      <c r="AA42" s="58">
        <f>-M42*COS(Y42)</f>
        <v>15.061130649721107</v>
      </c>
      <c r="AB42" s="58">
        <f>-M42*SIN(Y42)</f>
        <v>-13.038694089254802</v>
      </c>
      <c r="AC42" s="64"/>
      <c r="AD42" s="82">
        <f>$AA$40/$M$40*M42</f>
        <v>5.7663255996469309E-4</v>
      </c>
      <c r="AE42" s="82">
        <f>$AB$40/$M$40*M42</f>
        <v>3.4923343173605187E-4</v>
      </c>
      <c r="AF42" s="22">
        <f t="shared" si="0"/>
        <v>15.060554017161143</v>
      </c>
      <c r="AG42" s="22">
        <f t="shared" si="0"/>
        <v>-13.039043322686538</v>
      </c>
      <c r="AH42" s="63"/>
      <c r="AI42" s="38">
        <f>A42</f>
        <v>1</v>
      </c>
      <c r="AJ42" s="82">
        <f t="shared" ref="AJ42:AK44" si="1">AJ41+AF41</f>
        <v>717595.83505247079</v>
      </c>
      <c r="AK42" s="82">
        <f t="shared" si="1"/>
        <v>458992.78012416628</v>
      </c>
      <c r="AL42" s="66"/>
      <c r="AM42" s="9" t="str">
        <f>IF(A43=0,A42&amp;" - 1",A42&amp;" - "&amp;A43)</f>
        <v>1 - 2</v>
      </c>
      <c r="AN42" s="18">
        <f>F42</f>
        <v>-15.060000000055879</v>
      </c>
      <c r="AO42" s="18">
        <f>AN42*G42</f>
        <v>-196.3824000004131</v>
      </c>
      <c r="AP42" s="9" t="str">
        <f>D42&amp;","&amp;C42</f>
        <v>458992.88,717595.74</v>
      </c>
    </row>
    <row r="43" spans="1:44">
      <c r="A43" s="20">
        <f>A42+1</f>
        <v>2</v>
      </c>
      <c r="B43" s="44"/>
      <c r="C43" s="60">
        <v>717610.8</v>
      </c>
      <c r="D43" s="60">
        <v>458979.84000000003</v>
      </c>
      <c r="E43" s="79"/>
      <c r="F43" s="72">
        <f>IF(C44=0,C43-$C$42,C43-C44)</f>
        <v>-3</v>
      </c>
      <c r="G43" s="72">
        <f>IF(D44=0,D43-$D$42,D43-D44)</f>
        <v>1.5800000000162981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3.3906341589813995</v>
      </c>
      <c r="N43" s="36">
        <f>IF(F43=0,,ATAN(G43/F43))</f>
        <v>-0.48475265430908998</v>
      </c>
      <c r="O43" s="36">
        <f>ABS(DEGREES(N43))</f>
        <v>27.774281199675034</v>
      </c>
      <c r="P43" s="37" t="str">
        <f>TEXT(INT(O43),"00")</f>
        <v>27</v>
      </c>
      <c r="Q43" s="38" t="str">
        <f>TEXT((O43-P43)*60,"00")</f>
        <v>46</v>
      </c>
      <c r="R43" s="39" t="str">
        <f>IF(L43="",IF(F43&gt;0,"S","N"),"")</f>
        <v>N</v>
      </c>
      <c r="S43" s="25" t="str">
        <f>IF(L43="",IF(INT(Q43)=60,INT(P43+1),P43),"due")</f>
        <v>27</v>
      </c>
      <c r="T43" s="38" t="str">
        <f>IF(L43="",IF(INT(Q43)=60,"00",Q43),L43)</f>
        <v>46</v>
      </c>
      <c r="U43" s="40" t="str">
        <f>IF(L43="",IF(G43&gt;0,"W","E"),"")</f>
        <v>W</v>
      </c>
      <c r="V43" s="44"/>
      <c r="W43" s="22">
        <f>IF(S43="due",90*(I43+K43),S43+T43/60)</f>
        <v>27.766666666666666</v>
      </c>
      <c r="X43" s="22">
        <f>IF(R43="",W43,IF(R43="N",IF(U43="E",180+W43,180-W43),IF(U43="E",360-W43,W43)))</f>
        <v>152.23333333333335</v>
      </c>
      <c r="Y43" s="22">
        <f>RADIANS(X43)</f>
        <v>2.6569728979527012</v>
      </c>
      <c r="Z43" s="64"/>
      <c r="AA43" s="58">
        <f>-M43*COS(Y43)</f>
        <v>3.0002099534080551</v>
      </c>
      <c r="AB43" s="58">
        <f>-M43*SIN(Y43)</f>
        <v>-1.5796012900484531</v>
      </c>
      <c r="AC43" s="64"/>
      <c r="AD43" s="82">
        <f>$AA$40/$M$40*M43</f>
        <v>9.8145304922285327E-5</v>
      </c>
      <c r="AE43" s="82">
        <f>$AB$40/$M$40*M43</f>
        <v>5.9441009798145296E-5</v>
      </c>
      <c r="AF43" s="22">
        <f t="shared" si="0"/>
        <v>3.0001118081031328</v>
      </c>
      <c r="AG43" s="22">
        <f t="shared" si="0"/>
        <v>-1.5796607310582511</v>
      </c>
      <c r="AH43" s="64"/>
      <c r="AI43" s="25">
        <f>A43</f>
        <v>2</v>
      </c>
      <c r="AJ43" s="82">
        <f t="shared" si="1"/>
        <v>717610.89560648799</v>
      </c>
      <c r="AK43" s="82">
        <f t="shared" si="1"/>
        <v>458979.74108084361</v>
      </c>
      <c r="AL43" s="66"/>
      <c r="AM43" s="9" t="str">
        <f>IF(A44=0,A43&amp;" - 1",A43&amp;" - "&amp;A44)</f>
        <v>2 - 3</v>
      </c>
      <c r="AN43" s="18">
        <f>AN42+F42+F43</f>
        <v>-33.120000000111759</v>
      </c>
      <c r="AO43" s="18">
        <f>AN43*G43</f>
        <v>-52.329600000716376</v>
      </c>
      <c r="AP43" s="9" t="str">
        <f>D43&amp;","&amp;C43</f>
        <v>458979.84,717610.8</v>
      </c>
    </row>
    <row r="44" spans="1:44" s="46" customFormat="1">
      <c r="A44" s="20">
        <f>A43+1</f>
        <v>3</v>
      </c>
      <c r="B44" s="44"/>
      <c r="C44" s="60">
        <v>717613.8</v>
      </c>
      <c r="D44" s="60">
        <v>458978.26</v>
      </c>
      <c r="E44" s="79"/>
      <c r="F44" s="72">
        <f>IF(C45=0,C44-$C$42,C44-C45)</f>
        <v>-13.209999999962747</v>
      </c>
      <c r="G44" s="72">
        <f>IF(D45=0,D44-$D$42,D44-D45)</f>
        <v>-13.96999999997206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19.226674179333127</v>
      </c>
      <c r="N44" s="22">
        <f>IF(F44=0,,ATAN(G44/F44))</f>
        <v>0.8133526160097958</v>
      </c>
      <c r="O44" s="22">
        <f>ABS(DEGREES(N44))</f>
        <v>46.601672153285975</v>
      </c>
      <c r="P44" s="24" t="str">
        <f>TEXT(INT(O44),"00")</f>
        <v>46</v>
      </c>
      <c r="Q44" s="25" t="str">
        <f>TEXT((O44-P44)*60,"00")</f>
        <v>36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36</v>
      </c>
      <c r="U44" s="24" t="str">
        <f>IF(L44="",IF(G44&gt;0,"W","E"),"")</f>
        <v>E</v>
      </c>
      <c r="V44" s="44"/>
      <c r="W44" s="22">
        <f>IF(S44="due",90*(I44+K44),S44+T44/60)</f>
        <v>46.6</v>
      </c>
      <c r="X44" s="22">
        <f>IF(R44="",W44,IF(R44="N",IF(U44="E",180+W44,180-W44),IF(U44="E",360-W44,W44)))</f>
        <v>226.6</v>
      </c>
      <c r="Y44" s="22">
        <f>RADIANS(X44)</f>
        <v>3.9549160850191507</v>
      </c>
      <c r="Z44" s="64"/>
      <c r="AA44" s="58">
        <f>-M44*COS(Y44)</f>
        <v>13.210407702925673</v>
      </c>
      <c r="AB44" s="58">
        <f>-M44*SIN(Y44)</f>
        <v>13.969614465715123</v>
      </c>
      <c r="AC44" s="64"/>
      <c r="AD44" s="82">
        <f>$AA$40/$M$40*M44</f>
        <v>5.5653535931430795E-4</v>
      </c>
      <c r="AE44" s="82">
        <f>$AB$40/$M$40*M44</f>
        <v>3.3706170429864918E-4</v>
      </c>
      <c r="AF44" s="22">
        <f>AA44-AD44</f>
        <v>13.209851167566359</v>
      </c>
      <c r="AG44" s="22">
        <f>AB44-AE44</f>
        <v>13.969277404010825</v>
      </c>
      <c r="AH44" s="64"/>
      <c r="AI44" s="25">
        <f>A44</f>
        <v>3</v>
      </c>
      <c r="AJ44" s="82">
        <f t="shared" si="1"/>
        <v>717613.89571829606</v>
      </c>
      <c r="AK44" s="82">
        <f t="shared" si="1"/>
        <v>458978.16142011253</v>
      </c>
      <c r="AL44" s="66"/>
      <c r="AM44" s="9" t="str">
        <f>IF(A45=0,A44&amp;" - 1",A44&amp;" - "&amp;A45)</f>
        <v>3 - 4</v>
      </c>
      <c r="AN44" s="18">
        <f>AN43+F43+F44</f>
        <v>-49.330000000074506</v>
      </c>
      <c r="AO44" s="18">
        <f>AN44*G44</f>
        <v>689.14009999966254</v>
      </c>
      <c r="AP44" s="9" t="str">
        <f>D44&amp;","&amp;C44</f>
        <v>458978.26,717613.8</v>
      </c>
    </row>
    <row r="45" spans="1:44" s="46" customFormat="1">
      <c r="A45" s="20">
        <f t="shared" ref="A45:A47" si="2">A44+1</f>
        <v>4</v>
      </c>
      <c r="B45" s="44"/>
      <c r="C45" s="60">
        <v>717627.01</v>
      </c>
      <c r="D45" s="60">
        <v>458992.23</v>
      </c>
      <c r="E45" s="79"/>
      <c r="F45" s="72">
        <f t="shared" ref="F45:F47" si="3">IF(C46=0,C45-$C$42,C45-C46)</f>
        <v>13.380000000004657</v>
      </c>
      <c r="G45" s="72">
        <f t="shared" ref="G45:G47" si="4">IF(D46=0,D45-$D$42,D45-D46)</f>
        <v>-11.67000000004191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17.754247379179517</v>
      </c>
      <c r="N45" s="22">
        <f t="shared" ref="N45:N47" si="11">IF(F45=0,,ATAN(G45/F45))</f>
        <v>-0.71724042855701831</v>
      </c>
      <c r="O45" s="22">
        <f t="shared" ref="O45:O47" si="12">ABS(DEGREES(N45))</f>
        <v>41.094849452471593</v>
      </c>
      <c r="P45" s="24" t="str">
        <f t="shared" ref="P45:P47" si="13">TEXT(INT(O45),"00")</f>
        <v>41</v>
      </c>
      <c r="Q45" s="25" t="str">
        <f t="shared" ref="Q45:Q47" si="14">TEXT((O45-P45)*60,"00")</f>
        <v>06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41</v>
      </c>
      <c r="T45" s="25" t="str">
        <f t="shared" ref="T45:T47" si="17">IF(L45="",IF(INT(Q45)=60,"00",Q45),L45)</f>
        <v>06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41.1</v>
      </c>
      <c r="X45" s="22">
        <f t="shared" ref="X45:X47" si="20">IF(R45="",W45,IF(R45="N",IF(U45="E",180+W45,180-W45),IF(U45="E",360-W45,W45)))</f>
        <v>318.89999999999998</v>
      </c>
      <c r="Y45" s="22">
        <f t="shared" ref="Y45:Y47" si="21">RADIANS(X45)</f>
        <v>5.5658549846099161</v>
      </c>
      <c r="Z45" s="64"/>
      <c r="AA45" s="58">
        <f t="shared" ref="AA45:AA47" si="22">-M45*COS(Y45)</f>
        <v>-13.378950882816969</v>
      </c>
      <c r="AB45" s="58">
        <f t="shared" ref="AB45:AB47" si="23">-M45*SIN(Y45)</f>
        <v>11.671202734777328</v>
      </c>
      <c r="AC45" s="64"/>
      <c r="AD45" s="82">
        <f t="shared" ref="AD45:AD47" si="24">$AA$40/$M$40*M45</f>
        <v>5.1391448944132989E-4</v>
      </c>
      <c r="AE45" s="82">
        <f t="shared" ref="AE45:AE47" si="25">$AB$40/$M$40*M45</f>
        <v>3.1124867589417057E-4</v>
      </c>
      <c r="AF45" s="22">
        <f t="shared" ref="AF45:AF47" si="26">AA45-AD45</f>
        <v>-13.379464797306412</v>
      </c>
      <c r="AG45" s="22">
        <f t="shared" ref="AG45:AG47" si="27">AB45-AE45</f>
        <v>11.670891486101434</v>
      </c>
      <c r="AH45" s="64"/>
      <c r="AI45" s="25">
        <f t="shared" ref="AI45:AI47" si="28">A45</f>
        <v>4</v>
      </c>
      <c r="AJ45" s="82">
        <f t="shared" ref="AJ45:AJ47" si="29">AJ44+AF44</f>
        <v>717627.10556946357</v>
      </c>
      <c r="AK45" s="82">
        <f t="shared" ref="AK45:AK47" si="30">AK44+AG44</f>
        <v>458992.13069751655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-49.160000000032596</v>
      </c>
      <c r="AO45" s="18">
        <f t="shared" ref="AO45:AO47" si="33">AN45*G45</f>
        <v>573.6972000024407</v>
      </c>
      <c r="AP45" s="9" t="str">
        <f t="shared" ref="AP45:AP47" si="34">D45&amp;","&amp;C45</f>
        <v>458992.23,717627.01</v>
      </c>
    </row>
    <row r="46" spans="1:44" s="46" customFormat="1">
      <c r="A46" s="20">
        <f t="shared" si="2"/>
        <v>5</v>
      </c>
      <c r="B46" s="44"/>
      <c r="C46" s="60">
        <v>717613.63</v>
      </c>
      <c r="D46" s="60">
        <v>459003.9</v>
      </c>
      <c r="E46" s="79"/>
      <c r="F46" s="72">
        <f t="shared" si="3"/>
        <v>29.71999999997206</v>
      </c>
      <c r="G46" s="72">
        <f t="shared" si="4"/>
        <v>0.76000000000931323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29.729715773924806</v>
      </c>
      <c r="N46" s="22">
        <f t="shared" si="11"/>
        <v>2.5566433491085287E-2</v>
      </c>
      <c r="O46" s="22">
        <f t="shared" si="12"/>
        <v>1.4648487362411062</v>
      </c>
      <c r="P46" s="24" t="str">
        <f t="shared" si="13"/>
        <v>01</v>
      </c>
      <c r="Q46" s="25" t="str">
        <f t="shared" si="14"/>
        <v>28</v>
      </c>
      <c r="R46" s="23" t="str">
        <f t="shared" si="15"/>
        <v>S</v>
      </c>
      <c r="S46" s="25" t="str">
        <f t="shared" si="16"/>
        <v>01</v>
      </c>
      <c r="T46" s="25" t="str">
        <f t="shared" si="17"/>
        <v>28</v>
      </c>
      <c r="U46" s="24" t="str">
        <f t="shared" si="18"/>
        <v>W</v>
      </c>
      <c r="V46" s="44"/>
      <c r="W46" s="22">
        <f t="shared" si="19"/>
        <v>1.4666666666666668</v>
      </c>
      <c r="X46" s="22">
        <f t="shared" si="20"/>
        <v>1.4666666666666668</v>
      </c>
      <c r="Y46" s="22">
        <f t="shared" si="21"/>
        <v>2.5598162362583502E-2</v>
      </c>
      <c r="Z46" s="64"/>
      <c r="AA46" s="58">
        <f t="shared" si="22"/>
        <v>-29.719975871069845</v>
      </c>
      <c r="AB46" s="58">
        <f t="shared" si="23"/>
        <v>-0.76094298168752694</v>
      </c>
      <c r="AC46" s="64"/>
      <c r="AD46" s="82">
        <f t="shared" si="24"/>
        <v>8.6055642781623161E-4</v>
      </c>
      <c r="AE46" s="82">
        <f t="shared" si="25"/>
        <v>5.211899142621814E-4</v>
      </c>
      <c r="AF46" s="22">
        <f t="shared" si="26"/>
        <v>-29.720836427497662</v>
      </c>
      <c r="AG46" s="22">
        <f t="shared" si="27"/>
        <v>-0.76146417160178914</v>
      </c>
      <c r="AH46" s="64"/>
      <c r="AI46" s="25">
        <f t="shared" si="28"/>
        <v>5</v>
      </c>
      <c r="AJ46" s="82">
        <f t="shared" si="29"/>
        <v>717613.72610466625</v>
      </c>
      <c r="AK46" s="82">
        <f t="shared" si="30"/>
        <v>459003.80158900266</v>
      </c>
      <c r="AL46" s="66"/>
      <c r="AM46" s="9" t="str">
        <f t="shared" si="31"/>
        <v>5 - 6</v>
      </c>
      <c r="AN46" s="18">
        <f t="shared" si="32"/>
        <v>-6.0600000000558794</v>
      </c>
      <c r="AO46" s="18">
        <f t="shared" si="33"/>
        <v>-4.6056000000989066</v>
      </c>
      <c r="AP46" s="9" t="str">
        <f t="shared" si="34"/>
        <v>459003.9,717613.63</v>
      </c>
    </row>
    <row r="47" spans="1:44" s="46" customFormat="1">
      <c r="A47" s="20">
        <f t="shared" si="2"/>
        <v>6</v>
      </c>
      <c r="B47" s="44"/>
      <c r="C47" s="60">
        <v>717583.91</v>
      </c>
      <c r="D47" s="60">
        <v>459003.14</v>
      </c>
      <c r="E47" s="79"/>
      <c r="F47" s="72">
        <f t="shared" si="3"/>
        <v>-11.82999999995809</v>
      </c>
      <c r="G47" s="72">
        <f t="shared" si="4"/>
        <v>10.260000000009313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15.659390154127955</v>
      </c>
      <c r="N47" s="22">
        <f t="shared" si="11"/>
        <v>-0.71444458979413072</v>
      </c>
      <c r="O47" s="22">
        <f t="shared" si="12"/>
        <v>40.934659691159062</v>
      </c>
      <c r="P47" s="24" t="str">
        <f t="shared" si="13"/>
        <v>40</v>
      </c>
      <c r="Q47" s="25" t="str">
        <f t="shared" si="14"/>
        <v>56</v>
      </c>
      <c r="R47" s="23" t="str">
        <f t="shared" si="15"/>
        <v>N</v>
      </c>
      <c r="S47" s="25" t="str">
        <f t="shared" si="16"/>
        <v>40</v>
      </c>
      <c r="T47" s="25" t="str">
        <f t="shared" si="17"/>
        <v>56</v>
      </c>
      <c r="U47" s="24" t="str">
        <f t="shared" si="18"/>
        <v>W</v>
      </c>
      <c r="V47" s="44"/>
      <c r="W47" s="22">
        <f t="shared" si="19"/>
        <v>40.93333333333333</v>
      </c>
      <c r="X47" s="22">
        <f t="shared" si="20"/>
        <v>139.06666666666666</v>
      </c>
      <c r="Y47" s="22">
        <f t="shared" si="21"/>
        <v>2.4271712131067811</v>
      </c>
      <c r="Z47" s="64"/>
      <c r="AA47" s="58">
        <f t="shared" si="22"/>
        <v>11.830237508720353</v>
      </c>
      <c r="AB47" s="58">
        <f t="shared" si="23"/>
        <v>-10.259726140909686</v>
      </c>
      <c r="AC47" s="64"/>
      <c r="AD47" s="82">
        <f t="shared" si="24"/>
        <v>4.532767469185259E-4</v>
      </c>
      <c r="AE47" s="82">
        <f t="shared" si="25"/>
        <v>2.7452385599280635E-4</v>
      </c>
      <c r="AF47" s="22">
        <f t="shared" si="26"/>
        <v>11.829784231973434</v>
      </c>
      <c r="AG47" s="22">
        <f t="shared" si="27"/>
        <v>-10.260000664765679</v>
      </c>
      <c r="AH47" s="64"/>
      <c r="AI47" s="25">
        <f t="shared" si="28"/>
        <v>6</v>
      </c>
      <c r="AJ47" s="82">
        <f t="shared" si="29"/>
        <v>717584.00526823872</v>
      </c>
      <c r="AK47" s="82">
        <f t="shared" si="30"/>
        <v>459003.04012483108</v>
      </c>
      <c r="AL47" s="66"/>
      <c r="AM47" s="9" t="str">
        <f t="shared" si="31"/>
        <v>6 - 1</v>
      </c>
      <c r="AN47" s="18">
        <f t="shared" si="32"/>
        <v>11.82999999995809</v>
      </c>
      <c r="AO47" s="18">
        <f t="shared" si="33"/>
        <v>121.37579999968018</v>
      </c>
      <c r="AP47" s="9" t="str">
        <f t="shared" si="34"/>
        <v>459003.14,717583.91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C22" sqref="C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1218.6299999970909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609.31499999854543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4.1278076275697078E-3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24254.440100622327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100.11766284978144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1.4368605656827071E-3</v>
      </c>
      <c r="AB40" s="91">
        <f>SUM(AB42:AB65536)</f>
        <v>-3.8696547035890205E-3</v>
      </c>
      <c r="AC40" s="91"/>
      <c r="AD40" s="91">
        <f>SUM(AD42:AD65536)</f>
        <v>1.4368605656827071E-3</v>
      </c>
      <c r="AE40" s="91">
        <f>SUM(AE42:AE65536)</f>
        <v>-3.8696547035890201E-3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717613.36346773361</v>
      </c>
      <c r="AK40" s="92">
        <f>AK44+AG44</f>
        <v>458978.77506668057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3637.2700000000186</v>
      </c>
      <c r="G41" s="72">
        <f>IF(D42=0,D41-$D$41,D41-D42)</f>
        <v>3493.0099999999511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5042.9011405142373</v>
      </c>
      <c r="N41" s="36">
        <f>IF(F41=0,,ATAN(G41/F41))</f>
        <v>0.76516889872817373</v>
      </c>
      <c r="O41" s="36">
        <f>ABS(DEGREES(N41))</f>
        <v>43.840948511797457</v>
      </c>
      <c r="P41" s="37" t="str">
        <f>TEXT(INT(O41),"00")</f>
        <v>43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50</v>
      </c>
      <c r="U41" s="40" t="str">
        <f>IF(L41="",IF(G41&gt;0,"W","E"),"")</f>
        <v>W</v>
      </c>
      <c r="V41" s="41"/>
      <c r="W41" s="22">
        <f>IF(S41="due",90*(I41+K41),S41+T41/60)</f>
        <v>43.833333333333336</v>
      </c>
      <c r="X41" s="22">
        <f>IF(R41="",W41,IF(R41="N",IF(U41="E",180+W41,180-W41),IF(U41="E",360-W41,W41)))</f>
        <v>43.833333333333336</v>
      </c>
      <c r="Y41" s="22">
        <f>RADIANS(X41)</f>
        <v>0.76503598879084778</v>
      </c>
      <c r="Z41" s="64"/>
      <c r="AA41" s="58">
        <f>-M41*COS(Y41)</f>
        <v>-3637.7342236125501</v>
      </c>
      <c r="AB41" s="58">
        <f>-M41*SIN(Y41)</f>
        <v>-3492.5265398215365</v>
      </c>
      <c r="AC41" s="64"/>
      <c r="AD41" s="22">
        <v>0</v>
      </c>
      <c r="AE41" s="22">
        <v>0</v>
      </c>
      <c r="AF41" s="22">
        <f t="shared" ref="AF41:AG43" si="0">AA41-AD41</f>
        <v>-3637.7342236125501</v>
      </c>
      <c r="AG41" s="22">
        <f t="shared" si="0"/>
        <v>-3492.5265398215365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717591.35</v>
      </c>
      <c r="D42" s="60">
        <v>458957.21</v>
      </c>
      <c r="E42" s="79"/>
      <c r="F42" s="72">
        <f>IF(C43=0,C42-$C$42,C42-C43)</f>
        <v>-15.14000000001397</v>
      </c>
      <c r="G42" s="72">
        <f>IF(D43=0,D42-$D$42,D42-D43)</f>
        <v>13.130000000004657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20.040371753052518</v>
      </c>
      <c r="N42" s="36">
        <f>IF(F42=0,,ATAN(G42/F42))</f>
        <v>-0.71441750420118755</v>
      </c>
      <c r="O42" s="36">
        <f>ABS(DEGREES(N42))</f>
        <v>40.933107800997803</v>
      </c>
      <c r="P42" s="37" t="str">
        <f>TEXT(INT(O42),"00")</f>
        <v>40</v>
      </c>
      <c r="Q42" s="38" t="str">
        <f>TEXT((O42-P42)*60,"00")</f>
        <v>56</v>
      </c>
      <c r="R42" s="39" t="str">
        <f>IF(L42="",IF(F42&gt;0,"S","N"),"")</f>
        <v>N</v>
      </c>
      <c r="S42" s="25" t="str">
        <f>IF(L42="",IF(INT(Q42)=60,INT(P42+1),P42),"due")</f>
        <v>40</v>
      </c>
      <c r="T42" s="38" t="str">
        <f>IF(L42="",IF(INT(Q42)=60,"00",Q42),L42)</f>
        <v>56</v>
      </c>
      <c r="U42" s="40" t="str">
        <f>IF(L42="",IF(G42&gt;0,"W","E"),"")</f>
        <v>W</v>
      </c>
      <c r="V42" s="44"/>
      <c r="W42" s="22">
        <f>IF(S42="due",90*(I42+K42),S42+T42/60)</f>
        <v>40.93333333333333</v>
      </c>
      <c r="X42" s="22">
        <f>IF(R42="",W42,IF(R42="N",IF(U42="E",180+W42,180-W42),IF(U42="E",360-W42,W42)))</f>
        <v>139.06666666666666</v>
      </c>
      <c r="Y42" s="22">
        <f>RADIANS(X42)</f>
        <v>2.4271712131067811</v>
      </c>
      <c r="Z42" s="64"/>
      <c r="AA42" s="58">
        <f>-M42*COS(Y42)</f>
        <v>15.139948316516321</v>
      </c>
      <c r="AB42" s="58">
        <f>-M42*SIN(Y42)</f>
        <v>-13.130059595209762</v>
      </c>
      <c r="AC42" s="64"/>
      <c r="AD42" s="82">
        <f>$AA$40/$M$40*M42</f>
        <v>2.8761378436078475E-4</v>
      </c>
      <c r="AE42" s="82">
        <f>$AB$40/$M$40*M42</f>
        <v>-7.7458179314701735E-4</v>
      </c>
      <c r="AF42" s="22">
        <f t="shared" si="0"/>
        <v>15.139660702731961</v>
      </c>
      <c r="AG42" s="22">
        <f t="shared" si="0"/>
        <v>-13.129285013416615</v>
      </c>
      <c r="AH42" s="63"/>
      <c r="AI42" s="38">
        <f>A42</f>
        <v>1</v>
      </c>
      <c r="AJ42" s="82">
        <f t="shared" ref="AJ42:AK44" si="1">AJ41+AF41</f>
        <v>717590.88577638741</v>
      </c>
      <c r="AK42" s="82">
        <f t="shared" si="1"/>
        <v>458957.69346017845</v>
      </c>
      <c r="AL42" s="66"/>
      <c r="AM42" s="9" t="str">
        <f>IF(A43=0,A42&amp;" - 1",A42&amp;" - "&amp;A43)</f>
        <v>1 - 2</v>
      </c>
      <c r="AN42" s="18">
        <f>F42</f>
        <v>-15.14000000001397</v>
      </c>
      <c r="AO42" s="18">
        <f>AN42*G42</f>
        <v>-198.78820000025394</v>
      </c>
      <c r="AP42" s="9" t="str">
        <f>D42&amp;","&amp;C42</f>
        <v>458957.21,717591.35</v>
      </c>
    </row>
    <row r="43" spans="1:44">
      <c r="A43" s="20">
        <f>A42+1</f>
        <v>2</v>
      </c>
      <c r="B43" s="44"/>
      <c r="C43" s="60">
        <v>717606.49</v>
      </c>
      <c r="D43" s="60">
        <v>458944.08</v>
      </c>
      <c r="E43" s="79"/>
      <c r="F43" s="72">
        <f>IF(C44=0,C43-$C$42,C43-C44)</f>
        <v>-19.599999999976717</v>
      </c>
      <c r="G43" s="72">
        <f>IF(D44=0,D43-$D$42,D43-D44)</f>
        <v>-22.559999999997672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29.88500627403284</v>
      </c>
      <c r="N43" s="36">
        <f>IF(F43=0,,ATAN(G43/F43))</f>
        <v>0.85549187287910933</v>
      </c>
      <c r="O43" s="36">
        <f>ABS(DEGREES(N43))</f>
        <v>49.016073723715301</v>
      </c>
      <c r="P43" s="37" t="str">
        <f>TEXT(INT(O43),"00")</f>
        <v>49</v>
      </c>
      <c r="Q43" s="38" t="str">
        <f>TEXT((O43-P43)*60,"00")</f>
        <v>01</v>
      </c>
      <c r="R43" s="39" t="str">
        <f>IF(L43="",IF(F43&gt;0,"S","N"),"")</f>
        <v>N</v>
      </c>
      <c r="S43" s="25" t="str">
        <f>IF(L43="",IF(INT(Q43)=60,INT(P43+1),P43),"due")</f>
        <v>49</v>
      </c>
      <c r="T43" s="38" t="str">
        <f>IF(L43="",IF(INT(Q43)=60,"00",Q43),L43)</f>
        <v>01</v>
      </c>
      <c r="U43" s="40" t="str">
        <f>IF(L43="",IF(G43&gt;0,"W","E"),"")</f>
        <v>E</v>
      </c>
      <c r="V43" s="44"/>
      <c r="W43" s="22">
        <f>IF(S43="due",90*(I43+K43),S43+T43/60)</f>
        <v>49.016666666666666</v>
      </c>
      <c r="X43" s="22">
        <f>IF(R43="",W43,IF(R43="N",IF(U43="E",180+W43,180-W43),IF(U43="E",360-W43,W43)))</f>
        <v>229.01666666666665</v>
      </c>
      <c r="Y43" s="22">
        <f>RADIANS(X43)</f>
        <v>3.9970948752756801</v>
      </c>
      <c r="Z43" s="64"/>
      <c r="AA43" s="58">
        <f>-M43*COS(Y43)</f>
        <v>19.59976652984626</v>
      </c>
      <c r="AB43" s="58">
        <f>-M43*SIN(Y43)</f>
        <v>22.560202835402443</v>
      </c>
      <c r="AC43" s="64"/>
      <c r="AD43" s="82">
        <f>$AA$40/$M$40*M43</f>
        <v>4.2890121281363713E-4</v>
      </c>
      <c r="AE43" s="82">
        <f>$AB$40/$M$40*M43</f>
        <v>-1.1550874421490855E-3</v>
      </c>
      <c r="AF43" s="22">
        <f t="shared" si="0"/>
        <v>19.599337628633446</v>
      </c>
      <c r="AG43" s="22">
        <f t="shared" si="0"/>
        <v>22.561357922844593</v>
      </c>
      <c r="AH43" s="64"/>
      <c r="AI43" s="25">
        <f>A43</f>
        <v>2</v>
      </c>
      <c r="AJ43" s="82">
        <f t="shared" si="1"/>
        <v>717606.0254370902</v>
      </c>
      <c r="AK43" s="82">
        <f t="shared" si="1"/>
        <v>458944.56417516503</v>
      </c>
      <c r="AL43" s="66"/>
      <c r="AM43" s="9" t="str">
        <f>IF(A44=0,A43&amp;" - 1",A43&amp;" - "&amp;A44)</f>
        <v>2 - 3</v>
      </c>
      <c r="AN43" s="18">
        <f>AN42+F42+F43</f>
        <v>-49.880000000004657</v>
      </c>
      <c r="AO43" s="18">
        <f>AN43*G43</f>
        <v>1125.292799999989</v>
      </c>
      <c r="AP43" s="9" t="str">
        <f>D43&amp;","&amp;C43</f>
        <v>458944.08,717606.49</v>
      </c>
    </row>
    <row r="44" spans="1:44" s="46" customFormat="1">
      <c r="A44" s="20">
        <f>A43+1</f>
        <v>3</v>
      </c>
      <c r="B44" s="44"/>
      <c r="C44" s="60">
        <v>717626.09</v>
      </c>
      <c r="D44" s="60">
        <v>458966.64</v>
      </c>
      <c r="E44" s="79"/>
      <c r="F44" s="72">
        <f>IF(C45=0,C44-$C$42,C44-C45)</f>
        <v>12.260000000009313</v>
      </c>
      <c r="G44" s="72">
        <f>IF(D45=0,D44-$D$42,D44-D45)</f>
        <v>-11.649999999965075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16.912424427012663</v>
      </c>
      <c r="N44" s="22">
        <f>IF(F44=0,,ATAN(G44/F44))</f>
        <v>-0.75989135845265188</v>
      </c>
      <c r="O44" s="22">
        <f>ABS(DEGREES(N44))</f>
        <v>43.538567727799744</v>
      </c>
      <c r="P44" s="24" t="str">
        <f>TEXT(INT(O44),"00")</f>
        <v>43</v>
      </c>
      <c r="Q44" s="25" t="str">
        <f>TEXT((O44-P44)*60,"00")</f>
        <v>32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32</v>
      </c>
      <c r="U44" s="24" t="str">
        <f>IF(L44="",IF(G44&gt;0,"W","E"),"")</f>
        <v>E</v>
      </c>
      <c r="V44" s="44"/>
      <c r="W44" s="22">
        <f>IF(S44="due",90*(I44+K44),S44+T44/60)</f>
        <v>43.533333333333331</v>
      </c>
      <c r="X44" s="22">
        <f>IF(R44="",W44,IF(R44="N",IF(U44="E",180+W44,180-W44),IF(U44="E",360-W44,W44)))</f>
        <v>316.4666666666667</v>
      </c>
      <c r="Y44" s="22">
        <f>RADIANS(X44)</f>
        <v>5.5233853061447222</v>
      </c>
      <c r="Z44" s="64"/>
      <c r="AA44" s="58">
        <f>-M44*COS(Y44)</f>
        <v>-12.261064262762984</v>
      </c>
      <c r="AB44" s="58">
        <f>-M44*SIN(Y44)</f>
        <v>11.64887990940807</v>
      </c>
      <c r="AC44" s="64"/>
      <c r="AD44" s="82">
        <f>$AA$40/$M$40*M44</f>
        <v>2.4272236324298597E-4</v>
      </c>
      <c r="AE44" s="82">
        <f>$AB$40/$M$40*M44</f>
        <v>-6.5368328494921782E-4</v>
      </c>
      <c r="AF44" s="22">
        <f>AA44-AD44</f>
        <v>-12.261306985126227</v>
      </c>
      <c r="AG44" s="22">
        <f>AB44-AE44</f>
        <v>11.649533592693018</v>
      </c>
      <c r="AH44" s="64"/>
      <c r="AI44" s="25">
        <f>A44</f>
        <v>3</v>
      </c>
      <c r="AJ44" s="82">
        <f t="shared" si="1"/>
        <v>717625.62477471877</v>
      </c>
      <c r="AK44" s="82">
        <f t="shared" si="1"/>
        <v>458967.12553308788</v>
      </c>
      <c r="AL44" s="66"/>
      <c r="AM44" s="9" t="str">
        <f>IF(A45=0,A44&amp;" - 1",A44&amp;" - "&amp;A45)</f>
        <v>3 - 4</v>
      </c>
      <c r="AN44" s="18">
        <f>AN43+F43+F44</f>
        <v>-57.21999999997206</v>
      </c>
      <c r="AO44" s="18">
        <f>AN44*G44</f>
        <v>666.61299999767607</v>
      </c>
      <c r="AP44" s="9" t="str">
        <f>D44&amp;","&amp;C44</f>
        <v>458966.64,717626.09</v>
      </c>
    </row>
    <row r="45" spans="1:44" s="46" customFormat="1">
      <c r="A45" s="20">
        <f t="shared" ref="A45:A46" si="2">A44+1</f>
        <v>4</v>
      </c>
      <c r="B45" s="44"/>
      <c r="C45" s="60">
        <v>717613.83</v>
      </c>
      <c r="D45" s="60">
        <v>458978.29</v>
      </c>
      <c r="E45" s="79"/>
      <c r="F45" s="72">
        <f t="shared" ref="F45:F46" si="3">IF(C46=0,C45-$C$42,C45-C46)</f>
        <v>3.0299999999115244</v>
      </c>
      <c r="G45" s="72">
        <f t="shared" ref="G45:G46" si="4">IF(D46=0,D45-$D$42,D45-D46)</f>
        <v>-1.5800000000162981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3.4172064613533877</v>
      </c>
      <c r="N45" s="22">
        <f t="shared" ref="N45:N46" si="11">IF(F45=0,,ATAN(G45/F45))</f>
        <v>-0.48066167389838682</v>
      </c>
      <c r="O45" s="22">
        <f t="shared" ref="O45:O46" si="12">ABS(DEGREES(N45))</f>
        <v>27.539885288071048</v>
      </c>
      <c r="P45" s="24" t="str">
        <f t="shared" ref="P45:P46" si="13">TEXT(INT(O45),"00")</f>
        <v>27</v>
      </c>
      <c r="Q45" s="25" t="str">
        <f t="shared" ref="Q45:Q46" si="14">TEXT((O45-P45)*60,"00")</f>
        <v>32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27</v>
      </c>
      <c r="T45" s="25" t="str">
        <f t="shared" ref="T45:T46" si="17">IF(L45="",IF(INT(Q45)=60,"00",Q45),L45)</f>
        <v>32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27.533333333333335</v>
      </c>
      <c r="X45" s="22">
        <f t="shared" ref="X45:X46" si="20">IF(R45="",W45,IF(R45="N",IF(U45="E",180+W45,180-W45),IF(U45="E",360-W45,W45)))</f>
        <v>332.46666666666664</v>
      </c>
      <c r="Y45" s="22">
        <f t="shared" ref="Y45:Y46" si="21">RADIANS(X45)</f>
        <v>5.8026379864638136</v>
      </c>
      <c r="Z45" s="64"/>
      <c r="AA45" s="58">
        <f t="shared" ref="AA45:AA46" si="22">-M45*COS(Y45)</f>
        <v>-3.0301806581285375</v>
      </c>
      <c r="AB45" s="58">
        <f t="shared" ref="AB45:AB46" si="23">-M45*SIN(Y45)</f>
        <v>1.5796534995431897</v>
      </c>
      <c r="AC45" s="64"/>
      <c r="AD45" s="82">
        <f t="shared" ref="AD45:AD46" si="24">$AA$40/$M$40*M45</f>
        <v>4.9042786950410214E-5</v>
      </c>
      <c r="AE45" s="82">
        <f t="shared" ref="AE45:AE46" si="25">$AB$40/$M$40*M45</f>
        <v>-1.3207868302071333E-4</v>
      </c>
      <c r="AF45" s="22">
        <f t="shared" ref="AF45:AF46" si="26">AA45-AD45</f>
        <v>-3.0302297009154882</v>
      </c>
      <c r="AG45" s="22">
        <f t="shared" ref="AG45:AG46" si="27">AB45-AE45</f>
        <v>1.5797855782262105</v>
      </c>
      <c r="AH45" s="64"/>
      <c r="AI45" s="25">
        <f t="shared" ref="AI45:AI46" si="28">A45</f>
        <v>4</v>
      </c>
      <c r="AJ45" s="82">
        <f t="shared" ref="AJ45:AJ46" si="29">AJ44+AF44</f>
        <v>717613.36346773361</v>
      </c>
      <c r="AK45" s="82">
        <f t="shared" ref="AK45:AK46" si="30">AK44+AG44</f>
        <v>458978.77506668057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-41.930000000051223</v>
      </c>
      <c r="AO45" s="18">
        <f t="shared" ref="AO45:AO46" si="33">AN45*G45</f>
        <v>66.249400000764311</v>
      </c>
      <c r="AP45" s="9" t="str">
        <f t="shared" ref="AP45:AP46" si="34">D45&amp;","&amp;C45</f>
        <v>458978.29,717613.83</v>
      </c>
    </row>
    <row r="46" spans="1:44" s="46" customFormat="1">
      <c r="A46" s="20">
        <f t="shared" si="2"/>
        <v>5</v>
      </c>
      <c r="B46" s="44"/>
      <c r="C46" s="60">
        <v>717610.8</v>
      </c>
      <c r="D46" s="60">
        <v>458979.87</v>
      </c>
      <c r="E46" s="79"/>
      <c r="F46" s="72">
        <f t="shared" si="3"/>
        <v>19.450000000069849</v>
      </c>
      <c r="G46" s="72">
        <f t="shared" si="4"/>
        <v>22.659999999974389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29.862653934330023</v>
      </c>
      <c r="N46" s="22">
        <f t="shared" si="11"/>
        <v>0.86147994871604161</v>
      </c>
      <c r="O46" s="22">
        <f t="shared" si="12"/>
        <v>49.359165196575788</v>
      </c>
      <c r="P46" s="24" t="str">
        <f t="shared" si="13"/>
        <v>49</v>
      </c>
      <c r="Q46" s="25" t="str">
        <f t="shared" si="14"/>
        <v>22</v>
      </c>
      <c r="R46" s="23" t="str">
        <f t="shared" si="15"/>
        <v>S</v>
      </c>
      <c r="S46" s="25" t="str">
        <f t="shared" si="16"/>
        <v>49</v>
      </c>
      <c r="T46" s="25" t="str">
        <f t="shared" si="17"/>
        <v>22</v>
      </c>
      <c r="U46" s="24" t="str">
        <f t="shared" si="18"/>
        <v>W</v>
      </c>
      <c r="V46" s="44"/>
      <c r="W46" s="22">
        <f t="shared" si="19"/>
        <v>49.366666666666667</v>
      </c>
      <c r="X46" s="22">
        <f t="shared" si="20"/>
        <v>49.366666666666667</v>
      </c>
      <c r="Y46" s="22">
        <f t="shared" si="21"/>
        <v>0.8616108740678674</v>
      </c>
      <c r="Z46" s="64"/>
      <c r="AA46" s="58">
        <f t="shared" si="22"/>
        <v>-19.447033064905376</v>
      </c>
      <c r="AB46" s="58">
        <f t="shared" si="23"/>
        <v>-22.662546303847531</v>
      </c>
      <c r="AC46" s="64"/>
      <c r="AD46" s="82">
        <f t="shared" si="24"/>
        <v>4.285804183148891E-4</v>
      </c>
      <c r="AE46" s="82">
        <f t="shared" si="25"/>
        <v>-1.1542235003229864E-3</v>
      </c>
      <c r="AF46" s="22">
        <f t="shared" si="26"/>
        <v>-19.447461645323692</v>
      </c>
      <c r="AG46" s="22">
        <f t="shared" si="27"/>
        <v>-22.661392080347209</v>
      </c>
      <c r="AH46" s="64"/>
      <c r="AI46" s="25">
        <f t="shared" si="28"/>
        <v>5</v>
      </c>
      <c r="AJ46" s="82">
        <f t="shared" si="29"/>
        <v>717610.33323803265</v>
      </c>
      <c r="AK46" s="82">
        <f t="shared" si="30"/>
        <v>458980.35485225881</v>
      </c>
      <c r="AL46" s="66"/>
      <c r="AM46" s="9" t="str">
        <f t="shared" si="31"/>
        <v>5 - 1</v>
      </c>
      <c r="AN46" s="18">
        <f t="shared" si="32"/>
        <v>-19.450000000069849</v>
      </c>
      <c r="AO46" s="18">
        <f t="shared" si="33"/>
        <v>-440.73700000108465</v>
      </c>
      <c r="AP46" s="9" t="str">
        <f t="shared" si="34"/>
        <v>458979.87,717610.8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20" sqref="D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1192.4770000026253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596.23850000131267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5.9902772196221291E-3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16633.516083469771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99.639372477027266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2.460315563514115E-3</v>
      </c>
      <c r="AB40" s="91">
        <f>SUM(AB42:AB65536)</f>
        <v>-5.4617093016613438E-3</v>
      </c>
      <c r="AC40" s="91"/>
      <c r="AD40" s="91">
        <f>SUM(AD42:AD65536)</f>
        <v>2.460315563514115E-3</v>
      </c>
      <c r="AE40" s="91">
        <f>SUM(AE42:AE65536)</f>
        <v>-5.4617093016613438E-3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717575.7367947055</v>
      </c>
      <c r="AK40" s="92">
        <f>AK44+AG44</f>
        <v>458970.82296502846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3637.2700000000186</v>
      </c>
      <c r="G41" s="72">
        <f>IF(D42=0,D41-$D$41,D41-D42)</f>
        <v>3493.0099999999511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5042.9011405142373</v>
      </c>
      <c r="N41" s="36">
        <f>IF(F41=0,,ATAN(G41/F41))</f>
        <v>0.76516889872817373</v>
      </c>
      <c r="O41" s="36">
        <f>ABS(DEGREES(N41))</f>
        <v>43.840948511797457</v>
      </c>
      <c r="P41" s="37" t="str">
        <f>TEXT(INT(O41),"00")</f>
        <v>43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50</v>
      </c>
      <c r="U41" s="40" t="str">
        <f>IF(L41="",IF(G41&gt;0,"W","E"),"")</f>
        <v>W</v>
      </c>
      <c r="V41" s="41"/>
      <c r="W41" s="22">
        <f>IF(S41="due",90*(I41+K41),S41+T41/60)</f>
        <v>43.833333333333336</v>
      </c>
      <c r="X41" s="22">
        <f>IF(R41="",W41,IF(R41="N",IF(U41="E",180+W41,180-W41),IF(U41="E",360-W41,W41)))</f>
        <v>43.833333333333336</v>
      </c>
      <c r="Y41" s="22">
        <f>RADIANS(X41)</f>
        <v>0.76503598879084778</v>
      </c>
      <c r="Z41" s="64"/>
      <c r="AA41" s="58">
        <f>-M41*COS(Y41)</f>
        <v>-3637.7342236125501</v>
      </c>
      <c r="AB41" s="58">
        <f>-M41*SIN(Y41)</f>
        <v>-3492.5265398215365</v>
      </c>
      <c r="AC41" s="64"/>
      <c r="AD41" s="22">
        <v>0</v>
      </c>
      <c r="AE41" s="22">
        <v>0</v>
      </c>
      <c r="AF41" s="22">
        <f t="shared" ref="AF41:AG43" si="0">AA41-AD41</f>
        <v>-3637.7342236125501</v>
      </c>
      <c r="AG41" s="22">
        <f t="shared" si="0"/>
        <v>-3492.5265398215365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717591.35</v>
      </c>
      <c r="D42" s="60">
        <v>458957.21</v>
      </c>
      <c r="E42" s="79"/>
      <c r="F42" s="72">
        <f>IF(C43=0,C42-$C$42,C42-C43)</f>
        <v>-19.450000000069849</v>
      </c>
      <c r="G42" s="72">
        <f>IF(D43=0,D42-$D$42,D42-D43)</f>
        <v>-22.630000000004657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29.839896112468754</v>
      </c>
      <c r="N42" s="36">
        <f>IF(F42=0,,ATAN(G42/F42))</f>
        <v>0.86082513889762424</v>
      </c>
      <c r="O42" s="36">
        <f>ABS(DEGREES(N42))</f>
        <v>49.321647357596746</v>
      </c>
      <c r="P42" s="37" t="str">
        <f>TEXT(INT(O42),"00")</f>
        <v>49</v>
      </c>
      <c r="Q42" s="38" t="str">
        <f>TEXT((O42-P42)*60,"00")</f>
        <v>19</v>
      </c>
      <c r="R42" s="39" t="str">
        <f>IF(L42="",IF(F42&gt;0,"S","N"),"")</f>
        <v>N</v>
      </c>
      <c r="S42" s="25" t="str">
        <f>IF(L42="",IF(INT(Q42)=60,INT(P42+1),P42),"due")</f>
        <v>49</v>
      </c>
      <c r="T42" s="38" t="str">
        <f>IF(L42="",IF(INT(Q42)=60,"00",Q42),L42)</f>
        <v>19</v>
      </c>
      <c r="U42" s="40" t="str">
        <f>IF(L42="",IF(G42&gt;0,"W","E"),"")</f>
        <v>E</v>
      </c>
      <c r="V42" s="44"/>
      <c r="W42" s="22">
        <f>IF(S42="due",90*(I42+K42),S42+T42/60)</f>
        <v>49.31666666666667</v>
      </c>
      <c r="X42" s="22">
        <f>IF(R42="",W42,IF(R42="N",IF(U42="E",180+W42,180-W42),IF(U42="E",360-W42,W42)))</f>
        <v>229.31666666666666</v>
      </c>
      <c r="Y42" s="22">
        <f>RADIANS(X42)</f>
        <v>4.0023308630316636</v>
      </c>
      <c r="Z42" s="64"/>
      <c r="AA42" s="58">
        <f>-M42*COS(Y42)</f>
        <v>19.451967140161877</v>
      </c>
      <c r="AB42" s="58">
        <f>-M42*SIN(Y42)</f>
        <v>22.628309136587966</v>
      </c>
      <c r="AC42" s="64"/>
      <c r="AD42" s="82">
        <f>$AA$40/$M$40*M42</f>
        <v>7.368127577888732E-4</v>
      </c>
      <c r="AE42" s="82">
        <f>$AB$40/$M$40*M42</f>
        <v>-1.635667047136959E-3</v>
      </c>
      <c r="AF42" s="22">
        <f t="shared" si="0"/>
        <v>19.451230327404087</v>
      </c>
      <c r="AG42" s="22">
        <f t="shared" si="0"/>
        <v>22.629944803635102</v>
      </c>
      <c r="AH42" s="63"/>
      <c r="AI42" s="38">
        <f>A42</f>
        <v>1</v>
      </c>
      <c r="AJ42" s="82">
        <f t="shared" ref="AJ42:AK44" si="1">AJ41+AF41</f>
        <v>717590.88577638741</v>
      </c>
      <c r="AK42" s="82">
        <f t="shared" si="1"/>
        <v>458957.69346017845</v>
      </c>
      <c r="AL42" s="66"/>
      <c r="AM42" s="9" t="str">
        <f>IF(A43=0,A42&amp;" - 1",A42&amp;" - "&amp;A43)</f>
        <v>1 - 2</v>
      </c>
      <c r="AN42" s="18">
        <f>F42</f>
        <v>-19.450000000069849</v>
      </c>
      <c r="AO42" s="18">
        <f>AN42*G42</f>
        <v>440.15350000167126</v>
      </c>
      <c r="AP42" s="9" t="str">
        <f>D42&amp;","&amp;C42</f>
        <v>458957.21,717591.35</v>
      </c>
    </row>
    <row r="43" spans="1:44">
      <c r="A43" s="20">
        <f>A42+1</f>
        <v>2</v>
      </c>
      <c r="B43" s="44"/>
      <c r="C43" s="60">
        <v>717610.8</v>
      </c>
      <c r="D43" s="60">
        <v>458979.84000000003</v>
      </c>
      <c r="E43" s="79"/>
      <c r="F43" s="72">
        <f>IF(C44=0,C43-$C$42,C43-C44)</f>
        <v>15.060000000055879</v>
      </c>
      <c r="G43" s="72">
        <f>IF(D44=0,D43-$D$42,D43-D44)</f>
        <v>-13.039999999979045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19.920973871804978</v>
      </c>
      <c r="N43" s="36">
        <f>IF(F43=0,,ATAN(G43/F43))</f>
        <v>-0.71363548646151453</v>
      </c>
      <c r="O43" s="36">
        <f>ABS(DEGREES(N43))</f>
        <v>40.888301485010182</v>
      </c>
      <c r="P43" s="37" t="str">
        <f>TEXT(INT(O43),"00")</f>
        <v>40</v>
      </c>
      <c r="Q43" s="38" t="str">
        <f>TEXT((O43-P43)*60,"00")</f>
        <v>53</v>
      </c>
      <c r="R43" s="39" t="str">
        <f>IF(L43="",IF(F43&gt;0,"S","N"),"")</f>
        <v>S</v>
      </c>
      <c r="S43" s="25" t="str">
        <f>IF(L43="",IF(INT(Q43)=60,INT(P43+1),P43),"due")</f>
        <v>40</v>
      </c>
      <c r="T43" s="38" t="str">
        <f>IF(L43="",IF(INT(Q43)=60,"00",Q43),L43)</f>
        <v>53</v>
      </c>
      <c r="U43" s="40" t="str">
        <f>IF(L43="",IF(G43&gt;0,"W","E"),"")</f>
        <v>E</v>
      </c>
      <c r="V43" s="44"/>
      <c r="W43" s="22">
        <f>IF(S43="due",90*(I43+K43),S43+T43/60)</f>
        <v>40.883333333333333</v>
      </c>
      <c r="X43" s="22">
        <f>IF(R43="",W43,IF(R43="N",IF(U43="E",180+W43,180-W43),IF(U43="E",360-W43,W43)))</f>
        <v>319.11666666666667</v>
      </c>
      <c r="Y43" s="22">
        <f>RADIANS(X43)</f>
        <v>5.5696365313225717</v>
      </c>
      <c r="Z43" s="64"/>
      <c r="AA43" s="58">
        <f>-M43*COS(Y43)</f>
        <v>-15.061130649721111</v>
      </c>
      <c r="AB43" s="58">
        <f>-M43*SIN(Y43)</f>
        <v>13.038694089254797</v>
      </c>
      <c r="AC43" s="64"/>
      <c r="AD43" s="82">
        <f>$AA$40/$M$40*M43</f>
        <v>4.9189272110741116E-4</v>
      </c>
      <c r="AE43" s="82">
        <f>$AB$40/$M$40*M43</f>
        <v>-1.0919636042356171E-3</v>
      </c>
      <c r="AF43" s="22">
        <f t="shared" si="0"/>
        <v>-15.061622542442219</v>
      </c>
      <c r="AG43" s="22">
        <f t="shared" si="0"/>
        <v>13.039786052859032</v>
      </c>
      <c r="AH43" s="64"/>
      <c r="AI43" s="25">
        <f>A43</f>
        <v>2</v>
      </c>
      <c r="AJ43" s="82">
        <f t="shared" si="1"/>
        <v>717610.33700671478</v>
      </c>
      <c r="AK43" s="82">
        <f t="shared" si="1"/>
        <v>458980.3234049821</v>
      </c>
      <c r="AL43" s="66"/>
      <c r="AM43" s="9" t="str">
        <f>IF(A44=0,A43&amp;" - 1",A43&amp;" - "&amp;A44)</f>
        <v>2 - 3</v>
      </c>
      <c r="AN43" s="18">
        <f>AN42+F42+F43</f>
        <v>-23.840000000083819</v>
      </c>
      <c r="AO43" s="18">
        <f>AN43*G43</f>
        <v>310.87360000059346</v>
      </c>
      <c r="AP43" s="9" t="str">
        <f>D43&amp;","&amp;C43</f>
        <v>458979.84,717610.8</v>
      </c>
    </row>
    <row r="44" spans="1:44" s="46" customFormat="1">
      <c r="A44" s="20">
        <f>A43+1</f>
        <v>3</v>
      </c>
      <c r="B44" s="44"/>
      <c r="C44" s="60">
        <v>717595.74</v>
      </c>
      <c r="D44" s="60">
        <v>458992.88</v>
      </c>
      <c r="E44" s="79"/>
      <c r="F44" s="72">
        <f>IF(C45=0,C44-$C$42,C44-C45)</f>
        <v>19.540000000037253</v>
      </c>
      <c r="G44" s="72">
        <f>IF(D45=0,D44-$D$42,D44-D45)</f>
        <v>22.539999999979045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29.830574919040885</v>
      </c>
      <c r="N44" s="22">
        <f>IF(F44=0,,ATAN(G44/F44))</f>
        <v>0.85657052043372761</v>
      </c>
      <c r="O44" s="22">
        <f>ABS(DEGREES(N44))</f>
        <v>49.077875676177037</v>
      </c>
      <c r="P44" s="24" t="str">
        <f>TEXT(INT(O44),"00")</f>
        <v>49</v>
      </c>
      <c r="Q44" s="25" t="str">
        <f>TEXT((O44-P44)*60,"00")</f>
        <v>05</v>
      </c>
      <c r="R44" s="23" t="str">
        <f>IF(L44="",IF(F44&gt;0,"S","N"),"")</f>
        <v>S</v>
      </c>
      <c r="S44" s="25" t="str">
        <f>IF(L44="",IF(INT(Q44)=60,INT(P44+1),P44),"due")</f>
        <v>49</v>
      </c>
      <c r="T44" s="25" t="str">
        <f>IF(L44="",IF(INT(Q44)=60,"00",Q44),L44)</f>
        <v>05</v>
      </c>
      <c r="U44" s="24" t="str">
        <f>IF(L44="",IF(G44&gt;0,"W","E"),"")</f>
        <v>W</v>
      </c>
      <c r="V44" s="44"/>
      <c r="W44" s="22">
        <f>IF(S44="due",90*(I44+K44),S44+T44/60)</f>
        <v>49.083333333333336</v>
      </c>
      <c r="X44" s="22">
        <f>IF(R44="",W44,IF(R44="N",IF(U44="E",180+W44,180-W44),IF(U44="E",360-W44,W44)))</f>
        <v>49.083333333333336</v>
      </c>
      <c r="Y44" s="22">
        <f>RADIANS(X44)</f>
        <v>0.85666577452055015</v>
      </c>
      <c r="Z44" s="64"/>
      <c r="AA44" s="58">
        <f>-M44*COS(Y44)</f>
        <v>-19.537852884276976</v>
      </c>
      <c r="AB44" s="58">
        <f>-M44*SIN(Y44)</f>
        <v>-22.541861162576193</v>
      </c>
      <c r="AC44" s="64"/>
      <c r="AD44" s="82">
        <f>$AA$40/$M$40*M44</f>
        <v>7.3658259699308545E-4</v>
      </c>
      <c r="AE44" s="82">
        <f>$AB$40/$M$40*M44</f>
        <v>-1.6351561080615517E-3</v>
      </c>
      <c r="AF44" s="22">
        <f>AA44-AD44</f>
        <v>-19.538589466873969</v>
      </c>
      <c r="AG44" s="22">
        <f>AB44-AE44</f>
        <v>-22.540226006468131</v>
      </c>
      <c r="AH44" s="64"/>
      <c r="AI44" s="25">
        <f>A44</f>
        <v>3</v>
      </c>
      <c r="AJ44" s="82">
        <f t="shared" si="1"/>
        <v>717595.27538417233</v>
      </c>
      <c r="AK44" s="82">
        <f t="shared" si="1"/>
        <v>458993.36319103494</v>
      </c>
      <c r="AL44" s="66"/>
      <c r="AM44" s="9" t="str">
        <f>IF(A45=0,A44&amp;" - 1",A44&amp;" - "&amp;A45)</f>
        <v>3 - 4</v>
      </c>
      <c r="AN44" s="18">
        <f>AN43+F43+F44</f>
        <v>10.760000000009313</v>
      </c>
      <c r="AO44" s="18">
        <f>AN44*G44</f>
        <v>242.53039999998444</v>
      </c>
      <c r="AP44" s="9" t="str">
        <f>D44&amp;","&amp;C44</f>
        <v>458992.88,717595.74</v>
      </c>
    </row>
    <row r="45" spans="1:44" s="46" customFormat="1">
      <c r="A45" s="20">
        <f>A44+1</f>
        <v>4</v>
      </c>
      <c r="B45" s="44"/>
      <c r="C45" s="60">
        <v>717576.2</v>
      </c>
      <c r="D45" s="60">
        <v>458970.34</v>
      </c>
      <c r="E45" s="79"/>
      <c r="F45" s="72">
        <f>IF(C46=0,C45-$C$42,C45-C46)</f>
        <v>-15.150000000023283</v>
      </c>
      <c r="G45" s="72">
        <f>IF(D46=0,D45-$D$42,D45-D46)</f>
        <v>13.130000000004657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20.047927573712645</v>
      </c>
      <c r="N45" s="22">
        <f>IF(F45=0,,ATAN(G45/F45))</f>
        <v>-0.71409069861157293</v>
      </c>
      <c r="O45" s="22">
        <f>ABS(DEGREES(N45))</f>
        <v>40.914383219991606</v>
      </c>
      <c r="P45" s="24" t="str">
        <f>TEXT(INT(O45),"00")</f>
        <v>40</v>
      </c>
      <c r="Q45" s="25" t="str">
        <f>TEXT((O45-P45)*60,"00")</f>
        <v>55</v>
      </c>
      <c r="R45" s="23" t="str">
        <f>IF(L45="",IF(F45&gt;0,"S","N"),"")</f>
        <v>N</v>
      </c>
      <c r="S45" s="25" t="str">
        <f>IF(L45="",IF(INT(Q45)=60,INT(P45+1),P45),"due")</f>
        <v>40</v>
      </c>
      <c r="T45" s="25" t="str">
        <f>IF(L45="",IF(INT(Q45)=60,"00",Q45),L45)</f>
        <v>55</v>
      </c>
      <c r="U45" s="24" t="str">
        <f>IF(L45="",IF(G45&gt;0,"W","E"),"")</f>
        <v>W</v>
      </c>
      <c r="V45" s="44"/>
      <c r="W45" s="22">
        <f>IF(S45="due",90*(I45+K45),S45+T45/60)</f>
        <v>40.916666666666664</v>
      </c>
      <c r="X45" s="22">
        <f>IF(R45="",W45,IF(R45="N",IF(U45="E",180+W45,180-W45),IF(U45="E",360-W45,W45)))</f>
        <v>139.08333333333334</v>
      </c>
      <c r="Y45" s="22">
        <f>RADIANS(X45)</f>
        <v>2.4274621013154469</v>
      </c>
      <c r="Z45" s="64"/>
      <c r="AA45" s="58">
        <f>-M45*COS(Y45)</f>
        <v>15.149476709399725</v>
      </c>
      <c r="AB45" s="58">
        <f>-M45*SIN(Y45)</f>
        <v>-13.130603772568231</v>
      </c>
      <c r="AC45" s="64"/>
      <c r="AD45" s="82">
        <f>$AA$40/$M$40*M45</f>
        <v>4.9502748762474515E-4</v>
      </c>
      <c r="AE45" s="82">
        <f>$AB$40/$M$40*M45</f>
        <v>-1.0989225422272158E-3</v>
      </c>
      <c r="AF45" s="22">
        <f>AA45-AD45</f>
        <v>15.148981681912099</v>
      </c>
      <c r="AG45" s="22">
        <f>AB45-AE45</f>
        <v>-13.129504850026004</v>
      </c>
      <c r="AH45" s="64"/>
      <c r="AI45" s="25">
        <f>A45</f>
        <v>4</v>
      </c>
      <c r="AJ45" s="82">
        <f t="shared" ref="AJ45" si="2">AJ44+AF44</f>
        <v>717575.7367947055</v>
      </c>
      <c r="AK45" s="82">
        <f t="shared" ref="AK45" si="3">AK44+AG44</f>
        <v>458970.82296502846</v>
      </c>
      <c r="AL45" s="66"/>
      <c r="AM45" s="9" t="str">
        <f>IF(A46=0,A45&amp;" - 1",A45&amp;" - "&amp;A46)</f>
        <v>4 - 1</v>
      </c>
      <c r="AN45" s="18">
        <f>AN44+F44+F45</f>
        <v>15.150000000023283</v>
      </c>
      <c r="AO45" s="18">
        <f>AN45*G45</f>
        <v>198.91950000037625</v>
      </c>
      <c r="AP45" s="9" t="str">
        <f>D45&amp;","&amp;C45</f>
        <v>458970.34,717576.2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51" sqref="D5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1166.8924999968847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583.44624999844234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5.5606875727195774E-3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17165.631475652393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95.452713624544288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-3.2339194578305808E-3</v>
      </c>
      <c r="AB40" s="91">
        <f>SUM(AB42:AB65536)</f>
        <v>4.5236059976154763E-3</v>
      </c>
      <c r="AC40" s="91"/>
      <c r="AD40" s="91">
        <f>SUM(AD42:AD65536)</f>
        <v>-3.2339194578305808E-3</v>
      </c>
      <c r="AE40" s="91">
        <f>SUM(AE42:AE65536)</f>
        <v>4.5236059976154772E-3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717563.15479153593</v>
      </c>
      <c r="AK40" s="92">
        <f>AK44+AG44</f>
        <v>458985.58932771784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3632.8800000000047</v>
      </c>
      <c r="G41" s="72">
        <f>IF(D42=0,D41-$D$41,D41-D42)</f>
        <v>3457.3399999999674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5015.078959498027</v>
      </c>
      <c r="N41" s="36">
        <f>IF(F41=0,,ATAN(G41/F41))</f>
        <v>0.7606451731093995</v>
      </c>
      <c r="O41" s="36">
        <f>ABS(DEGREES(N41))</f>
        <v>43.581758126166491</v>
      </c>
      <c r="P41" s="37" t="str">
        <f>TEXT(INT(O41),"00")</f>
        <v>43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43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43.583333333333336</v>
      </c>
      <c r="X41" s="22">
        <f>IF(R41="",W41,IF(R41="N",IF(U41="E",180+W41,180-W41),IF(U41="E",360-W41,W41)))</f>
        <v>43.583333333333336</v>
      </c>
      <c r="Y41" s="22">
        <f>RADIANS(X41)</f>
        <v>0.760672665660862</v>
      </c>
      <c r="Z41" s="64"/>
      <c r="AA41" s="58">
        <f>-M41*COS(Y41)</f>
        <v>-3632.7849475292046</v>
      </c>
      <c r="AB41" s="58">
        <f>-M41*SIN(Y41)</f>
        <v>-3457.4398758337138</v>
      </c>
      <c r="AC41" s="64"/>
      <c r="AD41" s="22">
        <v>0</v>
      </c>
      <c r="AE41" s="22">
        <v>0</v>
      </c>
      <c r="AF41" s="22">
        <f t="shared" ref="AF41:AG43" si="0">AA41-AD41</f>
        <v>-3632.7849475292046</v>
      </c>
      <c r="AG41" s="22">
        <f t="shared" si="0"/>
        <v>-3457.4398758337138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717595.74</v>
      </c>
      <c r="D42" s="60">
        <v>458992.88</v>
      </c>
      <c r="E42" s="79"/>
      <c r="F42" s="72">
        <f>IF(C43=0,C42-$C$42,C42-C43)</f>
        <v>11.82999999995809</v>
      </c>
      <c r="G42" s="72">
        <f>IF(D43=0,D42-$D$42,D42-D43)</f>
        <v>-10.260000000009313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15.659390154127955</v>
      </c>
      <c r="N42" s="36">
        <f>IF(F42=0,,ATAN(G42/F42))</f>
        <v>-0.71444458979413072</v>
      </c>
      <c r="O42" s="36">
        <f>ABS(DEGREES(N42))</f>
        <v>40.934659691159062</v>
      </c>
      <c r="P42" s="37" t="str">
        <f>TEXT(INT(O42),"00")</f>
        <v>40</v>
      </c>
      <c r="Q42" s="38" t="str">
        <f>TEXT((O42-P42)*60,"00")</f>
        <v>56</v>
      </c>
      <c r="R42" s="39" t="str">
        <f>IF(L42="",IF(F42&gt;0,"S","N"),"")</f>
        <v>S</v>
      </c>
      <c r="S42" s="25" t="str">
        <f>IF(L42="",IF(INT(Q42)=60,INT(P42+1),P42),"due")</f>
        <v>40</v>
      </c>
      <c r="T42" s="38" t="str">
        <f>IF(L42="",IF(INT(Q42)=60,"00",Q42),L42)</f>
        <v>56</v>
      </c>
      <c r="U42" s="40" t="str">
        <f>IF(L42="",IF(G42&gt;0,"W","E"),"")</f>
        <v>E</v>
      </c>
      <c r="V42" s="44"/>
      <c r="W42" s="22">
        <f>IF(S42="due",90*(I42+K42),S42+T42/60)</f>
        <v>40.93333333333333</v>
      </c>
      <c r="X42" s="22">
        <f>IF(R42="",W42,IF(R42="N",IF(U42="E",180+W42,180-W42),IF(U42="E",360-W42,W42)))</f>
        <v>319.06666666666666</v>
      </c>
      <c r="Y42" s="22">
        <f>RADIANS(X42)</f>
        <v>5.5687638666965737</v>
      </c>
      <c r="Z42" s="64"/>
      <c r="AA42" s="58">
        <f>-M42*COS(Y42)</f>
        <v>-11.830237508720348</v>
      </c>
      <c r="AB42" s="58">
        <f>-M42*SIN(Y42)</f>
        <v>10.259726140909693</v>
      </c>
      <c r="AC42" s="64"/>
      <c r="AD42" s="82">
        <f>$AA$40/$M$40*M42</f>
        <v>-5.305371067436406E-4</v>
      </c>
      <c r="AE42" s="82">
        <f>$AB$40/$M$40*M42</f>
        <v>7.4211521632423522E-4</v>
      </c>
      <c r="AF42" s="22">
        <f t="shared" si="0"/>
        <v>-11.829706971613604</v>
      </c>
      <c r="AG42" s="22">
        <f t="shared" si="0"/>
        <v>10.258984025693369</v>
      </c>
      <c r="AH42" s="63"/>
      <c r="AI42" s="38">
        <f>A42</f>
        <v>1</v>
      </c>
      <c r="AJ42" s="82">
        <f t="shared" ref="AJ42:AK44" si="1">AJ41+AF41</f>
        <v>717595.83505247079</v>
      </c>
      <c r="AK42" s="82">
        <f t="shared" si="1"/>
        <v>458992.78012416628</v>
      </c>
      <c r="AL42" s="66"/>
      <c r="AM42" s="9" t="str">
        <f>IF(A43=0,A42&amp;" - 1",A42&amp;" - "&amp;A43)</f>
        <v>1 - 2</v>
      </c>
      <c r="AN42" s="18">
        <f>F42</f>
        <v>11.82999999995809</v>
      </c>
      <c r="AO42" s="18">
        <f>AN42*G42</f>
        <v>-121.37579999968018</v>
      </c>
      <c r="AP42" s="9" t="str">
        <f>D42&amp;","&amp;C42</f>
        <v>458992.88,717595.74</v>
      </c>
    </row>
    <row r="43" spans="1:44">
      <c r="A43" s="20">
        <f>A42+1</f>
        <v>2</v>
      </c>
      <c r="B43" s="44"/>
      <c r="C43" s="60">
        <v>717583.91</v>
      </c>
      <c r="D43" s="60">
        <v>459003.14</v>
      </c>
      <c r="E43" s="79"/>
      <c r="F43" s="72">
        <f>IF(C44=0,C43-$C$42,C43-C44)</f>
        <v>5.9799999999813735</v>
      </c>
      <c r="G43" s="72">
        <f>IF(D44=0,D43-$D$42,D43-D44)</f>
        <v>0.23000000003958121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5.9844214423614446</v>
      </c>
      <c r="N43" s="36">
        <f>IF(F43=0,,ATAN(G43/F43))</f>
        <v>3.8442590027916758E-2</v>
      </c>
      <c r="O43" s="36">
        <f>ABS(DEGREES(N43))</f>
        <v>2.202598162151336</v>
      </c>
      <c r="P43" s="37" t="str">
        <f>TEXT(INT(O43),"00")</f>
        <v>02</v>
      </c>
      <c r="Q43" s="38" t="str">
        <f>TEXT((O43-P43)*60,"00")</f>
        <v>12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12</v>
      </c>
      <c r="U43" s="40" t="str">
        <f>IF(L43="",IF(G43&gt;0,"W","E"),"")</f>
        <v>W</v>
      </c>
      <c r="V43" s="44"/>
      <c r="W43" s="22">
        <f>IF(S43="due",90*(I43+K43),S43+T43/60)</f>
        <v>2.2000000000000002</v>
      </c>
      <c r="X43" s="22">
        <f>IF(R43="",W43,IF(R43="N",IF(U43="E",180+W43,180-W43),IF(U43="E",360-W43,W43)))</f>
        <v>2.2000000000000002</v>
      </c>
      <c r="Y43" s="22">
        <f>RADIANS(X43)</f>
        <v>3.8397243543875255E-2</v>
      </c>
      <c r="Z43" s="64"/>
      <c r="AA43" s="58">
        <f>-M43*COS(Y43)</f>
        <v>-5.9800104235243534</v>
      </c>
      <c r="AB43" s="58">
        <f>-M43*SIN(Y43)</f>
        <v>-0.22972882782863188</v>
      </c>
      <c r="AC43" s="64"/>
      <c r="AD43" s="82">
        <f>$AA$40/$M$40*M43</f>
        <v>-2.0275103987546403E-4</v>
      </c>
      <c r="AE43" s="82">
        <f>$AB$40/$M$40*M43</f>
        <v>2.836081207225515E-4</v>
      </c>
      <c r="AF43" s="22">
        <f t="shared" si="0"/>
        <v>-5.979807672484478</v>
      </c>
      <c r="AG43" s="22">
        <f t="shared" si="0"/>
        <v>-0.23001243594935444</v>
      </c>
      <c r="AH43" s="64"/>
      <c r="AI43" s="25">
        <f>A43</f>
        <v>2</v>
      </c>
      <c r="AJ43" s="82">
        <f t="shared" si="1"/>
        <v>717584.00534549914</v>
      </c>
      <c r="AK43" s="82">
        <f t="shared" si="1"/>
        <v>459003.03910819197</v>
      </c>
      <c r="AL43" s="66"/>
      <c r="AM43" s="9" t="str">
        <f>IF(A44=0,A43&amp;" - 1",A43&amp;" - "&amp;A44)</f>
        <v>2 - 3</v>
      </c>
      <c r="AN43" s="18">
        <f>AN42+F42+F43</f>
        <v>29.639999999897555</v>
      </c>
      <c r="AO43" s="18">
        <f>AN43*G43</f>
        <v>6.817200001149625</v>
      </c>
      <c r="AP43" s="9" t="str">
        <f>D43&amp;","&amp;C43</f>
        <v>459003.14,717583.91</v>
      </c>
    </row>
    <row r="44" spans="1:44" s="46" customFormat="1">
      <c r="A44" s="20">
        <f>A43+1</f>
        <v>3</v>
      </c>
      <c r="B44" s="44"/>
      <c r="C44" s="60">
        <v>717577.93</v>
      </c>
      <c r="D44" s="60">
        <v>459002.91</v>
      </c>
      <c r="E44" s="79"/>
      <c r="F44" s="72">
        <f>IF(C45=0,C44-$C$42,C44-C45)</f>
        <v>14.869999999995343</v>
      </c>
      <c r="G44" s="72">
        <f>IF(D45=0,D44-$D$42,D44-D45)</f>
        <v>17.21999999997206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22.751819707418992</v>
      </c>
      <c r="N44" s="22">
        <f>IF(F44=0,,ATAN(G44/F44))</f>
        <v>0.8584992092175594</v>
      </c>
      <c r="O44" s="22">
        <f>ABS(DEGREES(N44))</f>
        <v>49.188381403484811</v>
      </c>
      <c r="P44" s="24" t="str">
        <f>TEXT(INT(O44),"00")</f>
        <v>49</v>
      </c>
      <c r="Q44" s="25" t="str">
        <f>TEXT((O44-P44)*60,"00")</f>
        <v>11</v>
      </c>
      <c r="R44" s="23" t="str">
        <f>IF(L44="",IF(F44&gt;0,"S","N"),"")</f>
        <v>S</v>
      </c>
      <c r="S44" s="25" t="str">
        <f>IF(L44="",IF(INT(Q44)=60,INT(P44+1),P44),"due")</f>
        <v>49</v>
      </c>
      <c r="T44" s="25" t="str">
        <f>IF(L44="",IF(INT(Q44)=60,"00",Q44),L44)</f>
        <v>11</v>
      </c>
      <c r="U44" s="24" t="str">
        <f>IF(L44="",IF(G44&gt;0,"W","E"),"")</f>
        <v>W</v>
      </c>
      <c r="V44" s="44"/>
      <c r="W44" s="22">
        <f>IF(S44="due",90*(I44+K44),S44+T44/60)</f>
        <v>49.18333333333333</v>
      </c>
      <c r="X44" s="22">
        <f>IF(R44="",W44,IF(R44="N",IF(U44="E",180+W44,180-W44),IF(U44="E",360-W44,W44)))</f>
        <v>49.18333333333333</v>
      </c>
      <c r="Y44" s="22">
        <f>RADIANS(X44)</f>
        <v>0.85841110377254437</v>
      </c>
      <c r="Z44" s="64"/>
      <c r="AA44" s="58">
        <f>-M44*COS(Y44)</f>
        <v>-14.871517118041831</v>
      </c>
      <c r="AB44" s="58">
        <f>-M44*SIN(Y44)</f>
        <v>-17.218689805170659</v>
      </c>
      <c r="AC44" s="64"/>
      <c r="AD44" s="82">
        <f>$AA$40/$M$40*M44</f>
        <v>-7.7082724690559403E-4</v>
      </c>
      <c r="AE44" s="82">
        <f>$AB$40/$M$40*M44</f>
        <v>1.0782330242592715E-3</v>
      </c>
      <c r="AF44" s="22">
        <f>AA44-AD44</f>
        <v>-14.870746290794926</v>
      </c>
      <c r="AG44" s="22">
        <f>AB44-AE44</f>
        <v>-17.219768038194918</v>
      </c>
      <c r="AH44" s="64"/>
      <c r="AI44" s="25">
        <f>A44</f>
        <v>3</v>
      </c>
      <c r="AJ44" s="82">
        <f t="shared" si="1"/>
        <v>717578.0255378267</v>
      </c>
      <c r="AK44" s="82">
        <f t="shared" si="1"/>
        <v>459002.80909575603</v>
      </c>
      <c r="AL44" s="66"/>
      <c r="AM44" s="9" t="str">
        <f>IF(A45=0,A44&amp;" - 1",A44&amp;" - "&amp;A45)</f>
        <v>3 - 4</v>
      </c>
      <c r="AN44" s="18">
        <f>AN43+F43+F44</f>
        <v>50.489999999874271</v>
      </c>
      <c r="AO44" s="18">
        <f>AN44*G44</f>
        <v>869.43779999642425</v>
      </c>
      <c r="AP44" s="9" t="str">
        <f>D44&amp;","&amp;C44</f>
        <v>459002.91,717577.93</v>
      </c>
    </row>
    <row r="45" spans="1:44" s="46" customFormat="1">
      <c r="A45" s="20">
        <f t="shared" ref="A45:A47" si="2">A44+1</f>
        <v>4</v>
      </c>
      <c r="B45" s="44"/>
      <c r="C45" s="60">
        <v>717563.06</v>
      </c>
      <c r="D45" s="60">
        <v>458985.69</v>
      </c>
      <c r="E45" s="79"/>
      <c r="F45" s="72">
        <f t="shared" ref="F45:F47" si="3">IF(C46=0,C45-$C$42,C45-C46)</f>
        <v>-0.28999999992083758</v>
      </c>
      <c r="G45" s="72">
        <f t="shared" ref="G45:G47" si="4">IF(D46=0,D45-$D$42,D45-D46)</f>
        <v>4.2100000000209548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4.2199763032664679</v>
      </c>
      <c r="N45" s="22">
        <f t="shared" ref="N45:N47" si="11">IF(F45=0,,ATAN(G45/F45))</f>
        <v>-1.5020213570366532</v>
      </c>
      <c r="O45" s="22">
        <f t="shared" ref="O45:O47" si="12">ABS(DEGREES(N45))</f>
        <v>86.059484496712784</v>
      </c>
      <c r="P45" s="24" t="str">
        <f t="shared" ref="P45:P47" si="13">TEXT(INT(O45),"00")</f>
        <v>86</v>
      </c>
      <c r="Q45" s="25" t="str">
        <f t="shared" ref="Q45:Q47" si="14">TEXT((O45-P45)*60,"00")</f>
        <v>04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86</v>
      </c>
      <c r="T45" s="25" t="str">
        <f t="shared" ref="T45:T47" si="17">IF(L45="",IF(INT(Q45)=60,"00",Q45),L45)</f>
        <v>04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86.066666666666663</v>
      </c>
      <c r="X45" s="22">
        <f t="shared" ref="X45:X47" si="20">IF(R45="",W45,IF(R45="N",IF(U45="E",180+W45,180-W45),IF(U45="E",360-W45,W45)))</f>
        <v>93.933333333333337</v>
      </c>
      <c r="Y45" s="22">
        <f t="shared" ref="Y45:Y47" si="21">RADIANS(X45)</f>
        <v>1.6394459440400069</v>
      </c>
      <c r="Z45" s="64"/>
      <c r="AA45" s="58">
        <f t="shared" ref="AA45:AA47" si="22">-M45*COS(Y45)</f>
        <v>0.28947226356350519</v>
      </c>
      <c r="AB45" s="58">
        <f t="shared" ref="AB45:AB47" si="23">-M45*SIN(Y45)</f>
        <v>-4.2100363191732617</v>
      </c>
      <c r="AC45" s="64"/>
      <c r="AD45" s="82">
        <f t="shared" ref="AD45:AD47" si="24">$AA$40/$M$40*M45</f>
        <v>-1.4297198016179028E-4</v>
      </c>
      <c r="AE45" s="82">
        <f t="shared" ref="AE45:AE47" si="25">$AB$40/$M$40*M45</f>
        <v>1.9998918197693637E-4</v>
      </c>
      <c r="AF45" s="22">
        <f t="shared" ref="AF45:AF47" si="26">AA45-AD45</f>
        <v>0.28961523554366697</v>
      </c>
      <c r="AG45" s="22">
        <f t="shared" ref="AG45:AG47" si="27">AB45-AE45</f>
        <v>-4.2102363083552383</v>
      </c>
      <c r="AH45" s="64"/>
      <c r="AI45" s="25">
        <f t="shared" ref="AI45:AI47" si="28">A45</f>
        <v>4</v>
      </c>
      <c r="AJ45" s="82">
        <f t="shared" ref="AJ45:AJ47" si="29">AJ44+AF44</f>
        <v>717563.15479153593</v>
      </c>
      <c r="AK45" s="82">
        <f t="shared" ref="AK45:AK47" si="30">AK44+AG44</f>
        <v>458985.58932771784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65.069999999948777</v>
      </c>
      <c r="AO45" s="18">
        <f t="shared" ref="AO45:AO47" si="33">AN45*G45</f>
        <v>273.94470000114785</v>
      </c>
      <c r="AP45" s="9" t="str">
        <f t="shared" ref="AP45:AP47" si="34">D45&amp;","&amp;C45</f>
        <v>458985.69,717563.06</v>
      </c>
    </row>
    <row r="46" spans="1:44" s="46" customFormat="1">
      <c r="A46" s="20">
        <f t="shared" si="2"/>
        <v>5</v>
      </c>
      <c r="B46" s="44"/>
      <c r="C46" s="60">
        <v>717563.35</v>
      </c>
      <c r="D46" s="60">
        <v>458981.48</v>
      </c>
      <c r="E46" s="79"/>
      <c r="F46" s="72">
        <f t="shared" si="3"/>
        <v>-12.849999999976717</v>
      </c>
      <c r="G46" s="72">
        <f t="shared" si="4"/>
        <v>11.139999999955762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17.006531098328548</v>
      </c>
      <c r="N46" s="22">
        <f t="shared" si="11"/>
        <v>-0.71423881603750272</v>
      </c>
      <c r="O46" s="22">
        <f t="shared" si="12"/>
        <v>40.922869723369722</v>
      </c>
      <c r="P46" s="24" t="str">
        <f t="shared" si="13"/>
        <v>40</v>
      </c>
      <c r="Q46" s="25" t="str">
        <f t="shared" si="14"/>
        <v>55</v>
      </c>
      <c r="R46" s="23" t="str">
        <f t="shared" si="15"/>
        <v>N</v>
      </c>
      <c r="S46" s="25" t="str">
        <f t="shared" si="16"/>
        <v>40</v>
      </c>
      <c r="T46" s="25" t="str">
        <f t="shared" si="17"/>
        <v>55</v>
      </c>
      <c r="U46" s="24" t="str">
        <f t="shared" si="18"/>
        <v>W</v>
      </c>
      <c r="V46" s="44"/>
      <c r="W46" s="22">
        <f t="shared" si="19"/>
        <v>40.916666666666664</v>
      </c>
      <c r="X46" s="22">
        <f t="shared" si="20"/>
        <v>139.08333333333334</v>
      </c>
      <c r="Y46" s="22">
        <f t="shared" si="21"/>
        <v>2.4274621013154469</v>
      </c>
      <c r="Z46" s="64"/>
      <c r="AA46" s="58">
        <f t="shared" si="22"/>
        <v>12.851205982988221</v>
      </c>
      <c r="AB46" s="58">
        <f t="shared" si="23"/>
        <v>-11.138608745315716</v>
      </c>
      <c r="AC46" s="64"/>
      <c r="AD46" s="82">
        <f t="shared" si="24"/>
        <v>-5.7617798112492521E-4</v>
      </c>
      <c r="AE46" s="82">
        <f t="shared" si="25"/>
        <v>8.0595766378769023E-4</v>
      </c>
      <c r="AF46" s="22">
        <f t="shared" si="26"/>
        <v>12.851782160969346</v>
      </c>
      <c r="AG46" s="22">
        <f t="shared" si="27"/>
        <v>-11.139414702979504</v>
      </c>
      <c r="AH46" s="64"/>
      <c r="AI46" s="25">
        <f t="shared" si="28"/>
        <v>5</v>
      </c>
      <c r="AJ46" s="82">
        <f t="shared" si="29"/>
        <v>717563.44440677145</v>
      </c>
      <c r="AK46" s="82">
        <f t="shared" si="30"/>
        <v>458981.3790914095</v>
      </c>
      <c r="AL46" s="66"/>
      <c r="AM46" s="9" t="str">
        <f t="shared" si="31"/>
        <v>5 - 6</v>
      </c>
      <c r="AN46" s="18">
        <f t="shared" si="32"/>
        <v>51.930000000051223</v>
      </c>
      <c r="AO46" s="18">
        <f t="shared" si="33"/>
        <v>578.50019999827339</v>
      </c>
      <c r="AP46" s="9" t="str">
        <f t="shared" si="34"/>
        <v>458981.48,717563.35</v>
      </c>
    </row>
    <row r="47" spans="1:44" s="46" customFormat="1">
      <c r="A47" s="20">
        <f t="shared" si="2"/>
        <v>6</v>
      </c>
      <c r="B47" s="44"/>
      <c r="C47" s="60">
        <v>717576.2</v>
      </c>
      <c r="D47" s="60">
        <v>458970.34</v>
      </c>
      <c r="E47" s="79"/>
      <c r="F47" s="72">
        <f t="shared" si="3"/>
        <v>-19.540000000037253</v>
      </c>
      <c r="G47" s="72">
        <f t="shared" si="4"/>
        <v>-22.539999999979045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29.830574919040885</v>
      </c>
      <c r="N47" s="22">
        <f t="shared" si="11"/>
        <v>0.85657052043372761</v>
      </c>
      <c r="O47" s="22">
        <f t="shared" si="12"/>
        <v>49.077875676177037</v>
      </c>
      <c r="P47" s="24" t="str">
        <f t="shared" si="13"/>
        <v>49</v>
      </c>
      <c r="Q47" s="25" t="str">
        <f t="shared" si="14"/>
        <v>05</v>
      </c>
      <c r="R47" s="23" t="str">
        <f t="shared" si="15"/>
        <v>N</v>
      </c>
      <c r="S47" s="25" t="str">
        <f t="shared" si="16"/>
        <v>49</v>
      </c>
      <c r="T47" s="25" t="str">
        <f t="shared" si="17"/>
        <v>05</v>
      </c>
      <c r="U47" s="24" t="str">
        <f t="shared" si="18"/>
        <v>E</v>
      </c>
      <c r="V47" s="44"/>
      <c r="W47" s="22">
        <f t="shared" si="19"/>
        <v>49.083333333333336</v>
      </c>
      <c r="X47" s="22">
        <f t="shared" si="20"/>
        <v>229.08333333333334</v>
      </c>
      <c r="Y47" s="22">
        <f t="shared" si="21"/>
        <v>3.9982584281103435</v>
      </c>
      <c r="Z47" s="64"/>
      <c r="AA47" s="58">
        <f t="shared" si="22"/>
        <v>19.537852884276976</v>
      </c>
      <c r="AB47" s="58">
        <f t="shared" si="23"/>
        <v>22.541861162576193</v>
      </c>
      <c r="AC47" s="64"/>
      <c r="AD47" s="82">
        <f t="shared" si="24"/>
        <v>-1.0106541030191669E-3</v>
      </c>
      <c r="AE47" s="82">
        <f t="shared" si="25"/>
        <v>1.4137027905447921E-3</v>
      </c>
      <c r="AF47" s="22">
        <f t="shared" si="26"/>
        <v>19.538863538379996</v>
      </c>
      <c r="AG47" s="22">
        <f t="shared" si="27"/>
        <v>22.54044745978565</v>
      </c>
      <c r="AH47" s="64"/>
      <c r="AI47" s="25">
        <f t="shared" si="28"/>
        <v>6</v>
      </c>
      <c r="AJ47" s="82">
        <f t="shared" si="29"/>
        <v>717576.29618893238</v>
      </c>
      <c r="AK47" s="82">
        <f t="shared" si="30"/>
        <v>458970.23967670649</v>
      </c>
      <c r="AL47" s="66"/>
      <c r="AM47" s="9" t="str">
        <f t="shared" si="31"/>
        <v>6 - 1</v>
      </c>
      <c r="AN47" s="18">
        <f t="shared" si="32"/>
        <v>19.540000000037253</v>
      </c>
      <c r="AO47" s="18">
        <f t="shared" si="33"/>
        <v>-440.43160000043025</v>
      </c>
      <c r="AP47" s="9" t="str">
        <f t="shared" si="34"/>
        <v>458970.34,717576.2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50" sqref="D5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86236.8926999869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43118.44634999345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1.7846506088823738E-2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46450.834081892805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828.98509327344118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1.6960502869039829E-2</v>
      </c>
      <c r="AB40" s="91">
        <f>SUM(AB42:AB65536)</f>
        <v>5.5532982999038083E-3</v>
      </c>
      <c r="AC40" s="91"/>
      <c r="AD40" s="91">
        <f>SUM(AD42:AD65536)</f>
        <v>1.6960502869039829E-2</v>
      </c>
      <c r="AE40" s="91">
        <f>SUM(AE42:AE65536)</f>
        <v>5.5532982999038083E-3</v>
      </c>
      <c r="AF40" s="91">
        <f>SUM(AF42:AF65536)</f>
        <v>0</v>
      </c>
      <c r="AG40" s="91">
        <f>SUM(AG42:AG65536)</f>
        <v>2.3980817331903381E-14</v>
      </c>
      <c r="AH40" s="92"/>
      <c r="AI40" s="93">
        <v>1</v>
      </c>
      <c r="AJ40" s="92">
        <f>AJ44+AF44</f>
        <v>717544.90250021359</v>
      </c>
      <c r="AK40" s="92">
        <f>AK44+AG44</f>
        <v>459231.12045775657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3475.25</v>
      </c>
      <c r="G41" s="72">
        <f>IF(D42=0,D41-$D$41,D41-D42)</f>
        <v>3423.0799999999581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4877.9954129641937</v>
      </c>
      <c r="N41" s="36">
        <f>IF(F41=0,,ATAN(G41/F41))</f>
        <v>0.77783560761611814</v>
      </c>
      <c r="O41" s="36">
        <f>ABS(DEGREES(N41))</f>
        <v>44.566697471397525</v>
      </c>
      <c r="P41" s="37" t="str">
        <f>TEXT(INT(O41),"00")</f>
        <v>44</v>
      </c>
      <c r="Q41" s="38" t="str">
        <f>TEXT((O41-P41)*60,"00")</f>
        <v>34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34</v>
      </c>
      <c r="U41" s="40" t="str">
        <f>IF(L41="",IF(G41&gt;0,"W","E"),"")</f>
        <v>W</v>
      </c>
      <c r="V41" s="41"/>
      <c r="W41" s="22">
        <f>IF(S41="due",90*(I41+K41),S41+T41/60)</f>
        <v>44.56666666666667</v>
      </c>
      <c r="X41" s="22">
        <f>IF(R41="",W41,IF(R41="N",IF(U41="E",180+W41,180-W41),IF(U41="E",360-W41,W41)))</f>
        <v>44.56666666666667</v>
      </c>
      <c r="Y41" s="22">
        <f>RADIANS(X41)</f>
        <v>0.77783506997213958</v>
      </c>
      <c r="Z41" s="64"/>
      <c r="AA41" s="58">
        <f>-M41*COS(Y41)</f>
        <v>-3475.2518403978484</v>
      </c>
      <c r="AB41" s="58">
        <f>-M41*SIN(Y41)</f>
        <v>-3423.0781315522272</v>
      </c>
      <c r="AC41" s="64"/>
      <c r="AD41" s="22">
        <v>0</v>
      </c>
      <c r="AE41" s="22">
        <v>0</v>
      </c>
      <c r="AF41" s="22">
        <f t="shared" ref="AF41:AG43" si="0">AA41-AD41</f>
        <v>-3475.2518403978484</v>
      </c>
      <c r="AG41" s="22">
        <f t="shared" si="0"/>
        <v>-3423.0781315522272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717753.37</v>
      </c>
      <c r="D42" s="60">
        <v>459027.14</v>
      </c>
      <c r="E42" s="79"/>
      <c r="F42" s="72">
        <f>IF(C43=0,C42-$C$42,C42-C43)</f>
        <v>-2.9200000000419095</v>
      </c>
      <c r="G42" s="72">
        <f>IF(D43=0,D42-$D$42,D42-D43)</f>
        <v>-3.0899999999674037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4.2514115303088822</v>
      </c>
      <c r="N42" s="36">
        <f>IF(F42=0,,ATAN(G42/F42))</f>
        <v>0.81367681268123804</v>
      </c>
      <c r="O42" s="36">
        <f>ABS(DEGREES(N42))</f>
        <v>46.620247254291804</v>
      </c>
      <c r="P42" s="37" t="str">
        <f>TEXT(INT(O42),"00")</f>
        <v>46</v>
      </c>
      <c r="Q42" s="38" t="str">
        <f>TEXT((O42-P42)*60,"00")</f>
        <v>37</v>
      </c>
      <c r="R42" s="39" t="str">
        <f>IF(L42="",IF(F42&gt;0,"S","N"),"")</f>
        <v>N</v>
      </c>
      <c r="S42" s="25" t="str">
        <f>IF(L42="",IF(INT(Q42)=60,INT(P42+1),P42),"due")</f>
        <v>46</v>
      </c>
      <c r="T42" s="38" t="str">
        <f>IF(L42="",IF(INT(Q42)=60,"00",Q42),L42)</f>
        <v>37</v>
      </c>
      <c r="U42" s="40" t="str">
        <f>IF(L42="",IF(G42&gt;0,"W","E"),"")</f>
        <v>E</v>
      </c>
      <c r="V42" s="44"/>
      <c r="W42" s="22">
        <f>IF(S42="due",90*(I42+K42),S42+T42/60)</f>
        <v>46.616666666666667</v>
      </c>
      <c r="X42" s="22">
        <f>IF(R42="",W42,IF(R42="N",IF(U42="E",180+W42,180-W42),IF(U42="E",360-W42,W42)))</f>
        <v>226.61666666666667</v>
      </c>
      <c r="Y42" s="22">
        <f>RADIANS(X42)</f>
        <v>3.9552069732278166</v>
      </c>
      <c r="Z42" s="64"/>
      <c r="AA42" s="58">
        <f>-M42*COS(Y42)</f>
        <v>2.9201930978434603</v>
      </c>
      <c r="AB42" s="58">
        <f>-M42*SIN(Y42)</f>
        <v>3.0898175142475206</v>
      </c>
      <c r="AC42" s="64"/>
      <c r="AD42" s="82">
        <f>$AA$40/$M$40*M42</f>
        <v>8.69811508582683E-5</v>
      </c>
      <c r="AE42" s="82">
        <f>$AB$40/$M$40*M42</f>
        <v>2.8479832285317348E-5</v>
      </c>
      <c r="AF42" s="22">
        <f t="shared" si="0"/>
        <v>2.9201061166926019</v>
      </c>
      <c r="AG42" s="22">
        <f t="shared" si="0"/>
        <v>3.0897890344152352</v>
      </c>
      <c r="AH42" s="63"/>
      <c r="AI42" s="38">
        <f>A42</f>
        <v>1</v>
      </c>
      <c r="AJ42" s="82">
        <f t="shared" ref="AJ42:AK44" si="1">AJ41+AF41</f>
        <v>717753.36815960216</v>
      </c>
      <c r="AK42" s="82">
        <f t="shared" si="1"/>
        <v>459027.14186844777</v>
      </c>
      <c r="AL42" s="66"/>
      <c r="AM42" s="9" t="str">
        <f>IF(A43=0,A42&amp;" - 1",A42&amp;" - "&amp;A43)</f>
        <v>1 - 2</v>
      </c>
      <c r="AN42" s="18">
        <f>F42</f>
        <v>-2.9200000000419095</v>
      </c>
      <c r="AO42" s="18">
        <f>AN42*G42</f>
        <v>9.0228000000343194</v>
      </c>
      <c r="AP42" s="9" t="str">
        <f>D42&amp;","&amp;C42</f>
        <v>459027.14,717753.37</v>
      </c>
    </row>
    <row r="43" spans="1:44">
      <c r="A43" s="20">
        <f>A42+1</f>
        <v>2</v>
      </c>
      <c r="B43" s="44"/>
      <c r="C43" s="60">
        <v>717756.29</v>
      </c>
      <c r="D43" s="60">
        <v>459030.23</v>
      </c>
      <c r="E43" s="79"/>
      <c r="F43" s="72">
        <f>IF(C44=0,C43-$C$42,C43-C44)</f>
        <v>6.1700000000419095</v>
      </c>
      <c r="G43" s="72">
        <f>IF(D44=0,D43-$D$42,D43-D44)</f>
        <v>-207.46000000002095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207.5517296965005</v>
      </c>
      <c r="N43" s="36">
        <f>IF(F43=0,,ATAN(G43/F43))</f>
        <v>-1.5410644178606041</v>
      </c>
      <c r="O43" s="36">
        <f>ABS(DEGREES(N43))</f>
        <v>88.296487101197741</v>
      </c>
      <c r="P43" s="37" t="str">
        <f>TEXT(INT(O43),"00")</f>
        <v>88</v>
      </c>
      <c r="Q43" s="38" t="str">
        <f>TEXT((O43-P43)*60,"00")</f>
        <v>18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18</v>
      </c>
      <c r="U43" s="40" t="str">
        <f>IF(L43="",IF(G43&gt;0,"W","E"),"")</f>
        <v>E</v>
      </c>
      <c r="V43" s="44"/>
      <c r="W43" s="22">
        <f>IF(S43="due",90*(I43+K43),S43+T43/60)</f>
        <v>88.3</v>
      </c>
      <c r="X43" s="22">
        <f>IF(R43="",W43,IF(R43="N",IF(U43="E",180+W43,180-W43),IF(U43="E",360-W43,W43)))</f>
        <v>271.7</v>
      </c>
      <c r="Y43" s="22">
        <f>RADIANS(X43)</f>
        <v>4.7420595776685932</v>
      </c>
      <c r="Z43" s="64"/>
      <c r="AA43" s="58">
        <f>-M43*COS(Y43)</f>
        <v>-6.1572802734632619</v>
      </c>
      <c r="AB43" s="58">
        <f>-M43*SIN(Y43)</f>
        <v>207.46037790297024</v>
      </c>
      <c r="AC43" s="64"/>
      <c r="AD43" s="82">
        <f>$AA$40/$M$40*M43</f>
        <v>4.2463751586791706E-3</v>
      </c>
      <c r="AE43" s="82">
        <f>$AB$40/$M$40*M43</f>
        <v>1.3903708004137612E-3</v>
      </c>
      <c r="AF43" s="22">
        <f t="shared" si="0"/>
        <v>-6.1615266486219413</v>
      </c>
      <c r="AG43" s="22">
        <f t="shared" si="0"/>
        <v>207.45898753216983</v>
      </c>
      <c r="AH43" s="64"/>
      <c r="AI43" s="25">
        <f>A43</f>
        <v>2</v>
      </c>
      <c r="AJ43" s="82">
        <f t="shared" si="1"/>
        <v>717756.28826571885</v>
      </c>
      <c r="AK43" s="82">
        <f t="shared" si="1"/>
        <v>459030.23165748216</v>
      </c>
      <c r="AL43" s="66"/>
      <c r="AM43" s="9" t="str">
        <f>IF(A44=0,A43&amp;" - 1",A43&amp;" - "&amp;A44)</f>
        <v>2 - 3</v>
      </c>
      <c r="AN43" s="18">
        <f>AN42+F42+F43</f>
        <v>0.32999999995809048</v>
      </c>
      <c r="AO43" s="18">
        <f>AN43*G43</f>
        <v>-68.461799991312361</v>
      </c>
      <c r="AP43" s="9" t="str">
        <f>D43&amp;","&amp;C43</f>
        <v>459030.23,717756.29</v>
      </c>
    </row>
    <row r="44" spans="1:44" s="46" customFormat="1">
      <c r="A44" s="20">
        <f>A43+1</f>
        <v>3</v>
      </c>
      <c r="B44" s="44"/>
      <c r="C44" s="60">
        <v>717750.12</v>
      </c>
      <c r="D44" s="60">
        <v>459237.69</v>
      </c>
      <c r="E44" s="79"/>
      <c r="F44" s="72">
        <f>IF(C45=0,C44-$C$42,C44-C45)</f>
        <v>205.21999999997206</v>
      </c>
      <c r="G44" s="72">
        <f>IF(D45=0,D44-$D$42,D44-D45)</f>
        <v>6.5700000000069849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205.32514044799439</v>
      </c>
      <c r="N44" s="22">
        <f>IF(F44=0,,ATAN(G44/F44))</f>
        <v>3.2003492823570401E-2</v>
      </c>
      <c r="O44" s="22">
        <f>ABS(DEGREES(N44))</f>
        <v>1.8336650684678022</v>
      </c>
      <c r="P44" s="24" t="str">
        <f>TEXT(INT(O44),"00")</f>
        <v>01</v>
      </c>
      <c r="Q44" s="25" t="str">
        <f>TEXT((O44-P44)*60,"00")</f>
        <v>50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50</v>
      </c>
      <c r="U44" s="24" t="str">
        <f>IF(L44="",IF(G44&gt;0,"W","E"),"")</f>
        <v>W</v>
      </c>
      <c r="V44" s="44"/>
      <c r="W44" s="22">
        <f>IF(S44="due",90*(I44+K44),S44+T44/60)</f>
        <v>1.8333333333333335</v>
      </c>
      <c r="X44" s="22">
        <f>IF(R44="",W44,IF(R44="N",IF(U44="E",180+W44,180-W44),IF(U44="E",360-W44,W44)))</f>
        <v>1.8333333333333335</v>
      </c>
      <c r="Y44" s="22">
        <f>RADIANS(X44)</f>
        <v>3.199770295322938E-2</v>
      </c>
      <c r="Z44" s="64"/>
      <c r="AA44" s="58">
        <f>-M44*COS(Y44)</f>
        <v>-205.22003803598045</v>
      </c>
      <c r="AB44" s="58">
        <f>-M44*SIN(Y44)</f>
        <v>-6.5688118027054845</v>
      </c>
      <c r="AC44" s="64"/>
      <c r="AD44" s="82">
        <f>$AA$40/$M$40*M44</f>
        <v>4.200820571939449E-3</v>
      </c>
      <c r="AE44" s="82">
        <f>$AB$40/$M$40*M44</f>
        <v>1.3754550746803982E-3</v>
      </c>
      <c r="AF44" s="22">
        <f>AA44-AD44</f>
        <v>-205.2242388565524</v>
      </c>
      <c r="AG44" s="22">
        <f>AB44-AE44</f>
        <v>-6.570187257780165</v>
      </c>
      <c r="AH44" s="64"/>
      <c r="AI44" s="25">
        <f>A44</f>
        <v>3</v>
      </c>
      <c r="AJ44" s="82">
        <f t="shared" si="1"/>
        <v>717750.12673907017</v>
      </c>
      <c r="AK44" s="82">
        <f t="shared" si="1"/>
        <v>459237.69064501434</v>
      </c>
      <c r="AL44" s="66"/>
      <c r="AM44" s="9" t="str">
        <f>IF(A45=0,A44&amp;" - 1",A44&amp;" - "&amp;A45)</f>
        <v>3 - 4</v>
      </c>
      <c r="AN44" s="18">
        <f>AN43+F43+F44</f>
        <v>211.71999999997206</v>
      </c>
      <c r="AO44" s="18">
        <f>AN44*G44</f>
        <v>1391.0004000012952</v>
      </c>
      <c r="AP44" s="9" t="str">
        <f>D44&amp;","&amp;C44</f>
        <v>459237.69,717750.12</v>
      </c>
    </row>
    <row r="45" spans="1:44" s="46" customFormat="1">
      <c r="A45" s="20">
        <f t="shared" ref="A45:A47" si="2">A44+1</f>
        <v>4</v>
      </c>
      <c r="B45" s="44"/>
      <c r="C45" s="60">
        <v>717544.9</v>
      </c>
      <c r="D45" s="60">
        <v>459231.12</v>
      </c>
      <c r="E45" s="79"/>
      <c r="F45" s="72">
        <f t="shared" ref="F45:F47" si="3">IF(C46=0,C45-$C$42,C45-C46)</f>
        <v>-6.1600000000325963</v>
      </c>
      <c r="G45" s="72">
        <f t="shared" ref="G45:G47" si="4">IF(D46=0,D45-$D$42,D45-D46)</f>
        <v>199.8300000000163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199.92492215831152</v>
      </c>
      <c r="N45" s="22">
        <f t="shared" ref="N45:N47" si="11">IF(F45=0,,ATAN(G45/F45))</f>
        <v>-1.5399798832078089</v>
      </c>
      <c r="O45" s="22">
        <f t="shared" ref="O45:O47" si="12">ABS(DEGREES(N45))</f>
        <v>88.234347842856877</v>
      </c>
      <c r="P45" s="24" t="str">
        <f t="shared" ref="P45:P47" si="13">TEXT(INT(O45),"00")</f>
        <v>88</v>
      </c>
      <c r="Q45" s="25" t="str">
        <f t="shared" ref="Q45:Q47" si="14">TEXT((O45-P45)*60,"00")</f>
        <v>14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88</v>
      </c>
      <c r="T45" s="25" t="str">
        <f t="shared" ref="T45:T47" si="17">IF(L45="",IF(INT(Q45)=60,"00",Q45),L45)</f>
        <v>14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88.233333333333334</v>
      </c>
      <c r="X45" s="22">
        <f t="shared" ref="X45:X47" si="20">IF(R45="",W45,IF(R45="N",IF(U45="E",180+W45,180-W45),IF(U45="E",360-W45,W45)))</f>
        <v>91.766666666666666</v>
      </c>
      <c r="Y45" s="22">
        <f t="shared" ref="Y45:Y47" si="21">RADIANS(X45)</f>
        <v>1.6016304769134631</v>
      </c>
      <c r="Z45" s="64"/>
      <c r="AA45" s="58">
        <f t="shared" ref="AA45:AA47" si="22">-M45*COS(Y45)</f>
        <v>6.1635382952521498</v>
      </c>
      <c r="AB45" s="58">
        <f t="shared" ref="AB45:AB47" si="23">-M45*SIN(Y45)</f>
        <v>-199.82989089645693</v>
      </c>
      <c r="AC45" s="64"/>
      <c r="AD45" s="82">
        <f t="shared" ref="AD45:AD47" si="24">$AA$40/$M$40*M45</f>
        <v>4.0903355722225762E-3</v>
      </c>
      <c r="AE45" s="82">
        <f t="shared" ref="AE45:AE47" si="25">$AB$40/$M$40*M45</f>
        <v>1.3392794868555475E-3</v>
      </c>
      <c r="AF45" s="22">
        <f t="shared" ref="AF45:AF47" si="26">AA45-AD45</f>
        <v>6.1594479596799276</v>
      </c>
      <c r="AG45" s="22">
        <f t="shared" ref="AG45:AG47" si="27">AB45-AE45</f>
        <v>-199.83123017594377</v>
      </c>
      <c r="AH45" s="64"/>
      <c r="AI45" s="25">
        <f t="shared" ref="AI45:AI47" si="28">A45</f>
        <v>4</v>
      </c>
      <c r="AJ45" s="82">
        <f t="shared" ref="AJ45:AJ47" si="29">AJ44+AF44</f>
        <v>717544.90250021359</v>
      </c>
      <c r="AK45" s="82">
        <f t="shared" ref="AK45:AK47" si="30">AK44+AG44</f>
        <v>459231.12045775657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410.77999999991152</v>
      </c>
      <c r="AO45" s="18">
        <f t="shared" ref="AO45:AO47" si="33">AN45*G45</f>
        <v>82086.167399989019</v>
      </c>
      <c r="AP45" s="9" t="str">
        <f t="shared" ref="AP45:AP47" si="34">D45&amp;","&amp;C45</f>
        <v>459231.12,717544.9</v>
      </c>
    </row>
    <row r="46" spans="1:44" s="46" customFormat="1">
      <c r="A46" s="20">
        <f t="shared" si="2"/>
        <v>5</v>
      </c>
      <c r="B46" s="44"/>
      <c r="C46" s="60">
        <v>717551.06</v>
      </c>
      <c r="D46" s="60">
        <v>459031.29</v>
      </c>
      <c r="E46" s="79"/>
      <c r="F46" s="72">
        <f t="shared" si="3"/>
        <v>-0.25</v>
      </c>
      <c r="G46" s="72">
        <f t="shared" si="4"/>
        <v>9.7899999999790452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9.7931915124534203</v>
      </c>
      <c r="N46" s="22">
        <f t="shared" si="11"/>
        <v>-1.545265613870332</v>
      </c>
      <c r="O46" s="22">
        <f t="shared" si="12"/>
        <v>88.537197901462349</v>
      </c>
      <c r="P46" s="24" t="str">
        <f t="shared" si="13"/>
        <v>88</v>
      </c>
      <c r="Q46" s="25" t="str">
        <f t="shared" si="14"/>
        <v>32</v>
      </c>
      <c r="R46" s="23" t="str">
        <f t="shared" si="15"/>
        <v>N</v>
      </c>
      <c r="S46" s="25" t="str">
        <f t="shared" si="16"/>
        <v>88</v>
      </c>
      <c r="T46" s="25" t="str">
        <f t="shared" si="17"/>
        <v>32</v>
      </c>
      <c r="U46" s="24" t="str">
        <f t="shared" si="18"/>
        <v>W</v>
      </c>
      <c r="V46" s="44"/>
      <c r="W46" s="22">
        <f t="shared" si="19"/>
        <v>88.533333333333331</v>
      </c>
      <c r="X46" s="22">
        <f t="shared" si="20"/>
        <v>91.466666666666669</v>
      </c>
      <c r="Y46" s="22">
        <f t="shared" si="21"/>
        <v>1.5963944891574802</v>
      </c>
      <c r="Z46" s="64"/>
      <c r="AA46" s="58">
        <f t="shared" si="22"/>
        <v>0.25066032942902594</v>
      </c>
      <c r="AB46" s="58">
        <f t="shared" si="23"/>
        <v>-9.7899831153501093</v>
      </c>
      <c r="AC46" s="64"/>
      <c r="AD46" s="82">
        <f t="shared" si="24"/>
        <v>2.0036241193209899E-4</v>
      </c>
      <c r="AE46" s="82">
        <f t="shared" si="25"/>
        <v>6.5603729449452503E-5</v>
      </c>
      <c r="AF46" s="22">
        <f t="shared" si="26"/>
        <v>0.25045996701709383</v>
      </c>
      <c r="AG46" s="22">
        <f t="shared" si="27"/>
        <v>-9.7900487190795591</v>
      </c>
      <c r="AH46" s="64"/>
      <c r="AI46" s="25">
        <f t="shared" si="28"/>
        <v>5</v>
      </c>
      <c r="AJ46" s="82">
        <f t="shared" si="29"/>
        <v>717551.06194817321</v>
      </c>
      <c r="AK46" s="82">
        <f t="shared" si="30"/>
        <v>459031.28922758059</v>
      </c>
      <c r="AL46" s="66"/>
      <c r="AM46" s="9" t="str">
        <f t="shared" si="31"/>
        <v>5 - 6</v>
      </c>
      <c r="AN46" s="18">
        <f t="shared" si="32"/>
        <v>404.36999999987893</v>
      </c>
      <c r="AO46" s="18">
        <f t="shared" si="33"/>
        <v>3958.782299990341</v>
      </c>
      <c r="AP46" s="9" t="str">
        <f t="shared" si="34"/>
        <v>459031.29,717551.06</v>
      </c>
    </row>
    <row r="47" spans="1:44" s="46" customFormat="1">
      <c r="A47" s="20">
        <f t="shared" si="2"/>
        <v>6</v>
      </c>
      <c r="B47" s="44"/>
      <c r="C47" s="60">
        <v>717551.31</v>
      </c>
      <c r="D47" s="60">
        <v>459021.5</v>
      </c>
      <c r="E47" s="79"/>
      <c r="F47" s="72">
        <f t="shared" si="3"/>
        <v>-202.05999999993946</v>
      </c>
      <c r="G47" s="72">
        <f t="shared" si="4"/>
        <v>-5.6400000000139698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202.13869792787253</v>
      </c>
      <c r="N47" s="22">
        <f t="shared" si="11"/>
        <v>2.7905255675627114E-2</v>
      </c>
      <c r="O47" s="22">
        <f t="shared" si="12"/>
        <v>1.5988533764469202</v>
      </c>
      <c r="P47" s="24" t="str">
        <f t="shared" si="13"/>
        <v>01</v>
      </c>
      <c r="Q47" s="25" t="str">
        <f t="shared" si="14"/>
        <v>36</v>
      </c>
      <c r="R47" s="23" t="str">
        <f t="shared" si="15"/>
        <v>N</v>
      </c>
      <c r="S47" s="25" t="str">
        <f t="shared" si="16"/>
        <v>01</v>
      </c>
      <c r="T47" s="25" t="str">
        <f t="shared" si="17"/>
        <v>36</v>
      </c>
      <c r="U47" s="24" t="str">
        <f t="shared" si="18"/>
        <v>E</v>
      </c>
      <c r="V47" s="44"/>
      <c r="W47" s="22">
        <f t="shared" si="19"/>
        <v>1.6</v>
      </c>
      <c r="X47" s="22">
        <f t="shared" si="20"/>
        <v>181.6</v>
      </c>
      <c r="Y47" s="22">
        <f t="shared" si="21"/>
        <v>3.1695179216217024</v>
      </c>
      <c r="Z47" s="64"/>
      <c r="AA47" s="58">
        <f t="shared" si="22"/>
        <v>202.05988708978811</v>
      </c>
      <c r="AB47" s="58">
        <f t="shared" si="23"/>
        <v>5.6440436955946618</v>
      </c>
      <c r="AC47" s="64"/>
      <c r="AD47" s="82">
        <f t="shared" si="24"/>
        <v>4.1356280034082664E-3</v>
      </c>
      <c r="AE47" s="82">
        <f t="shared" si="25"/>
        <v>1.3541093762193318E-3</v>
      </c>
      <c r="AF47" s="22">
        <f t="shared" si="26"/>
        <v>202.05575146178469</v>
      </c>
      <c r="AG47" s="22">
        <f t="shared" si="27"/>
        <v>5.6426895862184425</v>
      </c>
      <c r="AH47" s="64"/>
      <c r="AI47" s="25">
        <f t="shared" si="28"/>
        <v>6</v>
      </c>
      <c r="AJ47" s="82">
        <f t="shared" si="29"/>
        <v>717551.31240814028</v>
      </c>
      <c r="AK47" s="82">
        <f t="shared" si="30"/>
        <v>459021.4991788615</v>
      </c>
      <c r="AL47" s="66"/>
      <c r="AM47" s="9" t="str">
        <f t="shared" si="31"/>
        <v>6 - 1</v>
      </c>
      <c r="AN47" s="18">
        <f t="shared" si="32"/>
        <v>202.05999999993946</v>
      </c>
      <c r="AO47" s="18">
        <f t="shared" si="33"/>
        <v>-1139.6184000024814</v>
      </c>
      <c r="AP47" s="9" t="str">
        <f t="shared" si="34"/>
        <v>459021.5,717551.31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15" workbookViewId="0">
      <selection activeCell="D45" sqref="D4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3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825.83829999887394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412.91914999943697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7.4304433889851498E-3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13221.991914397224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98.245262409547962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-3.8218759817354453E-4</v>
      </c>
      <c r="AB40" s="91">
        <f>SUM(AB42:AB65536)</f>
        <v>7.4206078994052405E-3</v>
      </c>
      <c r="AC40" s="91"/>
      <c r="AD40" s="91">
        <f>SUM(AD42:AD65536)</f>
        <v>-3.8218759817354448E-4</v>
      </c>
      <c r="AE40" s="91">
        <f>SUM(AE42:AE65536)</f>
        <v>7.4206078994052405E-3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717620.28451505036</v>
      </c>
      <c r="AK40" s="92">
        <f>AK44+AG44</f>
        <v>458852.36550091964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3608.3299999999581</v>
      </c>
      <c r="G41" s="72">
        <f>IF(D42=0,D41-$D$41,D41-D42)</f>
        <v>3597.859999999986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5095.5511937865558</v>
      </c>
      <c r="N41" s="36">
        <f>IF(F41=0,,ATAN(G41/F41))</f>
        <v>0.78394524685865341</v>
      </c>
      <c r="O41" s="36">
        <f>ABS(DEGREES(N41))</f>
        <v>44.916754014342295</v>
      </c>
      <c r="P41" s="37" t="str">
        <f>TEXT(INT(O41),"00")</f>
        <v>44</v>
      </c>
      <c r="Q41" s="38" t="str">
        <f>TEXT((O41-P41)*60,"00")</f>
        <v>55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44.916666666666664</v>
      </c>
      <c r="X41" s="22">
        <f>IF(R41="",W41,IF(R41="N",IF(U41="E",180+W41,180-W41),IF(U41="E",360-W41,W41)))</f>
        <v>44.916666666666664</v>
      </c>
      <c r="Y41" s="22">
        <f>RADIANS(X41)</f>
        <v>0.78394372235411969</v>
      </c>
      <c r="Z41" s="64"/>
      <c r="AA41" s="58">
        <f>-M41*COS(Y41)</f>
        <v>-3608.3354849496463</v>
      </c>
      <c r="AB41" s="58">
        <f>-M41*SIN(Y41)</f>
        <v>-3597.8544990803607</v>
      </c>
      <c r="AC41" s="64"/>
      <c r="AD41" s="22">
        <v>0</v>
      </c>
      <c r="AE41" s="22">
        <v>0</v>
      </c>
      <c r="AF41" s="22">
        <f t="shared" ref="AF41:AG43" si="0">AA41-AD41</f>
        <v>-3608.3354849496463</v>
      </c>
      <c r="AG41" s="22">
        <f t="shared" si="0"/>
        <v>-3597.8544990803607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717620.29</v>
      </c>
      <c r="D42" s="60">
        <v>458852.36</v>
      </c>
      <c r="E42" s="79"/>
      <c r="F42" s="72">
        <f>IF(C43=0,C42-$C$42,C42-C43)</f>
        <v>18.510000000009313</v>
      </c>
      <c r="G42" s="72">
        <f>IF(D43=0,D42-$D$42,D42-D43)</f>
        <v>20.440000000002328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27.57559972150089</v>
      </c>
      <c r="N42" s="36">
        <f>IF(F42=0,,ATAN(G42/F42))</f>
        <v>0.8349083755732134</v>
      </c>
      <c r="O42" s="36">
        <f>ABS(DEGREES(N42))</f>
        <v>47.836726200468561</v>
      </c>
      <c r="P42" s="37" t="str">
        <f>TEXT(INT(O42),"00")</f>
        <v>47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47</v>
      </c>
      <c r="T42" s="38" t="str">
        <f>IF(L42="",IF(INT(Q42)=60,"00",Q42),L42)</f>
        <v>50</v>
      </c>
      <c r="U42" s="40" t="str">
        <f>IF(L42="",IF(G42&gt;0,"W","E"),"")</f>
        <v>W</v>
      </c>
      <c r="V42" s="44"/>
      <c r="W42" s="22">
        <f>IF(S42="due",90*(I42+K42),S42+T42/60)</f>
        <v>47.833333333333336</v>
      </c>
      <c r="X42" s="22">
        <f>IF(R42="",W42,IF(R42="N",IF(U42="E",180+W42,180-W42),IF(U42="E",360-W42,W42)))</f>
        <v>47.833333333333336</v>
      </c>
      <c r="Y42" s="22">
        <f>RADIANS(X42)</f>
        <v>0.83484915887062106</v>
      </c>
      <c r="Z42" s="64"/>
      <c r="AA42" s="58">
        <f>-M42*COS(Y42)</f>
        <v>-18.511210356955843</v>
      </c>
      <c r="AB42" s="58">
        <f>-M42*SIN(Y42)</f>
        <v>-20.438903863000348</v>
      </c>
      <c r="AC42" s="64"/>
      <c r="AD42" s="82">
        <f>$AA$40/$M$40*M42</f>
        <v>-1.0727287980383317E-4</v>
      </c>
      <c r="AE42" s="82">
        <f>$AB$40/$M$40*M42</f>
        <v>2.0828252488266519E-3</v>
      </c>
      <c r="AF42" s="22">
        <f t="shared" si="0"/>
        <v>-18.511103084076041</v>
      </c>
      <c r="AG42" s="22">
        <f t="shared" si="0"/>
        <v>-20.440986688249176</v>
      </c>
      <c r="AH42" s="63"/>
      <c r="AI42" s="38">
        <f>A42</f>
        <v>1</v>
      </c>
      <c r="AJ42" s="82">
        <f t="shared" ref="AJ42:AK44" si="1">AJ41+AF41</f>
        <v>717620.28451505036</v>
      </c>
      <c r="AK42" s="82">
        <f t="shared" si="1"/>
        <v>458852.36550091964</v>
      </c>
      <c r="AL42" s="66"/>
      <c r="AM42" s="9" t="str">
        <f>IF(A43=0,A42&amp;" - 1",A42&amp;" - "&amp;A43)</f>
        <v>1 - 2</v>
      </c>
      <c r="AN42" s="18">
        <f>F42</f>
        <v>18.510000000009313</v>
      </c>
      <c r="AO42" s="18">
        <f>AN42*G42</f>
        <v>378.34440000023346</v>
      </c>
      <c r="AP42" s="9" t="str">
        <f>D42&amp;","&amp;C42</f>
        <v>458852.36,717620.29</v>
      </c>
    </row>
    <row r="43" spans="1:44">
      <c r="A43" s="20">
        <f>A42+1</f>
        <v>2</v>
      </c>
      <c r="B43" s="44"/>
      <c r="C43" s="60">
        <v>717601.78</v>
      </c>
      <c r="D43" s="60">
        <v>458831.92</v>
      </c>
      <c r="E43" s="79"/>
      <c r="F43" s="72">
        <f>IF(C44=0,C43-$C$42,C43-C44)</f>
        <v>-40.71999999997206</v>
      </c>
      <c r="G43" s="72">
        <f>IF(D44=0,D43-$D$42,D43-D44)</f>
        <v>-0.3500000000349246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40.721504147044335</v>
      </c>
      <c r="N43" s="36">
        <f>IF(F43=0,,ATAN(G43/F43))</f>
        <v>8.5950732124174308E-3</v>
      </c>
      <c r="O43" s="36">
        <f>ABS(DEGREES(N43))</f>
        <v>0.49246141967746931</v>
      </c>
      <c r="P43" s="37" t="str">
        <f>TEXT(INT(O43),"00")</f>
        <v>00</v>
      </c>
      <c r="Q43" s="38" t="str">
        <f>TEXT((O43-P43)*60,"00")</f>
        <v>30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30</v>
      </c>
      <c r="U43" s="40" t="str">
        <f>IF(L43="",IF(G43&gt;0,"W","E"),"")</f>
        <v>E</v>
      </c>
      <c r="V43" s="44"/>
      <c r="W43" s="22">
        <f>IF(S43="due",90*(I43+K43),S43+T43/60)</f>
        <v>0.5</v>
      </c>
      <c r="X43" s="22">
        <f>IF(R43="",W43,IF(R43="N",IF(U43="E",180+W43,180-W43),IF(U43="E",360-W43,W43)))</f>
        <v>180.5</v>
      </c>
      <c r="Y43" s="22">
        <f>RADIANS(X43)</f>
        <v>3.1503192998497647</v>
      </c>
      <c r="Z43" s="64"/>
      <c r="AA43" s="58">
        <f>-M43*COS(Y43)</f>
        <v>40.71995359694408</v>
      </c>
      <c r="AB43" s="58">
        <f>-M43*SIN(Y43)</f>
        <v>0.35535765148635473</v>
      </c>
      <c r="AC43" s="64"/>
      <c r="AD43" s="82">
        <f>$AA$40/$M$40*M43</f>
        <v>-1.5841225808014525E-4</v>
      </c>
      <c r="AE43" s="82">
        <f>$AB$40/$M$40*M43</f>
        <v>3.0757545752135248E-3</v>
      </c>
      <c r="AF43" s="22">
        <f t="shared" si="0"/>
        <v>40.720112009202161</v>
      </c>
      <c r="AG43" s="22">
        <f t="shared" si="0"/>
        <v>0.3522818969111412</v>
      </c>
      <c r="AH43" s="64"/>
      <c r="AI43" s="25">
        <f>A43</f>
        <v>2</v>
      </c>
      <c r="AJ43" s="82">
        <f t="shared" si="1"/>
        <v>717601.77341196628</v>
      </c>
      <c r="AK43" s="82">
        <f t="shared" si="1"/>
        <v>458831.92451423139</v>
      </c>
      <c r="AL43" s="66"/>
      <c r="AM43" s="9" t="str">
        <f>IF(A44=0,A43&amp;" - 1",A43&amp;" - "&amp;A44)</f>
        <v>2 - 3</v>
      </c>
      <c r="AN43" s="18">
        <f>AN42+F42+F43</f>
        <v>-3.6999999999534339</v>
      </c>
      <c r="AO43" s="18">
        <f>AN43*G43</f>
        <v>1.2950000001129229</v>
      </c>
      <c r="AP43" s="9" t="str">
        <f>D43&amp;","&amp;C43</f>
        <v>458831.92,717601.78</v>
      </c>
    </row>
    <row r="44" spans="1:44" s="46" customFormat="1">
      <c r="A44" s="20">
        <f>A43+1</f>
        <v>3</v>
      </c>
      <c r="B44" s="44"/>
      <c r="C44" s="60">
        <v>717642.5</v>
      </c>
      <c r="D44" s="60">
        <v>458832.27</v>
      </c>
      <c r="E44" s="79"/>
      <c r="F44" s="72">
        <f>IF(C45=0,C44-$C$42,C44-C45)</f>
        <v>22.209999999962747</v>
      </c>
      <c r="G44" s="72">
        <f>IF(D45=0,D44-$D$42,D44-D45)</f>
        <v>-20.089999999967404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29.948158541002741</v>
      </c>
      <c r="N44" s="22">
        <f>IF(F44=0,,ATAN(G44/F44))</f>
        <v>-0.73532185983284948</v>
      </c>
      <c r="O44" s="22">
        <f>ABS(DEGREES(N44))</f>
        <v>42.130839152132566</v>
      </c>
      <c r="P44" s="24" t="str">
        <f>TEXT(INT(O44),"00")</f>
        <v>42</v>
      </c>
      <c r="Q44" s="25" t="str">
        <f>TEXT((O44-P44)*60,"00")</f>
        <v>08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08</v>
      </c>
      <c r="U44" s="24" t="str">
        <f>IF(L44="",IF(G44&gt;0,"W","E"),"")</f>
        <v>E</v>
      </c>
      <c r="V44" s="44"/>
      <c r="W44" s="22">
        <f>IF(S44="due",90*(I44+K44),S44+T44/60)</f>
        <v>42.133333333333333</v>
      </c>
      <c r="X44" s="22">
        <f>IF(R44="",W44,IF(R44="N",IF(U44="E",180+W44,180-W44),IF(U44="E",360-W44,W44)))</f>
        <v>317.86666666666667</v>
      </c>
      <c r="Y44" s="22">
        <f>RADIANS(X44)</f>
        <v>5.5478199156726422</v>
      </c>
      <c r="Z44" s="64"/>
      <c r="AA44" s="58">
        <f>-M44*COS(Y44)</f>
        <v>-22.209125427586411</v>
      </c>
      <c r="AB44" s="58">
        <f>-M44*SIN(Y44)</f>
        <v>20.090966819413399</v>
      </c>
      <c r="AC44" s="64"/>
      <c r="AD44" s="82">
        <f>$AA$40/$M$40*M44</f>
        <v>-1.1650246028956607E-4</v>
      </c>
      <c r="AE44" s="82">
        <f>$AB$40/$M$40*M44</f>
        <v>2.2620280753650641E-3</v>
      </c>
      <c r="AF44" s="22">
        <f>AA44-AD44</f>
        <v>-22.20900892512612</v>
      </c>
      <c r="AG44" s="22">
        <f>AB44-AE44</f>
        <v>20.088704791338035</v>
      </c>
      <c r="AH44" s="64"/>
      <c r="AI44" s="25">
        <f>A44</f>
        <v>3</v>
      </c>
      <c r="AJ44" s="82">
        <f t="shared" si="1"/>
        <v>717642.49352397549</v>
      </c>
      <c r="AK44" s="82">
        <f t="shared" si="1"/>
        <v>458832.27679612831</v>
      </c>
      <c r="AL44" s="66"/>
      <c r="AM44" s="9" t="str">
        <f>IF(A45=0,A44&amp;" - 1",A44&amp;" - "&amp;A45)</f>
        <v>3 - 1</v>
      </c>
      <c r="AN44" s="18">
        <f>AN43+F43+F44</f>
        <v>-22.209999999962747</v>
      </c>
      <c r="AO44" s="18">
        <f>AN44*G44</f>
        <v>446.19889999852762</v>
      </c>
      <c r="AP44" s="9" t="str">
        <f>D44&amp;","&amp;C44</f>
        <v>458832.27,717642.5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1948</vt:lpstr>
      <vt:lpstr>1949</vt:lpstr>
      <vt:lpstr>1950</vt:lpstr>
      <vt:lpstr>1951</vt:lpstr>
      <vt:lpstr>1952</vt:lpstr>
      <vt:lpstr>1953</vt:lpstr>
      <vt:lpstr>1954</vt:lpstr>
      <vt:lpstr>1955</vt:lpstr>
      <vt:lpstr>1956</vt:lpstr>
      <vt:lpstr>1957</vt:lpstr>
      <vt:lpstr>'1948'!Print_Area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2007-05-05T04:27:16Z</dcterms:modified>
</cp:coreProperties>
</file>