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4642" sheetId="2" r:id="rId1"/>
    <sheet name="4643" sheetId="4" r:id="rId2"/>
    <sheet name="4644" sheetId="5" r:id="rId3"/>
    <sheet name="4645" sheetId="6" r:id="rId4"/>
    <sheet name="4646" sheetId="7" r:id="rId5"/>
    <sheet name="4647" sheetId="8" r:id="rId6"/>
    <sheet name="4648" sheetId="9" r:id="rId7"/>
    <sheet name="4649" sheetId="10" r:id="rId8"/>
    <sheet name="4650" sheetId="11" r:id="rId9"/>
    <sheet name="4651" sheetId="3" r:id="rId10"/>
  </sheets>
  <definedNames>
    <definedName name="_xlnm.Print_Area" localSheetId="0">'4642'!$A$1:$AJ$43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6" i="7"/>
  <c r="G46"/>
  <c r="F46"/>
  <c r="N46" s="1"/>
  <c r="O46" s="1"/>
  <c r="AP45"/>
  <c r="G45"/>
  <c r="F45"/>
  <c r="N45" s="1"/>
  <c r="O45" s="1"/>
  <c r="A45"/>
  <c r="A46" s="1"/>
  <c r="AP46" i="6"/>
  <c r="G46"/>
  <c r="F46"/>
  <c r="N46" s="1"/>
  <c r="O46" s="1"/>
  <c r="AP45"/>
  <c r="G45"/>
  <c r="F45"/>
  <c r="N45" s="1"/>
  <c r="O45" s="1"/>
  <c r="A45"/>
  <c r="A46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5" i="9"/>
  <c r="AA45"/>
  <c r="AB45" i="8"/>
  <c r="AA45"/>
  <c r="AB46" i="7"/>
  <c r="AA46"/>
  <c r="AB45"/>
  <c r="AA45"/>
  <c r="AB46" i="6"/>
  <c r="AA46"/>
  <c r="AB45"/>
  <c r="AA45"/>
  <c r="AB45" i="5"/>
  <c r="AA45"/>
  <c r="AB45" i="4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0"/>
  <c r="AK45"/>
  <c r="AK40"/>
  <c r="AJ45" i="8"/>
  <c r="AJ40"/>
  <c r="AK45"/>
  <c r="AK40"/>
  <c r="AJ45" i="7"/>
  <c r="AJ46" s="1"/>
  <c r="AJ40"/>
  <c r="AK45"/>
  <c r="AK46" s="1"/>
  <c r="AK40"/>
  <c r="AJ45" i="6"/>
  <c r="AJ46" s="1"/>
  <c r="AJ40"/>
  <c r="AK45"/>
  <c r="AK46" s="1"/>
  <c r="AK40"/>
  <c r="AJ45" i="5"/>
  <c r="AJ40"/>
  <c r="AK45"/>
  <c r="AK40"/>
  <c r="AJ45" i="4"/>
  <c r="AJ40"/>
  <c r="AK45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<sst xmlns="http://schemas.openxmlformats.org/spreadsheetml/2006/main" count="930" uniqueCount="102">
  <si>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</si>
  <si>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</si>
  <si>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</si>
  <si>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</si>
  <si>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</si>
  <si>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</si>
  <si>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</si>
  <si>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</si>
  <si>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</si>
  <si>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</si>
  <si>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</si>
  <si>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</si>
  <si>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</si>
  <si>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</si>
  <si>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</si>
  <si>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</si>
  <si>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</si>
  <si>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</si>
  <si>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</si>
  <si>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</si>
  <si>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</si>
  <si>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</si>
  <si>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</si>
  <si>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</si>
  <si>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</si>
  <si>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</si>
  <si>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</si>
  <si>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</si>
  <si>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</si>
  <si>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</si>
  <si>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</si>
  <si>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</si>
  <si>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</si>
  <si>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</si>
  <si>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</si>
  <si>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</si>
  <si>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</si>
  <si>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</si>
  <si>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</si>
  <si>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</si>
  <si>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</si>
  <si>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</si>
  <si>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</si>
  <si>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</si>
  <si>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</si>
  <si>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</si>
  <si>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</si>
  <si>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</si>
  <si>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</si>
  <si>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</si>
  <si>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</si>
  <si>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</si>
  <si>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</si>
  <si>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</si>
  <si>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</si>
  <si>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</si>
  <si>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</si>
  <si>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4642</t>
  </si>
  <si>
    <t>Palencia, Agustin</t>
  </si>
  <si>
    <t>409 C-4</t>
  </si>
  <si>
    <t>6 30 N. 124 40 E.</t>
  </si>
  <si>
    <t>Bo. 1 Lopez Jaena</t>
  </si>
  <si>
    <t>Norala</t>
  </si>
  <si>
    <t>South Cotabato</t>
  </si>
  <si>
    <t>Mindanao</t>
  </si>
  <si>
    <t>L. Clarin</t>
  </si>
  <si>
    <t>November 16, 1972</t>
  </si>
  <si>
    <t>1,509.36</t>
  </si>
  <si>
    <t>BLLM 1</t>
  </si>
  <si>
    <t>4643</t>
  </si>
  <si>
    <t>Umadhay, Feliciano</t>
  </si>
  <si>
    <t>1,516.60</t>
  </si>
  <si>
    <t>4644</t>
  </si>
  <si>
    <t>Java, Jacinto</t>
  </si>
  <si>
    <t>1,491.61</t>
  </si>
  <si>
    <t>4645</t>
  </si>
  <si>
    <t>Mirasol, Thelma</t>
  </si>
  <si>
    <t>November 16, 1970</t>
  </si>
  <si>
    <t>1,507.19</t>
  </si>
  <si>
    <t>4646</t>
  </si>
  <si>
    <t>Defensor, Avelino</t>
  </si>
  <si>
    <t xml:space="preserve">409 C-4 </t>
  </si>
  <si>
    <t>1,502.19</t>
  </si>
  <si>
    <t>4647</t>
  </si>
  <si>
    <t>Pareja, Clarita</t>
  </si>
  <si>
    <t>1,453.47</t>
  </si>
  <si>
    <t>4648</t>
  </si>
  <si>
    <t>Labato, Santiago</t>
  </si>
  <si>
    <t>Mimdanao</t>
  </si>
  <si>
    <t>November 17, 1972</t>
  </si>
  <si>
    <t>1,524.71</t>
  </si>
  <si>
    <t>4649</t>
  </si>
  <si>
    <t>Frondozo, Dionicio</t>
  </si>
  <si>
    <t>Bo.1 Lopez Jaena</t>
  </si>
  <si>
    <t>1,484.55</t>
  </si>
  <si>
    <t>4650</t>
  </si>
  <si>
    <t>Hermo, Laureano</t>
  </si>
  <si>
    <t>1,504.61</t>
  </si>
  <si>
    <t>4651</t>
  </si>
  <si>
    <t>Conta,Flariano</t>
  </si>
  <si>
    <t>Nov. 17, 1972</t>
  </si>
  <si>
    <t>1,466.35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</si>
</sst>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25" sqref="D2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3018.715400000905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1509.3577000004525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5.093135856357036E-3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31234.700433979066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159.08257274286944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-1.6804461397370574E-3</v>
      </c>
      <c r="AB40" s="91">
        <f>SUM(AB42:AB65536)</f>
        <v>-4.8079240450273897E-3</v>
      </c>
      <c r="AC40" s="91"/>
      <c r="AD40" s="91">
        <f>SUM(AD42:AD65536)</f>
        <v>-1.6804461397370574E-3</v>
      </c>
      <c r="AE40" s="91">
        <f>SUM(AE42:AE65536)</f>
        <v>-4.8079240450273897E-3</v>
      </c>
      <c r="AF40" s="91">
        <f>SUM(AF42:AF65536)</f>
        <v>0</v>
      </c>
      <c r="AG40" s="91">
        <f>SUM(AG42:AG65536)</f>
        <v>2.6645352591003757E-15</v>
      </c>
      <c r="AH40" s="92"/>
      <c r="AI40" s="93">
        <v>1</v>
      </c>
      <c r="AJ40" s="92">
        <f>AJ44+AF44</f>
        <v>719462.07699144352</v>
      </c>
      <c r="AK40" s="92">
        <f>AK44+AG44</f>
        <v>464913.37954197964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1715.8399999999674</v>
      </c>
      <c r="G41" s="72">
        <f>IF(D42=0,D41-$D$41,D41-D42)</f>
        <v>-2437.7200000000303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2981.0376891277365</v>
      </c>
      <c r="N41" s="36">
        <f>IF(F41=0,,ATAN(G41/F41))</f>
        <v>-0.95747721133826291</v>
      </c>
      <c r="O41" s="36">
        <f>ABS(DEGREES(N41))</f>
        <v>54.859403189638037</v>
      </c>
      <c r="P41" s="37" t="str">
        <f>TEXT(INT(O41),"00")</f>
        <v>54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54</v>
      </c>
      <c r="T41" s="38" t="str">
        <f>IF(L41="",IF(INT(Q41)=60,"00",Q41),L41)</f>
        <v>52</v>
      </c>
      <c r="U41" s="40" t="str">
        <f>IF(L41="",IF(G41&gt;0,"W","E"),"")</f>
        <v>E</v>
      </c>
      <c r="V41" s="41"/>
      <c r="W41" s="22">
        <f>IF(S41="due",90*(I41+K41),S41+T41/60)</f>
        <v>54.866666666666667</v>
      </c>
      <c r="X41" s="22">
        <f>IF(R41="",W41,IF(R41="N",IF(U41="E",180+W41,180-W41),IF(U41="E",360-W41,W41)))</f>
        <v>305.13333333333333</v>
      </c>
      <c r="Y41" s="22">
        <f>RADIANS(X41)</f>
        <v>5.3255813242520311</v>
      </c>
      <c r="Z41" s="64"/>
      <c r="AA41" s="58">
        <f>-M41*COS(Y41)</f>
        <v>-1715.5309525744817</v>
      </c>
      <c r="AB41" s="58">
        <f>-M41*SIN(Y41)</f>
        <v>2437.9375001748767</v>
      </c>
      <c r="AC41" s="64"/>
      <c r="AD41" s="22">
        <v>0</v>
      </c>
      <c r="AE41" s="22">
        <v>0</v>
      </c>
      <c r="AF41" s="22">
        <f t="shared" ref="AF41:AG43" si="0">AA41-AD41</f>
        <v>-1715.5309525744817</v>
      </c>
      <c r="AG41" s="22">
        <f t="shared" si="0"/>
        <v>2437.9375001748767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719512.78</v>
      </c>
      <c r="D42" s="60">
        <v>464887.94</v>
      </c>
      <c r="E42" s="79"/>
      <c r="F42" s="72">
        <f>IF(C43=0,C42-$C$42,C42-C43)</f>
        <v>1.1500000000232831</v>
      </c>
      <c r="G42" s="72">
        <f>IF(D43=0,D42-$D$42,D42-D43)</f>
        <v>-30.239999999990687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30.261858832522009</v>
      </c>
      <c r="N42" s="36">
        <f>IF(F42=0,,ATAN(G42/F42))</f>
        <v>-1.5327855430936437</v>
      </c>
      <c r="O42" s="36">
        <f>ABS(DEGREES(N42))</f>
        <v>87.822142517933557</v>
      </c>
      <c r="P42" s="37" t="str">
        <f>TEXT(INT(O42),"00")</f>
        <v>87</v>
      </c>
      <c r="Q42" s="38" t="str">
        <f>TEXT((O42-P42)*60,"00")</f>
        <v>49</v>
      </c>
      <c r="R42" s="39" t="str">
        <f>IF(L42="",IF(F42&gt;0,"S","N"),"")</f>
        <v>S</v>
      </c>
      <c r="S42" s="25" t="str">
        <f>IF(L42="",IF(INT(Q42)=60,INT(P42+1),P42),"due")</f>
        <v>87</v>
      </c>
      <c r="T42" s="38" t="str">
        <f>IF(L42="",IF(INT(Q42)=60,"00",Q42),L42)</f>
        <v>49</v>
      </c>
      <c r="U42" s="40" t="str">
        <f>IF(L42="",IF(G42&gt;0,"W","E"),"")</f>
        <v>E</v>
      </c>
      <c r="V42" s="44"/>
      <c r="W42" s="22">
        <f>IF(S42="due",90*(I42+K42),S42+T42/60)</f>
        <v>87.816666666666663</v>
      </c>
      <c r="X42" s="22">
        <f>IF(R42="",W42,IF(R42="N",IF(U42="E",180+W42,180-W42),IF(U42="E",360-W42,W42)))</f>
        <v>272.18333333333334</v>
      </c>
      <c r="Y42" s="22">
        <f>RADIANS(X42)</f>
        <v>4.7504953357198998</v>
      </c>
      <c r="Z42" s="64"/>
      <c r="AA42" s="58">
        <f>-M42*COS(Y42)</f>
        <v>-1.1528900809777285</v>
      </c>
      <c r="AB42" s="58">
        <f>-M42*SIN(Y42)</f>
        <v>30.239889954506673</v>
      </c>
      <c r="AC42" s="64"/>
      <c r="AD42" s="82">
        <f>$AA$40/$M$40*M42</f>
        <v>-3.1966684332277866E-4</v>
      </c>
      <c r="AE42" s="82">
        <f>$AB$40/$M$40*M42</f>
        <v>-9.1459872831751554E-4</v>
      </c>
      <c r="AF42" s="22">
        <f t="shared" si="0"/>
        <v>-1.1525704141344058</v>
      </c>
      <c r="AG42" s="22">
        <f t="shared" si="0"/>
        <v>30.240804553234991</v>
      </c>
      <c r="AH42" s="63"/>
      <c r="AI42" s="38">
        <f>A42</f>
        <v>1</v>
      </c>
      <c r="AJ42" s="82">
        <f t="shared" ref="AJ42:AK44" si="1">AJ41+AF41</f>
        <v>719513.08904742554</v>
      </c>
      <c r="AK42" s="82">
        <f t="shared" si="1"/>
        <v>464888.15750017483</v>
      </c>
      <c r="AL42" s="66"/>
      <c r="AM42" s="9" t="str">
        <f>IF(A43=0,A42&amp;" - 1",A42&amp;" - "&amp;A43)</f>
        <v>1 - 2</v>
      </c>
      <c r="AN42" s="18">
        <f>F42</f>
        <v>1.1500000000232831</v>
      </c>
      <c r="AO42" s="18">
        <f>AN42*G42</f>
        <v>-34.776000000693372</v>
      </c>
      <c r="AP42" s="9" t="str">
        <f>D42&amp;","&amp;C42</f>
        <v>464887.94,719512.78</v>
      </c>
    </row>
    <row r="43" spans="1:44">
      <c r="A43" s="20">
        <f>A42+1</f>
        <v>2</v>
      </c>
      <c r="B43" s="44"/>
      <c r="C43" s="60">
        <v>719511.63</v>
      </c>
      <c r="D43" s="60">
        <v>464918.18</v>
      </c>
      <c r="E43" s="79"/>
      <c r="F43" s="72">
        <f>IF(C44=0,C43-$C$42,C43-C44)</f>
        <v>47.099999999976717</v>
      </c>
      <c r="G43" s="72">
        <f>IF(D44=0,D43-$D$42,D43-D44)</f>
        <v>1.9600000000209548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47.140763676439192</v>
      </c>
      <c r="N43" s="36">
        <f>IF(F43=0,,ATAN(G43/F43))</f>
        <v>4.1589592416422259E-2</v>
      </c>
      <c r="O43" s="36">
        <f>ABS(DEGREES(N43))</f>
        <v>2.3829081171302904</v>
      </c>
      <c r="P43" s="37" t="str">
        <f>TEXT(INT(O43),"00")</f>
        <v>02</v>
      </c>
      <c r="Q43" s="38" t="str">
        <f>TEXT((O43-P43)*60,"00")</f>
        <v>23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23</v>
      </c>
      <c r="U43" s="40" t="str">
        <f>IF(L43="",IF(G43&gt;0,"W","E"),"")</f>
        <v>W</v>
      </c>
      <c r="V43" s="44"/>
      <c r="W43" s="22">
        <f>IF(S43="due",90*(I43+K43),S43+T43/60)</f>
        <v>2.3833333333333333</v>
      </c>
      <c r="X43" s="22">
        <f>IF(R43="",W43,IF(R43="N",IF(U43="E",180+W43,180-W43),IF(U43="E",360-W43,W43)))</f>
        <v>2.3833333333333333</v>
      </c>
      <c r="Y43" s="22">
        <f>RADIANS(X43)</f>
        <v>4.1597013839198185E-2</v>
      </c>
      <c r="Z43" s="64"/>
      <c r="AA43" s="58">
        <f>-M43*COS(Y43)</f>
        <v>-47.099985452691001</v>
      </c>
      <c r="AB43" s="58">
        <f>-M43*SIN(Y43)</f>
        <v>-1.9603495489797216</v>
      </c>
      <c r="AC43" s="64"/>
      <c r="AD43" s="82">
        <f>$AA$40/$M$40*M43</f>
        <v>-4.9796475489726389E-4</v>
      </c>
      <c r="AE43" s="82">
        <f>$AB$40/$M$40*M43</f>
        <v>-1.42472684011244E-3</v>
      </c>
      <c r="AF43" s="22">
        <f t="shared" si="0"/>
        <v>-47.099487487936102</v>
      </c>
      <c r="AG43" s="22">
        <f t="shared" si="0"/>
        <v>-1.9589248221396092</v>
      </c>
      <c r="AH43" s="64"/>
      <c r="AI43" s="25">
        <f>A43</f>
        <v>2</v>
      </c>
      <c r="AJ43" s="82">
        <f t="shared" si="1"/>
        <v>719511.93647701142</v>
      </c>
      <c r="AK43" s="82">
        <f t="shared" si="1"/>
        <v>464918.39830472803</v>
      </c>
      <c r="AL43" s="66"/>
      <c r="AM43" s="9" t="str">
        <f>IF(A44=0,A43&amp;" - 1",A43&amp;" - "&amp;A44)</f>
        <v>2 - 3</v>
      </c>
      <c r="AN43" s="18">
        <f>AN42+F42+F43</f>
        <v>49.400000000023283</v>
      </c>
      <c r="AO43" s="18">
        <f>AN43*G43</f>
        <v>96.824000001080805</v>
      </c>
      <c r="AP43" s="9" t="str">
        <f>D43&amp;","&amp;C43</f>
        <v>464918.18,719511.63</v>
      </c>
    </row>
    <row r="44" spans="1:44" s="46" customFormat="1">
      <c r="A44" s="20">
        <f>A43+1</f>
        <v>3</v>
      </c>
      <c r="B44" s="44"/>
      <c r="C44" s="60">
        <v>719464.53</v>
      </c>
      <c r="D44" s="60">
        <v>464916.22</v>
      </c>
      <c r="E44" s="79"/>
      <c r="F44" s="72">
        <f>IF(C45=0,C44-$C$42,C44-C45)</f>
        <v>2.7600000000093132</v>
      </c>
      <c r="G44" s="72">
        <f>IF(D45=0,D44-$D$42,D44-D45)</f>
        <v>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4.1208251600907744</v>
      </c>
      <c r="N44" s="22">
        <f>IF(F44=0,,ATAN(G44/F44))</f>
        <v>0.83689897434661709</v>
      </c>
      <c r="O44" s="22">
        <f>ABS(DEGREES(N44))</f>
        <v>47.950779108888511</v>
      </c>
      <c r="P44" s="24" t="str">
        <f>TEXT(INT(O44),"00")</f>
        <v>47</v>
      </c>
      <c r="Q44" s="25" t="str">
        <f>TEXT((O44-P44)*60,"00")</f>
        <v>57</v>
      </c>
      <c r="R44" s="23" t="str">
        <f>IF(L44="",IF(F44&gt;0,"S","N"),"")</f>
        <v>S</v>
      </c>
      <c r="S44" s="25" t="str">
        <f>IF(L44="",IF(INT(Q44)=60,INT(P44+1),P44),"due")</f>
        <v>47</v>
      </c>
      <c r="T44" s="25" t="str">
        <f>IF(L44="",IF(INT(Q44)=60,"00",Q44),L44)</f>
        <v>57</v>
      </c>
      <c r="U44" s="24" t="str">
        <f>IF(L44="",IF(G44&gt;0,"W","E"),"")</f>
        <v>W</v>
      </c>
      <c r="V44" s="44"/>
      <c r="W44" s="22">
        <f>IF(S44="due",90*(I44+K44),S44+T44/60)</f>
        <v>47.95</v>
      </c>
      <c r="X44" s="22">
        <f>IF(R44="",W44,IF(R44="N",IF(U44="E",180+W44,180-W44),IF(U44="E",360-W44,W44)))</f>
        <v>47.95</v>
      </c>
      <c r="Y44" s="22">
        <f>RADIANS(X44)</f>
        <v>0.83688537633128102</v>
      </c>
      <c r="Z44" s="64"/>
      <c r="AA44" s="58">
        <f>-M44*COS(Y44)</f>
        <v>-2.7600416096810698</v>
      </c>
      <c r="AB44" s="58">
        <f>-M44*SIN(Y44)</f>
        <v>-3.0599624691924383</v>
      </c>
      <c r="AC44" s="64"/>
      <c r="AD44" s="82">
        <f>$AA$40/$M$40*M44</f>
        <v>-4.3529750703734923E-5</v>
      </c>
      <c r="AE44" s="82">
        <f>$AB$40/$M$40*M44</f>
        <v>-1.2454295923776691E-4</v>
      </c>
      <c r="AF44" s="22">
        <f>AA44-AD44</f>
        <v>-2.7599980799303663</v>
      </c>
      <c r="AG44" s="22">
        <f>AB44-AE44</f>
        <v>-3.0598379262332007</v>
      </c>
      <c r="AH44" s="64"/>
      <c r="AI44" s="25">
        <f>A44</f>
        <v>3</v>
      </c>
      <c r="AJ44" s="82">
        <f t="shared" si="1"/>
        <v>719464.83698952349</v>
      </c>
      <c r="AK44" s="82">
        <f t="shared" si="1"/>
        <v>464916.43937990587</v>
      </c>
      <c r="AL44" s="66"/>
      <c r="AM44" s="9" t="str">
        <f>IF(A45=0,A44&amp;" - 1",A44&amp;" - "&amp;A45)</f>
        <v>3 - 4</v>
      </c>
      <c r="AN44" s="18">
        <f>AN43+F43+F44</f>
        <v>99.260000000009313</v>
      </c>
      <c r="AO44" s="18">
        <f>AN44*G44</f>
        <v>303.73559999979739</v>
      </c>
      <c r="AP44" s="9" t="str">
        <f>D44&amp;","&amp;C44</f>
        <v>464916.22,719464.53</v>
      </c>
    </row>
    <row r="45" spans="1:44" s="46" customFormat="1">
      <c r="A45" s="20">
        <f t="shared" ref="A45:A46" si="2">A44+1</f>
        <v>4</v>
      </c>
      <c r="B45" s="44"/>
      <c r="C45" s="60">
        <v>719461.77</v>
      </c>
      <c r="D45" s="60">
        <v>464913.16</v>
      </c>
      <c r="E45" s="79"/>
      <c r="F45" s="72">
        <f t="shared" ref="F45:F46" si="3">IF(C46=0,C45-$C$42,C45-C46)</f>
        <v>-0.54999999993015081</v>
      </c>
      <c r="G45" s="72">
        <f t="shared" ref="G45:G46" si="4">IF(D46=0,D45-$D$42,D45-D46)</f>
        <v>27.059999999997672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27.065588853741886</v>
      </c>
      <c r="N45" s="22">
        <f t="shared" ref="N45:N46" si="11">IF(F45=0,,ATAN(G45/F45))</f>
        <v>-1.5504739217264696</v>
      </c>
      <c r="O45" s="22">
        <f t="shared" ref="O45:O46" si="12">ABS(DEGREES(N45))</f>
        <v>88.835611960023854</v>
      </c>
      <c r="P45" s="24" t="str">
        <f t="shared" ref="P45:P46" si="13">TEXT(INT(O45),"00")</f>
        <v>88</v>
      </c>
      <c r="Q45" s="25" t="str">
        <f t="shared" ref="Q45:Q46" si="14">TEXT((O45-P45)*60,"00")</f>
        <v>50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88.833333333333329</v>
      </c>
      <c r="X45" s="22">
        <f t="shared" ref="X45:X46" si="20">IF(R45="",W45,IF(R45="N",IF(U45="E",180+W45,180-W45),IF(U45="E",360-W45,W45)))</f>
        <v>91.166666666666671</v>
      </c>
      <c r="Y45" s="22">
        <f t="shared" ref="Y45:Y46" si="21">RADIANS(X45)</f>
        <v>1.5911585014014973</v>
      </c>
      <c r="Z45" s="64"/>
      <c r="AA45" s="58">
        <f t="shared" ref="AA45:AA46" si="22">-M45*COS(Y45)</f>
        <v>0.55107616319790143</v>
      </c>
      <c r="AB45" s="58">
        <f t="shared" ref="AB45:AB46" si="23">-M45*SIN(Y45)</f>
        <v>-27.059978105352414</v>
      </c>
      <c r="AC45" s="64"/>
      <c r="AD45" s="82">
        <f t="shared" ref="AD45:AD46" si="24">$AA$40/$M$40*M45</f>
        <v>-2.8590349982895617E-4</v>
      </c>
      <c r="AE45" s="82">
        <f t="shared" ref="AE45:AE46" si="25">$AB$40/$M$40*M45</f>
        <v>-8.1799843439207712E-4</v>
      </c>
      <c r="AF45" s="22">
        <f t="shared" ref="AF45:AF46" si="26">AA45-AD45</f>
        <v>0.55136206669773036</v>
      </c>
      <c r="AG45" s="22">
        <f t="shared" ref="AG45:AG46" si="27">AB45-AE45</f>
        <v>-27.059160106918021</v>
      </c>
      <c r="AH45" s="64"/>
      <c r="AI45" s="25">
        <f t="shared" ref="AI45:AI46" si="28">A45</f>
        <v>4</v>
      </c>
      <c r="AJ45" s="82">
        <f t="shared" ref="AJ45:AJ46" si="29">AJ44+AF44</f>
        <v>719462.07699144352</v>
      </c>
      <c r="AK45" s="82">
        <f t="shared" ref="AK45:AK46" si="30">AK44+AG44</f>
        <v>464913.37954197964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101.47000000008848</v>
      </c>
      <c r="AO45" s="18">
        <f t="shared" ref="AO45:AO46" si="33">AN45*G45</f>
        <v>2745.778200002158</v>
      </c>
      <c r="AP45" s="9" t="str">
        <f t="shared" ref="AP45:AP46" si="34">D45&amp;","&amp;C45</f>
        <v>464913.16,719461.77</v>
      </c>
    </row>
    <row r="46" spans="1:44" s="46" customFormat="1">
      <c r="A46" s="20">
        <f t="shared" si="2"/>
        <v>5</v>
      </c>
      <c r="B46" s="44"/>
      <c r="C46" s="60">
        <v>719462.32</v>
      </c>
      <c r="D46" s="60">
        <v>464886.1</v>
      </c>
      <c r="E46" s="79"/>
      <c r="F46" s="72">
        <f t="shared" si="3"/>
        <v>-50.460000000079162</v>
      </c>
      <c r="G46" s="72">
        <f t="shared" si="4"/>
        <v>-1.8400000000256114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50.493536220075569</v>
      </c>
      <c r="N46" s="22">
        <f t="shared" si="11"/>
        <v>3.6448377411762739E-2</v>
      </c>
      <c r="O46" s="22">
        <f t="shared" si="12"/>
        <v>2.088338195793968</v>
      </c>
      <c r="P46" s="24" t="str">
        <f t="shared" si="13"/>
        <v>02</v>
      </c>
      <c r="Q46" s="25" t="str">
        <f t="shared" si="14"/>
        <v>05</v>
      </c>
      <c r="R46" s="23" t="str">
        <f t="shared" si="15"/>
        <v>N</v>
      </c>
      <c r="S46" s="25" t="str">
        <f t="shared" si="16"/>
        <v>02</v>
      </c>
      <c r="T46" s="25" t="str">
        <f t="shared" si="17"/>
        <v>05</v>
      </c>
      <c r="U46" s="24" t="str">
        <f t="shared" si="18"/>
        <v>E</v>
      </c>
      <c r="V46" s="44"/>
      <c r="W46" s="22">
        <f t="shared" si="19"/>
        <v>2.0833333333333335</v>
      </c>
      <c r="X46" s="22">
        <f t="shared" si="20"/>
        <v>182.08333333333334</v>
      </c>
      <c r="Y46" s="22">
        <f t="shared" si="21"/>
        <v>3.1779536796730086</v>
      </c>
      <c r="Z46" s="64"/>
      <c r="AA46" s="58">
        <f t="shared" si="22"/>
        <v>50.460160534012161</v>
      </c>
      <c r="AB46" s="58">
        <f t="shared" si="23"/>
        <v>1.8355922449728734</v>
      </c>
      <c r="AC46" s="64"/>
      <c r="AD46" s="82">
        <f t="shared" si="24"/>
        <v>-5.3338129098432364E-4</v>
      </c>
      <c r="AE46" s="82">
        <f t="shared" si="25"/>
        <v>-1.5260570829675898E-3</v>
      </c>
      <c r="AF46" s="22">
        <f t="shared" si="26"/>
        <v>50.460693915303146</v>
      </c>
      <c r="AG46" s="22">
        <f t="shared" si="27"/>
        <v>1.837118302055841</v>
      </c>
      <c r="AH46" s="64"/>
      <c r="AI46" s="25">
        <f t="shared" si="28"/>
        <v>5</v>
      </c>
      <c r="AJ46" s="82">
        <f t="shared" si="29"/>
        <v>719462.62835351017</v>
      </c>
      <c r="AK46" s="82">
        <f t="shared" si="30"/>
        <v>464886.32038187271</v>
      </c>
      <c r="AL46" s="66"/>
      <c r="AM46" s="9" t="str">
        <f t="shared" si="31"/>
        <v>5 - 1</v>
      </c>
      <c r="AN46" s="18">
        <f t="shared" si="32"/>
        <v>50.460000000079162</v>
      </c>
      <c r="AO46" s="18">
        <f t="shared" si="33"/>
        <v>-92.846400001438013</v>
      </c>
      <c r="AP46" s="9" t="str">
        <f t="shared" si="34"/>
        <v>464886.1,719462.32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M24" sqref="M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99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93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100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101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2932.7080999972836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1466.3540499986418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2.77171796467566E-3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56953.733466426376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57000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57000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157.85968620424333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2.7650831502847584E-3</v>
      </c>
      <c r="AB40" s="91">
        <f>SUM(AB42:AB65536)</f>
        <v>1.9166545780890942E-4</v>
      </c>
      <c r="AC40" s="91"/>
      <c r="AD40" s="91">
        <f>SUM(AD42:AD65536)</f>
        <v>2.7650831502847584E-3</v>
      </c>
      <c r="AE40" s="91">
        <f>SUM(AE42:AE65536)</f>
        <v>1.9166545780890942E-4</v>
      </c>
      <c r="AF40" s="91">
        <f>SUM(AF42:AF65536)</f>
        <v>-4.4131365228849972E-15</v>
      </c>
      <c r="AG40" s="91">
        <f>SUM(AG42:AG65536)</f>
        <v>0</v>
      </c>
      <c r="AH40" s="92"/>
      <c r="AI40" s="93">
        <v>1</v>
      </c>
      <c r="AJ40" s="92">
        <f>AJ44+AF44</f>
        <v>719518.15547349444</v>
      </c>
      <c r="AK40" s="92">
        <f>AK44+AG44</f>
        <v>464722.9980774509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1710.4899999999907</v>
      </c>
      <c r="G41" s="72">
        <f>IF(D42=0,D41-$D$41,D41-D42)</f>
        <v>-2242.1200000000536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2820.0847743463687</v>
      </c>
      <c r="N41" s="36">
        <f>IF(F41=0,,ATAN(G41/F41))</f>
        <v>-0.91909679105677533</v>
      </c>
      <c r="O41" s="36">
        <f>ABS(DEGREES(N41))</f>
        <v>52.660367091570492</v>
      </c>
      <c r="P41" s="37" t="str">
        <f>TEXT(INT(O41),"00")</f>
        <v>52</v>
      </c>
      <c r="Q41" s="38" t="str">
        <f>TEXT((O41-P41)*60,"00")</f>
        <v>40</v>
      </c>
      <c r="R41" s="39" t="str">
        <f>IF(L41="",IF(F41&gt;0,"S","N"),"")</f>
        <v>S</v>
      </c>
      <c r="S41" s="25" t="str">
        <f>IF(L41="",IF(INT(Q41)=60,INT(P41+1),P41),"due")</f>
        <v>52</v>
      </c>
      <c r="T41" s="38" t="str">
        <f>IF(L41="",IF(INT(Q41)=60,"00",Q41),L41)</f>
        <v>40</v>
      </c>
      <c r="U41" s="40" t="str">
        <f>IF(L41="",IF(G41&gt;0,"W","E"),"")</f>
        <v>E</v>
      </c>
      <c r="V41" s="41"/>
      <c r="W41" s="22">
        <f>IF(S41="due",90*(I41+K41),S41+T41/60)</f>
        <v>52.666666666666664</v>
      </c>
      <c r="X41" s="22">
        <f>IF(R41="",W41,IF(R41="N",IF(U41="E",180+W41,180-W41),IF(U41="E",360-W41,W41)))</f>
        <v>307.33333333333331</v>
      </c>
      <c r="Y41" s="22">
        <f>RADIANS(X41)</f>
        <v>5.3639785677959058</v>
      </c>
      <c r="Z41" s="64"/>
      <c r="AA41" s="58">
        <f>-M41*COS(Y41)</f>
        <v>-1710.2434723190222</v>
      </c>
      <c r="AB41" s="58">
        <f>-M41*SIN(Y41)</f>
        <v>2242.3080519612786</v>
      </c>
      <c r="AC41" s="64"/>
      <c r="AD41" s="22">
        <v>0</v>
      </c>
      <c r="AE41" s="22">
        <v>0</v>
      </c>
      <c r="AF41" s="22">
        <f t="shared" ref="AF41:AG43" si="0">AA41-AD41</f>
        <v>-1710.2434723190222</v>
      </c>
      <c r="AG41" s="22">
        <f t="shared" si="0"/>
        <v>2242.3080519612786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719518.13</v>
      </c>
      <c r="D42" s="60">
        <v>464692.34</v>
      </c>
      <c r="E42" s="79"/>
      <c r="F42" s="72">
        <f>IF(C43=0,C42-$C$42,C42-C43)</f>
        <v>-49.689999999944121</v>
      </c>
      <c r="G42" s="72">
        <f>IF(D43=0,D42-$D$42,D42-D43)</f>
        <v>-1.4199999999837019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49.710285655932417</v>
      </c>
      <c r="N42" s="36">
        <f>IF(F42=0,,ATAN(G42/F42))</f>
        <v>2.8569403082838282E-2</v>
      </c>
      <c r="O42" s="36">
        <f>ABS(DEGREES(N42))</f>
        <v>1.6369062198546767</v>
      </c>
      <c r="P42" s="37" t="str">
        <f>TEXT(INT(O42),"00")</f>
        <v>01</v>
      </c>
      <c r="Q42" s="38" t="str">
        <f>TEXT((O42-P42)*60,"00")</f>
        <v>38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38</v>
      </c>
      <c r="U42" s="40" t="str">
        <f>IF(L42="",IF(G42&gt;0,"W","E"),"")</f>
        <v>E</v>
      </c>
      <c r="V42" s="44"/>
      <c r="W42" s="22">
        <f>IF(S42="due",90*(I42+K42),S42+T42/60)</f>
        <v>1.6333333333333333</v>
      </c>
      <c r="X42" s="22">
        <f>IF(R42="",W42,IF(R42="N",IF(U42="E",180+W42,180-W42),IF(U42="E",360-W42,W42)))</f>
        <v>181.63333333333333</v>
      </c>
      <c r="Y42" s="22">
        <f>RADIANS(X42)</f>
        <v>3.1700996980390337</v>
      </c>
      <c r="Z42" s="64"/>
      <c r="AA42" s="58">
        <f>-M42*COS(Y42)</f>
        <v>49.690088452591525</v>
      </c>
      <c r="AB42" s="58">
        <f>-M42*SIN(Y42)</f>
        <v>1.4169013967213318</v>
      </c>
      <c r="AC42" s="64"/>
      <c r="AD42" s="82">
        <f>$AA$40/$M$40*M42</f>
        <v>8.7072942160305682E-4</v>
      </c>
      <c r="AE42" s="82">
        <f>$AB$40/$M$40*M42</f>
        <v>6.0355781055643841E-5</v>
      </c>
      <c r="AF42" s="22">
        <f t="shared" si="0"/>
        <v>49.689217723169918</v>
      </c>
      <c r="AG42" s="22">
        <f t="shared" si="0"/>
        <v>1.4168410409402761</v>
      </c>
      <c r="AH42" s="63"/>
      <c r="AI42" s="38">
        <f>A42</f>
        <v>1</v>
      </c>
      <c r="AJ42" s="82">
        <f t="shared" ref="AJ42:AK44" si="1">AJ41+AF41</f>
        <v>719518.37652768102</v>
      </c>
      <c r="AK42" s="82">
        <f t="shared" si="1"/>
        <v>464692.52805196127</v>
      </c>
      <c r="AL42" s="66"/>
      <c r="AM42" s="9" t="str">
        <f>IF(A43=0,A42&amp;" - 1",A42&amp;" - "&amp;A43)</f>
        <v>1 - 2</v>
      </c>
      <c r="AN42" s="18">
        <f>F42</f>
        <v>-49.689999999944121</v>
      </c>
      <c r="AO42" s="18">
        <f>AN42*G42</f>
        <v>70.559799999110794</v>
      </c>
      <c r="AP42" s="9" t="str">
        <f>D42&amp;","&amp;C42</f>
        <v>464692.34,719518.13</v>
      </c>
    </row>
    <row r="43" spans="1:44">
      <c r="A43" s="20">
        <f>A42+1</f>
        <v>2</v>
      </c>
      <c r="B43" s="44"/>
      <c r="C43" s="60">
        <v>719567.82</v>
      </c>
      <c r="D43" s="60">
        <v>464693.76000000001</v>
      </c>
      <c r="E43" s="79"/>
      <c r="F43" s="72">
        <f>IF(C44=0,C43-$C$42,C43-C44)</f>
        <v>1.6699999999254942</v>
      </c>
      <c r="G43" s="72">
        <f>IF(D44=0,D43-$D$42,D43-D44)</f>
        <v>-29.39000000001397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29.437408173964165</v>
      </c>
      <c r="N43" s="36">
        <f>IF(F43=0,,ATAN(G43/F43))</f>
        <v>-1.5140353149206989</v>
      </c>
      <c r="O43" s="36">
        <f>ABS(DEGREES(N43))</f>
        <v>86.747833578716524</v>
      </c>
      <c r="P43" s="37" t="str">
        <f>TEXT(INT(O43),"00")</f>
        <v>86</v>
      </c>
      <c r="Q43" s="38" t="str">
        <f>TEXT((O43-P43)*60,"00")</f>
        <v>45</v>
      </c>
      <c r="R43" s="39" t="str">
        <f>IF(L43="",IF(F43&gt;0,"S","N"),"")</f>
        <v>S</v>
      </c>
      <c r="S43" s="25" t="str">
        <f>IF(L43="",IF(INT(Q43)=60,INT(P43+1),P43),"due")</f>
        <v>86</v>
      </c>
      <c r="T43" s="38" t="str">
        <f>IF(L43="",IF(INT(Q43)=60,"00",Q43),L43)</f>
        <v>45</v>
      </c>
      <c r="U43" s="40" t="str">
        <f>IF(L43="",IF(G43&gt;0,"W","E"),"")</f>
        <v>E</v>
      </c>
      <c r="V43" s="44"/>
      <c r="W43" s="22">
        <f>IF(S43="due",90*(I43+K43),S43+T43/60)</f>
        <v>86.75</v>
      </c>
      <c r="X43" s="22">
        <f>IF(R43="",W43,IF(R43="N",IF(U43="E",180+W43,180-W43),IF(U43="E",360-W43,W43)))</f>
        <v>273.25</v>
      </c>
      <c r="Y43" s="22">
        <f>RADIANS(X43)</f>
        <v>4.7691121810745054</v>
      </c>
      <c r="Z43" s="64"/>
      <c r="AA43" s="58">
        <f>-M43*COS(Y43)</f>
        <v>-1.6688887280229783</v>
      </c>
      <c r="AB43" s="58">
        <f>-M43*SIN(Y43)</f>
        <v>29.390063123682637</v>
      </c>
      <c r="AC43" s="64"/>
      <c r="AD43" s="82">
        <f>$AA$40/$M$40*M43</f>
        <v>5.156280446710729E-4</v>
      </c>
      <c r="AE43" s="82">
        <f>$AB$40/$M$40*M43</f>
        <v>3.574145147527166E-5</v>
      </c>
      <c r="AF43" s="22">
        <f t="shared" si="0"/>
        <v>-1.6694043560676493</v>
      </c>
      <c r="AG43" s="22">
        <f t="shared" si="0"/>
        <v>29.39002738223116</v>
      </c>
      <c r="AH43" s="64"/>
      <c r="AI43" s="25">
        <f>A43</f>
        <v>2</v>
      </c>
      <c r="AJ43" s="82">
        <f t="shared" si="1"/>
        <v>719568.06574540422</v>
      </c>
      <c r="AK43" s="82">
        <f t="shared" si="1"/>
        <v>464693.94489300222</v>
      </c>
      <c r="AL43" s="66"/>
      <c r="AM43" s="9" t="str">
        <f>IF(A44=0,A43&amp;" - 1",A43&amp;" - "&amp;A44)</f>
        <v>2 - 3</v>
      </c>
      <c r="AN43" s="18">
        <f>AN42+F42+F43</f>
        <v>-97.709999999962747</v>
      </c>
      <c r="AO43" s="18">
        <f>AN43*G43</f>
        <v>2871.69690000027</v>
      </c>
      <c r="AP43" s="9" t="str">
        <f>D43&amp;","&amp;C43</f>
        <v>464693.76,719567.82</v>
      </c>
    </row>
    <row r="44" spans="1:44" s="46" customFormat="1">
      <c r="A44" s="20">
        <f>A43+1</f>
        <v>3</v>
      </c>
      <c r="B44" s="44"/>
      <c r="C44" s="60">
        <v>719566.15</v>
      </c>
      <c r="D44" s="60">
        <v>464723.15</v>
      </c>
      <c r="E44" s="79"/>
      <c r="F44" s="72">
        <f>IF(C45=0,C44-$C$42,C44-C45)</f>
        <v>48.239999999990687</v>
      </c>
      <c r="G44" s="72">
        <f>IF(D45=0,D44-$D$42,D44-D45)</f>
        <v>0.34000000002561137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48.241198160898932</v>
      </c>
      <c r="N44" s="22">
        <f>IF(F44=0,,ATAN(G44/F44))</f>
        <v>7.0479761668875264E-3</v>
      </c>
      <c r="O44" s="22">
        <f>ABS(DEGREES(N44))</f>
        <v>0.40381928847144682</v>
      </c>
      <c r="P44" s="24" t="str">
        <f>TEXT(INT(O44),"00")</f>
        <v>00</v>
      </c>
      <c r="Q44" s="25" t="str">
        <f>TEXT((O44-P44)*60,"00")</f>
        <v>24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24</v>
      </c>
      <c r="U44" s="24" t="str">
        <f>IF(L44="",IF(G44&gt;0,"W","E"),"")</f>
        <v>W</v>
      </c>
      <c r="V44" s="44"/>
      <c r="W44" s="22">
        <f>IF(S44="due",90*(I44+K44),S44+T44/60)</f>
        <v>0.4</v>
      </c>
      <c r="X44" s="22">
        <f>IF(R44="",W44,IF(R44="N",IF(U44="E",180+W44,180-W44),IF(U44="E",360-W44,W44)))</f>
        <v>0.4</v>
      </c>
      <c r="Y44" s="22">
        <f>RADIANS(X44)</f>
        <v>6.9813170079773184E-3</v>
      </c>
      <c r="Z44" s="64"/>
      <c r="AA44" s="58">
        <f>-M44*COS(Y44)</f>
        <v>-48.240022556928842</v>
      </c>
      <c r="AB44" s="58">
        <f>-M44*SIN(Y44)</f>
        <v>-0.33678436144677959</v>
      </c>
      <c r="AC44" s="64"/>
      <c r="AD44" s="82">
        <f>$AA$40/$M$40*M44</f>
        <v>8.4499676511243509E-4</v>
      </c>
      <c r="AE44" s="82">
        <f>$AB$40/$M$40*M44</f>
        <v>5.8572087358618306E-5</v>
      </c>
      <c r="AF44" s="22">
        <f>AA44-AD44</f>
        <v>-48.240867553693953</v>
      </c>
      <c r="AG44" s="22">
        <f>AB44-AE44</f>
        <v>-0.33684293353413819</v>
      </c>
      <c r="AH44" s="64"/>
      <c r="AI44" s="25">
        <f>A44</f>
        <v>3</v>
      </c>
      <c r="AJ44" s="82">
        <f t="shared" si="1"/>
        <v>719566.39634104818</v>
      </c>
      <c r="AK44" s="82">
        <f t="shared" si="1"/>
        <v>464723.33492038446</v>
      </c>
      <c r="AL44" s="66"/>
      <c r="AM44" s="9" t="str">
        <f>IF(A45=0,A44&amp;" - 1",A44&amp;" - "&amp;A45)</f>
        <v>3 - 4</v>
      </c>
      <c r="AN44" s="18">
        <f>AN43+F43+F44</f>
        <v>-47.800000000046566</v>
      </c>
      <c r="AO44" s="18">
        <f>AN44*G44</f>
        <v>-16.252000001240056</v>
      </c>
      <c r="AP44" s="9" t="str">
        <f>D44&amp;","&amp;C44</f>
        <v>464723.15,719566.15</v>
      </c>
    </row>
    <row r="45" spans="1:44" s="46" customFormat="1">
      <c r="A45" s="20">
        <f>A44+1</f>
        <v>4</v>
      </c>
      <c r="B45" s="44"/>
      <c r="C45" s="60">
        <v>719517.91</v>
      </c>
      <c r="D45" s="60">
        <v>464722.81</v>
      </c>
      <c r="E45" s="79"/>
      <c r="F45" s="72">
        <f>IF(C46=0,C45-$C$42,C45-C46)</f>
        <v>-0.21999999997206032</v>
      </c>
      <c r="G45" s="72">
        <f>IF(D46=0,D45-$D$42,D45-D46)</f>
        <v>30.46999999997206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30.470794213447821</v>
      </c>
      <c r="N45" s="22">
        <f>IF(F45=0,,ATAN(G45/F45))</f>
        <v>-1.5635762356523588</v>
      </c>
      <c r="O45" s="22">
        <f>ABS(DEGREES(N45))</f>
        <v>89.586319249832798</v>
      </c>
      <c r="P45" s="24" t="str">
        <f>TEXT(INT(O45),"00")</f>
        <v>89</v>
      </c>
      <c r="Q45" s="25" t="str">
        <f>TEXT((O45-P45)*60,"00")</f>
        <v>35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35</v>
      </c>
      <c r="U45" s="24" t="str">
        <f>IF(L45="",IF(G45&gt;0,"W","E"),"")</f>
        <v>W</v>
      </c>
      <c r="V45" s="44"/>
      <c r="W45" s="22">
        <f>IF(S45="due",90*(I45+K45),S45+T45/60)</f>
        <v>89.583333333333329</v>
      </c>
      <c r="X45" s="22">
        <f>IF(R45="",W45,IF(R45="N",IF(U45="E",180+W45,180-W45),IF(U45="E",360-W45,W45)))</f>
        <v>90.416666666666671</v>
      </c>
      <c r="Y45" s="22">
        <f>RADIANS(X45)</f>
        <v>1.5780685320115397</v>
      </c>
      <c r="Z45" s="64"/>
      <c r="AA45" s="58">
        <f>-M45*COS(Y45)</f>
        <v>0.22158791551058041</v>
      </c>
      <c r="AB45" s="58">
        <f>-M45*SIN(Y45)</f>
        <v>-30.469988493499383</v>
      </c>
      <c r="AC45" s="64"/>
      <c r="AD45" s="82">
        <f>$AA$40/$M$40*M45</f>
        <v>5.3372891889819356E-4</v>
      </c>
      <c r="AE45" s="82">
        <f>$AB$40/$M$40*M45</f>
        <v>3.699613791937563E-5</v>
      </c>
      <c r="AF45" s="22">
        <f>AA45-AD45</f>
        <v>0.22105418659168222</v>
      </c>
      <c r="AG45" s="22">
        <f>AB45-AE45</f>
        <v>-30.470025489637301</v>
      </c>
      <c r="AH45" s="64"/>
      <c r="AI45" s="25">
        <f>A45</f>
        <v>4</v>
      </c>
      <c r="AJ45" s="82">
        <f t="shared" ref="AJ45" si="2">AJ44+AF44</f>
        <v>719518.15547349444</v>
      </c>
      <c r="AK45" s="82">
        <f t="shared" ref="AK45" si="3">AK44+AG44</f>
        <v>464722.9980774509</v>
      </c>
      <c r="AL45" s="66"/>
      <c r="AM45" s="9" t="str">
        <f>IF(A46=0,A45&amp;" - 1",A45&amp;" - "&amp;A46)</f>
        <v>4 - 1</v>
      </c>
      <c r="AN45" s="18">
        <f>AN44+F44+F45</f>
        <v>0.21999999997206032</v>
      </c>
      <c r="AO45" s="18">
        <f>AN45*G45</f>
        <v>6.7033999991425315</v>
      </c>
      <c r="AP45" s="9" t="str">
        <f>D45&amp;","&amp;C45</f>
        <v>464722.81,719517.91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462459.22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3033.1990000005408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1516.5995000002704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7.916003329635192E-3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20314.19159037741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160.80720826827479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-2.4799363568643873E-3</v>
      </c>
      <c r="AB40" s="91">
        <f>SUM(AB42:AB65536)</f>
        <v>7.5175145081800565E-3</v>
      </c>
      <c r="AC40" s="91"/>
      <c r="AD40" s="91">
        <f>SUM(AD42:AD65536)</f>
        <v>-2.4799363568643877E-3</v>
      </c>
      <c r="AE40" s="91">
        <f>SUM(AE42:AE65536)</f>
        <v>7.5175145081800565E-3</v>
      </c>
      <c r="AF40" s="91">
        <f>SUM(AF42:AF65536)</f>
        <v>9.3258734068513149E-15</v>
      </c>
      <c r="AG40" s="91">
        <f>SUM(AG42:AG65536)</f>
        <v>0</v>
      </c>
      <c r="AH40" s="92"/>
      <c r="AI40" s="93">
        <v>1</v>
      </c>
      <c r="AJ40" s="92">
        <f>AJ44+AF44</f>
        <v>719513.75272242178</v>
      </c>
      <c r="AK40" s="92">
        <f>AK44+AG44</f>
        <v>464857.70334900817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462459.22</v>
      </c>
      <c r="E41" s="78"/>
      <c r="F41" s="72">
        <f>IF(C42=0,C41-$C$41,C41-C42)</f>
        <v>1715.8399999999674</v>
      </c>
      <c r="G41" s="72">
        <f>IF(D42=0,D41-$D$41,D41-D42)</f>
        <v>-2428.7200000000303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2973.6825223954279</v>
      </c>
      <c r="N41" s="36">
        <f>IF(F41=0,,ATAN(G41/F41))</f>
        <v>-0.95573517403766084</v>
      </c>
      <c r="O41" s="36">
        <f>ABS(DEGREES(N41))</f>
        <v>54.759591804559179</v>
      </c>
      <c r="P41" s="37" t="str">
        <f>TEXT(INT(O41),"00")</f>
        <v>54</v>
      </c>
      <c r="Q41" s="38" t="str">
        <f>TEXT((O41-P41)*60,"00")</f>
        <v>46</v>
      </c>
      <c r="R41" s="39" t="str">
        <f>IF(L41="",IF(F41&gt;0,"S","N"),"")</f>
        <v>S</v>
      </c>
      <c r="S41" s="25" t="str">
        <f>IF(L41="",IF(INT(Q41)=60,INT(P41+1),P41),"due")</f>
        <v>54</v>
      </c>
      <c r="T41" s="38" t="str">
        <f>IF(L41="",IF(INT(Q41)=60,"00",Q41),L41)</f>
        <v>46</v>
      </c>
      <c r="U41" s="40" t="str">
        <f>IF(L41="",IF(G41&gt;0,"W","E"),"")</f>
        <v>E</v>
      </c>
      <c r="V41" s="41"/>
      <c r="W41" s="22">
        <f>IF(S41="due",90*(I41+K41),S41+T41/60)</f>
        <v>54.766666666666666</v>
      </c>
      <c r="X41" s="22">
        <f>IF(R41="",W41,IF(R41="N",IF(U41="E",180+W41,180-W41),IF(U41="E",360-W41,W41)))</f>
        <v>305.23333333333335</v>
      </c>
      <c r="Y41" s="22">
        <f>RADIANS(X41)</f>
        <v>5.3273266535040253</v>
      </c>
      <c r="Z41" s="64"/>
      <c r="AA41" s="58">
        <f>-M41*COS(Y41)</f>
        <v>-1715.5400894536724</v>
      </c>
      <c r="AB41" s="58">
        <f>-M41*SIN(Y41)</f>
        <v>2428.9318527857713</v>
      </c>
      <c r="AC41" s="64"/>
      <c r="AD41" s="22">
        <v>0</v>
      </c>
      <c r="AE41" s="22">
        <v>0</v>
      </c>
      <c r="AF41" s="22">
        <f t="shared" ref="AF41:AG43" si="0">AA41-AD41</f>
        <v>-1715.5400894536724</v>
      </c>
      <c r="AG41" s="22">
        <f t="shared" si="0"/>
        <v>2428.9318527857713</v>
      </c>
      <c r="AH41" s="63"/>
      <c r="AI41" s="36" t="str">
        <f>A41</f>
        <v>BLLM 1</v>
      </c>
      <c r="AJ41" s="36">
        <f>C41</f>
        <v>721228.62</v>
      </c>
      <c r="AK41" s="36">
        <f>D41</f>
        <v>462459.22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719512.78</v>
      </c>
      <c r="D42" s="60">
        <v>464887.94</v>
      </c>
      <c r="E42" s="79"/>
      <c r="F42" s="72">
        <f>IF(C43=0,C42-$C$42,C42-C43)</f>
        <v>50.460000000079162</v>
      </c>
      <c r="G42" s="72">
        <f>IF(D43=0,D42-$D$42,D42-D43)</f>
        <v>1.8400000000256114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50.493536220075569</v>
      </c>
      <c r="N42" s="36">
        <f>IF(F42=0,,ATAN(G42/F42))</f>
        <v>3.6448377411762739E-2</v>
      </c>
      <c r="O42" s="36">
        <f>ABS(DEGREES(N42))</f>
        <v>2.088338195793968</v>
      </c>
      <c r="P42" s="37" t="str">
        <f>TEXT(INT(O42),"00")</f>
        <v>02</v>
      </c>
      <c r="Q42" s="38" t="str">
        <f>TEXT((O42-P42)*60,"00")</f>
        <v>05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05</v>
      </c>
      <c r="U42" s="40" t="str">
        <f>IF(L42="",IF(G42&gt;0,"W","E"),"")</f>
        <v>W</v>
      </c>
      <c r="V42" s="44"/>
      <c r="W42" s="22">
        <f>IF(S42="due",90*(I42+K42),S42+T42/60)</f>
        <v>2.0833333333333335</v>
      </c>
      <c r="X42" s="22">
        <f>IF(R42="",W42,IF(R42="N",IF(U42="E",180+W42,180-W42),IF(U42="E",360-W42,W42)))</f>
        <v>2.0833333333333335</v>
      </c>
      <c r="Y42" s="22">
        <f>RADIANS(X42)</f>
        <v>3.6361026083215203E-2</v>
      </c>
      <c r="Z42" s="64"/>
      <c r="AA42" s="58">
        <f>-M42*COS(Y42)</f>
        <v>-50.460160534012161</v>
      </c>
      <c r="AB42" s="58">
        <f>-M42*SIN(Y42)</f>
        <v>-1.8355922449728672</v>
      </c>
      <c r="AC42" s="64"/>
      <c r="AD42" s="82">
        <f>$AA$40/$M$40*M42</f>
        <v>-7.7870113912995931E-4</v>
      </c>
      <c r="AE42" s="82">
        <f>$AB$40/$M$40*M42</f>
        <v>2.3605029599821784E-3</v>
      </c>
      <c r="AF42" s="22">
        <f t="shared" si="0"/>
        <v>-50.459381832873028</v>
      </c>
      <c r="AG42" s="22">
        <f t="shared" si="0"/>
        <v>-1.8379527479328495</v>
      </c>
      <c r="AH42" s="63"/>
      <c r="AI42" s="38">
        <f>A42</f>
        <v>1</v>
      </c>
      <c r="AJ42" s="82">
        <f t="shared" ref="AJ42:AK44" si="1">AJ41+AF41</f>
        <v>719513.07991054631</v>
      </c>
      <c r="AK42" s="82">
        <f t="shared" si="1"/>
        <v>464888.15185278573</v>
      </c>
      <c r="AL42" s="66"/>
      <c r="AM42" s="9" t="str">
        <f>IF(A43=0,A42&amp;" - 1",A42&amp;" - "&amp;A43)</f>
        <v>1 - 2</v>
      </c>
      <c r="AN42" s="18">
        <f>F42</f>
        <v>50.460000000079162</v>
      </c>
      <c r="AO42" s="18">
        <f>AN42*G42</f>
        <v>92.846400001438013</v>
      </c>
      <c r="AP42" s="9" t="str">
        <f>D42&amp;","&amp;C42</f>
        <v>464887.94,719512.78</v>
      </c>
    </row>
    <row r="43" spans="1:44">
      <c r="A43" s="20">
        <f>A42+1</f>
        <v>2</v>
      </c>
      <c r="B43" s="44"/>
      <c r="C43" s="60">
        <v>719462.32</v>
      </c>
      <c r="D43" s="60">
        <v>464886.1</v>
      </c>
      <c r="E43" s="79"/>
      <c r="F43" s="72">
        <f>IF(C44=0,C43-$C$42,C43-C44)</f>
        <v>-1.2900000000372529</v>
      </c>
      <c r="G43" s="72">
        <f>IF(D44=0,D43-$D$42,D43-D44)</f>
        <v>29.96999999997206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29.997749915592362</v>
      </c>
      <c r="N43" s="36">
        <f>IF(F43=0,,ATAN(G43/F43))</f>
        <v>-1.5277798362400943</v>
      </c>
      <c r="O43" s="36">
        <f>ABS(DEGREES(N43))</f>
        <v>87.535336641745459</v>
      </c>
      <c r="P43" s="37" t="str">
        <f>TEXT(INT(O43),"00")</f>
        <v>87</v>
      </c>
      <c r="Q43" s="38" t="str">
        <f>TEXT((O43-P43)*60,"00")</f>
        <v>32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32</v>
      </c>
      <c r="U43" s="40" t="str">
        <f>IF(L43="",IF(G43&gt;0,"W","E"),"")</f>
        <v>W</v>
      </c>
      <c r="V43" s="44"/>
      <c r="W43" s="22">
        <f>IF(S43="due",90*(I43+K43),S43+T43/60)</f>
        <v>87.533333333333331</v>
      </c>
      <c r="X43" s="22">
        <f>IF(R43="",W43,IF(R43="N",IF(U43="E",180+W43,180-W43),IF(U43="E",360-W43,W43)))</f>
        <v>92.466666666666669</v>
      </c>
      <c r="Y43" s="22">
        <f>RADIANS(X43)</f>
        <v>1.6138477816774235</v>
      </c>
      <c r="Z43" s="64"/>
      <c r="AA43" s="58">
        <f>-M43*COS(Y43)</f>
        <v>1.2910478801504295</v>
      </c>
      <c r="AB43" s="58">
        <f>-M43*SIN(Y43)</f>
        <v>-29.96995487767008</v>
      </c>
      <c r="AC43" s="64"/>
      <c r="AD43" s="82">
        <f>$AA$40/$M$40*M43</f>
        <v>-4.626192534584272E-4</v>
      </c>
      <c r="AE43" s="82">
        <f>$AB$40/$M$40*M43</f>
        <v>1.4023533063704868E-3</v>
      </c>
      <c r="AF43" s="22">
        <f t="shared" si="0"/>
        <v>1.291510499403888</v>
      </c>
      <c r="AG43" s="22">
        <f t="shared" si="0"/>
        <v>-29.971357230976452</v>
      </c>
      <c r="AH43" s="64"/>
      <c r="AI43" s="25">
        <f>A43</f>
        <v>2</v>
      </c>
      <c r="AJ43" s="82">
        <f t="shared" si="1"/>
        <v>719462.62052871345</v>
      </c>
      <c r="AK43" s="82">
        <f t="shared" si="1"/>
        <v>464886.31390003779</v>
      </c>
      <c r="AL43" s="66"/>
      <c r="AM43" s="9" t="str">
        <f>IF(A44=0,A43&amp;" - 1",A43&amp;" - "&amp;A44)</f>
        <v>2 - 3</v>
      </c>
      <c r="AN43" s="18">
        <f>AN42+F42+F43</f>
        <v>99.630000000121072</v>
      </c>
      <c r="AO43" s="18">
        <f>AN43*G43</f>
        <v>2985.9111000008447</v>
      </c>
      <c r="AP43" s="9" t="str">
        <f>D43&amp;","&amp;C43</f>
        <v>464886.1,719462.32</v>
      </c>
    </row>
    <row r="44" spans="1:44" s="46" customFormat="1">
      <c r="A44" s="20">
        <f>A43+1</f>
        <v>3</v>
      </c>
      <c r="B44" s="44"/>
      <c r="C44" s="60">
        <v>719463.61</v>
      </c>
      <c r="D44" s="60">
        <v>464856.13</v>
      </c>
      <c r="E44" s="79"/>
      <c r="F44" s="72">
        <f>IF(C45=0,C44-$C$42,C44-C45)</f>
        <v>-49.839999999967404</v>
      </c>
      <c r="G44" s="72">
        <f>IF(D45=0,D44-$D$42,D44-D45)</f>
        <v>-1.3599999999860302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49.858551924386177</v>
      </c>
      <c r="N44" s="22">
        <f>IF(F44=0,,ATAN(G44/F44))</f>
        <v>2.7280549753358328E-2</v>
      </c>
      <c r="O44" s="22">
        <f>ABS(DEGREES(N44))</f>
        <v>1.5630603636640912</v>
      </c>
      <c r="P44" s="24" t="str">
        <f>TEXT(INT(O44),"00")</f>
        <v>01</v>
      </c>
      <c r="Q44" s="25" t="str">
        <f>TEXT((O44-P44)*60,"00")</f>
        <v>34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34</v>
      </c>
      <c r="U44" s="24" t="str">
        <f>IF(L44="",IF(G44&gt;0,"W","E"),"")</f>
        <v>E</v>
      </c>
      <c r="V44" s="44"/>
      <c r="W44" s="22">
        <f>IF(S44="due",90*(I44+K44),S44+T44/60)</f>
        <v>1.5666666666666667</v>
      </c>
      <c r="X44" s="22">
        <f>IF(R44="",W44,IF(R44="N",IF(U44="E",180+W44,180-W44),IF(U44="E",360-W44,W44)))</f>
        <v>181.56666666666666</v>
      </c>
      <c r="Y44" s="22">
        <f>RADIANS(X44)</f>
        <v>3.1689361452043712</v>
      </c>
      <c r="Z44" s="64"/>
      <c r="AA44" s="58">
        <f>-M44*COS(Y44)</f>
        <v>49.839914300311186</v>
      </c>
      <c r="AB44" s="58">
        <f>-M44*SIN(Y44)</f>
        <v>1.3631370196532007</v>
      </c>
      <c r="AC44" s="64"/>
      <c r="AD44" s="82">
        <f>$AA$40/$M$40*M44</f>
        <v>-7.6890853929643108E-4</v>
      </c>
      <c r="AE44" s="82">
        <f>$AB$40/$M$40*M44</f>
        <v>2.3308183226657475E-3</v>
      </c>
      <c r="AF44" s="22">
        <f>AA44-AD44</f>
        <v>49.840683208850486</v>
      </c>
      <c r="AG44" s="22">
        <f>AB44-AE44</f>
        <v>1.3608062013305349</v>
      </c>
      <c r="AH44" s="64"/>
      <c r="AI44" s="25">
        <f>A44</f>
        <v>3</v>
      </c>
      <c r="AJ44" s="82">
        <f t="shared" si="1"/>
        <v>719463.91203921288</v>
      </c>
      <c r="AK44" s="82">
        <f t="shared" si="1"/>
        <v>464856.34254280681</v>
      </c>
      <c r="AL44" s="66"/>
      <c r="AM44" s="9" t="str">
        <f>IF(A45=0,A44&amp;" - 1",A44&amp;" - "&amp;A45)</f>
        <v>3 - 4</v>
      </c>
      <c r="AN44" s="18">
        <f>AN43+F43+F44</f>
        <v>48.500000000116415</v>
      </c>
      <c r="AO44" s="18">
        <f>AN44*G44</f>
        <v>-65.959999999480786</v>
      </c>
      <c r="AP44" s="9" t="str">
        <f>D44&amp;","&amp;C44</f>
        <v>464856.13,719463.61</v>
      </c>
    </row>
    <row r="45" spans="1:44" s="46" customFormat="1">
      <c r="A45" s="20">
        <f>A44+1</f>
        <v>4</v>
      </c>
      <c r="B45" s="44"/>
      <c r="C45" s="60">
        <v>719513.45</v>
      </c>
      <c r="D45" s="60">
        <v>464857.49</v>
      </c>
      <c r="E45" s="79"/>
      <c r="F45" s="72">
        <f>IF(C46=0,C45-$C$42,C45-C46)</f>
        <v>0.66999999992549419</v>
      </c>
      <c r="G45" s="72">
        <f>IF(D46=0,D45-$D$42,D45-D46)</f>
        <v>-30.450000000011642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30.457370208220688</v>
      </c>
      <c r="N45" s="22">
        <f>IF(F45=0,,ATAN(G45/F45))</f>
        <v>-1.5487965926170233</v>
      </c>
      <c r="O45" s="22">
        <f>ABS(DEGREES(N45))</f>
        <v>88.739508081198153</v>
      </c>
      <c r="P45" s="24" t="str">
        <f>TEXT(INT(O45),"00")</f>
        <v>88</v>
      </c>
      <c r="Q45" s="25" t="str">
        <f>TEXT((O45-P45)*60,"00")</f>
        <v>44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44</v>
      </c>
      <c r="U45" s="24" t="str">
        <f>IF(L45="",IF(G45&gt;0,"W","E"),"")</f>
        <v>E</v>
      </c>
      <c r="V45" s="44"/>
      <c r="W45" s="22">
        <f>IF(S45="due",90*(I45+K45),S45+T45/60)</f>
        <v>88.733333333333334</v>
      </c>
      <c r="X45" s="22">
        <f>IF(R45="",W45,IF(R45="N",IF(U45="E",180+W45,180-W45),IF(U45="E",360-W45,W45)))</f>
        <v>271.26666666666665</v>
      </c>
      <c r="Y45" s="22">
        <f>RADIANS(X45)</f>
        <v>4.7344964842432846</v>
      </c>
      <c r="Z45" s="64"/>
      <c r="AA45" s="58">
        <f>-M45*COS(Y45)</f>
        <v>-0.67328158280631922</v>
      </c>
      <c r="AB45" s="58">
        <f>-M45*SIN(Y45)</f>
        <v>30.449927617497927</v>
      </c>
      <c r="AC45" s="64"/>
      <c r="AD45" s="82">
        <f>$AA$40/$M$40*M45</f>
        <v>-4.6970742497956985E-4</v>
      </c>
      <c r="AE45" s="82">
        <f>$AB$40/$M$40*M45</f>
        <v>1.423839919161644E-3</v>
      </c>
      <c r="AF45" s="22">
        <f>AA45-AD45</f>
        <v>-0.67281187538133969</v>
      </c>
      <c r="AG45" s="22">
        <f>AB45-AE45</f>
        <v>30.448503777578765</v>
      </c>
      <c r="AH45" s="64"/>
      <c r="AI45" s="25">
        <f>A45</f>
        <v>4</v>
      </c>
      <c r="AJ45" s="82">
        <f t="shared" ref="AJ45" si="2">AJ44+AF44</f>
        <v>719513.75272242178</v>
      </c>
      <c r="AK45" s="82">
        <f t="shared" ref="AK45" si="3">AK44+AG44</f>
        <v>464857.70334900817</v>
      </c>
      <c r="AL45" s="66"/>
      <c r="AM45" s="9" t="str">
        <f>IF(A46=0,A45&amp;" - 1",A45&amp;" - "&amp;A46)</f>
        <v>4 - 1</v>
      </c>
      <c r="AN45" s="18">
        <f>AN44+F44+F45</f>
        <v>-0.66999999992549419</v>
      </c>
      <c r="AO45" s="18">
        <f>AN45*G45</f>
        <v>20.401499997739098</v>
      </c>
      <c r="AP45" s="9" t="str">
        <f>D45&amp;","&amp;C45</f>
        <v>464857.49,719513.45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2983.2212999977983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1491.6106499988991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5.0890402090646861E-3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31327.630646623955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159.42757201539644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3.5533726686338696E-3</v>
      </c>
      <c r="AB40" s="91">
        <f>SUM(AB42:AB65536)</f>
        <v>-3.6430581833513109E-3</v>
      </c>
      <c r="AC40" s="91"/>
      <c r="AD40" s="91">
        <f>SUM(AD42:AD65536)</f>
        <v>3.5533726686338704E-3</v>
      </c>
      <c r="AE40" s="91">
        <f>SUM(AE42:AE65536)</f>
        <v>-3.6430581833513114E-3</v>
      </c>
      <c r="AF40" s="91">
        <f>SUM(AF42:AF65536)</f>
        <v>0</v>
      </c>
      <c r="AG40" s="91">
        <f>SUM(AG42:AG65536)</f>
        <v>2.4424906541753444E-15</v>
      </c>
      <c r="AH40" s="92"/>
      <c r="AI40" s="93">
        <v>1</v>
      </c>
      <c r="AJ40" s="92">
        <f>AJ44+AF44</f>
        <v>719464.42813081597</v>
      </c>
      <c r="AK40" s="92">
        <f>AK44+AG44</f>
        <v>464826.21599725541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1714.9000000000233</v>
      </c>
      <c r="G41" s="72">
        <f>IF(D42=0,D41-$D$41,D41-D42)</f>
        <v>-2377.3100000000559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2931.294056573026</v>
      </c>
      <c r="N41" s="36">
        <f>IF(F41=0,,ATAN(G41/F41))</f>
        <v>-0.9458771594545653</v>
      </c>
      <c r="O41" s="36">
        <f>ABS(DEGREES(N41))</f>
        <v>54.194769174569387</v>
      </c>
      <c r="P41" s="37" t="str">
        <f>TEXT(INT(O41),"00")</f>
        <v>54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54</v>
      </c>
      <c r="T41" s="38" t="str">
        <f>IF(L41="",IF(INT(Q41)=60,"00",Q41),L41)</f>
        <v>12</v>
      </c>
      <c r="U41" s="40" t="str">
        <f>IF(L41="",IF(G41&gt;0,"W","E"),"")</f>
        <v>E</v>
      </c>
      <c r="V41" s="41"/>
      <c r="W41" s="22">
        <f>IF(S41="due",90*(I41+K41),S41+T41/60)</f>
        <v>54.2</v>
      </c>
      <c r="X41" s="22">
        <f>IF(R41="",W41,IF(R41="N",IF(U41="E",180+W41,180-W41),IF(U41="E",360-W41,W41)))</f>
        <v>305.8</v>
      </c>
      <c r="Y41" s="22">
        <f>RADIANS(X41)</f>
        <v>5.3372168525986599</v>
      </c>
      <c r="Z41" s="64"/>
      <c r="AA41" s="58">
        <f>-M41*COS(Y41)</f>
        <v>-1714.6829560368003</v>
      </c>
      <c r="AB41" s="58">
        <f>-M41*SIN(Y41)</f>
        <v>2377.4665521048337</v>
      </c>
      <c r="AC41" s="64"/>
      <c r="AD41" s="22">
        <v>0</v>
      </c>
      <c r="AE41" s="22">
        <v>0</v>
      </c>
      <c r="AF41" s="22">
        <f t="shared" ref="AF41:AG43" si="0">AA41-AD41</f>
        <v>-1714.6829560368003</v>
      </c>
      <c r="AG41" s="22">
        <f t="shared" si="0"/>
        <v>2377.4665521048337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719513.72</v>
      </c>
      <c r="D42" s="60">
        <v>464827.53</v>
      </c>
      <c r="E42" s="79"/>
      <c r="F42" s="72">
        <f>IF(C43=0,C42-$C$42,C42-C43)</f>
        <v>0.27000000001862645</v>
      </c>
      <c r="G42" s="72">
        <f>IF(D43=0,D42-$D$42,D42-D43)</f>
        <v>-29.959999999962747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29.961216597424375</v>
      </c>
      <c r="N42" s="36">
        <f>IF(F42=0,,ATAN(G42/F42))</f>
        <v>-1.5617845547356115</v>
      </c>
      <c r="O42" s="36">
        <f>ABS(DEGREES(N42))</f>
        <v>89.483663495069052</v>
      </c>
      <c r="P42" s="37" t="str">
        <f>TEXT(INT(O42),"00")</f>
        <v>89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29</v>
      </c>
      <c r="U42" s="40" t="str">
        <f>IF(L42="",IF(G42&gt;0,"W","E"),"")</f>
        <v>E</v>
      </c>
      <c r="V42" s="44"/>
      <c r="W42" s="22">
        <f>IF(S42="due",90*(I42+K42),S42+T42/60)</f>
        <v>89.483333333333334</v>
      </c>
      <c r="X42" s="22">
        <f>IF(R42="",W42,IF(R42="N",IF(U42="E",180+W42,180-W42),IF(U42="E",360-W42,W42)))</f>
        <v>270.51666666666665</v>
      </c>
      <c r="Y42" s="22">
        <f>RADIANS(X42)</f>
        <v>4.7214065148533271</v>
      </c>
      <c r="Z42" s="64"/>
      <c r="AA42" s="58">
        <f>-M42*COS(Y42)</f>
        <v>-0.27017264179833295</v>
      </c>
      <c r="AB42" s="58">
        <f>-M42*SIN(Y42)</f>
        <v>29.959998443614804</v>
      </c>
      <c r="AC42" s="64"/>
      <c r="AD42" s="82">
        <f>$AA$40/$M$40*M42</f>
        <v>6.6778516934339147E-4</v>
      </c>
      <c r="AE42" s="82">
        <f>$AB$40/$M$40*M42</f>
        <v>-6.8463976417998125E-4</v>
      </c>
      <c r="AF42" s="22">
        <f t="shared" si="0"/>
        <v>-0.27084042696767635</v>
      </c>
      <c r="AG42" s="22">
        <f t="shared" si="0"/>
        <v>29.960683083378985</v>
      </c>
      <c r="AH42" s="63"/>
      <c r="AI42" s="38">
        <f>A42</f>
        <v>1</v>
      </c>
      <c r="AJ42" s="82">
        <f t="shared" ref="AJ42:AK44" si="1">AJ41+AF41</f>
        <v>719513.93704396323</v>
      </c>
      <c r="AK42" s="82">
        <f t="shared" si="1"/>
        <v>464827.68655210483</v>
      </c>
      <c r="AL42" s="66"/>
      <c r="AM42" s="9" t="str">
        <f>IF(A43=0,A42&amp;" - 1",A42&amp;" - "&amp;A43)</f>
        <v>1 - 2</v>
      </c>
      <c r="AN42" s="18">
        <f>F42</f>
        <v>0.27000000001862645</v>
      </c>
      <c r="AO42" s="18">
        <f>AN42*G42</f>
        <v>-8.08920000054799</v>
      </c>
      <c r="AP42" s="9" t="str">
        <f>D42&amp;","&amp;C42</f>
        <v>464827.53,719513.72</v>
      </c>
    </row>
    <row r="43" spans="1:44">
      <c r="A43" s="20">
        <f>A42+1</f>
        <v>2</v>
      </c>
      <c r="B43" s="44"/>
      <c r="C43" s="60">
        <v>719513.45</v>
      </c>
      <c r="D43" s="60">
        <v>464857.49</v>
      </c>
      <c r="E43" s="79"/>
      <c r="F43" s="72">
        <f>IF(C44=0,C43-$C$42,C43-C44)</f>
        <v>49.839999999967404</v>
      </c>
      <c r="G43" s="72">
        <f>IF(D44=0,D43-$D$42,D43-D44)</f>
        <v>1.3599999999860302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49.858551924386177</v>
      </c>
      <c r="N43" s="36">
        <f>IF(F43=0,,ATAN(G43/F43))</f>
        <v>2.7280549753358328E-2</v>
      </c>
      <c r="O43" s="36">
        <f>ABS(DEGREES(N43))</f>
        <v>1.5630603636640912</v>
      </c>
      <c r="P43" s="37" t="str">
        <f>TEXT(INT(O43),"00")</f>
        <v>01</v>
      </c>
      <c r="Q43" s="38" t="str">
        <f>TEXT((O43-P43)*60,"00")</f>
        <v>34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34</v>
      </c>
      <c r="U43" s="40" t="str">
        <f>IF(L43="",IF(G43&gt;0,"W","E"),"")</f>
        <v>W</v>
      </c>
      <c r="V43" s="44"/>
      <c r="W43" s="22">
        <f>IF(S43="due",90*(I43+K43),S43+T43/60)</f>
        <v>1.5666666666666667</v>
      </c>
      <c r="X43" s="22">
        <f>IF(R43="",W43,IF(R43="N",IF(U43="E",180+W43,180-W43),IF(U43="E",360-W43,W43)))</f>
        <v>1.5666666666666667</v>
      </c>
      <c r="Y43" s="22">
        <f>RADIANS(X43)</f>
        <v>2.7343491614577831E-2</v>
      </c>
      <c r="Z43" s="64"/>
      <c r="AA43" s="58">
        <f>-M43*COS(Y43)</f>
        <v>-49.839914300311186</v>
      </c>
      <c r="AB43" s="58">
        <f>-M43*SIN(Y43)</f>
        <v>-1.3631370196531958</v>
      </c>
      <c r="AC43" s="64"/>
      <c r="AD43" s="82">
        <f>$AA$40/$M$40*M43</f>
        <v>1.1112633371137771E-3</v>
      </c>
      <c r="AE43" s="82">
        <f>$AB$40/$M$40*M43</f>
        <v>-1.1393111197894928E-3</v>
      </c>
      <c r="AF43" s="22">
        <f t="shared" si="0"/>
        <v>-49.841025563648301</v>
      </c>
      <c r="AG43" s="22">
        <f t="shared" si="0"/>
        <v>-1.3619977085334063</v>
      </c>
      <c r="AH43" s="64"/>
      <c r="AI43" s="25">
        <f>A43</f>
        <v>2</v>
      </c>
      <c r="AJ43" s="82">
        <f t="shared" si="1"/>
        <v>719513.66620353621</v>
      </c>
      <c r="AK43" s="82">
        <f t="shared" si="1"/>
        <v>464857.64723518823</v>
      </c>
      <c r="AL43" s="66"/>
      <c r="AM43" s="9" t="str">
        <f>IF(A44=0,A43&amp;" - 1",A43&amp;" - "&amp;A44)</f>
        <v>2 - 3</v>
      </c>
      <c r="AN43" s="18">
        <f>AN42+F42+F43</f>
        <v>50.380000000004657</v>
      </c>
      <c r="AO43" s="18">
        <f>AN43*G43</f>
        <v>68.516799999302535</v>
      </c>
      <c r="AP43" s="9" t="str">
        <f>D43&amp;","&amp;C43</f>
        <v>464857.49,719513.45</v>
      </c>
    </row>
    <row r="44" spans="1:44" s="46" customFormat="1">
      <c r="A44" s="20">
        <f>A43+1</f>
        <v>3</v>
      </c>
      <c r="B44" s="44"/>
      <c r="C44" s="60">
        <v>719463.61</v>
      </c>
      <c r="D44" s="60">
        <v>464856.13</v>
      </c>
      <c r="E44" s="79"/>
      <c r="F44" s="72">
        <f>IF(C45=0,C44-$C$42,C44-C45)</f>
        <v>-0.59999999997671694</v>
      </c>
      <c r="G44" s="72">
        <f>IF(D45=0,D44-$D$42,D44-D45)</f>
        <v>30.070000000006985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30.075985436896197</v>
      </c>
      <c r="N44" s="22">
        <f>IF(F44=0,,ATAN(G44/F44))</f>
        <v>-1.5508455322813037</v>
      </c>
      <c r="O44" s="22">
        <f>ABS(DEGREES(N44))</f>
        <v>88.856903676438378</v>
      </c>
      <c r="P44" s="24" t="str">
        <f>TEXT(INT(O44),"00")</f>
        <v>88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88.85</v>
      </c>
      <c r="X44" s="22">
        <f>IF(R44="",W44,IF(R44="N",IF(U44="E",180+W44,180-W44),IF(U44="E",360-W44,W44)))</f>
        <v>91.15</v>
      </c>
      <c r="Y44" s="22">
        <f>RADIANS(X44)</f>
        <v>1.5908676131928314</v>
      </c>
      <c r="Z44" s="64"/>
      <c r="AA44" s="58">
        <f>-M44*COS(Y44)</f>
        <v>0.60362318657462266</v>
      </c>
      <c r="AB44" s="58">
        <f>-M44*SIN(Y44)</f>
        <v>-30.069927486594004</v>
      </c>
      <c r="AC44" s="64"/>
      <c r="AD44" s="82">
        <f>$AA$40/$M$40*M44</f>
        <v>6.7034317391082357E-4</v>
      </c>
      <c r="AE44" s="82">
        <f>$AB$40/$M$40*M44</f>
        <v>-6.8726233162265155E-4</v>
      </c>
      <c r="AF44" s="22">
        <f>AA44-AD44</f>
        <v>0.60295284340071187</v>
      </c>
      <c r="AG44" s="22">
        <f>AB44-AE44</f>
        <v>-30.06924022426238</v>
      </c>
      <c r="AH44" s="64"/>
      <c r="AI44" s="25">
        <f>A44</f>
        <v>3</v>
      </c>
      <c r="AJ44" s="82">
        <f t="shared" si="1"/>
        <v>719463.82517797255</v>
      </c>
      <c r="AK44" s="82">
        <f t="shared" si="1"/>
        <v>464856.28523747966</v>
      </c>
      <c r="AL44" s="66"/>
      <c r="AM44" s="9" t="str">
        <f>IF(A45=0,A44&amp;" - 1",A44&amp;" - "&amp;A45)</f>
        <v>3 - 4</v>
      </c>
      <c r="AN44" s="18">
        <f>AN43+F43+F44</f>
        <v>99.619999999995343</v>
      </c>
      <c r="AO44" s="18">
        <f>AN44*G44</f>
        <v>2995.5734000005559</v>
      </c>
      <c r="AP44" s="9" t="str">
        <f>D44&amp;","&amp;C44</f>
        <v>464856.13,719463.61</v>
      </c>
    </row>
    <row r="45" spans="1:44" s="46" customFormat="1">
      <c r="A45" s="20">
        <f>A44+1</f>
        <v>4</v>
      </c>
      <c r="B45" s="44"/>
      <c r="C45" s="60">
        <v>719464.21</v>
      </c>
      <c r="D45" s="60">
        <v>464826.06</v>
      </c>
      <c r="E45" s="79"/>
      <c r="F45" s="72">
        <f>IF(C46=0,C45-$C$42,C45-C46)</f>
        <v>-49.510000000009313</v>
      </c>
      <c r="G45" s="72">
        <f>IF(D46=0,D45-$D$42,D45-D46)</f>
        <v>-1.470000000030268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49.531818056689694</v>
      </c>
      <c r="N45" s="22">
        <f>IF(F45=0,,ATAN(G45/F45))</f>
        <v>2.9682251403907674E-2</v>
      </c>
      <c r="O45" s="22">
        <f>ABS(DEGREES(N45))</f>
        <v>1.7006677318901724</v>
      </c>
      <c r="P45" s="24" t="str">
        <f>TEXT(INT(O45),"00")</f>
        <v>01</v>
      </c>
      <c r="Q45" s="25" t="str">
        <f>TEXT((O45-P45)*60,"00")</f>
        <v>42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42</v>
      </c>
      <c r="U45" s="24" t="str">
        <f>IF(L45="",IF(G45&gt;0,"W","E"),"")</f>
        <v>E</v>
      </c>
      <c r="V45" s="44"/>
      <c r="W45" s="22">
        <f>IF(S45="due",90*(I45+K45),S45+T45/60)</f>
        <v>1.7</v>
      </c>
      <c r="X45" s="22">
        <f>IF(R45="",W45,IF(R45="N",IF(U45="E",180+W45,180-W45),IF(U45="E",360-W45,W45)))</f>
        <v>181.7</v>
      </c>
      <c r="Y45" s="22">
        <f>RADIANS(X45)</f>
        <v>3.1712632508736966</v>
      </c>
      <c r="Z45" s="64"/>
      <c r="AA45" s="58">
        <f>-M45*COS(Y45)</f>
        <v>49.510017128203529</v>
      </c>
      <c r="AB45" s="58">
        <f>-M45*SIN(Y45)</f>
        <v>1.4694230044490433</v>
      </c>
      <c r="AC45" s="64"/>
      <c r="AD45" s="82">
        <f>$AA$40/$M$40*M45</f>
        <v>1.1039809882658778E-3</v>
      </c>
      <c r="AE45" s="82">
        <f>$AB$40/$M$40*M45</f>
        <v>-1.1318449677591856E-3</v>
      </c>
      <c r="AF45" s="22">
        <f>AA45-AD45</f>
        <v>49.50891314721526</v>
      </c>
      <c r="AG45" s="22">
        <f>AB45-AE45</f>
        <v>1.4705548494168024</v>
      </c>
      <c r="AH45" s="64"/>
      <c r="AI45" s="25">
        <f>A45</f>
        <v>4</v>
      </c>
      <c r="AJ45" s="82">
        <f t="shared" ref="AJ45" si="2">AJ44+AF44</f>
        <v>719464.42813081597</v>
      </c>
      <c r="AK45" s="82">
        <f t="shared" ref="AK45" si="3">AK44+AG44</f>
        <v>464826.21599725541</v>
      </c>
      <c r="AL45" s="66"/>
      <c r="AM45" s="9" t="str">
        <f>IF(A46=0,A45&amp;" - 1",A45&amp;" - "&amp;A46)</f>
        <v>4 - 1</v>
      </c>
      <c r="AN45" s="18">
        <f>AN44+F44+F45</f>
        <v>49.510000000009313</v>
      </c>
      <c r="AO45" s="18">
        <f>AN45*G45</f>
        <v>-72.779700001512253</v>
      </c>
      <c r="AP45" s="9" t="str">
        <f>D45&amp;","&amp;C45</f>
        <v>464826.06,719464.21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C22" sqref="C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77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2922.4731000027045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1461.2365500013523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5.4300549738631639E-3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28908.676574808575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156.97570302284083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-4.3610969917629028E-3</v>
      </c>
      <c r="AB40" s="91">
        <f>SUM(AB42:AB65536)</f>
        <v>3.2351707911040251E-3</v>
      </c>
      <c r="AC40" s="91"/>
      <c r="AD40" s="91">
        <f>SUM(AD42:AD65536)</f>
        <v>-4.3610969917629028E-3</v>
      </c>
      <c r="AE40" s="91">
        <f>SUM(AE42:AE65536)</f>
        <v>3.2351707911040251E-3</v>
      </c>
      <c r="AF40" s="91">
        <f>SUM(AF42:AF65536)</f>
        <v>7.5495165674510645E-15</v>
      </c>
      <c r="AG40" s="91">
        <f>SUM(AG42:AG65536)</f>
        <v>0</v>
      </c>
      <c r="AH40" s="92"/>
      <c r="AI40" s="93">
        <v>1</v>
      </c>
      <c r="AJ40" s="92">
        <f>AJ44+AF44</f>
        <v>719467.98611147364</v>
      </c>
      <c r="AK40" s="92">
        <f>AK44+AG44</f>
        <v>464796.21541012917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1714.9000000000233</v>
      </c>
      <c r="G41" s="72">
        <f>IF(D42=0,D41-$D$41,D41-D42)</f>
        <v>-2377.3100000000559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2931.294056573026</v>
      </c>
      <c r="N41" s="36">
        <f>IF(F41=0,,ATAN(G41/F41))</f>
        <v>-0.9458771594545653</v>
      </c>
      <c r="O41" s="36">
        <f>ABS(DEGREES(N41))</f>
        <v>54.194769174569387</v>
      </c>
      <c r="P41" s="37" t="str">
        <f>TEXT(INT(O41),"00")</f>
        <v>54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54</v>
      </c>
      <c r="T41" s="38" t="str">
        <f>IF(L41="",IF(INT(Q41)=60,"00",Q41),L41)</f>
        <v>12</v>
      </c>
      <c r="U41" s="40" t="str">
        <f>IF(L41="",IF(G41&gt;0,"W","E"),"")</f>
        <v>E</v>
      </c>
      <c r="V41" s="41"/>
      <c r="W41" s="22">
        <f>IF(S41="due",90*(I41+K41),S41+T41/60)</f>
        <v>54.2</v>
      </c>
      <c r="X41" s="22">
        <f>IF(R41="",W41,IF(R41="N",IF(U41="E",180+W41,180-W41),IF(U41="E",360-W41,W41)))</f>
        <v>305.8</v>
      </c>
      <c r="Y41" s="22">
        <f>RADIANS(X41)</f>
        <v>5.3372168525986599</v>
      </c>
      <c r="Z41" s="64"/>
      <c r="AA41" s="58">
        <f>-M41*COS(Y41)</f>
        <v>-1714.6829560368003</v>
      </c>
      <c r="AB41" s="58">
        <f>-M41*SIN(Y41)</f>
        <v>2377.4665521048337</v>
      </c>
      <c r="AC41" s="64"/>
      <c r="AD41" s="22">
        <v>0</v>
      </c>
      <c r="AE41" s="22">
        <v>0</v>
      </c>
      <c r="AF41" s="22">
        <f t="shared" ref="AF41:AG43" si="0">AA41-AD41</f>
        <v>-1714.6829560368003</v>
      </c>
      <c r="AG41" s="22">
        <f t="shared" si="0"/>
        <v>2377.4665521048337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719513.72</v>
      </c>
      <c r="D42" s="60">
        <v>464827.53</v>
      </c>
      <c r="E42" s="79"/>
      <c r="F42" s="72">
        <f>IF(C43=0,C42-$C$42,C42-C43)</f>
        <v>49.510000000009313</v>
      </c>
      <c r="G42" s="72">
        <f>IF(D43=0,D42-$D$42,D42-D43)</f>
        <v>1.470000000030268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49.531818056689694</v>
      </c>
      <c r="N42" s="36">
        <f>IF(F42=0,,ATAN(G42/F42))</f>
        <v>2.9682251403907674E-2</v>
      </c>
      <c r="O42" s="36">
        <f>ABS(DEGREES(N42))</f>
        <v>1.7006677318901724</v>
      </c>
      <c r="P42" s="37" t="str">
        <f>TEXT(INT(O42),"00")</f>
        <v>01</v>
      </c>
      <c r="Q42" s="38" t="str">
        <f>TEXT((O42-P42)*60,"00")</f>
        <v>42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42</v>
      </c>
      <c r="U42" s="40" t="str">
        <f>IF(L42="",IF(G42&gt;0,"W","E"),"")</f>
        <v>W</v>
      </c>
      <c r="V42" s="44"/>
      <c r="W42" s="22">
        <f>IF(S42="due",90*(I42+K42),S42+T42/60)</f>
        <v>1.7</v>
      </c>
      <c r="X42" s="22">
        <f>IF(R42="",W42,IF(R42="N",IF(U42="E",180+W42,180-W42),IF(U42="E",360-W42,W42)))</f>
        <v>1.7</v>
      </c>
      <c r="Y42" s="22">
        <f>RADIANS(X42)</f>
        <v>2.9670597283903602E-2</v>
      </c>
      <c r="Z42" s="64"/>
      <c r="AA42" s="58">
        <f>-M42*COS(Y42)</f>
        <v>-49.510017128203529</v>
      </c>
      <c r="AB42" s="58">
        <f>-M42*SIN(Y42)</f>
        <v>-1.4694230044490528</v>
      </c>
      <c r="AC42" s="64"/>
      <c r="AD42" s="82">
        <f>$AA$40/$M$40*M42</f>
        <v>-1.3760923414507388E-3</v>
      </c>
      <c r="AE42" s="82">
        <f>$AB$40/$M$40*M42</f>
        <v>1.0208197059895638E-3</v>
      </c>
      <c r="AF42" s="22">
        <f t="shared" si="0"/>
        <v>-49.508641035862077</v>
      </c>
      <c r="AG42" s="22">
        <f t="shared" si="0"/>
        <v>-1.4704438241550424</v>
      </c>
      <c r="AH42" s="63"/>
      <c r="AI42" s="38">
        <f>A42</f>
        <v>1</v>
      </c>
      <c r="AJ42" s="82">
        <f t="shared" ref="AJ42:AK44" si="1">AJ41+AF41</f>
        <v>719513.93704396323</v>
      </c>
      <c r="AK42" s="82">
        <f t="shared" si="1"/>
        <v>464827.68655210483</v>
      </c>
      <c r="AL42" s="66"/>
      <c r="AM42" s="9" t="str">
        <f>IF(A43=0,A42&amp;" - 1",A42&amp;" - "&amp;A43)</f>
        <v>1 - 2</v>
      </c>
      <c r="AN42" s="18">
        <f>F42</f>
        <v>49.510000000009313</v>
      </c>
      <c r="AO42" s="18">
        <f>AN42*G42</f>
        <v>72.779700001512253</v>
      </c>
      <c r="AP42" s="9" t="str">
        <f>D42&amp;","&amp;C42</f>
        <v>464827.53,719513.72</v>
      </c>
    </row>
    <row r="43" spans="1:44">
      <c r="A43" s="20">
        <f>A42+1</f>
        <v>2</v>
      </c>
      <c r="B43" s="44"/>
      <c r="C43" s="60">
        <v>719464.21</v>
      </c>
      <c r="D43" s="60">
        <v>464826.06</v>
      </c>
      <c r="E43" s="79"/>
      <c r="F43" s="72">
        <f>IF(C44=0,C43-$C$42,C43-C44)</f>
        <v>-0.57000000006519258</v>
      </c>
      <c r="G43" s="72">
        <f>IF(D44=0,D43-$D$42,D43-D44)</f>
        <v>27.059999999997672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27.066002660162958</v>
      </c>
      <c r="N43" s="36">
        <f>IF(F43=0,,ATAN(G43/F43))</f>
        <v>-1.5497351398551422</v>
      </c>
      <c r="O43" s="36">
        <f>ABS(DEGREES(N43))</f>
        <v>88.793282876816022</v>
      </c>
      <c r="P43" s="37" t="str">
        <f>TEXT(INT(O43),"00")</f>
        <v>88</v>
      </c>
      <c r="Q43" s="38" t="str">
        <f>TEXT((O43-P43)*60,"00")</f>
        <v>48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48</v>
      </c>
      <c r="U43" s="40" t="str">
        <f>IF(L43="",IF(G43&gt;0,"W","E"),"")</f>
        <v>W</v>
      </c>
      <c r="V43" s="44"/>
      <c r="W43" s="22">
        <f>IF(S43="due",90*(I43+K43),S43+T43/60)</f>
        <v>88.8</v>
      </c>
      <c r="X43" s="22">
        <f>IF(R43="",W43,IF(R43="N",IF(U43="E",180+W43,180-W43),IF(U43="E",360-W43,W43)))</f>
        <v>91.2</v>
      </c>
      <c r="Y43" s="22">
        <f>RADIANS(X43)</f>
        <v>1.5917402778188285</v>
      </c>
      <c r="Z43" s="64"/>
      <c r="AA43" s="58">
        <f>-M43*COS(Y43)</f>
        <v>0.56682759227318824</v>
      </c>
      <c r="AB43" s="58">
        <f>-M43*SIN(Y43)</f>
        <v>-27.06006663850971</v>
      </c>
      <c r="AC43" s="64"/>
      <c r="AD43" s="82">
        <f>$AA$40/$M$40*M43</f>
        <v>-7.5194734285157687E-4</v>
      </c>
      <c r="AE43" s="82">
        <f>$AB$40/$M$40*M43</f>
        <v>5.5781334022987064E-4</v>
      </c>
      <c r="AF43" s="22">
        <f t="shared" si="0"/>
        <v>0.5675795396160398</v>
      </c>
      <c r="AG43" s="22">
        <f t="shared" si="0"/>
        <v>-27.060624451849939</v>
      </c>
      <c r="AH43" s="64"/>
      <c r="AI43" s="25">
        <f>A43</f>
        <v>2</v>
      </c>
      <c r="AJ43" s="82">
        <f t="shared" si="1"/>
        <v>719464.42840292735</v>
      </c>
      <c r="AK43" s="82">
        <f t="shared" si="1"/>
        <v>464826.2161082807</v>
      </c>
      <c r="AL43" s="66"/>
      <c r="AM43" s="9" t="str">
        <f>IF(A44=0,A43&amp;" - 1",A43&amp;" - "&amp;A44)</f>
        <v>2 - 3</v>
      </c>
      <c r="AN43" s="18">
        <f>AN42+F42+F43</f>
        <v>98.449999999953434</v>
      </c>
      <c r="AO43" s="18">
        <f>AN43*G43</f>
        <v>2664.0569999985105</v>
      </c>
      <c r="AP43" s="9" t="str">
        <f>D43&amp;","&amp;C43</f>
        <v>464826.06,719464.21</v>
      </c>
    </row>
    <row r="44" spans="1:44" s="46" customFormat="1">
      <c r="A44" s="20">
        <f>A43+1</f>
        <v>3</v>
      </c>
      <c r="B44" s="44"/>
      <c r="C44" s="60">
        <v>719464.78</v>
      </c>
      <c r="D44" s="60">
        <v>464799</v>
      </c>
      <c r="E44" s="79"/>
      <c r="F44" s="72">
        <f>IF(C45=0,C44-$C$42,C44-C45)</f>
        <v>-2.9899999999906868</v>
      </c>
      <c r="G44" s="72">
        <f>IF(D45=0,D44-$D$42,D44-D45)</f>
        <v>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4.1932922626449489</v>
      </c>
      <c r="N44" s="22">
        <f>IF(F44=0,,ATAN(G44/F44))</f>
        <v>-0.77696666000026282</v>
      </c>
      <c r="O44" s="22">
        <f>ABS(DEGREES(N44))</f>
        <v>44.516910440391058</v>
      </c>
      <c r="P44" s="24" t="str">
        <f>TEXT(INT(O44),"00")</f>
        <v>44</v>
      </c>
      <c r="Q44" s="25" t="str">
        <f>TEXT((O44-P44)*60,"00")</f>
        <v>31</v>
      </c>
      <c r="R44" s="23" t="str">
        <f>IF(L44="",IF(F44&gt;0,"S","N"),"")</f>
        <v>N</v>
      </c>
      <c r="S44" s="25" t="str">
        <f>IF(L44="",IF(INT(Q44)=60,INT(P44+1),P44),"due")</f>
        <v>44</v>
      </c>
      <c r="T44" s="25" t="str">
        <f>IF(L44="",IF(INT(Q44)=60,"00",Q44),L44)</f>
        <v>31</v>
      </c>
      <c r="U44" s="24" t="str">
        <f>IF(L44="",IF(G44&gt;0,"W","E"),"")</f>
        <v>W</v>
      </c>
      <c r="V44" s="44"/>
      <c r="W44" s="22">
        <f>IF(S44="due",90*(I44+K44),S44+T44/60)</f>
        <v>44.516666666666666</v>
      </c>
      <c r="X44" s="22">
        <f>IF(R44="",W44,IF(R44="N",IF(U44="E",180+W44,180-W44),IF(U44="E",360-W44,W44)))</f>
        <v>135.48333333333335</v>
      </c>
      <c r="Y44" s="22">
        <f>RADIANS(X44)</f>
        <v>2.364630248243651</v>
      </c>
      <c r="Z44" s="64"/>
      <c r="AA44" s="58">
        <f>-M44*COS(Y44)</f>
        <v>2.9900125086467382</v>
      </c>
      <c r="AB44" s="58">
        <f>-M44*SIN(Y44)</f>
        <v>-2.9399872785598977</v>
      </c>
      <c r="AC44" s="64"/>
      <c r="AD44" s="82">
        <f>$AA$40/$M$40*M44</f>
        <v>-1.1649799249214148E-4</v>
      </c>
      <c r="AE44" s="82">
        <f>$AB$40/$M$40*M44</f>
        <v>8.6421123686240264E-5</v>
      </c>
      <c r="AF44" s="22">
        <f>AA44-AD44</f>
        <v>2.9901290066392305</v>
      </c>
      <c r="AG44" s="22">
        <f>AB44-AE44</f>
        <v>-2.9400736996835839</v>
      </c>
      <c r="AH44" s="64"/>
      <c r="AI44" s="25">
        <f>A44</f>
        <v>3</v>
      </c>
      <c r="AJ44" s="82">
        <f t="shared" si="1"/>
        <v>719464.99598246696</v>
      </c>
      <c r="AK44" s="82">
        <f t="shared" si="1"/>
        <v>464799.15548382886</v>
      </c>
      <c r="AL44" s="66"/>
      <c r="AM44" s="9" t="str">
        <f>IF(A45=0,A44&amp;" - 1",A44&amp;" - "&amp;A45)</f>
        <v>3 - 4</v>
      </c>
      <c r="AN44" s="18">
        <f>AN43+F43+F44</f>
        <v>94.889999999897555</v>
      </c>
      <c r="AO44" s="18">
        <f>AN44*G44</f>
        <v>278.97659999991976</v>
      </c>
      <c r="AP44" s="9" t="str">
        <f>D44&amp;","&amp;C44</f>
        <v>464799,719464.78</v>
      </c>
    </row>
    <row r="45" spans="1:44" s="46" customFormat="1">
      <c r="A45" s="20">
        <f t="shared" ref="A45:A46" si="2">A44+1</f>
        <v>4</v>
      </c>
      <c r="B45" s="44"/>
      <c r="C45" s="60">
        <v>719467.77</v>
      </c>
      <c r="D45" s="60">
        <v>464796.06</v>
      </c>
      <c r="E45" s="79"/>
      <c r="F45" s="72">
        <f t="shared" ref="F45:F46" si="3">IF(C46=0,C45-$C$42,C45-C46)</f>
        <v>-47.89000000001397</v>
      </c>
      <c r="G45" s="72">
        <f t="shared" ref="G45:G46" si="4">IF(D46=0,D45-$D$42,D45-D46)</f>
        <v>-3.3599999999860302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48.007725419990933</v>
      </c>
      <c r="N45" s="22">
        <f t="shared" ref="N45:N46" si="11">IF(F45=0,,ATAN(G45/F45))</f>
        <v>7.0046000968034233E-2</v>
      </c>
      <c r="O45" s="22">
        <f t="shared" ref="O45:O46" si="12">ABS(DEGREES(N45))</f>
        <v>4.0133402272376406</v>
      </c>
      <c r="P45" s="24" t="str">
        <f t="shared" ref="P45:P46" si="13">TEXT(INT(O45),"00")</f>
        <v>04</v>
      </c>
      <c r="Q45" s="25" t="str">
        <f t="shared" ref="Q45:Q46" si="14">TEXT((O45-P45)*60,"00")</f>
        <v>01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04</v>
      </c>
      <c r="T45" s="25" t="str">
        <f t="shared" ref="T45:T46" si="17">IF(L45="",IF(INT(Q45)=60,"00",Q45),L45)</f>
        <v>01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4.0166666666666666</v>
      </c>
      <c r="X45" s="22">
        <f t="shared" ref="X45:X46" si="20">IF(R45="",W45,IF(R45="N",IF(U45="E",180+W45,180-W45),IF(U45="E",360-W45,W45)))</f>
        <v>184.01666666666668</v>
      </c>
      <c r="Y45" s="22">
        <f t="shared" ref="Y45:Y46" si="21">RADIANS(X45)</f>
        <v>3.2116967118782322</v>
      </c>
      <c r="Z45" s="64"/>
      <c r="AA45" s="58">
        <f t="shared" ref="AA45:AA46" si="22">-M45*COS(Y45)</f>
        <v>47.889804846707243</v>
      </c>
      <c r="AB45" s="58">
        <f t="shared" ref="AB45:AB46" si="23">-M45*SIN(Y45)</f>
        <v>3.3627803593959573</v>
      </c>
      <c r="AC45" s="64"/>
      <c r="AD45" s="82">
        <f t="shared" ref="AD45:AD46" si="24">$AA$40/$M$40*M45</f>
        <v>-1.3337500191353687E-3</v>
      </c>
      <c r="AE45" s="82">
        <f t="shared" ref="AE45:AE46" si="25">$AB$40/$M$40*M45</f>
        <v>9.8940911259048784E-4</v>
      </c>
      <c r="AF45" s="22">
        <f t="shared" ref="AF45:AF46" si="26">AA45-AD45</f>
        <v>47.891138596726378</v>
      </c>
      <c r="AG45" s="22">
        <f t="shared" ref="AG45:AG46" si="27">AB45-AE45</f>
        <v>3.3617909502833667</v>
      </c>
      <c r="AH45" s="64"/>
      <c r="AI45" s="25">
        <f t="shared" ref="AI45:AI46" si="28">A45</f>
        <v>4</v>
      </c>
      <c r="AJ45" s="82">
        <f t="shared" ref="AJ45:AJ46" si="29">AJ44+AF44</f>
        <v>719467.98611147364</v>
      </c>
      <c r="AK45" s="82">
        <f t="shared" ref="AK45:AK46" si="30">AK44+AG44</f>
        <v>464796.21541012917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44.009999999892898</v>
      </c>
      <c r="AO45" s="18">
        <f t="shared" ref="AO45:AO46" si="33">AN45*G45</f>
        <v>-147.87359999902532</v>
      </c>
      <c r="AP45" s="9" t="str">
        <f t="shared" ref="AP45:AP46" si="34">D45&amp;","&amp;C45</f>
        <v>464796.06,719467.77</v>
      </c>
    </row>
    <row r="46" spans="1:44" s="46" customFormat="1">
      <c r="A46" s="20">
        <f t="shared" si="2"/>
        <v>5</v>
      </c>
      <c r="B46" s="44"/>
      <c r="C46" s="60">
        <v>719515.66</v>
      </c>
      <c r="D46" s="60">
        <v>464799.42</v>
      </c>
      <c r="E46" s="79"/>
      <c r="F46" s="72">
        <f t="shared" si="3"/>
        <v>1.940000000060536</v>
      </c>
      <c r="G46" s="72">
        <f t="shared" si="4"/>
        <v>-28.110000000044238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28.176864623352291</v>
      </c>
      <c r="N46" s="22">
        <f t="shared" si="11"/>
        <v>-1.5018910016170219</v>
      </c>
      <c r="O46" s="22">
        <f t="shared" si="12"/>
        <v>86.052015681331255</v>
      </c>
      <c r="P46" s="24" t="str">
        <f t="shared" si="13"/>
        <v>86</v>
      </c>
      <c r="Q46" s="25" t="str">
        <f t="shared" si="14"/>
        <v>03</v>
      </c>
      <c r="R46" s="23" t="str">
        <f t="shared" si="15"/>
        <v>S</v>
      </c>
      <c r="S46" s="25" t="str">
        <f t="shared" si="16"/>
        <v>86</v>
      </c>
      <c r="T46" s="25" t="str">
        <f t="shared" si="17"/>
        <v>03</v>
      </c>
      <c r="U46" s="24" t="str">
        <f t="shared" si="18"/>
        <v>E</v>
      </c>
      <c r="V46" s="44"/>
      <c r="W46" s="22">
        <f t="shared" si="19"/>
        <v>86.05</v>
      </c>
      <c r="X46" s="22">
        <f t="shared" si="20"/>
        <v>273.95</v>
      </c>
      <c r="Y46" s="22">
        <f t="shared" si="21"/>
        <v>4.7813294858384658</v>
      </c>
      <c r="Z46" s="64"/>
      <c r="AA46" s="58">
        <f t="shared" si="22"/>
        <v>-1.9409889164153973</v>
      </c>
      <c r="AB46" s="58">
        <f t="shared" si="23"/>
        <v>28.109931732913804</v>
      </c>
      <c r="AC46" s="64"/>
      <c r="AD46" s="82">
        <f t="shared" si="24"/>
        <v>-7.8280929583307687E-4</v>
      </c>
      <c r="AE46" s="82">
        <f t="shared" si="25"/>
        <v>5.8070750860786283E-4</v>
      </c>
      <c r="AF46" s="22">
        <f t="shared" si="26"/>
        <v>-1.9402061071195642</v>
      </c>
      <c r="AG46" s="22">
        <f t="shared" si="27"/>
        <v>28.109351025405196</v>
      </c>
      <c r="AH46" s="64"/>
      <c r="AI46" s="25">
        <f t="shared" si="28"/>
        <v>5</v>
      </c>
      <c r="AJ46" s="82">
        <f t="shared" si="29"/>
        <v>719515.87725007033</v>
      </c>
      <c r="AK46" s="82">
        <f t="shared" si="30"/>
        <v>464799.57720107946</v>
      </c>
      <c r="AL46" s="66"/>
      <c r="AM46" s="9" t="str">
        <f t="shared" si="31"/>
        <v>5 - 1</v>
      </c>
      <c r="AN46" s="18">
        <f t="shared" si="32"/>
        <v>-1.940000000060536</v>
      </c>
      <c r="AO46" s="18">
        <f t="shared" si="33"/>
        <v>54.533400001787484</v>
      </c>
      <c r="AP46" s="9" t="str">
        <f t="shared" si="34"/>
        <v>464799.42,719515.66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23" sqref="D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81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3004.385700000068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1502.192850000034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8.3845430724203886E-3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18896.283349861147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158.43670165557103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4.4441454178425488E-3</v>
      </c>
      <c r="AB40" s="91">
        <f>SUM(AB42:AB65536)</f>
        <v>-7.109861745374646E-3</v>
      </c>
      <c r="AC40" s="91"/>
      <c r="AD40" s="91">
        <f>SUM(AD42:AD65536)</f>
        <v>4.4441454178425488E-3</v>
      </c>
      <c r="AE40" s="91">
        <f>SUM(AE42:AE65536)</f>
        <v>-7.109861745374646E-3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719465.1602559156</v>
      </c>
      <c r="AK40" s="92">
        <f>AK44+AG44</f>
        <v>464777.91571144981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1712.4699999999721</v>
      </c>
      <c r="G41" s="72">
        <f>IF(D42=0,D41-$D$41,D41-D42)</f>
        <v>-2302.1700000000419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2869.2403541355848</v>
      </c>
      <c r="N41" s="36">
        <f>IF(F41=0,,ATAN(G41/F41))</f>
        <v>-0.93124261453020341</v>
      </c>
      <c r="O41" s="36">
        <f>ABS(DEGREES(N41))</f>
        <v>53.356271515308848</v>
      </c>
      <c r="P41" s="37" t="str">
        <f>TEXT(INT(O41),"00")</f>
        <v>53</v>
      </c>
      <c r="Q41" s="38" t="str">
        <f>TEXT((O41-P41)*60,"00")</f>
        <v>21</v>
      </c>
      <c r="R41" s="39" t="str">
        <f>IF(L41="",IF(F41&gt;0,"S","N"),"")</f>
        <v>S</v>
      </c>
      <c r="S41" s="25" t="str">
        <f>IF(L41="",IF(INT(Q41)=60,INT(P41+1),P41),"due")</f>
        <v>53</v>
      </c>
      <c r="T41" s="38" t="str">
        <f>IF(L41="",IF(INT(Q41)=60,"00",Q41),L41)</f>
        <v>21</v>
      </c>
      <c r="U41" s="40" t="str">
        <f>IF(L41="",IF(G41&gt;0,"W","E"),"")</f>
        <v>E</v>
      </c>
      <c r="V41" s="41"/>
      <c r="W41" s="22">
        <f>IF(S41="due",90*(I41+K41),S41+T41/60)</f>
        <v>53.35</v>
      </c>
      <c r="X41" s="22">
        <f>IF(R41="",W41,IF(R41="N",IF(U41="E",180+W41,180-W41),IF(U41="E",360-W41,W41)))</f>
        <v>306.64999999999998</v>
      </c>
      <c r="Y41" s="22">
        <f>RADIANS(X41)</f>
        <v>5.3520521512406107</v>
      </c>
      <c r="Z41" s="64"/>
      <c r="AA41" s="58">
        <f>-M41*COS(Y41)</f>
        <v>-1712.7219820257267</v>
      </c>
      <c r="AB41" s="58">
        <f>-M41*SIN(Y41)</f>
        <v>2301.9825416553363</v>
      </c>
      <c r="AC41" s="64"/>
      <c r="AD41" s="22">
        <v>0</v>
      </c>
      <c r="AE41" s="22">
        <v>0</v>
      </c>
      <c r="AF41" s="22">
        <f t="shared" ref="AF41:AG43" si="0">AA41-AD41</f>
        <v>-1712.7219820257267</v>
      </c>
      <c r="AG41" s="22">
        <f t="shared" si="0"/>
        <v>2301.9825416553363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719516.15</v>
      </c>
      <c r="D42" s="60">
        <v>464752.39</v>
      </c>
      <c r="E42" s="79"/>
      <c r="F42" s="72">
        <f>IF(C43=0,C42-$C$42,C42-C43)</f>
        <v>0.65000000002328306</v>
      </c>
      <c r="G42" s="72">
        <f>IF(D43=0,D42-$D$42,D42-D43)</f>
        <v>-30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30.007040840443267</v>
      </c>
      <c r="N42" s="36">
        <f>IF(F42=0,,ATAN(G42/F42))</f>
        <v>-1.5491330496049014</v>
      </c>
      <c r="O42" s="36">
        <f>ABS(DEGREES(N42))</f>
        <v>88.758785646591249</v>
      </c>
      <c r="P42" s="37" t="str">
        <f>TEXT(INT(O42),"00")</f>
        <v>88</v>
      </c>
      <c r="Q42" s="38" t="str">
        <f>TEXT((O42-P42)*60,"00")</f>
        <v>46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46</v>
      </c>
      <c r="U42" s="40" t="str">
        <f>IF(L42="",IF(G42&gt;0,"W","E"),"")</f>
        <v>E</v>
      </c>
      <c r="V42" s="44"/>
      <c r="W42" s="22">
        <f>IF(S42="due",90*(I42+K42),S42+T42/60)</f>
        <v>88.766666666666666</v>
      </c>
      <c r="X42" s="22">
        <f>IF(R42="",W42,IF(R42="N",IF(U42="E",180+W42,180-W42),IF(U42="E",360-W42,W42)))</f>
        <v>271.23333333333335</v>
      </c>
      <c r="Y42" s="22">
        <f>RADIANS(X42)</f>
        <v>4.7339147078259538</v>
      </c>
      <c r="Z42" s="64"/>
      <c r="AA42" s="58">
        <f>-M42*COS(Y42)</f>
        <v>-0.64587350142537792</v>
      </c>
      <c r="AB42" s="58">
        <f>-M42*SIN(Y42)</f>
        <v>30.000089123537393</v>
      </c>
      <c r="AC42" s="64"/>
      <c r="AD42" s="82">
        <f>$AA$40/$M$40*M42</f>
        <v>8.4169672595163524E-4</v>
      </c>
      <c r="AE42" s="82">
        <f>$AB$40/$M$40*M42</f>
        <v>-1.3465687529090296E-3</v>
      </c>
      <c r="AF42" s="22">
        <f t="shared" si="0"/>
        <v>-0.64671519815132961</v>
      </c>
      <c r="AG42" s="22">
        <f t="shared" si="0"/>
        <v>30.0014356922903</v>
      </c>
      <c r="AH42" s="63"/>
      <c r="AI42" s="38">
        <f>A42</f>
        <v>1</v>
      </c>
      <c r="AJ42" s="82">
        <f t="shared" ref="AJ42:AK44" si="1">AJ41+AF41</f>
        <v>719515.89801797422</v>
      </c>
      <c r="AK42" s="82">
        <f t="shared" si="1"/>
        <v>464752.20254165534</v>
      </c>
      <c r="AL42" s="66"/>
      <c r="AM42" s="9" t="str">
        <f>IF(A43=0,A42&amp;" - 1",A42&amp;" - "&amp;A43)</f>
        <v>1 - 2</v>
      </c>
      <c r="AN42" s="18">
        <f>F42</f>
        <v>0.65000000002328306</v>
      </c>
      <c r="AO42" s="18">
        <f>AN42*G42</f>
        <v>-19.500000000698492</v>
      </c>
      <c r="AP42" s="9" t="str">
        <f>D42&amp;","&amp;C42</f>
        <v>464752.39,719516.15</v>
      </c>
    </row>
    <row r="43" spans="1:44">
      <c r="A43" s="20">
        <f>A42+1</f>
        <v>2</v>
      </c>
      <c r="B43" s="44"/>
      <c r="C43" s="60">
        <v>719515.5</v>
      </c>
      <c r="D43" s="60">
        <v>464782.39</v>
      </c>
      <c r="E43" s="79"/>
      <c r="F43" s="72">
        <f>IF(C44=0,C43-$C$42,C43-C44)</f>
        <v>47.10999999998603</v>
      </c>
      <c r="G43" s="72">
        <f>IF(D44=0,D43-$D$42,D43-D44)</f>
        <v>1.1099999999860302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47.123075026982825</v>
      </c>
      <c r="N43" s="36">
        <f>IF(F43=0,,ATAN(G43/F43))</f>
        <v>2.3557517691201062E-2</v>
      </c>
      <c r="O43" s="36">
        <f>ABS(DEGREES(N43))</f>
        <v>1.3497463395105922</v>
      </c>
      <c r="P43" s="37" t="str">
        <f>TEXT(INT(O43),"00")</f>
        <v>01</v>
      </c>
      <c r="Q43" s="38" t="str">
        <f>TEXT((O43-P43)*60,"00")</f>
        <v>21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21</v>
      </c>
      <c r="U43" s="40" t="str">
        <f>IF(L43="",IF(G43&gt;0,"W","E"),"")</f>
        <v>W</v>
      </c>
      <c r="V43" s="44"/>
      <c r="W43" s="22">
        <f>IF(S43="due",90*(I43+K43),S43+T43/60)</f>
        <v>1.35</v>
      </c>
      <c r="X43" s="22">
        <f>IF(R43="",W43,IF(R43="N",IF(U43="E",180+W43,180-W43),IF(U43="E",360-W43,W43)))</f>
        <v>1.35</v>
      </c>
      <c r="Y43" s="22">
        <f>RADIANS(X43)</f>
        <v>2.356194490192345E-2</v>
      </c>
      <c r="Z43" s="64"/>
      <c r="AA43" s="58">
        <f>-M43*COS(Y43)</f>
        <v>-47.109995085320442</v>
      </c>
      <c r="AB43" s="58">
        <f>-M43*SIN(Y43)</f>
        <v>-1.1102085658722829</v>
      </c>
      <c r="AC43" s="64"/>
      <c r="AD43" s="82">
        <f>$AA$40/$M$40*M43</f>
        <v>1.3218010458907617E-3</v>
      </c>
      <c r="AE43" s="82">
        <f>$AB$40/$M$40*M43</f>
        <v>-2.1146523814104135E-3</v>
      </c>
      <c r="AF43" s="22">
        <f t="shared" si="0"/>
        <v>-47.111316886366332</v>
      </c>
      <c r="AG43" s="22">
        <f t="shared" si="0"/>
        <v>-1.1080939134908725</v>
      </c>
      <c r="AH43" s="64"/>
      <c r="AI43" s="25">
        <f>A43</f>
        <v>2</v>
      </c>
      <c r="AJ43" s="82">
        <f t="shared" si="1"/>
        <v>719515.25130277604</v>
      </c>
      <c r="AK43" s="82">
        <f t="shared" si="1"/>
        <v>464782.20397734764</v>
      </c>
      <c r="AL43" s="66"/>
      <c r="AM43" s="9" t="str">
        <f>IF(A44=0,A43&amp;" - 1",A43&amp;" - "&amp;A44)</f>
        <v>2 - 3</v>
      </c>
      <c r="AN43" s="18">
        <f>AN42+F42+F43</f>
        <v>48.410000000032596</v>
      </c>
      <c r="AO43" s="18">
        <f>AN43*G43</f>
        <v>53.735099999359903</v>
      </c>
      <c r="AP43" s="9" t="str">
        <f>D43&amp;","&amp;C43</f>
        <v>464782.39,719515.5</v>
      </c>
    </row>
    <row r="44" spans="1:44" s="46" customFormat="1">
      <c r="A44" s="20">
        <f>A43+1</f>
        <v>3</v>
      </c>
      <c r="B44" s="44"/>
      <c r="C44" s="60">
        <v>719468.39</v>
      </c>
      <c r="D44" s="60">
        <v>464781.28</v>
      </c>
      <c r="E44" s="79"/>
      <c r="F44" s="72">
        <f>IF(C45=0,C44-$C$42,C44-C45)</f>
        <v>2.9799999999813735</v>
      </c>
      <c r="G44" s="72">
        <f>IF(D45=0,D44-$D$42,D44-D45)</f>
        <v>3.1800000000512227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4.3580729686657111</v>
      </c>
      <c r="N44" s="22">
        <f>IF(F44=0,,ATAN(G44/F44))</f>
        <v>0.81785429463762327</v>
      </c>
      <c r="O44" s="22">
        <f>ABS(DEGREES(N44))</f>
        <v>46.859599339384729</v>
      </c>
      <c r="P44" s="24" t="str">
        <f>TEXT(INT(O44),"00")</f>
        <v>46</v>
      </c>
      <c r="Q44" s="25" t="str">
        <f>TEXT((O44-P44)*60,"00")</f>
        <v>52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52</v>
      </c>
      <c r="U44" s="24" t="str">
        <f>IF(L44="",IF(G44&gt;0,"W","E"),"")</f>
        <v>W</v>
      </c>
      <c r="V44" s="44"/>
      <c r="W44" s="22">
        <f>IF(S44="due",90*(I44+K44),S44+T44/60)</f>
        <v>46.866666666666667</v>
      </c>
      <c r="X44" s="22">
        <f>IF(R44="",W44,IF(R44="N",IF(U44="E",180+W44,180-W44),IF(U44="E",360-W44,W44)))</f>
        <v>46.866666666666667</v>
      </c>
      <c r="Y44" s="22">
        <f>RADIANS(X44)</f>
        <v>0.81797764276800911</v>
      </c>
      <c r="Z44" s="64"/>
      <c r="AA44" s="58">
        <f>-M44*COS(Y44)</f>
        <v>-2.9796077302577406</v>
      </c>
      <c r="AB44" s="58">
        <f>-M44*SIN(Y44)</f>
        <v>-3.1803675532873679</v>
      </c>
      <c r="AC44" s="64"/>
      <c r="AD44" s="82">
        <f>$AA$40/$M$40*M44</f>
        <v>1.2224383499489602E-4</v>
      </c>
      <c r="AE44" s="82">
        <f>$AB$40/$M$40*M44</f>
        <v>-1.9556893042893094E-4</v>
      </c>
      <c r="AF44" s="22">
        <f>AA44-AD44</f>
        <v>-2.9797299740927357</v>
      </c>
      <c r="AG44" s="22">
        <f>AB44-AE44</f>
        <v>-3.1801719843569392</v>
      </c>
      <c r="AH44" s="64"/>
      <c r="AI44" s="25">
        <f>A44</f>
        <v>3</v>
      </c>
      <c r="AJ44" s="82">
        <f t="shared" si="1"/>
        <v>719468.13998588966</v>
      </c>
      <c r="AK44" s="82">
        <f t="shared" si="1"/>
        <v>464781.09588343417</v>
      </c>
      <c r="AL44" s="66"/>
      <c r="AM44" s="9" t="str">
        <f>IF(A45=0,A44&amp;" - 1",A44&amp;" - "&amp;A45)</f>
        <v>3 - 4</v>
      </c>
      <c r="AN44" s="18">
        <f>AN43+F43+F44</f>
        <v>98.5</v>
      </c>
      <c r="AO44" s="18">
        <f>AN44*G44</f>
        <v>313.23000000504544</v>
      </c>
      <c r="AP44" s="9" t="str">
        <f>D44&amp;","&amp;C44</f>
        <v>464781.28,719468.39</v>
      </c>
    </row>
    <row r="45" spans="1:44" s="46" customFormat="1">
      <c r="A45" s="20">
        <f t="shared" ref="A45:A46" si="2">A44+1</f>
        <v>4</v>
      </c>
      <c r="B45" s="44"/>
      <c r="C45" s="60">
        <v>719465.41</v>
      </c>
      <c r="D45" s="60">
        <v>464778.1</v>
      </c>
      <c r="E45" s="79"/>
      <c r="F45" s="72">
        <f t="shared" ref="F45:F46" si="3">IF(C46=0,C45-$C$42,C45-C46)</f>
        <v>-0.97999999998137355</v>
      </c>
      <c r="G45" s="72">
        <f t="shared" ref="G45:G46" si="4">IF(D46=0,D45-$D$42,D45-D46)</f>
        <v>27.149999999965075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27.167681167115958</v>
      </c>
      <c r="N45" s="22">
        <f t="shared" ref="N45:N46" si="11">IF(F45=0,,ATAN(G45/F45))</f>
        <v>-1.5347162267203673</v>
      </c>
      <c r="O45" s="22">
        <f t="shared" ref="O45:O46" si="12">ABS(DEGREES(N45))</f>
        <v>87.932762541319832</v>
      </c>
      <c r="P45" s="24" t="str">
        <f t="shared" ref="P45:P46" si="13">TEXT(INT(O45),"00")</f>
        <v>87</v>
      </c>
      <c r="Q45" s="25" t="str">
        <f t="shared" ref="Q45:Q46" si="14">TEXT((O45-P45)*60,"00")</f>
        <v>56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87</v>
      </c>
      <c r="T45" s="25" t="str">
        <f t="shared" ref="T45:T46" si="17">IF(L45="",IF(INT(Q45)=60,"00",Q45),L45)</f>
        <v>56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87.933333333333337</v>
      </c>
      <c r="X45" s="22">
        <f t="shared" ref="X45:X46" si="20">IF(R45="",W45,IF(R45="N",IF(U45="E",180+W45,180-W45),IF(U45="E",360-W45,W45)))</f>
        <v>92.066666666666663</v>
      </c>
      <c r="Y45" s="22">
        <f t="shared" ref="Y45:Y46" si="21">RADIANS(X45)</f>
        <v>1.6068664646694459</v>
      </c>
      <c r="Z45" s="64"/>
      <c r="AA45" s="58">
        <f t="shared" ref="AA45:AA46" si="22">-M45*COS(Y45)</f>
        <v>0.97972952620328912</v>
      </c>
      <c r="AB45" s="58">
        <f t="shared" ref="AB45:AB46" si="23">-M45*SIN(Y45)</f>
        <v>-27.150009761573799</v>
      </c>
      <c r="AC45" s="64"/>
      <c r="AD45" s="82">
        <f t="shared" ref="AD45:AD46" si="24">$AA$40/$M$40*M45</f>
        <v>7.6205275993891078E-4</v>
      </c>
      <c r="AE45" s="82">
        <f t="shared" ref="AE45:AE46" si="25">$AB$40/$M$40*M45</f>
        <v>-1.2191522230784904E-3</v>
      </c>
      <c r="AF45" s="22">
        <f t="shared" ref="AF45:AF46" si="26">AA45-AD45</f>
        <v>0.97896747344335022</v>
      </c>
      <c r="AG45" s="22">
        <f t="shared" ref="AG45:AG46" si="27">AB45-AE45</f>
        <v>-27.148790609350719</v>
      </c>
      <c r="AH45" s="64"/>
      <c r="AI45" s="25">
        <f t="shared" ref="AI45:AI46" si="28">A45</f>
        <v>4</v>
      </c>
      <c r="AJ45" s="82">
        <f t="shared" ref="AJ45:AJ46" si="29">AJ44+AF44</f>
        <v>719465.1602559156</v>
      </c>
      <c r="AK45" s="82">
        <f t="shared" ref="AK45:AK46" si="30">AK44+AG44</f>
        <v>464777.91571144981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100.5</v>
      </c>
      <c r="AO45" s="18">
        <f t="shared" ref="AO45:AO46" si="33">AN45*G45</f>
        <v>2728.5749999964901</v>
      </c>
      <c r="AP45" s="9" t="str">
        <f t="shared" ref="AP45:AP46" si="34">D45&amp;","&amp;C45</f>
        <v>464778.1,719465.41</v>
      </c>
    </row>
    <row r="46" spans="1:44" s="46" customFormat="1">
      <c r="A46" s="20">
        <f t="shared" si="2"/>
        <v>5</v>
      </c>
      <c r="B46" s="44"/>
      <c r="C46" s="60">
        <v>719466.39</v>
      </c>
      <c r="D46" s="60">
        <v>464750.95</v>
      </c>
      <c r="E46" s="79"/>
      <c r="F46" s="72">
        <f t="shared" si="3"/>
        <v>-49.760000000009313</v>
      </c>
      <c r="G46" s="72">
        <f t="shared" si="4"/>
        <v>-1.4400000000023283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49.780831652363275</v>
      </c>
      <c r="N46" s="22">
        <f t="shared" si="11"/>
        <v>2.8930832413819121E-2</v>
      </c>
      <c r="O46" s="22">
        <f t="shared" si="12"/>
        <v>1.6576145951121157</v>
      </c>
      <c r="P46" s="24" t="str">
        <f t="shared" si="13"/>
        <v>01</v>
      </c>
      <c r="Q46" s="25" t="str">
        <f t="shared" si="14"/>
        <v>39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39</v>
      </c>
      <c r="U46" s="24" t="str">
        <f t="shared" si="18"/>
        <v>E</v>
      </c>
      <c r="V46" s="44"/>
      <c r="W46" s="22">
        <f t="shared" si="19"/>
        <v>1.65</v>
      </c>
      <c r="X46" s="22">
        <f t="shared" si="20"/>
        <v>181.65</v>
      </c>
      <c r="Y46" s="22">
        <f t="shared" si="21"/>
        <v>3.1703905862476995</v>
      </c>
      <c r="Z46" s="64"/>
      <c r="AA46" s="58">
        <f t="shared" si="22"/>
        <v>49.760190936218116</v>
      </c>
      <c r="AB46" s="58">
        <f t="shared" si="23"/>
        <v>1.4333868954506837</v>
      </c>
      <c r="AC46" s="64"/>
      <c r="AD46" s="82">
        <f t="shared" si="24"/>
        <v>1.3963510510663453E-3</v>
      </c>
      <c r="AE46" s="82">
        <f t="shared" si="25"/>
        <v>-2.2339194575477818E-3</v>
      </c>
      <c r="AF46" s="22">
        <f t="shared" si="26"/>
        <v>49.758794585167053</v>
      </c>
      <c r="AG46" s="22">
        <f t="shared" si="27"/>
        <v>1.4356208149082315</v>
      </c>
      <c r="AH46" s="64"/>
      <c r="AI46" s="25">
        <f t="shared" si="28"/>
        <v>5</v>
      </c>
      <c r="AJ46" s="82">
        <f t="shared" si="29"/>
        <v>719466.13922338909</v>
      </c>
      <c r="AK46" s="82">
        <f t="shared" si="30"/>
        <v>464750.76692084048</v>
      </c>
      <c r="AL46" s="66"/>
      <c r="AM46" s="9" t="str">
        <f t="shared" si="31"/>
        <v>5 - 1</v>
      </c>
      <c r="AN46" s="18">
        <f t="shared" si="32"/>
        <v>49.760000000009313</v>
      </c>
      <c r="AO46" s="18">
        <f t="shared" si="33"/>
        <v>-71.654400000129272</v>
      </c>
      <c r="AP46" s="9" t="str">
        <f t="shared" si="34"/>
        <v>464750.95,719466.39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M22" sqref="M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2906.9361999999542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1453.4680999999771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5.4242931106567183E-3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29099.011426036886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157.84156720517302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3.7562804635666858E-3</v>
      </c>
      <c r="AB40" s="91">
        <f>SUM(AB42:AB65536)</f>
        <v>3.9132228187703788E-3</v>
      </c>
      <c r="AC40" s="91"/>
      <c r="AD40" s="91">
        <f>SUM(AD42:AD65536)</f>
        <v>3.7562804635666858E-3</v>
      </c>
      <c r="AE40" s="91">
        <f>SUM(AE42:AE65536)</f>
        <v>3.9132228187703788E-3</v>
      </c>
      <c r="AF40" s="91">
        <f>SUM(AF42:AF65536)</f>
        <v>-6.2172489379008766E-15</v>
      </c>
      <c r="AG40" s="91">
        <f>SUM(AG42:AG65536)</f>
        <v>0</v>
      </c>
      <c r="AH40" s="92"/>
      <c r="AI40" s="93">
        <v>1</v>
      </c>
      <c r="AJ40" s="92">
        <f>AJ44+AF44</f>
        <v>719517.6561082087</v>
      </c>
      <c r="AK40" s="92">
        <f>AK44+AG44</f>
        <v>464722.62312082981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1712.4699999999721</v>
      </c>
      <c r="G41" s="72">
        <f>IF(D42=0,D41-$D$41,D41-D42)</f>
        <v>-2302.1700000000419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2869.2403541355848</v>
      </c>
      <c r="N41" s="36">
        <f>IF(F41=0,,ATAN(G41/F41))</f>
        <v>-0.93124261453020341</v>
      </c>
      <c r="O41" s="36">
        <f>ABS(DEGREES(N41))</f>
        <v>53.356271515308848</v>
      </c>
      <c r="P41" s="37" t="str">
        <f>TEXT(INT(O41),"00")</f>
        <v>53</v>
      </c>
      <c r="Q41" s="38" t="str">
        <f>TEXT((O41-P41)*60,"00")</f>
        <v>21</v>
      </c>
      <c r="R41" s="39" t="str">
        <f>IF(L41="",IF(F41&gt;0,"S","N"),"")</f>
        <v>S</v>
      </c>
      <c r="S41" s="25" t="str">
        <f>IF(L41="",IF(INT(Q41)=60,INT(P41+1),P41),"due")</f>
        <v>53</v>
      </c>
      <c r="T41" s="38" t="str">
        <f>IF(L41="",IF(INT(Q41)=60,"00",Q41),L41)</f>
        <v>21</v>
      </c>
      <c r="U41" s="40" t="str">
        <f>IF(L41="",IF(G41&gt;0,"W","E"),"")</f>
        <v>E</v>
      </c>
      <c r="V41" s="41"/>
      <c r="W41" s="22">
        <f>IF(S41="due",90*(I41+K41),S41+T41/60)</f>
        <v>53.35</v>
      </c>
      <c r="X41" s="22">
        <f>IF(R41="",W41,IF(R41="N",IF(U41="E",180+W41,180-W41),IF(U41="E",360-W41,W41)))</f>
        <v>306.64999999999998</v>
      </c>
      <c r="Y41" s="22">
        <f>RADIANS(X41)</f>
        <v>5.3520521512406107</v>
      </c>
      <c r="Z41" s="64"/>
      <c r="AA41" s="58">
        <f>-M41*COS(Y41)</f>
        <v>-1712.7219820257267</v>
      </c>
      <c r="AB41" s="58">
        <f>-M41*SIN(Y41)</f>
        <v>2301.9825416553363</v>
      </c>
      <c r="AC41" s="64"/>
      <c r="AD41" s="22">
        <v>0</v>
      </c>
      <c r="AE41" s="22">
        <v>0</v>
      </c>
      <c r="AF41" s="22">
        <f t="shared" ref="AF41:AG43" si="0">AA41-AD41</f>
        <v>-1712.7219820257267</v>
      </c>
      <c r="AG41" s="22">
        <f t="shared" si="0"/>
        <v>2301.9825416553363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719516.15</v>
      </c>
      <c r="D42" s="60">
        <v>464752.39</v>
      </c>
      <c r="E42" s="79"/>
      <c r="F42" s="72">
        <f>IF(C43=0,C42-$C$42,C42-C43)</f>
        <v>49.760000000009313</v>
      </c>
      <c r="G42" s="72">
        <f>IF(D43=0,D42-$D$42,D42-D43)</f>
        <v>1.4400000000023283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49.780831652363275</v>
      </c>
      <c r="N42" s="36">
        <f>IF(F42=0,,ATAN(G42/F42))</f>
        <v>2.8930832413819121E-2</v>
      </c>
      <c r="O42" s="36">
        <f>ABS(DEGREES(N42))</f>
        <v>1.6576145951121157</v>
      </c>
      <c r="P42" s="37" t="str">
        <f>TEXT(INT(O42),"00")</f>
        <v>01</v>
      </c>
      <c r="Q42" s="38" t="str">
        <f>TEXT((O42-P42)*60,"00")</f>
        <v>39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39</v>
      </c>
      <c r="U42" s="40" t="str">
        <f>IF(L42="",IF(G42&gt;0,"W","E"),"")</f>
        <v>W</v>
      </c>
      <c r="V42" s="44"/>
      <c r="W42" s="22">
        <f>IF(S42="due",90*(I42+K42),S42+T42/60)</f>
        <v>1.65</v>
      </c>
      <c r="X42" s="22">
        <f>IF(R42="",W42,IF(R42="N",IF(U42="E",180+W42,180-W42),IF(U42="E",360-W42,W42)))</f>
        <v>1.65</v>
      </c>
      <c r="Y42" s="22">
        <f>RADIANS(X42)</f>
        <v>2.8797932657906436E-2</v>
      </c>
      <c r="Z42" s="64"/>
      <c r="AA42" s="58">
        <f>-M42*COS(Y42)</f>
        <v>-49.760190936218116</v>
      </c>
      <c r="AB42" s="58">
        <f>-M42*SIN(Y42)</f>
        <v>-1.4333868954506905</v>
      </c>
      <c r="AC42" s="64"/>
      <c r="AD42" s="82">
        <f>$AA$40/$M$40*M42</f>
        <v>1.1846737757792987E-3</v>
      </c>
      <c r="AE42" s="82">
        <f>$AB$40/$M$40*M42</f>
        <v>1.2341710096312975E-3</v>
      </c>
      <c r="AF42" s="22">
        <f t="shared" si="0"/>
        <v>-49.761375609993898</v>
      </c>
      <c r="AG42" s="22">
        <f t="shared" si="0"/>
        <v>-1.4346210664603218</v>
      </c>
      <c r="AH42" s="63"/>
      <c r="AI42" s="38">
        <f>A42</f>
        <v>1</v>
      </c>
      <c r="AJ42" s="82">
        <f t="shared" ref="AJ42:AK44" si="1">AJ41+AF41</f>
        <v>719515.89801797422</v>
      </c>
      <c r="AK42" s="82">
        <f t="shared" si="1"/>
        <v>464752.20254165534</v>
      </c>
      <c r="AL42" s="66"/>
      <c r="AM42" s="9" t="str">
        <f>IF(A43=0,A42&amp;" - 1",A42&amp;" - "&amp;A43)</f>
        <v>1 - 2</v>
      </c>
      <c r="AN42" s="18">
        <f>F42</f>
        <v>49.760000000009313</v>
      </c>
      <c r="AO42" s="18">
        <f>AN42*G42</f>
        <v>71.654400000129272</v>
      </c>
      <c r="AP42" s="9" t="str">
        <f>D42&amp;","&amp;C42</f>
        <v>464752.39,719516.15</v>
      </c>
    </row>
    <row r="43" spans="1:44">
      <c r="A43" s="20">
        <f>A42+1</f>
        <v>2</v>
      </c>
      <c r="B43" s="44"/>
      <c r="C43" s="60">
        <v>719466.39</v>
      </c>
      <c r="D43" s="60">
        <v>464750.95</v>
      </c>
      <c r="E43" s="79"/>
      <c r="F43" s="72">
        <f>IF(C44=0,C43-$C$42,C43-C44)</f>
        <v>-2.1700000000419095</v>
      </c>
      <c r="G43" s="72">
        <f>IF(D44=0,D43-$D$42,D43-D44)</f>
        <v>28.989999999990687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29.071102490267581</v>
      </c>
      <c r="N43" s="36">
        <f>IF(F43=0,,ATAN(G43/F43))</f>
        <v>-1.4960822629270702</v>
      </c>
      <c r="O43" s="36">
        <f>ABS(DEGREES(N43))</f>
        <v>85.719199470102666</v>
      </c>
      <c r="P43" s="37" t="str">
        <f>TEXT(INT(O43),"00")</f>
        <v>85</v>
      </c>
      <c r="Q43" s="38" t="str">
        <f>TEXT((O43-P43)*60,"00")</f>
        <v>43</v>
      </c>
      <c r="R43" s="39" t="str">
        <f>IF(L43="",IF(F43&gt;0,"S","N"),"")</f>
        <v>N</v>
      </c>
      <c r="S43" s="25" t="str">
        <f>IF(L43="",IF(INT(Q43)=60,INT(P43+1),P43),"due")</f>
        <v>85</v>
      </c>
      <c r="T43" s="38" t="str">
        <f>IF(L43="",IF(INT(Q43)=60,"00",Q43),L43)</f>
        <v>43</v>
      </c>
      <c r="U43" s="40" t="str">
        <f>IF(L43="",IF(G43&gt;0,"W","E"),"")</f>
        <v>W</v>
      </c>
      <c r="V43" s="44"/>
      <c r="W43" s="22">
        <f>IF(S43="due",90*(I43+K43),S43+T43/60)</f>
        <v>85.716666666666669</v>
      </c>
      <c r="X43" s="22">
        <f>IF(R43="",W43,IF(R43="N",IF(U43="E",180+W43,180-W43),IF(U43="E",360-W43,W43)))</f>
        <v>94.283333333333331</v>
      </c>
      <c r="Y43" s="22">
        <f>RADIANS(X43)</f>
        <v>1.6455545964219871</v>
      </c>
      <c r="Z43" s="64"/>
      <c r="AA43" s="58">
        <f>-M43*COS(Y43)</f>
        <v>2.1712815228823072</v>
      </c>
      <c r="AB43" s="58">
        <f>-M43*SIN(Y43)</f>
        <v>-28.989904045167723</v>
      </c>
      <c r="AC43" s="64"/>
      <c r="AD43" s="82">
        <f>$AA$40/$M$40*M43</f>
        <v>6.9182799101704621E-4</v>
      </c>
      <c r="AE43" s="82">
        <f>$AB$40/$M$40*M43</f>
        <v>7.2073347753733594E-4</v>
      </c>
      <c r="AF43" s="22">
        <f t="shared" si="0"/>
        <v>2.1705896948912904</v>
      </c>
      <c r="AG43" s="22">
        <f t="shared" si="0"/>
        <v>-28.990624778645259</v>
      </c>
      <c r="AH43" s="64"/>
      <c r="AI43" s="25">
        <f>A43</f>
        <v>2</v>
      </c>
      <c r="AJ43" s="82">
        <f t="shared" si="1"/>
        <v>719466.1366423642</v>
      </c>
      <c r="AK43" s="82">
        <f t="shared" si="1"/>
        <v>464750.7679205889</v>
      </c>
      <c r="AL43" s="66"/>
      <c r="AM43" s="9" t="str">
        <f>IF(A44=0,A43&amp;" - 1",A43&amp;" - "&amp;A44)</f>
        <v>2 - 3</v>
      </c>
      <c r="AN43" s="18">
        <f>AN42+F42+F43</f>
        <v>97.349999999976717</v>
      </c>
      <c r="AO43" s="18">
        <f>AN43*G43</f>
        <v>2822.1764999984184</v>
      </c>
      <c r="AP43" s="9" t="str">
        <f>D43&amp;","&amp;C43</f>
        <v>464750.95,719466.39</v>
      </c>
    </row>
    <row r="44" spans="1:44" s="46" customFormat="1">
      <c r="A44" s="20">
        <f>A43+1</f>
        <v>3</v>
      </c>
      <c r="B44" s="44"/>
      <c r="C44" s="60">
        <v>719468.56</v>
      </c>
      <c r="D44" s="60">
        <v>464721.96</v>
      </c>
      <c r="E44" s="79"/>
      <c r="F44" s="72">
        <f>IF(C45=0,C44-$C$42,C44-C45)</f>
        <v>-49.349999999976717</v>
      </c>
      <c r="G44" s="72">
        <f>IF(D45=0,D44-$D$42,D44-D45)</f>
        <v>-0.84999999997671694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49.357319619258725</v>
      </c>
      <c r="N44" s="22">
        <f>IF(F44=0,,ATAN(G44/F44))</f>
        <v>1.7222207910621387E-2</v>
      </c>
      <c r="O44" s="22">
        <f>ABS(DEGREES(N44))</f>
        <v>0.98675982717542521</v>
      </c>
      <c r="P44" s="24" t="str">
        <f>TEXT(INT(O44),"00")</f>
        <v>00</v>
      </c>
      <c r="Q44" s="25" t="str">
        <f>TEXT((O44-P44)*60,"00")</f>
        <v>59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59</v>
      </c>
      <c r="U44" s="24" t="str">
        <f>IF(L44="",IF(G44&gt;0,"W","E"),"")</f>
        <v>E</v>
      </c>
      <c r="V44" s="44"/>
      <c r="W44" s="22">
        <f>IF(S44="due",90*(I44+K44),S44+T44/60)</f>
        <v>0.98333333333333328</v>
      </c>
      <c r="X44" s="22">
        <f>IF(R44="",W44,IF(R44="N",IF(U44="E",180+W44,180-W44),IF(U44="E",360-W44,W44)))</f>
        <v>180.98333333333332</v>
      </c>
      <c r="Y44" s="22">
        <f>RADIANS(X44)</f>
        <v>3.1587550579010704</v>
      </c>
      <c r="Z44" s="64"/>
      <c r="AA44" s="58">
        <f>-M44*COS(Y44)</f>
        <v>49.350050744786721</v>
      </c>
      <c r="AB44" s="58">
        <f>-M44*SIN(Y44)</f>
        <v>0.84704869083083822</v>
      </c>
      <c r="AC44" s="64"/>
      <c r="AD44" s="82">
        <f>$AA$40/$M$40*M44</f>
        <v>1.1745951253692443E-3</v>
      </c>
      <c r="AE44" s="82">
        <f>$AB$40/$M$40*M44</f>
        <v>1.2236712599055851E-3</v>
      </c>
      <c r="AF44" s="22">
        <f>AA44-AD44</f>
        <v>49.348876149661351</v>
      </c>
      <c r="AG44" s="22">
        <f>AB44-AE44</f>
        <v>0.84582501957093259</v>
      </c>
      <c r="AH44" s="64"/>
      <c r="AI44" s="25">
        <f>A44</f>
        <v>3</v>
      </c>
      <c r="AJ44" s="82">
        <f t="shared" si="1"/>
        <v>719468.30723205907</v>
      </c>
      <c r="AK44" s="82">
        <f t="shared" si="1"/>
        <v>464721.77729581023</v>
      </c>
      <c r="AL44" s="66"/>
      <c r="AM44" s="9" t="str">
        <f>IF(A45=0,A44&amp;" - 1",A44&amp;" - "&amp;A45)</f>
        <v>3 - 4</v>
      </c>
      <c r="AN44" s="18">
        <f>AN43+F43+F44</f>
        <v>45.82999999995809</v>
      </c>
      <c r="AO44" s="18">
        <f>AN44*G44</f>
        <v>-38.955499998897317</v>
      </c>
      <c r="AP44" s="9" t="str">
        <f>D44&amp;","&amp;C44</f>
        <v>464721.96,719468.56</v>
      </c>
    </row>
    <row r="45" spans="1:44" s="46" customFormat="1">
      <c r="A45" s="20">
        <f>A44+1</f>
        <v>4</v>
      </c>
      <c r="B45" s="44"/>
      <c r="C45" s="60">
        <v>719517.91</v>
      </c>
      <c r="D45" s="60">
        <v>464722.81</v>
      </c>
      <c r="E45" s="79"/>
      <c r="F45" s="72">
        <f>IF(C46=0,C45-$C$42,C45-C46)</f>
        <v>1.7600000000093132</v>
      </c>
      <c r="G45" s="72">
        <f>IF(D46=0,D45-$D$42,D45-D46)</f>
        <v>-29.580000000016298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29.632313443283447</v>
      </c>
      <c r="N45" s="22">
        <f>IF(F45=0,,ATAN(G45/F45))</f>
        <v>-1.5113667298556162</v>
      </c>
      <c r="O45" s="22">
        <f>ABS(DEGREES(N45))</f>
        <v>86.594934917215639</v>
      </c>
      <c r="P45" s="24" t="str">
        <f>TEXT(INT(O45),"00")</f>
        <v>86</v>
      </c>
      <c r="Q45" s="25" t="str">
        <f>TEXT((O45-P45)*60,"00")</f>
        <v>36</v>
      </c>
      <c r="R45" s="23" t="str">
        <f>IF(L45="",IF(F45&gt;0,"S","N"),"")</f>
        <v>S</v>
      </c>
      <c r="S45" s="25" t="str">
        <f>IF(L45="",IF(INT(Q45)=60,INT(P45+1),P45),"due")</f>
        <v>86</v>
      </c>
      <c r="T45" s="25" t="str">
        <f>IF(L45="",IF(INT(Q45)=60,"00",Q45),L45)</f>
        <v>36</v>
      </c>
      <c r="U45" s="24" t="str">
        <f>IF(L45="",IF(G45&gt;0,"W","E"),"")</f>
        <v>E</v>
      </c>
      <c r="V45" s="44"/>
      <c r="W45" s="22">
        <f>IF(S45="due",90*(I45+K45),S45+T45/60)</f>
        <v>86.6</v>
      </c>
      <c r="X45" s="22">
        <f>IF(R45="",W45,IF(R45="N",IF(U45="E",180+W45,180-W45),IF(U45="E",360-W45,W45)))</f>
        <v>273.39999999999998</v>
      </c>
      <c r="Y45" s="22">
        <f>RADIANS(X45)</f>
        <v>4.7717301749524967</v>
      </c>
      <c r="Z45" s="64"/>
      <c r="AA45" s="58">
        <f>-M45*COS(Y45)</f>
        <v>-1.7573850509873483</v>
      </c>
      <c r="AB45" s="58">
        <f>-M45*SIN(Y45)</f>
        <v>29.580155472606346</v>
      </c>
      <c r="AC45" s="64"/>
      <c r="AD45" s="82">
        <f>$AA$40/$M$40*M45</f>
        <v>7.0518357140109632E-4</v>
      </c>
      <c r="AE45" s="82">
        <f>$AB$40/$M$40*M45</f>
        <v>7.3464707169616024E-4</v>
      </c>
      <c r="AF45" s="22">
        <f>AA45-AD45</f>
        <v>-1.7580902345587495</v>
      </c>
      <c r="AG45" s="22">
        <f>AB45-AE45</f>
        <v>29.579420825534651</v>
      </c>
      <c r="AH45" s="64"/>
      <c r="AI45" s="25">
        <f>A45</f>
        <v>4</v>
      </c>
      <c r="AJ45" s="82">
        <f t="shared" ref="AJ45" si="2">AJ44+AF44</f>
        <v>719517.6561082087</v>
      </c>
      <c r="AK45" s="82">
        <f t="shared" ref="AK45" si="3">AK44+AG44</f>
        <v>464722.62312082981</v>
      </c>
      <c r="AL45" s="66"/>
      <c r="AM45" s="9" t="str">
        <f>IF(A46=0,A45&amp;" - 1",A45&amp;" - "&amp;A46)</f>
        <v>4 - 1</v>
      </c>
      <c r="AN45" s="18">
        <f>AN44+F44+F45</f>
        <v>-1.7600000000093132</v>
      </c>
      <c r="AO45" s="18">
        <f>AN45*G45</f>
        <v>52.06080000030417</v>
      </c>
      <c r="AP45" s="9" t="str">
        <f>D45&amp;","&amp;C45</f>
        <v>464722.81,719517.91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88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89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90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3049.4130999965296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1524.7065499982648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6.1596315202266149E-3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26105.135065689465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160.7980127903939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-4.5297477069965453E-3</v>
      </c>
      <c r="AB40" s="91">
        <f>SUM(AB42:AB65536)</f>
        <v>-4.1740203851836633E-3</v>
      </c>
      <c r="AC40" s="91"/>
      <c r="AD40" s="91">
        <f>SUM(AD42:AD65536)</f>
        <v>-4.5297477069965453E-3</v>
      </c>
      <c r="AE40" s="91">
        <f>SUM(AE42:AE65536)</f>
        <v>-4.1740203851836633E-3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719468.30493698153</v>
      </c>
      <c r="AK40" s="92">
        <f>AK44+AG44</f>
        <v>464691.27391552285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1710.4899999999907</v>
      </c>
      <c r="G41" s="72">
        <f>IF(D42=0,D41-$D$41,D41-D42)</f>
        <v>-2242.1200000000536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2820.0847743463687</v>
      </c>
      <c r="N41" s="36">
        <f>IF(F41=0,,ATAN(G41/F41))</f>
        <v>-0.91909679105677533</v>
      </c>
      <c r="O41" s="36">
        <f>ABS(DEGREES(N41))</f>
        <v>52.660367091570492</v>
      </c>
      <c r="P41" s="37" t="str">
        <f>TEXT(INT(O41),"00")</f>
        <v>52</v>
      </c>
      <c r="Q41" s="38" t="str">
        <f>TEXT((O41-P41)*60,"00")</f>
        <v>40</v>
      </c>
      <c r="R41" s="39" t="str">
        <f>IF(L41="",IF(F41&gt;0,"S","N"),"")</f>
        <v>S</v>
      </c>
      <c r="S41" s="25" t="str">
        <f>IF(L41="",IF(INT(Q41)=60,INT(P41+1),P41),"due")</f>
        <v>52</v>
      </c>
      <c r="T41" s="38" t="str">
        <f>IF(L41="",IF(INT(Q41)=60,"00",Q41),L41)</f>
        <v>40</v>
      </c>
      <c r="U41" s="40" t="str">
        <f>IF(L41="",IF(G41&gt;0,"W","E"),"")</f>
        <v>E</v>
      </c>
      <c r="V41" s="41"/>
      <c r="W41" s="22">
        <f>IF(S41="due",90*(I41+K41),S41+T41/60)</f>
        <v>52.666666666666664</v>
      </c>
      <c r="X41" s="22">
        <f>IF(R41="",W41,IF(R41="N",IF(U41="E",180+W41,180-W41),IF(U41="E",360-W41,W41)))</f>
        <v>307.33333333333331</v>
      </c>
      <c r="Y41" s="22">
        <f>RADIANS(X41)</f>
        <v>5.3639785677959058</v>
      </c>
      <c r="Z41" s="64"/>
      <c r="AA41" s="58">
        <f>-M41*COS(Y41)</f>
        <v>-1710.2434723190222</v>
      </c>
      <c r="AB41" s="58">
        <f>-M41*SIN(Y41)</f>
        <v>2242.3080519612786</v>
      </c>
      <c r="AC41" s="64"/>
      <c r="AD41" s="22">
        <v>0</v>
      </c>
      <c r="AE41" s="22">
        <v>0</v>
      </c>
      <c r="AF41" s="22">
        <f t="shared" ref="AF41:AG43" si="0">AA41-AD41</f>
        <v>-1710.2434723190222</v>
      </c>
      <c r="AG41" s="22">
        <f t="shared" si="0"/>
        <v>2242.3080519612786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719518.13</v>
      </c>
      <c r="D42" s="60">
        <v>464692.34</v>
      </c>
      <c r="E42" s="79"/>
      <c r="F42" s="72">
        <f>IF(C43=0,C42-$C$42,C42-C43)</f>
        <v>0.21999999997206032</v>
      </c>
      <c r="G42" s="72">
        <f>IF(D43=0,D42-$D$42,D42-D43)</f>
        <v>-30.46999999997206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30.470794213447821</v>
      </c>
      <c r="N42" s="36">
        <f>IF(F42=0,,ATAN(G42/F42))</f>
        <v>-1.5635762356523588</v>
      </c>
      <c r="O42" s="36">
        <f>ABS(DEGREES(N42))</f>
        <v>89.586319249832798</v>
      </c>
      <c r="P42" s="37" t="str">
        <f>TEXT(INT(O42),"00")</f>
        <v>89</v>
      </c>
      <c r="Q42" s="38" t="str">
        <f>TEXT((O42-P42)*60,"00")</f>
        <v>35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35</v>
      </c>
      <c r="U42" s="40" t="str">
        <f>IF(L42="",IF(G42&gt;0,"W","E"),"")</f>
        <v>E</v>
      </c>
      <c r="V42" s="44"/>
      <c r="W42" s="22">
        <f>IF(S42="due",90*(I42+K42),S42+T42/60)</f>
        <v>89.583333333333329</v>
      </c>
      <c r="X42" s="22">
        <f>IF(R42="",W42,IF(R42="N",IF(U42="E",180+W42,180-W42),IF(U42="E",360-W42,W42)))</f>
        <v>270.41666666666669</v>
      </c>
      <c r="Y42" s="22">
        <f>RADIANS(X42)</f>
        <v>4.7196611856013329</v>
      </c>
      <c r="Z42" s="64"/>
      <c r="AA42" s="58">
        <f>-M42*COS(Y42)</f>
        <v>-0.22158791551057669</v>
      </c>
      <c r="AB42" s="58">
        <f>-M42*SIN(Y42)</f>
        <v>30.469988493499383</v>
      </c>
      <c r="AC42" s="64"/>
      <c r="AD42" s="82">
        <f>$AA$40/$M$40*M42</f>
        <v>-8.5837509944012506E-4</v>
      </c>
      <c r="AE42" s="82">
        <f>$AB$40/$M$40*M42</f>
        <v>-7.9096572148226014E-4</v>
      </c>
      <c r="AF42" s="22">
        <f t="shared" si="0"/>
        <v>-0.22072954041113657</v>
      </c>
      <c r="AG42" s="22">
        <f t="shared" si="0"/>
        <v>30.470779459220864</v>
      </c>
      <c r="AH42" s="63"/>
      <c r="AI42" s="38">
        <f>A42</f>
        <v>1</v>
      </c>
      <c r="AJ42" s="82">
        <f t="shared" ref="AJ42:AK44" si="1">AJ41+AF41</f>
        <v>719518.37652768102</v>
      </c>
      <c r="AK42" s="82">
        <f t="shared" si="1"/>
        <v>464692.52805196127</v>
      </c>
      <c r="AL42" s="66"/>
      <c r="AM42" s="9" t="str">
        <f>IF(A43=0,A42&amp;" - 1",A42&amp;" - "&amp;A43)</f>
        <v>1 - 2</v>
      </c>
      <c r="AN42" s="18">
        <f>F42</f>
        <v>0.21999999997206032</v>
      </c>
      <c r="AO42" s="18">
        <f>AN42*G42</f>
        <v>-6.7033999991425315</v>
      </c>
      <c r="AP42" s="9" t="str">
        <f>D42&amp;","&amp;C42</f>
        <v>464692.34,719518.13</v>
      </c>
    </row>
    <row r="43" spans="1:44">
      <c r="A43" s="20">
        <f>A42+1</f>
        <v>2</v>
      </c>
      <c r="B43" s="44"/>
      <c r="C43" s="60">
        <v>719517.91</v>
      </c>
      <c r="D43" s="60">
        <v>464722.81</v>
      </c>
      <c r="E43" s="79"/>
      <c r="F43" s="72">
        <f>IF(C44=0,C43-$C$42,C43-C44)</f>
        <v>49.349999999976717</v>
      </c>
      <c r="G43" s="72">
        <f>IF(D44=0,D43-$D$42,D43-D44)</f>
        <v>0.84999999997671694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49.357319619258725</v>
      </c>
      <c r="N43" s="36">
        <f>IF(F43=0,,ATAN(G43/F43))</f>
        <v>1.7222207910621387E-2</v>
      </c>
      <c r="O43" s="36">
        <f>ABS(DEGREES(N43))</f>
        <v>0.98675982717542521</v>
      </c>
      <c r="P43" s="37" t="str">
        <f>TEXT(INT(O43),"00")</f>
        <v>00</v>
      </c>
      <c r="Q43" s="38" t="str">
        <f>TEXT((O43-P43)*60,"00")</f>
        <v>59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59</v>
      </c>
      <c r="U43" s="40" t="str">
        <f>IF(L43="",IF(G43&gt;0,"W","E"),"")</f>
        <v>W</v>
      </c>
      <c r="V43" s="44"/>
      <c r="W43" s="22">
        <f>IF(S43="due",90*(I43+K43),S43+T43/60)</f>
        <v>0.98333333333333328</v>
      </c>
      <c r="X43" s="22">
        <f>IF(R43="",W43,IF(R43="N",IF(U43="E",180+W43,180-W43),IF(U43="E",360-W43,W43)))</f>
        <v>0.98333333333333328</v>
      </c>
      <c r="Y43" s="22">
        <f>RADIANS(X43)</f>
        <v>1.7162404311277572E-2</v>
      </c>
      <c r="Z43" s="64"/>
      <c r="AA43" s="58">
        <f>-M43*COS(Y43)</f>
        <v>-49.350050744786721</v>
      </c>
      <c r="AB43" s="58">
        <f>-M43*SIN(Y43)</f>
        <v>-0.84704869083086032</v>
      </c>
      <c r="AC43" s="64"/>
      <c r="AD43" s="82">
        <f>$AA$40/$M$40*M43</f>
        <v>-1.3904164702599438E-3</v>
      </c>
      <c r="AE43" s="82">
        <f>$AB$40/$M$40*M43</f>
        <v>-1.2812251511924099E-3</v>
      </c>
      <c r="AF43" s="22">
        <f t="shared" si="0"/>
        <v>-49.348660328316463</v>
      </c>
      <c r="AG43" s="22">
        <f t="shared" si="0"/>
        <v>-0.84576746567966787</v>
      </c>
      <c r="AH43" s="64"/>
      <c r="AI43" s="25">
        <f>A43</f>
        <v>2</v>
      </c>
      <c r="AJ43" s="82">
        <f t="shared" si="1"/>
        <v>719518.15579814056</v>
      </c>
      <c r="AK43" s="82">
        <f t="shared" si="1"/>
        <v>464722.9988314205</v>
      </c>
      <c r="AL43" s="66"/>
      <c r="AM43" s="9" t="str">
        <f>IF(A44=0,A43&amp;" - 1",A43&amp;" - "&amp;A44)</f>
        <v>2 - 3</v>
      </c>
      <c r="AN43" s="18">
        <f>AN42+F42+F43</f>
        <v>49.789999999920838</v>
      </c>
      <c r="AO43" s="18">
        <f>AN43*G43</f>
        <v>42.321499998773447</v>
      </c>
      <c r="AP43" s="9" t="str">
        <f>D43&amp;","&amp;C43</f>
        <v>464722.81,719517.91</v>
      </c>
    </row>
    <row r="44" spans="1:44" s="46" customFormat="1">
      <c r="A44" s="20">
        <f>A43+1</f>
        <v>3</v>
      </c>
      <c r="B44" s="44"/>
      <c r="C44" s="60">
        <v>719468.56</v>
      </c>
      <c r="D44" s="60">
        <v>464721.96</v>
      </c>
      <c r="E44" s="79"/>
      <c r="F44" s="72">
        <f>IF(C45=0,C44-$C$42,C44-C45)</f>
        <v>0.5</v>
      </c>
      <c r="G44" s="72">
        <f>IF(D45=0,D44-$D$42,D44-D45)</f>
        <v>30.880000000004657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30.884047662187797</v>
      </c>
      <c r="N44" s="22">
        <f>IF(F44=0,,ATAN(G44/F44))</f>
        <v>1.5546060317292421</v>
      </c>
      <c r="O44" s="22">
        <f>ABS(DEGREES(N44))</f>
        <v>89.072364423666514</v>
      </c>
      <c r="P44" s="24" t="str">
        <f>TEXT(INT(O44),"00")</f>
        <v>89</v>
      </c>
      <c r="Q44" s="25" t="str">
        <f>TEXT((O44-P44)*60,"00")</f>
        <v>04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04</v>
      </c>
      <c r="U44" s="24" t="str">
        <f>IF(L44="",IF(G44&gt;0,"W","E"),"")</f>
        <v>W</v>
      </c>
      <c r="V44" s="44"/>
      <c r="W44" s="22">
        <f>IF(S44="due",90*(I44+K44),S44+T44/60)</f>
        <v>89.066666666666663</v>
      </c>
      <c r="X44" s="22">
        <f>IF(R44="",W44,IF(R44="N",IF(U44="E",180+W44,180-W44),IF(U44="E",360-W44,W44)))</f>
        <v>89.066666666666663</v>
      </c>
      <c r="Y44" s="22">
        <f>RADIANS(X44)</f>
        <v>1.5545065871096162</v>
      </c>
      <c r="Z44" s="64"/>
      <c r="AA44" s="58">
        <f>-M44*COS(Y44)</f>
        <v>-0.50307084737667984</v>
      </c>
      <c r="AB44" s="58">
        <f>-M44*SIN(Y44)</f>
        <v>-30.879950125005177</v>
      </c>
      <c r="AC44" s="64"/>
      <c r="AD44" s="82">
        <f>$AA$40/$M$40*M44</f>
        <v>-8.7001662304700227E-4</v>
      </c>
      <c r="AE44" s="82">
        <f>$AB$40/$M$40*M44</f>
        <v>-8.0169302021782733E-4</v>
      </c>
      <c r="AF44" s="22">
        <f>AA44-AD44</f>
        <v>-0.50220083075363287</v>
      </c>
      <c r="AG44" s="22">
        <f>AB44-AE44</f>
        <v>-30.879148431984959</v>
      </c>
      <c r="AH44" s="64"/>
      <c r="AI44" s="25">
        <f>A44</f>
        <v>3</v>
      </c>
      <c r="AJ44" s="82">
        <f t="shared" si="1"/>
        <v>719468.80713781225</v>
      </c>
      <c r="AK44" s="82">
        <f t="shared" si="1"/>
        <v>464722.15306395484</v>
      </c>
      <c r="AL44" s="66"/>
      <c r="AM44" s="9" t="str">
        <f>IF(A45=0,A44&amp;" - 1",A44&amp;" - "&amp;A45)</f>
        <v>3 - 4</v>
      </c>
      <c r="AN44" s="18">
        <f>AN43+F43+F44</f>
        <v>99.639999999897555</v>
      </c>
      <c r="AO44" s="18">
        <f>AN44*G44</f>
        <v>3076.8831999973004</v>
      </c>
      <c r="AP44" s="9" t="str">
        <f>D44&amp;","&amp;C44</f>
        <v>464721.96,719468.56</v>
      </c>
    </row>
    <row r="45" spans="1:44" s="46" customFormat="1">
      <c r="A45" s="20">
        <f>A44+1</f>
        <v>4</v>
      </c>
      <c r="B45" s="44"/>
      <c r="C45" s="60">
        <v>719468.06</v>
      </c>
      <c r="D45" s="60">
        <v>464691.08</v>
      </c>
      <c r="E45" s="79"/>
      <c r="F45" s="72">
        <f>IF(C46=0,C45-$C$42,C45-C46)</f>
        <v>-50.069999999948777</v>
      </c>
      <c r="G45" s="72">
        <f>IF(D46=0,D45-$D$42,D45-D46)</f>
        <v>-1.2600000000093132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50.085851295499552</v>
      </c>
      <c r="N45" s="22">
        <f>IF(F45=0,,ATAN(G45/F45))</f>
        <v>2.5159459346214483E-2</v>
      </c>
      <c r="O45" s="22">
        <f>ABS(DEGREES(N45))</f>
        <v>1.4415308353690632</v>
      </c>
      <c r="P45" s="24" t="str">
        <f>TEXT(INT(O45),"00")</f>
        <v>01</v>
      </c>
      <c r="Q45" s="25" t="str">
        <f>TEXT((O45-P45)*60,"00")</f>
        <v>26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26</v>
      </c>
      <c r="U45" s="24" t="str">
        <f>IF(L45="",IF(G45&gt;0,"W","E"),"")</f>
        <v>E</v>
      </c>
      <c r="V45" s="44"/>
      <c r="W45" s="22">
        <f>IF(S45="due",90*(I45+K45),S45+T45/60)</f>
        <v>1.4333333333333333</v>
      </c>
      <c r="X45" s="22">
        <f>IF(R45="",W45,IF(R45="N",IF(U45="E",180+W45,180-W45),IF(U45="E",360-W45,W45)))</f>
        <v>181.43333333333334</v>
      </c>
      <c r="Y45" s="22">
        <f>RADIANS(X45)</f>
        <v>3.1666090395350452</v>
      </c>
      <c r="Z45" s="64"/>
      <c r="AA45" s="58">
        <f>-M45*COS(Y45)</f>
        <v>50.070179759966976</v>
      </c>
      <c r="AB45" s="58">
        <f>-M45*SIN(Y45)</f>
        <v>1.2528363019514708</v>
      </c>
      <c r="AC45" s="64"/>
      <c r="AD45" s="82">
        <f>$AA$40/$M$40*M45</f>
        <v>-1.4109395142494737E-3</v>
      </c>
      <c r="AE45" s="82">
        <f>$AB$40/$M$40*M45</f>
        <v>-1.3001364922911656E-3</v>
      </c>
      <c r="AF45" s="22">
        <f>AA45-AD45</f>
        <v>50.071590699481227</v>
      </c>
      <c r="AG45" s="22">
        <f>AB45-AE45</f>
        <v>1.2541364384437619</v>
      </c>
      <c r="AH45" s="64"/>
      <c r="AI45" s="25">
        <f>A45</f>
        <v>4</v>
      </c>
      <c r="AJ45" s="82">
        <f t="shared" ref="AJ45" si="2">AJ44+AF44</f>
        <v>719468.30493698153</v>
      </c>
      <c r="AK45" s="82">
        <f t="shared" ref="AK45" si="3">AK44+AG44</f>
        <v>464691.27391552285</v>
      </c>
      <c r="AL45" s="66"/>
      <c r="AM45" s="9" t="str">
        <f>IF(A46=0,A45&amp;" - 1",A45&amp;" - "&amp;A46)</f>
        <v>4 - 1</v>
      </c>
      <c r="AN45" s="18">
        <f>AN44+F44+F45</f>
        <v>50.069999999948777</v>
      </c>
      <c r="AO45" s="18">
        <f>AN45*G45</f>
        <v>-63.08820000040177</v>
      </c>
      <c r="AP45" s="9" t="str">
        <f>D45&amp;","&amp;C45</f>
        <v>464691.08,719468.06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91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92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93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89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2969.107200002813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1484.5536000014065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4.6543877257920014E-3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33872.703024775001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157.65669319791036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-2.0355659193987963E-3</v>
      </c>
      <c r="AB40" s="91">
        <f>SUM(AB42:AB65536)</f>
        <v>4.1856655969851886E-3</v>
      </c>
      <c r="AC40" s="91"/>
      <c r="AD40" s="91">
        <f>SUM(AD42:AD65536)</f>
        <v>-2.0355659193987963E-3</v>
      </c>
      <c r="AE40" s="91">
        <f>SUM(AE42:AE65536)</f>
        <v>4.1856655969851886E-3</v>
      </c>
      <c r="AF40" s="91">
        <f>SUM(AF42:AF65536)</f>
        <v>4.7739590058881731E-15</v>
      </c>
      <c r="AG40" s="91">
        <f>SUM(AG42:AG65536)</f>
        <v>0</v>
      </c>
      <c r="AH40" s="92"/>
      <c r="AI40" s="93">
        <v>1</v>
      </c>
      <c r="AJ40" s="92">
        <f>AJ44+AF44</f>
        <v>719472.86536418286</v>
      </c>
      <c r="AK40" s="92">
        <f>AK44+AG44</f>
        <v>464661.48335859732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1710.4899999999907</v>
      </c>
      <c r="G41" s="72">
        <f>IF(D42=0,D41-$D$41,D41-D42)</f>
        <v>-2242.1200000000536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2820.0847743463687</v>
      </c>
      <c r="N41" s="36">
        <f>IF(F41=0,,ATAN(G41/F41))</f>
        <v>-0.91909679105677533</v>
      </c>
      <c r="O41" s="36">
        <f>ABS(DEGREES(N41))</f>
        <v>52.660367091570492</v>
      </c>
      <c r="P41" s="37" t="str">
        <f>TEXT(INT(O41),"00")</f>
        <v>52</v>
      </c>
      <c r="Q41" s="38" t="str">
        <f>TEXT((O41-P41)*60,"00")</f>
        <v>40</v>
      </c>
      <c r="R41" s="39" t="str">
        <f>IF(L41="",IF(F41&gt;0,"S","N"),"")</f>
        <v>S</v>
      </c>
      <c r="S41" s="25" t="str">
        <f>IF(L41="",IF(INT(Q41)=60,INT(P41+1),P41),"due")</f>
        <v>52</v>
      </c>
      <c r="T41" s="38" t="str">
        <f>IF(L41="",IF(INT(Q41)=60,"00",Q41),L41)</f>
        <v>40</v>
      </c>
      <c r="U41" s="40" t="str">
        <f>IF(L41="",IF(G41&gt;0,"W","E"),"")</f>
        <v>E</v>
      </c>
      <c r="V41" s="41"/>
      <c r="W41" s="22">
        <f>IF(S41="due",90*(I41+K41),S41+T41/60)</f>
        <v>52.666666666666664</v>
      </c>
      <c r="X41" s="22">
        <f>IF(R41="",W41,IF(R41="N",IF(U41="E",180+W41,180-W41),IF(U41="E",360-W41,W41)))</f>
        <v>307.33333333333331</v>
      </c>
      <c r="Y41" s="22">
        <f>RADIANS(X41)</f>
        <v>5.3639785677959058</v>
      </c>
      <c r="Z41" s="64"/>
      <c r="AA41" s="58">
        <f>-M41*COS(Y41)</f>
        <v>-1710.2434723190222</v>
      </c>
      <c r="AB41" s="58">
        <f>-M41*SIN(Y41)</f>
        <v>2242.3080519612786</v>
      </c>
      <c r="AC41" s="64"/>
      <c r="AD41" s="22">
        <v>0</v>
      </c>
      <c r="AE41" s="22">
        <v>0</v>
      </c>
      <c r="AF41" s="22">
        <f t="shared" ref="AF41:AG43" si="0">AA41-AD41</f>
        <v>-1710.2434723190222</v>
      </c>
      <c r="AG41" s="22">
        <f t="shared" si="0"/>
        <v>2242.3080519612786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719518.13</v>
      </c>
      <c r="D42" s="60">
        <v>464692.34</v>
      </c>
      <c r="E42" s="79"/>
      <c r="F42" s="72">
        <f>IF(C43=0,C42-$C$42,C42-C43)</f>
        <v>50.069999999948777</v>
      </c>
      <c r="G42" s="72">
        <f>IF(D43=0,D42-$D$42,D42-D43)</f>
        <v>1.2600000000093132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50.085851295499552</v>
      </c>
      <c r="N42" s="36">
        <f>IF(F42=0,,ATAN(G42/F42))</f>
        <v>2.5159459346214483E-2</v>
      </c>
      <c r="O42" s="36">
        <f>ABS(DEGREES(N42))</f>
        <v>1.4415308353690632</v>
      </c>
      <c r="P42" s="37" t="str">
        <f>TEXT(INT(O42),"00")</f>
        <v>01</v>
      </c>
      <c r="Q42" s="38" t="str">
        <f>TEXT((O42-P42)*60,"00")</f>
        <v>26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26</v>
      </c>
      <c r="U42" s="40" t="str">
        <f>IF(L42="",IF(G42&gt;0,"W","E"),"")</f>
        <v>W</v>
      </c>
      <c r="V42" s="44"/>
      <c r="W42" s="22">
        <f>IF(S42="due",90*(I42+K42),S42+T42/60)</f>
        <v>1.4333333333333333</v>
      </c>
      <c r="X42" s="22">
        <f>IF(R42="",W42,IF(R42="N",IF(U42="E",180+W42,180-W42),IF(U42="E",360-W42,W42)))</f>
        <v>1.4333333333333333</v>
      </c>
      <c r="Y42" s="22">
        <f>RADIANS(X42)</f>
        <v>2.5016385945252056E-2</v>
      </c>
      <c r="Z42" s="64"/>
      <c r="AA42" s="58">
        <f>-M42*COS(Y42)</f>
        <v>-50.070179759966976</v>
      </c>
      <c r="AB42" s="58">
        <f>-M42*SIN(Y42)</f>
        <v>-1.2528363019514732</v>
      </c>
      <c r="AC42" s="64"/>
      <c r="AD42" s="82">
        <f>$AA$40/$M$40*M42</f>
        <v>-6.4667759974649944E-4</v>
      </c>
      <c r="AE42" s="82">
        <f>$AB$40/$M$40*M42</f>
        <v>1.3297413538930372E-3</v>
      </c>
      <c r="AF42" s="22">
        <f t="shared" si="0"/>
        <v>-50.069533082367229</v>
      </c>
      <c r="AG42" s="22">
        <f t="shared" si="0"/>
        <v>-1.2541660433053663</v>
      </c>
      <c r="AH42" s="63"/>
      <c r="AI42" s="38">
        <f>A42</f>
        <v>1</v>
      </c>
      <c r="AJ42" s="82">
        <f t="shared" ref="AJ42:AK44" si="1">AJ41+AF41</f>
        <v>719518.37652768102</v>
      </c>
      <c r="AK42" s="82">
        <f t="shared" si="1"/>
        <v>464692.52805196127</v>
      </c>
      <c r="AL42" s="66"/>
      <c r="AM42" s="9" t="str">
        <f>IF(A43=0,A42&amp;" - 1",A42&amp;" - "&amp;A43)</f>
        <v>1 - 2</v>
      </c>
      <c r="AN42" s="18">
        <f>F42</f>
        <v>50.069999999948777</v>
      </c>
      <c r="AO42" s="18">
        <f>AN42*G42</f>
        <v>63.08820000040177</v>
      </c>
      <c r="AP42" s="9" t="str">
        <f>D42&amp;","&amp;C42</f>
        <v>464692.34,719518.13</v>
      </c>
    </row>
    <row r="43" spans="1:44">
      <c r="A43" s="20">
        <f>A42+1</f>
        <v>2</v>
      </c>
      <c r="B43" s="44"/>
      <c r="C43" s="60">
        <v>719468.06</v>
      </c>
      <c r="D43" s="60">
        <v>464691.08</v>
      </c>
      <c r="E43" s="79"/>
      <c r="F43" s="72">
        <f>IF(C44=0,C43-$C$42,C43-C44)</f>
        <v>-1.2899999999208376</v>
      </c>
      <c r="G43" s="72">
        <f>IF(D44=0,D43-$D$42,D43-D44)</f>
        <v>26.970000000030268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27.000833320500099</v>
      </c>
      <c r="N43" s="36">
        <f>IF(F43=0,,ATAN(G43/F43))</f>
        <v>-1.5230018293796619</v>
      </c>
      <c r="O43" s="36">
        <f>ABS(DEGREES(N43))</f>
        <v>87.261577014158135</v>
      </c>
      <c r="P43" s="37" t="str">
        <f>TEXT(INT(O43),"00")</f>
        <v>87</v>
      </c>
      <c r="Q43" s="38" t="str">
        <f>TEXT((O43-P43)*60,"00")</f>
        <v>16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16</v>
      </c>
      <c r="U43" s="40" t="str">
        <f>IF(L43="",IF(G43&gt;0,"W","E"),"")</f>
        <v>W</v>
      </c>
      <c r="V43" s="44"/>
      <c r="W43" s="22">
        <f>IF(S43="due",90*(I43+K43),S43+T43/60)</f>
        <v>87.266666666666666</v>
      </c>
      <c r="X43" s="22">
        <f>IF(R43="",W43,IF(R43="N",IF(U43="E",180+W43,180-W43),IF(U43="E",360-W43,W43)))</f>
        <v>92.733333333333334</v>
      </c>
      <c r="Y43" s="22">
        <f>RADIANS(X43)</f>
        <v>1.6185019930160749</v>
      </c>
      <c r="Z43" s="64"/>
      <c r="AA43" s="58">
        <f>-M43*COS(Y43)</f>
        <v>1.2876042175306026</v>
      </c>
      <c r="AB43" s="58">
        <f>-M43*SIN(Y43)</f>
        <v>-26.970114485860563</v>
      </c>
      <c r="AC43" s="64"/>
      <c r="AD43" s="82">
        <f>$AA$40/$M$40*M43</f>
        <v>-3.4861809535471043E-4</v>
      </c>
      <c r="AE43" s="82">
        <f>$AB$40/$M$40*M43</f>
        <v>7.1685164027686572E-4</v>
      </c>
      <c r="AF43" s="22">
        <f t="shared" si="0"/>
        <v>1.2879528356259573</v>
      </c>
      <c r="AG43" s="22">
        <f t="shared" si="0"/>
        <v>-26.97083133750084</v>
      </c>
      <c r="AH43" s="64"/>
      <c r="AI43" s="25">
        <f>A43</f>
        <v>2</v>
      </c>
      <c r="AJ43" s="82">
        <f t="shared" si="1"/>
        <v>719468.30699459859</v>
      </c>
      <c r="AK43" s="82">
        <f t="shared" si="1"/>
        <v>464691.27388591797</v>
      </c>
      <c r="AL43" s="66"/>
      <c r="AM43" s="9" t="str">
        <f>IF(A44=0,A43&amp;" - 1",A43&amp;" - "&amp;A44)</f>
        <v>2 - 3</v>
      </c>
      <c r="AN43" s="18">
        <f>AN42+F42+F43</f>
        <v>98.849999999976717</v>
      </c>
      <c r="AO43" s="18">
        <f>AN43*G43</f>
        <v>2665.9845000023643</v>
      </c>
      <c r="AP43" s="9" t="str">
        <f>D43&amp;","&amp;C43</f>
        <v>464691.08,719468.06</v>
      </c>
    </row>
    <row r="44" spans="1:44" s="46" customFormat="1">
      <c r="A44" s="20">
        <f>A43+1</f>
        <v>3</v>
      </c>
      <c r="B44" s="44"/>
      <c r="C44" s="60">
        <v>719469.35</v>
      </c>
      <c r="D44" s="60">
        <v>464664.11</v>
      </c>
      <c r="E44" s="79"/>
      <c r="F44" s="72">
        <f>IF(C45=0,C44-$C$42,C44-C45)</f>
        <v>-3.2700000000186265</v>
      </c>
      <c r="G44" s="72">
        <f>IF(D45=0,D44-$D$42,D44-D45)</f>
        <v>2.8200000000069849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4.3180203797760397</v>
      </c>
      <c r="N44" s="22">
        <f>IF(F44=0,,ATAN(G44/F44))</f>
        <v>-0.71164058100719996</v>
      </c>
      <c r="O44" s="22">
        <f>ABS(DEGREES(N44))</f>
        <v>40.774001821950328</v>
      </c>
      <c r="P44" s="24" t="str">
        <f>TEXT(INT(O44),"00")</f>
        <v>40</v>
      </c>
      <c r="Q44" s="25" t="str">
        <f>TEXT((O44-P44)*60,"00")</f>
        <v>46</v>
      </c>
      <c r="R44" s="23" t="str">
        <f>IF(L44="",IF(F44&gt;0,"S","N"),"")</f>
        <v>N</v>
      </c>
      <c r="S44" s="25" t="str">
        <f>IF(L44="",IF(INT(Q44)=60,INT(P44+1),P44),"due")</f>
        <v>40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40.766666666666666</v>
      </c>
      <c r="X44" s="22">
        <f>IF(R44="",W44,IF(R44="N",IF(U44="E",180+W44,180-W44),IF(U44="E",360-W44,W44)))</f>
        <v>139.23333333333335</v>
      </c>
      <c r="Y44" s="22">
        <f>RADIANS(X44)</f>
        <v>2.4300800951934383</v>
      </c>
      <c r="Z44" s="64"/>
      <c r="AA44" s="58">
        <f>-M44*COS(Y44)</f>
        <v>3.270360996982919</v>
      </c>
      <c r="AB44" s="58">
        <f>-M44*SIN(Y44)</f>
        <v>-2.8195813429610608</v>
      </c>
      <c r="AC44" s="64"/>
      <c r="AD44" s="82">
        <f>$AA$40/$M$40*M44</f>
        <v>-5.5751614131013976E-5</v>
      </c>
      <c r="AE44" s="82">
        <f>$AB$40/$M$40*M44</f>
        <v>1.1464016518487427E-4</v>
      </c>
      <c r="AF44" s="22">
        <f>AA44-AD44</f>
        <v>3.2704167485970501</v>
      </c>
      <c r="AG44" s="22">
        <f>AB44-AE44</f>
        <v>-2.8196959831262456</v>
      </c>
      <c r="AH44" s="64"/>
      <c r="AI44" s="25">
        <f>A44</f>
        <v>3</v>
      </c>
      <c r="AJ44" s="82">
        <f t="shared" si="1"/>
        <v>719469.59494743426</v>
      </c>
      <c r="AK44" s="82">
        <f t="shared" si="1"/>
        <v>464664.30305458046</v>
      </c>
      <c r="AL44" s="66"/>
      <c r="AM44" s="9" t="str">
        <f>IF(A45=0,A44&amp;" - 1",A44&amp;" - "&amp;A45)</f>
        <v>3 - 4</v>
      </c>
      <c r="AN44" s="18">
        <f>AN43+F43+F44</f>
        <v>94.290000000037253</v>
      </c>
      <c r="AO44" s="18">
        <f>AN44*G44</f>
        <v>265.89780000076365</v>
      </c>
      <c r="AP44" s="9" t="str">
        <f>D44&amp;","&amp;C44</f>
        <v>464664.11,719469.35</v>
      </c>
    </row>
    <row r="45" spans="1:44" s="46" customFormat="1">
      <c r="A45" s="20">
        <f t="shared" ref="A45:A46" si="2">A44+1</f>
        <v>4</v>
      </c>
      <c r="B45" s="44"/>
      <c r="C45" s="60">
        <v>719472.62</v>
      </c>
      <c r="D45" s="60">
        <v>464661.29</v>
      </c>
      <c r="E45" s="79"/>
      <c r="F45" s="72">
        <f t="shared" ref="F45:F46" si="3">IF(C46=0,C45-$C$42,C45-C46)</f>
        <v>-46.260000000009313</v>
      </c>
      <c r="G45" s="72">
        <f t="shared" ref="G45:G46" si="4">IF(D46=0,D45-$D$42,D45-D46)</f>
        <v>-1.0800000000162981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46.272605286507229</v>
      </c>
      <c r="N45" s="22">
        <f t="shared" ref="N45:N46" si="11">IF(F45=0,,ATAN(G45/F45))</f>
        <v>2.3342063255530746E-2</v>
      </c>
      <c r="O45" s="22">
        <f t="shared" ref="O45:O46" si="12">ABS(DEGREES(N45))</f>
        <v>1.3374017096693103</v>
      </c>
      <c r="P45" s="24" t="str">
        <f t="shared" ref="P45:P46" si="13">TEXT(INT(O45),"00")</f>
        <v>01</v>
      </c>
      <c r="Q45" s="25" t="str">
        <f t="shared" ref="Q45:Q46" si="14">TEXT((O45-P45)*60,"00")</f>
        <v>20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20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1.3333333333333333</v>
      </c>
      <c r="X45" s="22">
        <f t="shared" ref="X45:X46" si="20">IF(R45="",W45,IF(R45="N",IF(U45="E",180+W45,180-W45),IF(U45="E",360-W45,W45)))</f>
        <v>181.33333333333334</v>
      </c>
      <c r="Y45" s="22">
        <f t="shared" ref="Y45:Y46" si="21">RADIANS(X45)</f>
        <v>3.164863710283051</v>
      </c>
      <c r="Z45" s="64"/>
      <c r="AA45" s="58">
        <f t="shared" ref="AA45:AA46" si="22">-M45*COS(Y45)</f>
        <v>46.26007657047662</v>
      </c>
      <c r="AB45" s="58">
        <f t="shared" ref="AB45:AB46" si="23">-M45*SIN(Y45)</f>
        <v>1.0767152337256674</v>
      </c>
      <c r="AC45" s="64"/>
      <c r="AD45" s="82">
        <f t="shared" ref="AD45:AD46" si="24">$AA$40/$M$40*M45</f>
        <v>-5.9744332075243049E-4</v>
      </c>
      <c r="AE45" s="82">
        <f t="shared" ref="AE45:AE46" si="25">$AB$40/$M$40*M45</f>
        <v>1.2285025653016512E-3</v>
      </c>
      <c r="AF45" s="22">
        <f t="shared" ref="AF45:AF46" si="26">AA45-AD45</f>
        <v>46.26067401379737</v>
      </c>
      <c r="AG45" s="22">
        <f t="shared" ref="AG45:AG46" si="27">AB45-AE45</f>
        <v>1.0754867311603657</v>
      </c>
      <c r="AH45" s="64"/>
      <c r="AI45" s="25">
        <f t="shared" ref="AI45:AI46" si="28">A45</f>
        <v>4</v>
      </c>
      <c r="AJ45" s="82">
        <f t="shared" ref="AJ45:AJ46" si="29">AJ44+AF44</f>
        <v>719472.86536418286</v>
      </c>
      <c r="AK45" s="82">
        <f t="shared" ref="AK45:AK46" si="30">AK44+AG44</f>
        <v>464661.48335859732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44.760000000009313</v>
      </c>
      <c r="AO45" s="18">
        <f t="shared" ref="AO45:AO46" si="33">AN45*G45</f>
        <v>-48.340800000739563</v>
      </c>
      <c r="AP45" s="9" t="str">
        <f t="shared" ref="AP45:AP46" si="34">D45&amp;","&amp;C45</f>
        <v>464661.29,719472.62</v>
      </c>
    </row>
    <row r="46" spans="1:44" s="46" customFormat="1">
      <c r="A46" s="20">
        <f t="shared" si="2"/>
        <v>5</v>
      </c>
      <c r="B46" s="44"/>
      <c r="C46" s="60">
        <v>719518.88</v>
      </c>
      <c r="D46" s="60">
        <v>464662.37</v>
      </c>
      <c r="E46" s="79"/>
      <c r="F46" s="72">
        <f t="shared" si="3"/>
        <v>0.75</v>
      </c>
      <c r="G46" s="72">
        <f t="shared" si="4"/>
        <v>-29.970000000030268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29.979382915627436</v>
      </c>
      <c r="N46" s="22">
        <f t="shared" si="11"/>
        <v>-1.5457765237974901</v>
      </c>
      <c r="O46" s="22">
        <f t="shared" si="12"/>
        <v>88.566470883999841</v>
      </c>
      <c r="P46" s="24" t="str">
        <f t="shared" si="13"/>
        <v>88</v>
      </c>
      <c r="Q46" s="25" t="str">
        <f t="shared" si="14"/>
        <v>34</v>
      </c>
      <c r="R46" s="23" t="str">
        <f t="shared" si="15"/>
        <v>S</v>
      </c>
      <c r="S46" s="25" t="str">
        <f t="shared" si="16"/>
        <v>88</v>
      </c>
      <c r="T46" s="25" t="str">
        <f t="shared" si="17"/>
        <v>34</v>
      </c>
      <c r="U46" s="24" t="str">
        <f t="shared" si="18"/>
        <v>E</v>
      </c>
      <c r="V46" s="44"/>
      <c r="W46" s="22">
        <f t="shared" si="19"/>
        <v>88.566666666666663</v>
      </c>
      <c r="X46" s="22">
        <f t="shared" si="20"/>
        <v>271.43333333333334</v>
      </c>
      <c r="Y46" s="22">
        <f t="shared" si="21"/>
        <v>4.7374053663299422</v>
      </c>
      <c r="Z46" s="64"/>
      <c r="AA46" s="58">
        <f t="shared" si="22"/>
        <v>-0.74989759094255881</v>
      </c>
      <c r="AB46" s="58">
        <f t="shared" si="23"/>
        <v>29.970002562644414</v>
      </c>
      <c r="AC46" s="64"/>
      <c r="AD46" s="82">
        <f t="shared" si="24"/>
        <v>-3.8707528941414192E-4</v>
      </c>
      <c r="AE46" s="82">
        <f t="shared" si="25"/>
        <v>7.9592987232876002E-4</v>
      </c>
      <c r="AF46" s="22">
        <f t="shared" si="26"/>
        <v>-0.74951051565314464</v>
      </c>
      <c r="AG46" s="22">
        <f t="shared" si="27"/>
        <v>29.969206632772085</v>
      </c>
      <c r="AH46" s="64"/>
      <c r="AI46" s="25">
        <f t="shared" si="28"/>
        <v>5</v>
      </c>
      <c r="AJ46" s="82">
        <f t="shared" si="29"/>
        <v>719519.12603819661</v>
      </c>
      <c r="AK46" s="82">
        <f t="shared" si="30"/>
        <v>464662.55884532846</v>
      </c>
      <c r="AL46" s="66"/>
      <c r="AM46" s="9" t="str">
        <f t="shared" si="31"/>
        <v>5 - 1</v>
      </c>
      <c r="AN46" s="18">
        <f t="shared" si="32"/>
        <v>-0.75</v>
      </c>
      <c r="AO46" s="18">
        <f t="shared" si="33"/>
        <v>22.477500000022701</v>
      </c>
      <c r="AP46" s="9" t="str">
        <f t="shared" si="34"/>
        <v>464662.37,719518.88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89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3009.2195000000206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1504.6097500000103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2.5509999421977139E-3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62127.752013240934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158.48789179465152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-1.4361046501960573E-3</v>
      </c>
      <c r="AB40" s="91">
        <f>SUM(AB42:AB65536)</f>
        <v>-2.1083652764115612E-3</v>
      </c>
      <c r="AC40" s="91"/>
      <c r="AD40" s="91">
        <f>SUM(AD42:AD65536)</f>
        <v>-1.4361046501960573E-3</v>
      </c>
      <c r="AE40" s="91">
        <f>SUM(AE42:AE65536)</f>
        <v>-2.1083652764115612E-3</v>
      </c>
      <c r="AF40" s="91">
        <f>SUM(AF42:AF65536)</f>
        <v>0</v>
      </c>
      <c r="AG40" s="91">
        <f>SUM(AG42:AG65536)</f>
        <v>-5.3290705182007514E-15</v>
      </c>
      <c r="AH40" s="92"/>
      <c r="AI40" s="93">
        <v>1</v>
      </c>
      <c r="AJ40" s="92">
        <f>AJ44+AF44</f>
        <v>719568.99741899397</v>
      </c>
      <c r="AK40" s="92">
        <f>AK44+AG44</f>
        <v>464665.86396828957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1710.4899999999907</v>
      </c>
      <c r="G41" s="72">
        <f>IF(D42=0,D41-$D$41,D41-D42)</f>
        <v>-2242.1200000000536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2820.0847743463687</v>
      </c>
      <c r="N41" s="36">
        <f>IF(F41=0,,ATAN(G41/F41))</f>
        <v>-0.91909679105677533</v>
      </c>
      <c r="O41" s="36">
        <f>ABS(DEGREES(N41))</f>
        <v>52.660367091570492</v>
      </c>
      <c r="P41" s="37" t="str">
        <f>TEXT(INT(O41),"00")</f>
        <v>52</v>
      </c>
      <c r="Q41" s="38" t="str">
        <f>TEXT((O41-P41)*60,"00")</f>
        <v>40</v>
      </c>
      <c r="R41" s="39" t="str">
        <f>IF(L41="",IF(F41&gt;0,"S","N"),"")</f>
        <v>S</v>
      </c>
      <c r="S41" s="25" t="str">
        <f>IF(L41="",IF(INT(Q41)=60,INT(P41+1),P41),"due")</f>
        <v>52</v>
      </c>
      <c r="T41" s="38" t="str">
        <f>IF(L41="",IF(INT(Q41)=60,"00",Q41),L41)</f>
        <v>40</v>
      </c>
      <c r="U41" s="40" t="str">
        <f>IF(L41="",IF(G41&gt;0,"W","E"),"")</f>
        <v>E</v>
      </c>
      <c r="V41" s="41"/>
      <c r="W41" s="22">
        <f>IF(S41="due",90*(I41+K41),S41+T41/60)</f>
        <v>52.666666666666664</v>
      </c>
      <c r="X41" s="22">
        <f>IF(R41="",W41,IF(R41="N",IF(U41="E",180+W41,180-W41),IF(U41="E",360-W41,W41)))</f>
        <v>307.33333333333331</v>
      </c>
      <c r="Y41" s="22">
        <f>RADIANS(X41)</f>
        <v>5.3639785677959058</v>
      </c>
      <c r="Z41" s="64"/>
      <c r="AA41" s="58">
        <f>-M41*COS(Y41)</f>
        <v>-1710.2434723190222</v>
      </c>
      <c r="AB41" s="58">
        <f>-M41*SIN(Y41)</f>
        <v>2242.3080519612786</v>
      </c>
      <c r="AC41" s="64"/>
      <c r="AD41" s="22">
        <v>0</v>
      </c>
      <c r="AE41" s="22">
        <v>0</v>
      </c>
      <c r="AF41" s="22">
        <f t="shared" ref="AF41:AG43" si="0">AA41-AD41</f>
        <v>-1710.2434723190222</v>
      </c>
      <c r="AG41" s="22">
        <f t="shared" si="0"/>
        <v>2242.3080519612786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719518.13</v>
      </c>
      <c r="D42" s="60">
        <v>464692.34</v>
      </c>
      <c r="E42" s="79"/>
      <c r="F42" s="72">
        <f>IF(C43=0,C42-$C$42,C42-C43)</f>
        <v>-0.75</v>
      </c>
      <c r="G42" s="72">
        <f>IF(D43=0,D42-$D$42,D42-D43)</f>
        <v>29.970000000030268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29.979382915627436</v>
      </c>
      <c r="N42" s="36">
        <f>IF(F42=0,,ATAN(G42/F42))</f>
        <v>-1.5457765237974901</v>
      </c>
      <c r="O42" s="36">
        <f>ABS(DEGREES(N42))</f>
        <v>88.566470883999841</v>
      </c>
      <c r="P42" s="37" t="str">
        <f>TEXT(INT(O42),"00")</f>
        <v>88</v>
      </c>
      <c r="Q42" s="38" t="str">
        <f>TEXT((O42-P42)*60,"00")</f>
        <v>34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34</v>
      </c>
      <c r="U42" s="40" t="str">
        <f>IF(L42="",IF(G42&gt;0,"W","E"),"")</f>
        <v>W</v>
      </c>
      <c r="V42" s="44"/>
      <c r="W42" s="22">
        <f>IF(S42="due",90*(I42+K42),S42+T42/60)</f>
        <v>88.566666666666663</v>
      </c>
      <c r="X42" s="22">
        <f>IF(R42="",W42,IF(R42="N",IF(U42="E",180+W42,180-W42),IF(U42="E",360-W42,W42)))</f>
        <v>91.433333333333337</v>
      </c>
      <c r="Y42" s="22">
        <f>RADIANS(X42)</f>
        <v>1.5958127127401487</v>
      </c>
      <c r="Z42" s="64"/>
      <c r="AA42" s="58">
        <f>-M42*COS(Y42)</f>
        <v>0.74989759094254926</v>
      </c>
      <c r="AB42" s="58">
        <f>-M42*SIN(Y42)</f>
        <v>-29.970002562644414</v>
      </c>
      <c r="AC42" s="64"/>
      <c r="AD42" s="82">
        <f>$AA$40/$M$40*M42</f>
        <v>-2.7165186392234998E-4</v>
      </c>
      <c r="AE42" s="82">
        <f>$AB$40/$M$40*M42</f>
        <v>-3.9881589206480902E-4</v>
      </c>
      <c r="AF42" s="22">
        <f t="shared" si="0"/>
        <v>0.75016924280647157</v>
      </c>
      <c r="AG42" s="22">
        <f t="shared" si="0"/>
        <v>-29.969603746752348</v>
      </c>
      <c r="AH42" s="63"/>
      <c r="AI42" s="38">
        <f>A42</f>
        <v>1</v>
      </c>
      <c r="AJ42" s="82">
        <f t="shared" ref="AJ42:AK44" si="1">AJ41+AF41</f>
        <v>719518.37652768102</v>
      </c>
      <c r="AK42" s="82">
        <f t="shared" si="1"/>
        <v>464692.52805196127</v>
      </c>
      <c r="AL42" s="66"/>
      <c r="AM42" s="9" t="str">
        <f>IF(A43=0,A42&amp;" - 1",A42&amp;" - "&amp;A43)</f>
        <v>1 - 2</v>
      </c>
      <c r="AN42" s="18">
        <f>F42</f>
        <v>-0.75</v>
      </c>
      <c r="AO42" s="18">
        <f>AN42*G42</f>
        <v>-22.477500000022701</v>
      </c>
      <c r="AP42" s="9" t="str">
        <f>D42&amp;","&amp;C42</f>
        <v>464692.34,719518.13</v>
      </c>
    </row>
    <row r="43" spans="1:44">
      <c r="A43" s="20">
        <f>A42+1</f>
        <v>2</v>
      </c>
      <c r="B43" s="44"/>
      <c r="C43" s="60">
        <v>719518.88</v>
      </c>
      <c r="D43" s="60">
        <v>464662.37</v>
      </c>
      <c r="E43" s="79"/>
      <c r="F43" s="72">
        <f>IF(C44=0,C43-$C$42,C43-C44)</f>
        <v>-46.349999999976717</v>
      </c>
      <c r="G43" s="72">
        <f>IF(D44=0,D43-$D$42,D43-D44)</f>
        <v>-0.76000000000931323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46.356230433436409</v>
      </c>
      <c r="N43" s="36">
        <f>IF(F43=0,,ATAN(G43/F43))</f>
        <v>1.6395510238570683E-2</v>
      </c>
      <c r="O43" s="36">
        <f>ABS(DEGREES(N43))</f>
        <v>0.93939353963362959</v>
      </c>
      <c r="P43" s="37" t="str">
        <f>TEXT(INT(O43),"00")</f>
        <v>00</v>
      </c>
      <c r="Q43" s="38" t="str">
        <f>TEXT((O43-P43)*60,"00")</f>
        <v>56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56</v>
      </c>
      <c r="U43" s="40" t="str">
        <f>IF(L43="",IF(G43&gt;0,"W","E"),"")</f>
        <v>E</v>
      </c>
      <c r="V43" s="44"/>
      <c r="W43" s="22">
        <f>IF(S43="due",90*(I43+K43),S43+T43/60)</f>
        <v>0.93333333333333335</v>
      </c>
      <c r="X43" s="22">
        <f>IF(R43="",W43,IF(R43="N",IF(U43="E",180+W43,180-W43),IF(U43="E",360-W43,W43)))</f>
        <v>180.93333333333334</v>
      </c>
      <c r="Y43" s="22">
        <f>RADIANS(X43)</f>
        <v>3.1578823932750737</v>
      </c>
      <c r="Z43" s="64"/>
      <c r="AA43" s="58">
        <f>-M43*COS(Y43)</f>
        <v>46.350080126328848</v>
      </c>
      <c r="AB43" s="58">
        <f>-M43*SIN(Y43)</f>
        <v>0.75509753062223905</v>
      </c>
      <c r="AC43" s="64"/>
      <c r="AD43" s="82">
        <f>$AA$40/$M$40*M43</f>
        <v>-4.2004721835327383E-4</v>
      </c>
      <c r="AE43" s="82">
        <f>$AB$40/$M$40*M43</f>
        <v>-6.1667718261924952E-4</v>
      </c>
      <c r="AF43" s="22">
        <f t="shared" si="0"/>
        <v>46.350500173547204</v>
      </c>
      <c r="AG43" s="22">
        <f t="shared" si="0"/>
        <v>0.75571420780485832</v>
      </c>
      <c r="AH43" s="64"/>
      <c r="AI43" s="25">
        <f>A43</f>
        <v>2</v>
      </c>
      <c r="AJ43" s="82">
        <f t="shared" si="1"/>
        <v>719519.12669692386</v>
      </c>
      <c r="AK43" s="82">
        <f t="shared" si="1"/>
        <v>464662.55844821449</v>
      </c>
      <c r="AL43" s="66"/>
      <c r="AM43" s="9" t="str">
        <f>IF(A44=0,A43&amp;" - 1",A43&amp;" - "&amp;A44)</f>
        <v>2 - 3</v>
      </c>
      <c r="AN43" s="18">
        <f>AN42+F42+F43</f>
        <v>-47.849999999976717</v>
      </c>
      <c r="AO43" s="18">
        <f>AN43*G43</f>
        <v>36.366000000427945</v>
      </c>
      <c r="AP43" s="9" t="str">
        <f>D43&amp;","&amp;C43</f>
        <v>464662.37,719518.88</v>
      </c>
    </row>
    <row r="44" spans="1:44" s="46" customFormat="1">
      <c r="A44" s="20">
        <f>A43+1</f>
        <v>3</v>
      </c>
      <c r="B44" s="44"/>
      <c r="C44" s="60">
        <v>719565.23</v>
      </c>
      <c r="D44" s="60">
        <v>464663.13</v>
      </c>
      <c r="E44" s="79"/>
      <c r="F44" s="72">
        <f>IF(C45=0,C44-$C$42,C44-C45)</f>
        <v>-3.5200000000186265</v>
      </c>
      <c r="G44" s="72">
        <f>IF(D45=0,D44-$D$42,D44-D45)</f>
        <v>-2.5499999999883585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4.3465963695829588</v>
      </c>
      <c r="N44" s="22">
        <f>IF(F44=0,,ATAN(G44/F44))</f>
        <v>0.62693566609506413</v>
      </c>
      <c r="O44" s="22">
        <f>ABS(DEGREES(N44))</f>
        <v>35.920767693470196</v>
      </c>
      <c r="P44" s="24" t="str">
        <f>TEXT(INT(O44),"00")</f>
        <v>35</v>
      </c>
      <c r="Q44" s="25" t="str">
        <f>TEXT((O44-P44)*60,"00")</f>
        <v>55</v>
      </c>
      <c r="R44" s="23" t="str">
        <f>IF(L44="",IF(F44&gt;0,"S","N"),"")</f>
        <v>N</v>
      </c>
      <c r="S44" s="25" t="str">
        <f>IF(L44="",IF(INT(Q44)=60,INT(P44+1),P44),"due")</f>
        <v>35</v>
      </c>
      <c r="T44" s="25" t="str">
        <f>IF(L44="",IF(INT(Q44)=60,"00",Q44),L44)</f>
        <v>55</v>
      </c>
      <c r="U44" s="24" t="str">
        <f>IF(L44="",IF(G44&gt;0,"W","E"),"")</f>
        <v>E</v>
      </c>
      <c r="V44" s="44"/>
      <c r="W44" s="22">
        <f>IF(S44="due",90*(I44+K44),S44+T44/60)</f>
        <v>35.916666666666664</v>
      </c>
      <c r="X44" s="22">
        <f>IF(R44="",W44,IF(R44="N",IF(U44="E",180+W44,180-W44),IF(U44="E",360-W44,W44)))</f>
        <v>215.91666666666666</v>
      </c>
      <c r="Y44" s="22">
        <f>RADIANS(X44)</f>
        <v>3.7684567432644229</v>
      </c>
      <c r="Z44" s="64"/>
      <c r="AA44" s="58">
        <f>-M44*COS(Y44)</f>
        <v>3.5201825108737737</v>
      </c>
      <c r="AB44" s="58">
        <f>-M44*SIN(Y44)</f>
        <v>2.5497480444565834</v>
      </c>
      <c r="AC44" s="64"/>
      <c r="AD44" s="82">
        <f>$AA$40/$M$40*M44</f>
        <v>-3.9385767506903277E-5</v>
      </c>
      <c r="AE44" s="82">
        <f>$AB$40/$M$40*M44</f>
        <v>-5.7822794867377542E-5</v>
      </c>
      <c r="AF44" s="22">
        <f>AA44-AD44</f>
        <v>3.5202218966412806</v>
      </c>
      <c r="AG44" s="22">
        <f>AB44-AE44</f>
        <v>2.5498058672514508</v>
      </c>
      <c r="AH44" s="64"/>
      <c r="AI44" s="25">
        <f>A44</f>
        <v>3</v>
      </c>
      <c r="AJ44" s="82">
        <f t="shared" si="1"/>
        <v>719565.47719709738</v>
      </c>
      <c r="AK44" s="82">
        <f t="shared" si="1"/>
        <v>464663.31416242232</v>
      </c>
      <c r="AL44" s="66"/>
      <c r="AM44" s="9" t="str">
        <f>IF(A45=0,A44&amp;" - 1",A44&amp;" - "&amp;A45)</f>
        <v>3 - 4</v>
      </c>
      <c r="AN44" s="18">
        <f>AN43+F43+F44</f>
        <v>-97.71999999997206</v>
      </c>
      <c r="AO44" s="18">
        <f>AN44*G44</f>
        <v>249.18599999879115</v>
      </c>
      <c r="AP44" s="9" t="str">
        <f>D44&amp;","&amp;C44</f>
        <v>464663.13,719565.23</v>
      </c>
    </row>
    <row r="45" spans="1:44" s="46" customFormat="1">
      <c r="A45" s="20">
        <f t="shared" ref="A45:A46" si="2">A44+1</f>
        <v>4</v>
      </c>
      <c r="B45" s="44"/>
      <c r="C45" s="60">
        <v>719568.75</v>
      </c>
      <c r="D45" s="60">
        <v>464665.68</v>
      </c>
      <c r="E45" s="79"/>
      <c r="F45" s="72">
        <f t="shared" ref="F45:F46" si="3">IF(C46=0,C45-$C$42,C45-C46)</f>
        <v>0.93000000005122274</v>
      </c>
      <c r="G45" s="72">
        <f t="shared" ref="G45:G46" si="4">IF(D46=0,D45-$D$42,D45-D46)</f>
        <v>-28.080000000016298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28.095396420072287</v>
      </c>
      <c r="N45" s="22">
        <f t="shared" ref="N45:N46" si="11">IF(F45=0,,ATAN(G45/F45))</f>
        <v>-1.5376887704904179</v>
      </c>
      <c r="O45" s="22">
        <f t="shared" ref="O45:O46" si="12">ABS(DEGREES(N45))</f>
        <v>88.103076753761627</v>
      </c>
      <c r="P45" s="24" t="str">
        <f t="shared" ref="P45:P46" si="13">TEXT(INT(O45),"00")</f>
        <v>88</v>
      </c>
      <c r="Q45" s="25" t="str">
        <f t="shared" ref="Q45:Q46" si="14">TEXT((O45-P45)*60,"00")</f>
        <v>06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06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88.1</v>
      </c>
      <c r="X45" s="22">
        <f t="shared" ref="X45:X46" si="20">IF(R45="",W45,IF(R45="N",IF(U45="E",180+W45,180-W45),IF(U45="E",360-W45,W45)))</f>
        <v>271.89999999999998</v>
      </c>
      <c r="Y45" s="22">
        <f t="shared" ref="Y45:Y46" si="21">RADIANS(X45)</f>
        <v>4.7455502361725816</v>
      </c>
      <c r="Z45" s="64"/>
      <c r="AA45" s="58">
        <f t="shared" ref="AA45:AA46" si="22">-M45*COS(Y45)</f>
        <v>-0.93150788020384612</v>
      </c>
      <c r="AB45" s="58">
        <f t="shared" ref="AB45:AB46" si="23">-M45*SIN(Y45)</f>
        <v>28.079950019010521</v>
      </c>
      <c r="AC45" s="64"/>
      <c r="AD45" s="82">
        <f t="shared" ref="AD45:AD46" si="24">$AA$40/$M$40*M45</f>
        <v>-2.5458051710502402E-4</v>
      </c>
      <c r="AE45" s="82">
        <f t="shared" ref="AE45:AE46" si="25">$AB$40/$M$40*M45</f>
        <v>-3.7375320958807216E-4</v>
      </c>
      <c r="AF45" s="22">
        <f t="shared" ref="AF45:AF46" si="26">AA45-AD45</f>
        <v>-0.93125329968674109</v>
      </c>
      <c r="AG45" s="22">
        <f t="shared" ref="AG45:AG46" si="27">AB45-AE45</f>
        <v>28.080323772220108</v>
      </c>
      <c r="AH45" s="64"/>
      <c r="AI45" s="25">
        <f t="shared" ref="AI45:AI46" si="28">A45</f>
        <v>4</v>
      </c>
      <c r="AJ45" s="82">
        <f t="shared" ref="AJ45:AJ46" si="29">AJ44+AF44</f>
        <v>719568.99741899397</v>
      </c>
      <c r="AK45" s="82">
        <f t="shared" ref="AK45:AK46" si="30">AK44+AG44</f>
        <v>464665.86396828957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-100.30999999993946</v>
      </c>
      <c r="AO45" s="18">
        <f t="shared" ref="AO45:AO46" si="33">AN45*G45</f>
        <v>2816.7047999999349</v>
      </c>
      <c r="AP45" s="9" t="str">
        <f t="shared" ref="AP45:AP46" si="34">D45&amp;","&amp;C45</f>
        <v>464665.68,719568.75</v>
      </c>
    </row>
    <row r="46" spans="1:44" s="46" customFormat="1">
      <c r="A46" s="20">
        <f t="shared" si="2"/>
        <v>5</v>
      </c>
      <c r="B46" s="44"/>
      <c r="C46" s="60">
        <v>719567.82</v>
      </c>
      <c r="D46" s="60">
        <v>464693.76000000001</v>
      </c>
      <c r="E46" s="79"/>
      <c r="F46" s="72">
        <f t="shared" si="3"/>
        <v>49.689999999944121</v>
      </c>
      <c r="G46" s="72">
        <f t="shared" si="4"/>
        <v>1.4199999999837019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49.710285655932417</v>
      </c>
      <c r="N46" s="22">
        <f t="shared" si="11"/>
        <v>2.8569403082838282E-2</v>
      </c>
      <c r="O46" s="22">
        <f t="shared" si="12"/>
        <v>1.6369062198546767</v>
      </c>
      <c r="P46" s="24" t="str">
        <f t="shared" si="13"/>
        <v>01</v>
      </c>
      <c r="Q46" s="25" t="str">
        <f t="shared" si="14"/>
        <v>38</v>
      </c>
      <c r="R46" s="23" t="str">
        <f t="shared" si="15"/>
        <v>S</v>
      </c>
      <c r="S46" s="25" t="str">
        <f t="shared" si="16"/>
        <v>01</v>
      </c>
      <c r="T46" s="25" t="str">
        <f t="shared" si="17"/>
        <v>38</v>
      </c>
      <c r="U46" s="24" t="str">
        <f t="shared" si="18"/>
        <v>W</v>
      </c>
      <c r="V46" s="44"/>
      <c r="W46" s="22">
        <f t="shared" si="19"/>
        <v>1.6333333333333333</v>
      </c>
      <c r="X46" s="22">
        <f t="shared" si="20"/>
        <v>1.6333333333333333</v>
      </c>
      <c r="Y46" s="22">
        <f t="shared" si="21"/>
        <v>2.8507044449240716E-2</v>
      </c>
      <c r="Z46" s="64"/>
      <c r="AA46" s="58">
        <f t="shared" si="22"/>
        <v>-49.690088452591525</v>
      </c>
      <c r="AB46" s="58">
        <f t="shared" si="23"/>
        <v>-1.4169013967213449</v>
      </c>
      <c r="AC46" s="64"/>
      <c r="AD46" s="82">
        <f t="shared" si="24"/>
        <v>-4.5043928330850623E-4</v>
      </c>
      <c r="AE46" s="82">
        <f t="shared" si="25"/>
        <v>-6.6129619727205266E-4</v>
      </c>
      <c r="AF46" s="22">
        <f t="shared" si="26"/>
        <v>-49.689638013308219</v>
      </c>
      <c r="AG46" s="22">
        <f t="shared" si="27"/>
        <v>-1.4162401005240728</v>
      </c>
      <c r="AH46" s="64"/>
      <c r="AI46" s="25">
        <f t="shared" si="28"/>
        <v>5</v>
      </c>
      <c r="AJ46" s="82">
        <f t="shared" si="29"/>
        <v>719568.06616569427</v>
      </c>
      <c r="AK46" s="82">
        <f t="shared" si="30"/>
        <v>464693.94429206179</v>
      </c>
      <c r="AL46" s="66"/>
      <c r="AM46" s="9" t="str">
        <f t="shared" si="31"/>
        <v>5 - 1</v>
      </c>
      <c r="AN46" s="18">
        <f t="shared" si="32"/>
        <v>-49.689999999944121</v>
      </c>
      <c r="AO46" s="18">
        <f t="shared" si="33"/>
        <v>-70.559799999110794</v>
      </c>
      <c r="AP46" s="9" t="str">
        <f t="shared" si="34"/>
        <v>464693.76,719567.82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4642</vt:lpstr>
      <vt:lpstr>4643</vt:lpstr>
      <vt:lpstr>4644</vt:lpstr>
      <vt:lpstr>4645</vt:lpstr>
      <vt:lpstr>4646</vt:lpstr>
      <vt:lpstr>4647</vt:lpstr>
      <vt:lpstr>4648</vt:lpstr>
      <vt:lpstr>4649</vt:lpstr>
      <vt:lpstr>4650</vt:lpstr>
      <vt:lpstr>4651</vt:lpstr>
      <vt:lpstr>'4642'!Print_Area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2007-05-22T05:33:08Z</dcterms:modified>
</cp:coreProperties>
</file>