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52" sheetId="2" r:id="rId1"/>
    <sheet name="4653" sheetId="4" r:id="rId2"/>
    <sheet name="4654" sheetId="5" r:id="rId3"/>
    <sheet name="4655" sheetId="6" r:id="rId4"/>
    <sheet name="4656" sheetId="7" r:id="rId5"/>
    <sheet name="4657" sheetId="8" r:id="rId6"/>
    <sheet name="4658" sheetId="9" r:id="rId7"/>
    <sheet name="4659" sheetId="10" r:id="rId8"/>
    <sheet name="4660" sheetId="11" r:id="rId9"/>
    <sheet name="4661" sheetId="3" r:id="rId10"/>
  </sheets>
  <definedNames>
    <definedName name="_xlnm.Print_Area" localSheetId="0">'4652'!$A$1:$AJ$43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5" i="10"/>
  <c r="AA45"/>
  <c r="AB46" i="9"/>
  <c r="AA46"/>
  <c r="AB45"/>
  <c r="AA45"/>
  <c r="AB46" i="8"/>
  <c r="AA46"/>
  <c r="AB45"/>
  <c r="AA45"/>
  <c r="AB45" i="7"/>
  <c r="AA45"/>
  <c r="AB45" i="6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<sst xmlns="http://schemas.openxmlformats.org/spreadsheetml/2006/main" count="930" uniqueCount="99">
  <si>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</si>
  <si>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</si>
  <si>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</si>
  <si>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</si>
  <si>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</si>
  <si>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</si>
  <si>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</si>
  <si>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</si>
  <si>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</si>
  <si>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</si>
  <si>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</si>
  <si>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</si>
  <si>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</si>
  <si>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</si>
  <si>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</si>
  <si>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</si>
  <si>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</si>
  <si>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</si>
  <si>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</si>
  <si>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</si>
  <si>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</si>
  <si>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</si>
  <si>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</si>
  <si>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</si>
  <si>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</si>
  <si>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</si>
  <si>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</si>
  <si>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</si>
  <si>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</si>
  <si>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</si>
  <si>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</si>
  <si>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</si>
  <si>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</si>
  <si>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</si>
  <si>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</si>
  <si>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</si>
  <si>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</si>
  <si>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</si>
  <si>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</si>
  <si>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</si>
  <si>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</si>
  <si>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</si>
  <si>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</si>
  <si>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</si>
  <si>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</si>
  <si>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</si>
  <si>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</si>
  <si>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</si>
  <si>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</si>
  <si>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</si>
  <si>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</si>
  <si>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</si>
  <si>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</si>
  <si>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</si>
  <si>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</si>
  <si>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</si>
  <si>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</si>
  <si>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4652</t>
  </si>
  <si>
    <t>Licanto, Consolacion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</si>
  <si>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</si>
  <si>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</si>
  <si>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</si>
  <si>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</si>
  <si>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</si>
  <si>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</si>
  <si>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</si>
  <si>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17, 1972</t>
  </si>
  <si>
    <t>1,503.50</t>
  </si>
  <si>
    <t>BLLM 1</t>
  </si>
  <si>
    <t>4653</t>
  </si>
  <si>
    <t>Villavende, Nestor</t>
  </si>
  <si>
    <t>1,558.81</t>
  </si>
  <si>
    <t>4654</t>
  </si>
  <si>
    <t>Defensor, Manuel</t>
  </si>
  <si>
    <t>1,440.41</t>
  </si>
  <si>
    <t>4655</t>
  </si>
  <si>
    <t>Ardiente, Aurelio</t>
  </si>
  <si>
    <t>1,492.36</t>
  </si>
  <si>
    <t>4656</t>
  </si>
  <si>
    <t>Viladiez, Antonio</t>
  </si>
  <si>
    <t>1,500.47</t>
  </si>
  <si>
    <t>4657</t>
  </si>
  <si>
    <t>Viladiez, Pacencio</t>
  </si>
  <si>
    <t>1,539.69</t>
  </si>
  <si>
    <t>4658</t>
  </si>
  <si>
    <t>Romaquin, Benjamin Sr.</t>
  </si>
  <si>
    <t>1,479.96</t>
  </si>
  <si>
    <t>4659</t>
  </si>
  <si>
    <t>Umadhay, Andres</t>
  </si>
  <si>
    <t>south Cotabato</t>
  </si>
  <si>
    <t>November 16, 1972</t>
  </si>
  <si>
    <t>1,519.42</t>
  </si>
  <si>
    <t>4660</t>
  </si>
  <si>
    <t>Ardiente, Felix</t>
  </si>
  <si>
    <t>1,501.83</t>
  </si>
  <si>
    <t>4661</t>
  </si>
  <si>
    <t>Padios, Miguel</t>
  </si>
  <si>
    <t>Nov. 18, 1972</t>
  </si>
  <si>
    <t>1,509.46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</si>
</sst>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3007.008800000212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1503.504400000106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6.3534060627354946E-3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25233.153937845571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160.31647321064608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1.1915491089098396E-4</v>
      </c>
      <c r="AB40" s="91">
        <f>SUM(AB42:AB65536)</f>
        <v>-6.3522886194831152E-3</v>
      </c>
      <c r="AC40" s="91"/>
      <c r="AD40" s="91">
        <f>SUM(AD42:AD65536)</f>
        <v>1.1915491089098396E-4</v>
      </c>
      <c r="AE40" s="91">
        <f>SUM(AE42:AE65536)</f>
        <v>-6.3522886194831152E-3</v>
      </c>
      <c r="AF40" s="91">
        <f>SUM(AF42:AF65536)</f>
        <v>0</v>
      </c>
      <c r="AG40" s="91">
        <f>SUM(AG42:AG65536)</f>
        <v>-1.7763568394002505E-15</v>
      </c>
      <c r="AH40" s="92"/>
      <c r="AI40" s="93">
        <v>1</v>
      </c>
      <c r="AJ40" s="92">
        <f>AJ44+AF44</f>
        <v>719567.77798857004</v>
      </c>
      <c r="AK40" s="92">
        <f>AK44+AG44</f>
        <v>464753.45330345607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1712.4699999999721</v>
      </c>
      <c r="G41" s="72">
        <f>IF(D42=0,D41-$D$41,D41-D42)</f>
        <v>-2302.1700000000419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2869.2403541355848</v>
      </c>
      <c r="N41" s="36">
        <f>IF(F41=0,,ATAN(G41/F41))</f>
        <v>-0.93124261453020341</v>
      </c>
      <c r="O41" s="36">
        <f>ABS(DEGREES(N41))</f>
        <v>53.356271515308848</v>
      </c>
      <c r="P41" s="37" t="str">
        <f>TEXT(INT(O41),"00")</f>
        <v>53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53</v>
      </c>
      <c r="T41" s="38" t="str">
        <f>IF(L41="",IF(INT(Q41)=60,"00",Q41),L41)</f>
        <v>21</v>
      </c>
      <c r="U41" s="40" t="str">
        <f>IF(L41="",IF(G41&gt;0,"W","E"),"")</f>
        <v>E</v>
      </c>
      <c r="V41" s="41"/>
      <c r="W41" s="22">
        <f>IF(S41="due",90*(I41+K41),S41+T41/60)</f>
        <v>53.35</v>
      </c>
      <c r="X41" s="22">
        <f>IF(R41="",W41,IF(R41="N",IF(U41="E",180+W41,180-W41),IF(U41="E",360-W41,W41)))</f>
        <v>306.64999999999998</v>
      </c>
      <c r="Y41" s="22">
        <f>RADIANS(X41)</f>
        <v>5.3520521512406107</v>
      </c>
      <c r="Z41" s="64"/>
      <c r="AA41" s="58">
        <f>-M41*COS(Y41)</f>
        <v>-1712.7219820257267</v>
      </c>
      <c r="AB41" s="58">
        <f>-M41*SIN(Y41)</f>
        <v>2301.9825416553363</v>
      </c>
      <c r="AC41" s="64"/>
      <c r="AD41" s="22">
        <v>0</v>
      </c>
      <c r="AE41" s="22">
        <v>0</v>
      </c>
      <c r="AF41" s="22">
        <f t="shared" ref="AF41:AG43" si="0">AA41-AD41</f>
        <v>-1712.7219820257267</v>
      </c>
      <c r="AG41" s="22">
        <f t="shared" si="0"/>
        <v>2301.9825416553363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719516.15</v>
      </c>
      <c r="D42" s="60">
        <v>464752.39</v>
      </c>
      <c r="E42" s="79"/>
      <c r="F42" s="72">
        <f>IF(C43=0,C42-$C$42,C42-C43)</f>
        <v>-1.7600000000093132</v>
      </c>
      <c r="G42" s="72">
        <f>IF(D43=0,D42-$D$42,D42-D43)</f>
        <v>29.580000000016298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29.632313443283447</v>
      </c>
      <c r="N42" s="36">
        <f>IF(F42=0,,ATAN(G42/F42))</f>
        <v>-1.5113667298556162</v>
      </c>
      <c r="O42" s="36">
        <f>ABS(DEGREES(N42))</f>
        <v>86.594934917215639</v>
      </c>
      <c r="P42" s="37" t="str">
        <f>TEXT(INT(O42),"00")</f>
        <v>86</v>
      </c>
      <c r="Q42" s="38" t="str">
        <f>TEXT((O42-P42)*60,"00")</f>
        <v>36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36</v>
      </c>
      <c r="U42" s="40" t="str">
        <f>IF(L42="",IF(G42&gt;0,"W","E"),"")</f>
        <v>W</v>
      </c>
      <c r="V42" s="44"/>
      <c r="W42" s="22">
        <f>IF(S42="due",90*(I42+K42),S42+T42/60)</f>
        <v>86.6</v>
      </c>
      <c r="X42" s="22">
        <f>IF(R42="",W42,IF(R42="N",IF(U42="E",180+W42,180-W42),IF(U42="E",360-W42,W42)))</f>
        <v>93.4</v>
      </c>
      <c r="Y42" s="22">
        <f>RADIANS(X42)</f>
        <v>1.6301375213627038</v>
      </c>
      <c r="Z42" s="64"/>
      <c r="AA42" s="58">
        <f>-M42*COS(Y42)</f>
        <v>1.7573850509873585</v>
      </c>
      <c r="AB42" s="58">
        <f>-M42*SIN(Y42)</f>
        <v>-29.580155472606346</v>
      </c>
      <c r="AC42" s="64"/>
      <c r="AD42" s="82">
        <f>$AA$40/$M$40*M42</f>
        <v>2.2024160069869063E-5</v>
      </c>
      <c r="AE42" s="82">
        <f>$AB$40/$M$40*M42</f>
        <v>-1.1741339095415308E-3</v>
      </c>
      <c r="AF42" s="22">
        <f t="shared" si="0"/>
        <v>1.7573630268272886</v>
      </c>
      <c r="AG42" s="22">
        <f t="shared" si="0"/>
        <v>-29.578981338696806</v>
      </c>
      <c r="AH42" s="63"/>
      <c r="AI42" s="38">
        <f>A42</f>
        <v>1</v>
      </c>
      <c r="AJ42" s="82">
        <f t="shared" ref="AJ42:AK44" si="1">AJ41+AF41</f>
        <v>719515.89801797422</v>
      </c>
      <c r="AK42" s="82">
        <f t="shared" si="1"/>
        <v>464752.20254165534</v>
      </c>
      <c r="AL42" s="66"/>
      <c r="AM42" s="9" t="str">
        <f>IF(A43=0,A42&amp;" - 1",A42&amp;" - "&amp;A43)</f>
        <v>1 - 2</v>
      </c>
      <c r="AN42" s="18">
        <f>F42</f>
        <v>-1.7600000000093132</v>
      </c>
      <c r="AO42" s="18">
        <f>AN42*G42</f>
        <v>-52.06080000030417</v>
      </c>
      <c r="AP42" s="9" t="str">
        <f>D42&amp;","&amp;C42</f>
        <v>464752.39,719516.15</v>
      </c>
    </row>
    <row r="43" spans="1:44">
      <c r="A43" s="20">
        <f>A42+1</f>
        <v>2</v>
      </c>
      <c r="B43" s="44"/>
      <c r="C43" s="60">
        <v>719517.91</v>
      </c>
      <c r="D43" s="60">
        <v>464722.81</v>
      </c>
      <c r="E43" s="79"/>
      <c r="F43" s="72">
        <f>IF(C44=0,C43-$C$42,C43-C44)</f>
        <v>-48.239999999990687</v>
      </c>
      <c r="G43" s="72">
        <f>IF(D44=0,D43-$D$42,D43-D44)</f>
        <v>-0.34000000002561137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48.241198160898932</v>
      </c>
      <c r="N43" s="36">
        <f>IF(F43=0,,ATAN(G43/F43))</f>
        <v>7.0479761668875264E-3</v>
      </c>
      <c r="O43" s="36">
        <f>ABS(DEGREES(N43))</f>
        <v>0.40381928847144682</v>
      </c>
      <c r="P43" s="37" t="str">
        <f>TEXT(INT(O43),"00")</f>
        <v>00</v>
      </c>
      <c r="Q43" s="38" t="str">
        <f>TEXT((O43-P43)*60,"00")</f>
        <v>24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24</v>
      </c>
      <c r="U43" s="40" t="str">
        <f>IF(L43="",IF(G43&gt;0,"W","E"),"")</f>
        <v>E</v>
      </c>
      <c r="V43" s="44"/>
      <c r="W43" s="22">
        <f>IF(S43="due",90*(I43+K43),S43+T43/60)</f>
        <v>0.4</v>
      </c>
      <c r="X43" s="22">
        <f>IF(R43="",W43,IF(R43="N",IF(U43="E",180+W43,180-W43),IF(U43="E",360-W43,W43)))</f>
        <v>180.4</v>
      </c>
      <c r="Y43" s="22">
        <f>RADIANS(X43)</f>
        <v>3.1485739705977704</v>
      </c>
      <c r="Z43" s="64"/>
      <c r="AA43" s="58">
        <f>-M43*COS(Y43)</f>
        <v>48.240022556928842</v>
      </c>
      <c r="AB43" s="58">
        <f>-M43*SIN(Y43)</f>
        <v>0.33678436144677415</v>
      </c>
      <c r="AC43" s="64"/>
      <c r="AD43" s="82">
        <f>$AA$40/$M$40*M43</f>
        <v>3.5855177905413737E-5</v>
      </c>
      <c r="AE43" s="82">
        <f>$AB$40/$M$40*M43</f>
        <v>-1.9114817581164097E-3</v>
      </c>
      <c r="AF43" s="22">
        <f t="shared" si="0"/>
        <v>48.239986701750937</v>
      </c>
      <c r="AG43" s="22">
        <f t="shared" si="0"/>
        <v>0.33869584320489055</v>
      </c>
      <c r="AH43" s="64"/>
      <c r="AI43" s="25">
        <f>A43</f>
        <v>2</v>
      </c>
      <c r="AJ43" s="82">
        <f t="shared" si="1"/>
        <v>719517.65538100107</v>
      </c>
      <c r="AK43" s="82">
        <f t="shared" si="1"/>
        <v>464722.62356031663</v>
      </c>
      <c r="AL43" s="66"/>
      <c r="AM43" s="9" t="str">
        <f>IF(A44=0,A43&amp;" - 1",A43&amp;" - "&amp;A44)</f>
        <v>2 - 3</v>
      </c>
      <c r="AN43" s="18">
        <f>AN42+F42+F43</f>
        <v>-51.760000000009313</v>
      </c>
      <c r="AO43" s="18">
        <f>AN43*G43</f>
        <v>17.598400001328812</v>
      </c>
      <c r="AP43" s="9" t="str">
        <f>D43&amp;","&amp;C43</f>
        <v>464722.81,719517.91</v>
      </c>
    </row>
    <row r="44" spans="1:44" s="46" customFormat="1">
      <c r="A44" s="20">
        <f>A43+1</f>
        <v>3</v>
      </c>
      <c r="B44" s="44"/>
      <c r="C44" s="60">
        <v>719566.15</v>
      </c>
      <c r="D44" s="60">
        <v>464723.15</v>
      </c>
      <c r="E44" s="79"/>
      <c r="F44" s="72">
        <f>IF(C45=0,C44-$C$42,C44-C45)</f>
        <v>-1.8800000000046566</v>
      </c>
      <c r="G44" s="72">
        <f>IF(D45=0,D44-$D$42,D44-D45)</f>
        <v>-30.489999999990687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30.547905001807401</v>
      </c>
      <c r="N44" s="22">
        <f>IF(F44=0,,ATAN(G44/F44))</f>
        <v>1.5092147297045244</v>
      </c>
      <c r="O44" s="22">
        <f>ABS(DEGREES(N44))</f>
        <v>86.471634391046564</v>
      </c>
      <c r="P44" s="24" t="str">
        <f>TEXT(INT(O44),"00")</f>
        <v>86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86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86.466666666666669</v>
      </c>
      <c r="X44" s="22">
        <f>IF(R44="",W44,IF(R44="N",IF(U44="E",180+W44,180-W44),IF(U44="E",360-W44,W44)))</f>
        <v>266.4666666666667</v>
      </c>
      <c r="Y44" s="22">
        <f>RADIANS(X44)</f>
        <v>4.6507206801475576</v>
      </c>
      <c r="Z44" s="64"/>
      <c r="AA44" s="58">
        <f>-M44*COS(Y44)</f>
        <v>1.8826435718796688</v>
      </c>
      <c r="AB44" s="58">
        <f>-M44*SIN(Y44)</f>
        <v>30.489836883471675</v>
      </c>
      <c r="AC44" s="64"/>
      <c r="AD44" s="82">
        <f>$AA$40/$M$40*M44</f>
        <v>2.2704671737719388E-5</v>
      </c>
      <c r="AE44" s="82">
        <f>$AB$40/$M$40*M44</f>
        <v>-1.2104127879426574E-3</v>
      </c>
      <c r="AF44" s="22">
        <f>AA44-AD44</f>
        <v>1.882620867207931</v>
      </c>
      <c r="AG44" s="22">
        <f>AB44-AE44</f>
        <v>30.491047296259616</v>
      </c>
      <c r="AH44" s="64"/>
      <c r="AI44" s="25">
        <f>A44</f>
        <v>3</v>
      </c>
      <c r="AJ44" s="82">
        <f t="shared" si="1"/>
        <v>719565.89536770282</v>
      </c>
      <c r="AK44" s="82">
        <f t="shared" si="1"/>
        <v>464722.96225615981</v>
      </c>
      <c r="AL44" s="66"/>
      <c r="AM44" s="9" t="str">
        <f>IF(A45=0,A44&amp;" - 1",A44&amp;" - "&amp;A45)</f>
        <v>3 - 4</v>
      </c>
      <c r="AN44" s="18">
        <f>AN43+F43+F44</f>
        <v>-101.88000000000466</v>
      </c>
      <c r="AO44" s="18">
        <f>AN44*G44</f>
        <v>3106.3211999991931</v>
      </c>
      <c r="AP44" s="9" t="str">
        <f>D44&amp;","&amp;C44</f>
        <v>464723.15,719566.15</v>
      </c>
    </row>
    <row r="45" spans="1:44" s="46" customFormat="1">
      <c r="A45" s="20">
        <f>A44+1</f>
        <v>4</v>
      </c>
      <c r="B45" s="44"/>
      <c r="C45" s="60">
        <v>719568.03</v>
      </c>
      <c r="D45" s="60">
        <v>464753.64</v>
      </c>
      <c r="E45" s="79"/>
      <c r="F45" s="72">
        <f>IF(C46=0,C45-$C$42,C45-C46)</f>
        <v>51.880000000004657</v>
      </c>
      <c r="G45" s="72">
        <f>IF(D46=0,D45-$D$42,D45-D46)</f>
        <v>1.25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51.895056604656311</v>
      </c>
      <c r="N45" s="22">
        <f>IF(F45=0,,ATAN(G45/F45))</f>
        <v>2.4089402453081825E-2</v>
      </c>
      <c r="O45" s="22">
        <f>ABS(DEGREES(N45))</f>
        <v>1.3802210915536808</v>
      </c>
      <c r="P45" s="24" t="str">
        <f>TEXT(INT(O45),"00")</f>
        <v>01</v>
      </c>
      <c r="Q45" s="25" t="str">
        <f>TEXT((O45-P45)*60,"00")</f>
        <v>23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23</v>
      </c>
      <c r="U45" s="24" t="str">
        <f>IF(L45="",IF(G45&gt;0,"W","E"),"")</f>
        <v>W</v>
      </c>
      <c r="V45" s="44"/>
      <c r="W45" s="22">
        <f>IF(S45="due",90*(I45+K45),S45+T45/60)</f>
        <v>1.3833333333333333</v>
      </c>
      <c r="X45" s="22">
        <f>IF(R45="",W45,IF(R45="N",IF(U45="E",180+W45,180-W45),IF(U45="E",360-W45,W45)))</f>
        <v>1.3833333333333333</v>
      </c>
      <c r="Y45" s="22">
        <f>RADIANS(X45)</f>
        <v>2.4143721319254893E-2</v>
      </c>
      <c r="Z45" s="64"/>
      <c r="AA45" s="58">
        <f>-M45*COS(Y45)</f>
        <v>-51.87993202488498</v>
      </c>
      <c r="AB45" s="58">
        <f>-M45*SIN(Y45)</f>
        <v>-1.252818060931586</v>
      </c>
      <c r="AC45" s="64"/>
      <c r="AD45" s="82">
        <f>$AA$40/$M$40*M45</f>
        <v>3.8570901177981764E-5</v>
      </c>
      <c r="AE45" s="82">
        <f>$AB$40/$M$40*M45</f>
        <v>-2.0562601638825177E-3</v>
      </c>
      <c r="AF45" s="22">
        <f>AA45-AD45</f>
        <v>-51.879970595786155</v>
      </c>
      <c r="AG45" s="22">
        <f>AB45-AE45</f>
        <v>-1.2507618007677035</v>
      </c>
      <c r="AH45" s="64"/>
      <c r="AI45" s="25">
        <f>A45</f>
        <v>4</v>
      </c>
      <c r="AJ45" s="82">
        <f t="shared" ref="AJ45" si="2">AJ44+AF44</f>
        <v>719567.77798857004</v>
      </c>
      <c r="AK45" s="82">
        <f t="shared" ref="AK45" si="3">AK44+AG44</f>
        <v>464753.45330345607</v>
      </c>
      <c r="AL45" s="66"/>
      <c r="AM45" s="9" t="str">
        <f>IF(A46=0,A45&amp;" - 1",A45&amp;" - "&amp;A46)</f>
        <v>4 - 1</v>
      </c>
      <c r="AN45" s="18">
        <f>AN44+F44+F45</f>
        <v>-51.880000000004657</v>
      </c>
      <c r="AO45" s="18">
        <f>AN45*G45</f>
        <v>-64.850000000005821</v>
      </c>
      <c r="AP45" s="9" t="str">
        <f>D45&amp;","&amp;C45</f>
        <v>464753.64,719568.03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25" sqref="D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97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3018.9197000007021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1509.459850000351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4.6668992863998695E-3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34049.180268768796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34000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34000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158.90409509881761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7.7214768950140122E-4</v>
      </c>
      <c r="AB40" s="91">
        <f>SUM(AB42:AB65536)</f>
        <v>4.6025793741115706E-3</v>
      </c>
      <c r="AC40" s="91"/>
      <c r="AD40" s="91">
        <f>SUM(AD42:AD65536)</f>
        <v>7.7214768950140122E-4</v>
      </c>
      <c r="AE40" s="91">
        <f>SUM(AE42:AE65536)</f>
        <v>4.6025793741115706E-3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719587.56303353026</v>
      </c>
      <c r="AK40" s="92">
        <f>AK44+AG44</f>
        <v>464799.17532480671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1594.4499999999534</v>
      </c>
      <c r="G41" s="72">
        <f>IF(D42=0,D41-$D$41,D41-D42)</f>
        <v>-2380.7900000000373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2865.3851096493167</v>
      </c>
      <c r="N41" s="36">
        <f>IF(F41=0,,ATAN(G41/F41))</f>
        <v>-0.98068653141338147</v>
      </c>
      <c r="O41" s="36">
        <f>ABS(DEGREES(N41))</f>
        <v>56.189199275310585</v>
      </c>
      <c r="P41" s="37" t="str">
        <f>TEXT(INT(O41),"00")</f>
        <v>56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11</v>
      </c>
      <c r="U41" s="40" t="str">
        <f>IF(L41="",IF(G41&gt;0,"W","E"),"")</f>
        <v>E</v>
      </c>
      <c r="V41" s="41"/>
      <c r="W41" s="22">
        <f>IF(S41="due",90*(I41+K41),S41+T41/60)</f>
        <v>56.18333333333333</v>
      </c>
      <c r="X41" s="22">
        <f>IF(R41="",W41,IF(R41="N",IF(U41="E",180+W41,180-W41),IF(U41="E",360-W41,W41)))</f>
        <v>303.81666666666666</v>
      </c>
      <c r="Y41" s="22">
        <f>RADIANS(X41)</f>
        <v>5.3026011557674391</v>
      </c>
      <c r="Z41" s="64"/>
      <c r="AA41" s="58">
        <f>-M41*COS(Y41)</f>
        <v>-1594.6937369264201</v>
      </c>
      <c r="AB41" s="58">
        <f>-M41*SIN(Y41)</f>
        <v>2380.6267477300335</v>
      </c>
      <c r="AC41" s="64"/>
      <c r="AD41" s="22">
        <v>0</v>
      </c>
      <c r="AE41" s="22">
        <v>0</v>
      </c>
      <c r="AF41" s="22">
        <f t="shared" ref="AF41:AG43" si="0">AA41-AD41</f>
        <v>-1594.6937369264201</v>
      </c>
      <c r="AG41" s="22">
        <f t="shared" si="0"/>
        <v>2380.6267477300335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719634.17</v>
      </c>
      <c r="D42" s="60">
        <v>464831.01</v>
      </c>
      <c r="E42" s="79"/>
      <c r="F42" s="72">
        <f>IF(C43=0,C42-$C$42,C42-C43)</f>
        <v>50.160000000032596</v>
      </c>
      <c r="G42" s="72">
        <f>IF(D43=0,D42-$D$42,D42-D43)</f>
        <v>1.6500000000232831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50.18713082059331</v>
      </c>
      <c r="N42" s="36">
        <f>IF(F42=0,,ATAN(G42/F42))</f>
        <v>3.2882879805954314E-2</v>
      </c>
      <c r="O42" s="36">
        <f>ABS(DEGREES(N42))</f>
        <v>1.8840502311171456</v>
      </c>
      <c r="P42" s="37" t="str">
        <f>TEXT(INT(O42),"00")</f>
        <v>01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1.8833333333333333</v>
      </c>
      <c r="X42" s="22">
        <f>IF(R42="",W42,IF(R42="N",IF(U42="E",180+W42,180-W42),IF(U42="E",360-W42,W42)))</f>
        <v>1.8833333333333333</v>
      </c>
      <c r="Y42" s="22">
        <f>RADIANS(X42)</f>
        <v>3.2870367579226539E-2</v>
      </c>
      <c r="Z42" s="64"/>
      <c r="AA42" s="58">
        <f>-M42*COS(Y42)</f>
        <v>-50.160020641280276</v>
      </c>
      <c r="AB42" s="58">
        <f>-M42*SIN(Y42)</f>
        <v>-1.6493723866014756</v>
      </c>
      <c r="AC42" s="64"/>
      <c r="AD42" s="82">
        <f>$AA$40/$M$40*M42</f>
        <v>2.4386959367993051E-4</v>
      </c>
      <c r="AE42" s="82">
        <f>$AB$40/$M$40*M42</f>
        <v>1.4536456912394617E-3</v>
      </c>
      <c r="AF42" s="22">
        <f t="shared" si="0"/>
        <v>-50.160264510873958</v>
      </c>
      <c r="AG42" s="22">
        <f t="shared" si="0"/>
        <v>-1.6508260322927151</v>
      </c>
      <c r="AH42" s="63"/>
      <c r="AI42" s="38">
        <f>A42</f>
        <v>1</v>
      </c>
      <c r="AJ42" s="82">
        <f t="shared" ref="AJ42:AK44" si="1">AJ41+AF41</f>
        <v>719633.92626307358</v>
      </c>
      <c r="AK42" s="82">
        <f t="shared" si="1"/>
        <v>464830.84674772999</v>
      </c>
      <c r="AL42" s="66"/>
      <c r="AM42" s="9" t="str">
        <f>IF(A43=0,A42&amp;" - 1",A42&amp;" - "&amp;A43)</f>
        <v>1 - 2</v>
      </c>
      <c r="AN42" s="18">
        <f>F42</f>
        <v>50.160000000032596</v>
      </c>
      <c r="AO42" s="18">
        <f>AN42*G42</f>
        <v>82.76400000122166</v>
      </c>
      <c r="AP42" s="9" t="str">
        <f>D42&amp;","&amp;C42</f>
        <v>464831.01,719634.17</v>
      </c>
    </row>
    <row r="43" spans="1:44">
      <c r="A43" s="20">
        <f>A42+1</f>
        <v>2</v>
      </c>
      <c r="B43" s="44"/>
      <c r="C43" s="60">
        <v>719584.01</v>
      </c>
      <c r="D43" s="60">
        <v>464829.36</v>
      </c>
      <c r="E43" s="79"/>
      <c r="F43" s="72">
        <f>IF(C44=0,C43-$C$42,C43-C44)</f>
        <v>-0.73999999999068677</v>
      </c>
      <c r="G43" s="72">
        <f>IF(D44=0,D43-$D$42,D43-D44)</f>
        <v>27.229999999981374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27.240053230472437</v>
      </c>
      <c r="N43" s="36">
        <f>IF(F43=0,,ATAN(G43/F43))</f>
        <v>-1.5436271049832158</v>
      </c>
      <c r="O43" s="36">
        <f>ABS(DEGREES(N43))</f>
        <v>88.443318257535907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91.55</v>
      </c>
      <c r="Y43" s="22">
        <f>RADIANS(X43)</f>
        <v>1.5978489302008088</v>
      </c>
      <c r="Z43" s="64"/>
      <c r="AA43" s="58">
        <f>-M43*COS(Y43)</f>
        <v>0.73682447577685972</v>
      </c>
      <c r="AB43" s="58">
        <f>-M43*SIN(Y43)</f>
        <v>-27.230086112439455</v>
      </c>
      <c r="AC43" s="64"/>
      <c r="AD43" s="82">
        <f>$AA$40/$M$40*M43</f>
        <v>1.3236502275617554E-4</v>
      </c>
      <c r="AE43" s="82">
        <f>$AB$40/$M$40*M43</f>
        <v>7.8899481520792222E-4</v>
      </c>
      <c r="AF43" s="22">
        <f t="shared" si="0"/>
        <v>0.73669211075410357</v>
      </c>
      <c r="AG43" s="22">
        <f t="shared" si="0"/>
        <v>-27.230875107254661</v>
      </c>
      <c r="AH43" s="64"/>
      <c r="AI43" s="25">
        <f>A43</f>
        <v>2</v>
      </c>
      <c r="AJ43" s="82">
        <f t="shared" si="1"/>
        <v>719583.76599856268</v>
      </c>
      <c r="AK43" s="82">
        <f t="shared" si="1"/>
        <v>464829.19592169771</v>
      </c>
      <c r="AL43" s="66"/>
      <c r="AM43" s="9" t="str">
        <f>IF(A44=0,A43&amp;" - 1",A43&amp;" - "&amp;A44)</f>
        <v>2 - 3</v>
      </c>
      <c r="AN43" s="18">
        <f>AN42+F42+F43</f>
        <v>99.580000000074506</v>
      </c>
      <c r="AO43" s="18">
        <f>AN43*G43</f>
        <v>2711.5634000001742</v>
      </c>
      <c r="AP43" s="9" t="str">
        <f>D43&amp;","&amp;C43</f>
        <v>464829.36,719584.01</v>
      </c>
    </row>
    <row r="44" spans="1:44" s="46" customFormat="1">
      <c r="A44" s="20">
        <f>A43+1</f>
        <v>3</v>
      </c>
      <c r="B44" s="44"/>
      <c r="C44" s="60">
        <v>719584.75</v>
      </c>
      <c r="D44" s="60">
        <v>464802.13</v>
      </c>
      <c r="E44" s="79"/>
      <c r="F44" s="72">
        <f>IF(C45=0,C44-$C$42,C44-C45)</f>
        <v>-3.0600000000558794</v>
      </c>
      <c r="G44" s="72">
        <f>IF(D45=0,D44-$D$42,D44-D45)</f>
        <v>2.7899999999790452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4.1409781453450165</v>
      </c>
      <c r="N44" s="22">
        <f>IF(F44=0,,ATAN(G44/F44))</f>
        <v>-0.73927704737010591</v>
      </c>
      <c r="O44" s="22">
        <f>ABS(DEGREES(N44))</f>
        <v>42.357454705200105</v>
      </c>
      <c r="P44" s="24" t="str">
        <f>TEXT(INT(O44),"00")</f>
        <v>42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42.35</v>
      </c>
      <c r="X44" s="22">
        <f>IF(R44="",W44,IF(R44="N",IF(U44="E",180+W44,180-W44),IF(U44="E",360-W44,W44)))</f>
        <v>137.65</v>
      </c>
      <c r="Y44" s="22">
        <f>RADIANS(X44)</f>
        <v>2.4024457153701948</v>
      </c>
      <c r="Z44" s="64"/>
      <c r="AA44" s="58">
        <f>-M44*COS(Y44)</f>
        <v>3.06036297868433</v>
      </c>
      <c r="AB44" s="58">
        <f>-M44*SIN(Y44)</f>
        <v>-2.7896018423645028</v>
      </c>
      <c r="AC44" s="64"/>
      <c r="AD44" s="82">
        <f>$AA$40/$M$40*M44</f>
        <v>2.0121864733665661E-5</v>
      </c>
      <c r="AE44" s="82">
        <f>$AB$40/$M$40*M44</f>
        <v>1.1994140609503761E-4</v>
      </c>
      <c r="AF44" s="22">
        <f>AA44-AD44</f>
        <v>3.0603428568195965</v>
      </c>
      <c r="AG44" s="22">
        <f>AB44-AE44</f>
        <v>-2.7897217837705979</v>
      </c>
      <c r="AH44" s="64"/>
      <c r="AI44" s="25">
        <f>A44</f>
        <v>3</v>
      </c>
      <c r="AJ44" s="82">
        <f t="shared" si="1"/>
        <v>719584.50269067346</v>
      </c>
      <c r="AK44" s="82">
        <f t="shared" si="1"/>
        <v>464801.96504659049</v>
      </c>
      <c r="AL44" s="66"/>
      <c r="AM44" s="9" t="str">
        <f>IF(A45=0,A44&amp;" - 1",A44&amp;" - "&amp;A45)</f>
        <v>3 - 4</v>
      </c>
      <c r="AN44" s="18">
        <f>AN43+F43+F44</f>
        <v>95.78000000002794</v>
      </c>
      <c r="AO44" s="18">
        <f>AN44*G44</f>
        <v>267.22619999807091</v>
      </c>
      <c r="AP44" s="9" t="str">
        <f>D44&amp;","&amp;C44</f>
        <v>464802.13,719584.75</v>
      </c>
    </row>
    <row r="45" spans="1:44" s="46" customFormat="1">
      <c r="A45" s="20">
        <f t="shared" ref="A45:A46" si="2">A44+1</f>
        <v>4</v>
      </c>
      <c r="B45" s="44"/>
      <c r="C45" s="60">
        <v>719587.81</v>
      </c>
      <c r="D45" s="60">
        <v>464799.34</v>
      </c>
      <c r="E45" s="79"/>
      <c r="F45" s="72">
        <f t="shared" ref="F45:F46" si="3">IF(C46=0,C45-$C$42,C45-C46)</f>
        <v>-46.989999999990687</v>
      </c>
      <c r="G45" s="72">
        <f t="shared" ref="G45:G46" si="4">IF(D46=0,D45-$D$42,D45-D46)</f>
        <v>-1.3499999999767169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47.00938842400592</v>
      </c>
      <c r="N45" s="22">
        <f t="shared" ref="N45:N46" si="11">IF(F45=0,,ATAN(G45/F45))</f>
        <v>2.8721616524684686E-2</v>
      </c>
      <c r="O45" s="22">
        <f t="shared" ref="O45:O46" si="12">ABS(DEGREES(N45))</f>
        <v>1.6456274076576356</v>
      </c>
      <c r="P45" s="24" t="str">
        <f t="shared" ref="P45:P46" si="13">TEXT(INT(O45),"00")</f>
        <v>01</v>
      </c>
      <c r="Q45" s="25" t="str">
        <f t="shared" ref="Q45:Q46" si="14">TEXT((O45-P45)*60,"00")</f>
        <v>39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1.65</v>
      </c>
      <c r="X45" s="22">
        <f t="shared" ref="X45:X46" si="20">IF(R45="",W45,IF(R45="N",IF(U45="E",180+W45,180-W45),IF(U45="E",360-W45,W45)))</f>
        <v>181.65</v>
      </c>
      <c r="Y45" s="22">
        <f t="shared" ref="Y45:Y46" si="21">RADIANS(X45)</f>
        <v>3.1703905862476995</v>
      </c>
      <c r="Z45" s="64"/>
      <c r="AA45" s="58">
        <f t="shared" ref="AA45:AA46" si="22">-M45*COS(Y45)</f>
        <v>46.98989683637248</v>
      </c>
      <c r="AB45" s="58">
        <f t="shared" ref="AB45:AB46" si="23">-M45*SIN(Y45)</f>
        <v>1.3535860911420161</v>
      </c>
      <c r="AC45" s="64"/>
      <c r="AD45" s="82">
        <f t="shared" ref="AD45:AD46" si="24">$AA$40/$M$40*M45</f>
        <v>2.2842828961643405E-4</v>
      </c>
      <c r="AE45" s="82">
        <f t="shared" ref="AE45:AE46" si="25">$AB$40/$M$40*M45</f>
        <v>1.3616039373647258E-3</v>
      </c>
      <c r="AF45" s="22">
        <f t="shared" ref="AF45:AF46" si="26">AA45-AD45</f>
        <v>46.989668408082863</v>
      </c>
      <c r="AG45" s="22">
        <f t="shared" ref="AG45:AG46" si="27">AB45-AE45</f>
        <v>1.3522244872046514</v>
      </c>
      <c r="AH45" s="64"/>
      <c r="AI45" s="25">
        <f t="shared" ref="AI45:AI46" si="28">A45</f>
        <v>4</v>
      </c>
      <c r="AJ45" s="82">
        <f t="shared" ref="AJ45:AJ46" si="29">AJ44+AF44</f>
        <v>719587.56303353026</v>
      </c>
      <c r="AK45" s="82">
        <f t="shared" ref="AK45:AK46" si="30">AK44+AG44</f>
        <v>464799.17532480671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45.729999999981374</v>
      </c>
      <c r="AO45" s="18">
        <f t="shared" ref="AO45:AO46" si="33">AN45*G45</f>
        <v>-61.735499998910122</v>
      </c>
      <c r="AP45" s="9" t="str">
        <f t="shared" ref="AP45:AP46" si="34">D45&amp;","&amp;C45</f>
        <v>464799.34,719587.81</v>
      </c>
    </row>
    <row r="46" spans="1:44" s="46" customFormat="1">
      <c r="A46" s="20">
        <f t="shared" si="2"/>
        <v>5</v>
      </c>
      <c r="B46" s="44"/>
      <c r="C46" s="60">
        <v>719634.8</v>
      </c>
      <c r="D46" s="60">
        <v>464800.69</v>
      </c>
      <c r="E46" s="79"/>
      <c r="F46" s="72">
        <f t="shared" si="3"/>
        <v>0.63000000000465661</v>
      </c>
      <c r="G46" s="72">
        <f t="shared" si="4"/>
        <v>-30.320000000006985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30.326544478400923</v>
      </c>
      <c r="N46" s="22">
        <f t="shared" si="11"/>
        <v>-1.5500209521907931</v>
      </c>
      <c r="O46" s="22">
        <f t="shared" si="12"/>
        <v>88.809658717381595</v>
      </c>
      <c r="P46" s="24" t="str">
        <f t="shared" si="13"/>
        <v>88</v>
      </c>
      <c r="Q46" s="25" t="str">
        <f t="shared" si="14"/>
        <v>49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49</v>
      </c>
      <c r="U46" s="24" t="str">
        <f t="shared" si="18"/>
        <v>E</v>
      </c>
      <c r="V46" s="44"/>
      <c r="W46" s="22">
        <f t="shared" si="19"/>
        <v>88.816666666666663</v>
      </c>
      <c r="X46" s="22">
        <f t="shared" si="20"/>
        <v>271.18333333333334</v>
      </c>
      <c r="Y46" s="22">
        <f t="shared" si="21"/>
        <v>4.7330420431999558</v>
      </c>
      <c r="Z46" s="64"/>
      <c r="AA46" s="58">
        <f t="shared" si="22"/>
        <v>-0.62629150186389071</v>
      </c>
      <c r="AB46" s="58">
        <f t="shared" si="23"/>
        <v>30.320076829637529</v>
      </c>
      <c r="AC46" s="64"/>
      <c r="AD46" s="82">
        <f t="shared" si="24"/>
        <v>1.4736291871519547E-4</v>
      </c>
      <c r="AE46" s="82">
        <f t="shared" si="25"/>
        <v>8.7839352420442324E-4</v>
      </c>
      <c r="AF46" s="22">
        <f t="shared" si="26"/>
        <v>-0.62643886478260591</v>
      </c>
      <c r="AG46" s="22">
        <f t="shared" si="27"/>
        <v>30.319198436113325</v>
      </c>
      <c r="AH46" s="64"/>
      <c r="AI46" s="25">
        <f t="shared" si="28"/>
        <v>5</v>
      </c>
      <c r="AJ46" s="82">
        <f t="shared" si="29"/>
        <v>719634.55270193832</v>
      </c>
      <c r="AK46" s="82">
        <f t="shared" si="30"/>
        <v>464800.52754929394</v>
      </c>
      <c r="AL46" s="66"/>
      <c r="AM46" s="9" t="str">
        <f t="shared" si="31"/>
        <v>5 - 1</v>
      </c>
      <c r="AN46" s="18">
        <f t="shared" si="32"/>
        <v>-0.63000000000465661</v>
      </c>
      <c r="AO46" s="18">
        <f t="shared" si="33"/>
        <v>19.101600000145588</v>
      </c>
      <c r="AP46" s="9" t="str">
        <f t="shared" si="34"/>
        <v>464800.69,719634.8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R19" sqref="R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3117.6188000004308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1558.8094000002154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5.6667480924860172E-3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28488.521489552717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161.43727480866977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-3.2112206791641285E-3</v>
      </c>
      <c r="AB40" s="91">
        <f>SUM(AB42:AB65536)</f>
        <v>4.6690572595977642E-3</v>
      </c>
      <c r="AC40" s="91"/>
      <c r="AD40" s="91">
        <f>SUM(AD42:AD65536)</f>
        <v>-3.211220679164128E-3</v>
      </c>
      <c r="AE40" s="91">
        <f>SUM(AE42:AE65536)</f>
        <v>4.6690572595977633E-3</v>
      </c>
      <c r="AF40" s="91">
        <f>SUM(AF42:AF65536)</f>
        <v>-3.219646771412954E-15</v>
      </c>
      <c r="AG40" s="91">
        <f>SUM(AG42:AG65536)</f>
        <v>0</v>
      </c>
      <c r="AH40" s="92"/>
      <c r="AI40" s="93">
        <v>1</v>
      </c>
      <c r="AJ40" s="92">
        <f>AJ44+AF44</f>
        <v>719561.53074053884</v>
      </c>
      <c r="AK40" s="92">
        <f>AK44+AG44</f>
        <v>464784.83281467616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1712.4699999999721</v>
      </c>
      <c r="G41" s="72">
        <f>IF(D42=0,D41-$D$41,D41-D42)</f>
        <v>-2302.1700000000419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2869.2403541355848</v>
      </c>
      <c r="N41" s="36">
        <f>IF(F41=0,,ATAN(G41/F41))</f>
        <v>-0.93124261453020341</v>
      </c>
      <c r="O41" s="36">
        <f>ABS(DEGREES(N41))</f>
        <v>53.356271515308848</v>
      </c>
      <c r="P41" s="37" t="str">
        <f>TEXT(INT(O41),"00")</f>
        <v>53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53</v>
      </c>
      <c r="T41" s="38" t="str">
        <f>IF(L41="",IF(INT(Q41)=60,"00",Q41),L41)</f>
        <v>21</v>
      </c>
      <c r="U41" s="40" t="str">
        <f>IF(L41="",IF(G41&gt;0,"W","E"),"")</f>
        <v>E</v>
      </c>
      <c r="V41" s="41"/>
      <c r="W41" s="22">
        <f>IF(S41="due",90*(I41+K41),S41+T41/60)</f>
        <v>53.35</v>
      </c>
      <c r="X41" s="22">
        <f>IF(R41="",W41,IF(R41="N",IF(U41="E",180+W41,180-W41),IF(U41="E",360-W41,W41)))</f>
        <v>306.64999999999998</v>
      </c>
      <c r="Y41" s="22">
        <f>RADIANS(X41)</f>
        <v>5.3520521512406107</v>
      </c>
      <c r="Z41" s="64"/>
      <c r="AA41" s="58">
        <f>-M41*COS(Y41)</f>
        <v>-1712.7219820257267</v>
      </c>
      <c r="AB41" s="58">
        <f>-M41*SIN(Y41)</f>
        <v>2301.9825416553363</v>
      </c>
      <c r="AC41" s="64"/>
      <c r="AD41" s="22">
        <v>0</v>
      </c>
      <c r="AE41" s="22">
        <v>0</v>
      </c>
      <c r="AF41" s="22">
        <f t="shared" ref="AF41:AG43" si="0">AA41-AD41</f>
        <v>-1712.7219820257267</v>
      </c>
      <c r="AG41" s="22">
        <f t="shared" si="0"/>
        <v>2301.9825416553363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719516.15</v>
      </c>
      <c r="D42" s="60">
        <v>464752.39</v>
      </c>
      <c r="E42" s="79"/>
      <c r="F42" s="72">
        <f>IF(C43=0,C42-$C$42,C42-C43)</f>
        <v>-51.880000000004657</v>
      </c>
      <c r="G42" s="72">
        <f>IF(D43=0,D42-$D$42,D42-D43)</f>
        <v>-1.25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51.895056604656311</v>
      </c>
      <c r="N42" s="36">
        <f>IF(F42=0,,ATAN(G42/F42))</f>
        <v>2.4089402453081825E-2</v>
      </c>
      <c r="O42" s="36">
        <f>ABS(DEGREES(N42))</f>
        <v>1.3802210915536808</v>
      </c>
      <c r="P42" s="37" t="str">
        <f>TEXT(INT(O42),"00")</f>
        <v>01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23</v>
      </c>
      <c r="U42" s="40" t="str">
        <f>IF(L42="",IF(G42&gt;0,"W","E"),"")</f>
        <v>E</v>
      </c>
      <c r="V42" s="44"/>
      <c r="W42" s="22">
        <f>IF(S42="due",90*(I42+K42),S42+T42/60)</f>
        <v>1.3833333333333333</v>
      </c>
      <c r="X42" s="22">
        <f>IF(R42="",W42,IF(R42="N",IF(U42="E",180+W42,180-W42),IF(U42="E",360-W42,W42)))</f>
        <v>181.38333333333333</v>
      </c>
      <c r="Y42" s="22">
        <f>RADIANS(X42)</f>
        <v>3.1657363749090481</v>
      </c>
      <c r="Z42" s="64"/>
      <c r="AA42" s="58">
        <f>-M42*COS(Y42)</f>
        <v>51.87993202488498</v>
      </c>
      <c r="AB42" s="58">
        <f>-M42*SIN(Y42)</f>
        <v>1.2528180609315862</v>
      </c>
      <c r="AC42" s="64"/>
      <c r="AD42" s="82">
        <f>$AA$40/$M$40*M42</f>
        <v>-1.0322676662670957E-3</v>
      </c>
      <c r="AE42" s="82">
        <f>$AB$40/$M$40*M42</f>
        <v>1.5008986683179256E-3</v>
      </c>
      <c r="AF42" s="22">
        <f t="shared" si="0"/>
        <v>51.880964292551248</v>
      </c>
      <c r="AG42" s="22">
        <f t="shared" si="0"/>
        <v>1.2513171622632684</v>
      </c>
      <c r="AH42" s="63"/>
      <c r="AI42" s="38">
        <f>A42</f>
        <v>1</v>
      </c>
      <c r="AJ42" s="82">
        <f t="shared" ref="AJ42:AK44" si="1">AJ41+AF41</f>
        <v>719515.89801797422</v>
      </c>
      <c r="AK42" s="82">
        <f t="shared" si="1"/>
        <v>464752.20254165534</v>
      </c>
      <c r="AL42" s="66"/>
      <c r="AM42" s="9" t="str">
        <f>IF(A43=0,A42&amp;" - 1",A42&amp;" - "&amp;A43)</f>
        <v>1 - 2</v>
      </c>
      <c r="AN42" s="18">
        <f>F42</f>
        <v>-51.880000000004657</v>
      </c>
      <c r="AO42" s="18">
        <f>AN42*G42</f>
        <v>64.850000000005821</v>
      </c>
      <c r="AP42" s="9" t="str">
        <f>D42&amp;","&amp;C42</f>
        <v>464752.39,719516.15</v>
      </c>
    </row>
    <row r="43" spans="1:44">
      <c r="A43" s="20">
        <f>A42+1</f>
        <v>2</v>
      </c>
      <c r="B43" s="44"/>
      <c r="C43" s="60">
        <v>719568.03</v>
      </c>
      <c r="D43" s="60">
        <v>464753.64</v>
      </c>
      <c r="E43" s="79"/>
      <c r="F43" s="72">
        <f>IF(C44=0,C43-$C$42,C43-C44)</f>
        <v>2.7700000000186265</v>
      </c>
      <c r="G43" s="72">
        <f>IF(D44=0,D43-$D$42,D43-D44)</f>
        <v>-28.57999999995809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28.713921710517141</v>
      </c>
      <c r="N43" s="36">
        <f>IF(F43=0,,ATAN(G43/F43))</f>
        <v>-1.4741771848970522</v>
      </c>
      <c r="O43" s="36">
        <f>ABS(DEGREES(N43))</f>
        <v>84.464130949077898</v>
      </c>
      <c r="P43" s="37" t="str">
        <f>TEXT(INT(O43),"00")</f>
        <v>84</v>
      </c>
      <c r="Q43" s="38" t="str">
        <f>TEXT((O43-P43)*60,"00")</f>
        <v>28</v>
      </c>
      <c r="R43" s="39" t="str">
        <f>IF(L43="",IF(F43&gt;0,"S","N"),"")</f>
        <v>S</v>
      </c>
      <c r="S43" s="25" t="str">
        <f>IF(L43="",IF(INT(Q43)=60,INT(P43+1),P43),"due")</f>
        <v>84</v>
      </c>
      <c r="T43" s="38" t="str">
        <f>IF(L43="",IF(INT(Q43)=60,"00",Q43),L43)</f>
        <v>28</v>
      </c>
      <c r="U43" s="40" t="str">
        <f>IF(L43="",IF(G43&gt;0,"W","E"),"")</f>
        <v>E</v>
      </c>
      <c r="V43" s="44"/>
      <c r="W43" s="22">
        <f>IF(S43="due",90*(I43+K43),S43+T43/60)</f>
        <v>84.466666666666669</v>
      </c>
      <c r="X43" s="22">
        <f>IF(R43="",W43,IF(R43="N",IF(U43="E",180+W43,180-W43),IF(U43="E",360-W43,W43)))</f>
        <v>275.5333333333333</v>
      </c>
      <c r="Y43" s="22">
        <f>RADIANS(X43)</f>
        <v>4.8089638656617089</v>
      </c>
      <c r="Z43" s="64"/>
      <c r="AA43" s="58">
        <f>-M43*COS(Y43)</f>
        <v>-2.7687351430831226</v>
      </c>
      <c r="AB43" s="58">
        <f>-M43*SIN(Y43)</f>
        <v>28.580122562808651</v>
      </c>
      <c r="AC43" s="64"/>
      <c r="AD43" s="82">
        <f>$AA$40/$M$40*M43</f>
        <v>-5.7116139556984537E-4</v>
      </c>
      <c r="AE43" s="82">
        <f>$AB$40/$M$40*M43</f>
        <v>8.3045842277072453E-4</v>
      </c>
      <c r="AF43" s="22">
        <f t="shared" si="0"/>
        <v>-2.768163981687553</v>
      </c>
      <c r="AG43" s="22">
        <f t="shared" si="0"/>
        <v>28.579292104385878</v>
      </c>
      <c r="AH43" s="64"/>
      <c r="AI43" s="25">
        <f>A43</f>
        <v>2</v>
      </c>
      <c r="AJ43" s="82">
        <f t="shared" si="1"/>
        <v>719567.77898226678</v>
      </c>
      <c r="AK43" s="82">
        <f t="shared" si="1"/>
        <v>464753.45385881758</v>
      </c>
      <c r="AL43" s="66"/>
      <c r="AM43" s="9" t="str">
        <f>IF(A44=0,A43&amp;" - 1",A43&amp;" - "&amp;A44)</f>
        <v>2 - 3</v>
      </c>
      <c r="AN43" s="18">
        <f>AN42+F42+F43</f>
        <v>-100.98999999999069</v>
      </c>
      <c r="AO43" s="18">
        <f>AN43*G43</f>
        <v>2886.2941999955015</v>
      </c>
      <c r="AP43" s="9" t="str">
        <f>D43&amp;","&amp;C43</f>
        <v>464753.64,719568.03</v>
      </c>
    </row>
    <row r="44" spans="1:44" s="46" customFormat="1">
      <c r="A44" s="20">
        <f>A43+1</f>
        <v>3</v>
      </c>
      <c r="B44" s="44"/>
      <c r="C44" s="60">
        <v>719565.26</v>
      </c>
      <c r="D44" s="60">
        <v>464782.22</v>
      </c>
      <c r="E44" s="79"/>
      <c r="F44" s="72">
        <f>IF(C45=0,C44-$C$42,C44-C45)</f>
        <v>3.4799999999813735</v>
      </c>
      <c r="G44" s="72">
        <f>IF(D45=0,D44-$D$42,D44-D45)</f>
        <v>-2.8000000000465661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4.4665870639819758</v>
      </c>
      <c r="N44" s="22">
        <f>IF(F44=0,,ATAN(G44/F44))</f>
        <v>-0.67753813773610139</v>
      </c>
      <c r="O44" s="22">
        <f>ABS(DEGREES(N44))</f>
        <v>38.820075751432064</v>
      </c>
      <c r="P44" s="24" t="str">
        <f>TEXT(INT(O44),"00")</f>
        <v>38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38</v>
      </c>
      <c r="T44" s="25" t="str">
        <f>IF(L44="",IF(INT(Q44)=60,"00",Q44),L44)</f>
        <v>49</v>
      </c>
      <c r="U44" s="24" t="str">
        <f>IF(L44="",IF(G44&gt;0,"W","E"),"")</f>
        <v>E</v>
      </c>
      <c r="V44" s="44"/>
      <c r="W44" s="22">
        <f>IF(S44="due",90*(I44+K44),S44+T44/60)</f>
        <v>38.81666666666667</v>
      </c>
      <c r="X44" s="22">
        <f>IF(R44="",W44,IF(R44="N",IF(U44="E",180+W44,180-W44),IF(U44="E",360-W44,W44)))</f>
        <v>321.18333333333334</v>
      </c>
      <c r="Y44" s="22">
        <f>RADIANS(X44)</f>
        <v>5.6057066691971205</v>
      </c>
      <c r="Z44" s="64"/>
      <c r="AA44" s="58">
        <f>-M44*COS(Y44)</f>
        <v>-3.4801665931314725</v>
      </c>
      <c r="AB44" s="58">
        <f>-M44*SIN(Y44)</f>
        <v>2.7997929359477292</v>
      </c>
      <c r="AC44" s="64"/>
      <c r="AD44" s="82">
        <f>$AA$40/$M$40*M44</f>
        <v>-8.884687109680837E-5</v>
      </c>
      <c r="AE44" s="82">
        <f>$AB$40/$M$40*M44</f>
        <v>1.2918175670040814E-4</v>
      </c>
      <c r="AF44" s="22">
        <f>AA44-AD44</f>
        <v>-3.4800777462603758</v>
      </c>
      <c r="AG44" s="22">
        <f>AB44-AE44</f>
        <v>2.7996637541910285</v>
      </c>
      <c r="AH44" s="64"/>
      <c r="AI44" s="25">
        <f>A44</f>
        <v>3</v>
      </c>
      <c r="AJ44" s="82">
        <f t="shared" si="1"/>
        <v>719565.01081828505</v>
      </c>
      <c r="AK44" s="82">
        <f t="shared" si="1"/>
        <v>464782.03315092198</v>
      </c>
      <c r="AL44" s="66"/>
      <c r="AM44" s="9" t="str">
        <f>IF(A45=0,A44&amp;" - 1",A44&amp;" - "&amp;A45)</f>
        <v>3 - 4</v>
      </c>
      <c r="AN44" s="18">
        <f>AN43+F43+F44</f>
        <v>-94.739999999990687</v>
      </c>
      <c r="AO44" s="18">
        <f>AN44*G44</f>
        <v>265.27200000438557</v>
      </c>
      <c r="AP44" s="9" t="str">
        <f>D44&amp;","&amp;C44</f>
        <v>464782.22,719565.26</v>
      </c>
    </row>
    <row r="45" spans="1:44" s="46" customFormat="1">
      <c r="A45" s="20">
        <f t="shared" ref="A45:A46" si="2">A44+1</f>
        <v>4</v>
      </c>
      <c r="B45" s="44"/>
      <c r="C45" s="60">
        <v>719561.78</v>
      </c>
      <c r="D45" s="60">
        <v>464785.02</v>
      </c>
      <c r="E45" s="79"/>
      <c r="F45" s="72">
        <f t="shared" ref="F45:F46" si="3">IF(C46=0,C45-$C$42,C45-C46)</f>
        <v>46.28000000002794</v>
      </c>
      <c r="G45" s="72">
        <f t="shared" ref="G45:G46" si="4">IF(D46=0,D45-$D$42,D45-D46)</f>
        <v>2.6300000000046566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46.354668589071053</v>
      </c>
      <c r="N45" s="22">
        <f t="shared" ref="N45:N46" si="11">IF(F45=0,,ATAN(G45/F45))</f>
        <v>5.676694785052578E-2</v>
      </c>
      <c r="O45" s="22">
        <f t="shared" ref="O45:O46" si="12">ABS(DEGREES(N45))</f>
        <v>3.2525065276743677</v>
      </c>
      <c r="P45" s="24" t="str">
        <f t="shared" ref="P45:P46" si="13">TEXT(INT(O45),"00")</f>
        <v>03</v>
      </c>
      <c r="Q45" s="25" t="str">
        <f t="shared" ref="Q45:Q46" si="14">TEXT((O45-P45)*60,"00")</f>
        <v>15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03</v>
      </c>
      <c r="T45" s="25" t="str">
        <f t="shared" ref="T45:T46" si="17">IF(L45="",IF(INT(Q45)=60,"00",Q45),L45)</f>
        <v>15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3.25</v>
      </c>
      <c r="X45" s="22">
        <f t="shared" ref="X45:X46" si="20">IF(R45="",W45,IF(R45="N",IF(U45="E",180+W45,180-W45),IF(U45="E",360-W45,W45)))</f>
        <v>3.25</v>
      </c>
      <c r="Y45" s="22">
        <f t="shared" ref="Y45:Y46" si="21">RADIANS(X45)</f>
        <v>5.6723200689815713E-2</v>
      </c>
      <c r="Z45" s="64"/>
      <c r="AA45" s="58">
        <f t="shared" ref="AA45:AA46" si="22">-M45*COS(Y45)</f>
        <v>-46.280115010774914</v>
      </c>
      <c r="AB45" s="58">
        <f t="shared" ref="AB45:AB46" si="23">-M45*SIN(Y45)</f>
        <v>-2.6279753788909734</v>
      </c>
      <c r="AC45" s="64"/>
      <c r="AD45" s="82">
        <f t="shared" ref="AD45:AD46" si="24">$AA$40/$M$40*M45</f>
        <v>-9.2206134255823542E-4</v>
      </c>
      <c r="AE45" s="82">
        <f t="shared" ref="AE45:AE46" si="25">$AB$40/$M$40*M45</f>
        <v>1.3406606506989143E-3</v>
      </c>
      <c r="AF45" s="22">
        <f t="shared" ref="AF45:AF46" si="26">AA45-AD45</f>
        <v>-46.279192949432357</v>
      </c>
      <c r="AG45" s="22">
        <f t="shared" ref="AG45:AG46" si="27">AB45-AE45</f>
        <v>-2.6293160395416724</v>
      </c>
      <c r="AH45" s="64"/>
      <c r="AI45" s="25">
        <f t="shared" ref="AI45:AI46" si="28">A45</f>
        <v>4</v>
      </c>
      <c r="AJ45" s="82">
        <f t="shared" ref="AJ45:AJ46" si="29">AJ44+AF44</f>
        <v>719561.53074053884</v>
      </c>
      <c r="AK45" s="82">
        <f t="shared" ref="AK45:AK46" si="30">AK44+AG44</f>
        <v>464784.83281467616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-44.979999999981374</v>
      </c>
      <c r="AO45" s="18">
        <f t="shared" ref="AO45:AO46" si="33">AN45*G45</f>
        <v>-118.29740000016047</v>
      </c>
      <c r="AP45" s="9" t="str">
        <f t="shared" ref="AP45:AP46" si="34">D45&amp;","&amp;C45</f>
        <v>464785.02,719561.78</v>
      </c>
    </row>
    <row r="46" spans="1:44" s="46" customFormat="1">
      <c r="A46" s="20">
        <f t="shared" si="2"/>
        <v>5</v>
      </c>
      <c r="B46" s="44"/>
      <c r="C46" s="60">
        <v>719515.5</v>
      </c>
      <c r="D46" s="60">
        <v>464782.39</v>
      </c>
      <c r="E46" s="79"/>
      <c r="F46" s="72">
        <f t="shared" si="3"/>
        <v>-0.65000000002328306</v>
      </c>
      <c r="G46" s="72">
        <f t="shared" si="4"/>
        <v>30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30.007040840443267</v>
      </c>
      <c r="N46" s="22">
        <f t="shared" si="11"/>
        <v>-1.5491330496049014</v>
      </c>
      <c r="O46" s="22">
        <f t="shared" si="12"/>
        <v>88.758785646591249</v>
      </c>
      <c r="P46" s="24" t="str">
        <f t="shared" si="13"/>
        <v>88</v>
      </c>
      <c r="Q46" s="25" t="str">
        <f t="shared" si="14"/>
        <v>46</v>
      </c>
      <c r="R46" s="23" t="str">
        <f t="shared" si="15"/>
        <v>N</v>
      </c>
      <c r="S46" s="25" t="str">
        <f t="shared" si="16"/>
        <v>88</v>
      </c>
      <c r="T46" s="25" t="str">
        <f t="shared" si="17"/>
        <v>46</v>
      </c>
      <c r="U46" s="24" t="str">
        <f t="shared" si="18"/>
        <v>W</v>
      </c>
      <c r="V46" s="44"/>
      <c r="W46" s="22">
        <f t="shared" si="19"/>
        <v>88.766666666666666</v>
      </c>
      <c r="X46" s="22">
        <f t="shared" si="20"/>
        <v>91.233333333333334</v>
      </c>
      <c r="Y46" s="22">
        <f t="shared" si="21"/>
        <v>1.59232205423616</v>
      </c>
      <c r="Z46" s="64"/>
      <c r="AA46" s="58">
        <f t="shared" si="22"/>
        <v>0.6458735014253616</v>
      </c>
      <c r="AB46" s="58">
        <f t="shared" si="23"/>
        <v>-30.000089123537393</v>
      </c>
      <c r="AC46" s="64"/>
      <c r="AD46" s="82">
        <f t="shared" si="24"/>
        <v>-5.9688340367214333E-4</v>
      </c>
      <c r="AE46" s="82">
        <f t="shared" si="25"/>
        <v>8.6785776110979117E-4</v>
      </c>
      <c r="AF46" s="22">
        <f t="shared" si="26"/>
        <v>0.64647038482903374</v>
      </c>
      <c r="AG46" s="22">
        <f t="shared" si="27"/>
        <v>-30.000956981298504</v>
      </c>
      <c r="AH46" s="64"/>
      <c r="AI46" s="25">
        <f t="shared" si="28"/>
        <v>5</v>
      </c>
      <c r="AJ46" s="82">
        <f t="shared" si="29"/>
        <v>719515.25154758943</v>
      </c>
      <c r="AK46" s="82">
        <f t="shared" si="30"/>
        <v>464782.20349863661</v>
      </c>
      <c r="AL46" s="66"/>
      <c r="AM46" s="9" t="str">
        <f t="shared" si="31"/>
        <v>5 - 1</v>
      </c>
      <c r="AN46" s="18">
        <f t="shared" si="32"/>
        <v>0.65000000002328306</v>
      </c>
      <c r="AO46" s="18">
        <f t="shared" si="33"/>
        <v>19.500000000698492</v>
      </c>
      <c r="AP46" s="9" t="str">
        <f t="shared" si="34"/>
        <v>464782.39,719515.5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26" sqref="D2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2880.8231000003921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1440.411550000196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1.0733748573272745E-2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14731.470049734964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158.12389562855284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-1.949496573814713E-3</v>
      </c>
      <c r="AB40" s="91">
        <f>SUM(AB42:AB65536)</f>
        <v>-1.0555227214177787E-2</v>
      </c>
      <c r="AC40" s="91"/>
      <c r="AD40" s="91">
        <f>SUM(AD42:AD65536)</f>
        <v>-1.949496573814713E-3</v>
      </c>
      <c r="AE40" s="91">
        <f>SUM(AE42:AE65536)</f>
        <v>-1.0555227214177787E-2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719566.02669186215</v>
      </c>
      <c r="AK40" s="92">
        <f>AK44+AG44</f>
        <v>464801.78783203464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1714.9000000000233</v>
      </c>
      <c r="G41" s="72">
        <f>IF(D42=0,D41-$D$41,D41-D42)</f>
        <v>-2377.3100000000559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2931.294056573026</v>
      </c>
      <c r="N41" s="36">
        <f>IF(F41=0,,ATAN(G41/F41))</f>
        <v>-0.9458771594545653</v>
      </c>
      <c r="O41" s="36">
        <f>ABS(DEGREES(N41))</f>
        <v>54.194769174569387</v>
      </c>
      <c r="P41" s="37" t="str">
        <f>TEXT(INT(O41),"00")</f>
        <v>54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54.2</v>
      </c>
      <c r="X41" s="22">
        <f>IF(R41="",W41,IF(R41="N",IF(U41="E",180+W41,180-W41),IF(U41="E",360-W41,W41)))</f>
        <v>305.8</v>
      </c>
      <c r="Y41" s="22">
        <f>RADIANS(X41)</f>
        <v>5.3372168525986599</v>
      </c>
      <c r="Z41" s="64"/>
      <c r="AA41" s="58">
        <f>-M41*COS(Y41)</f>
        <v>-1714.6829560368003</v>
      </c>
      <c r="AB41" s="58">
        <f>-M41*SIN(Y41)</f>
        <v>2377.4665521048337</v>
      </c>
      <c r="AC41" s="64"/>
      <c r="AD41" s="22">
        <v>0</v>
      </c>
      <c r="AE41" s="22">
        <v>0</v>
      </c>
      <c r="AF41" s="22">
        <f t="shared" ref="AF41:AG43" si="0">AA41-AD41</f>
        <v>-1714.6829560368003</v>
      </c>
      <c r="AG41" s="22">
        <f t="shared" si="0"/>
        <v>2377.4665521048337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719513.72</v>
      </c>
      <c r="D42" s="60">
        <v>464827.53</v>
      </c>
      <c r="E42" s="79"/>
      <c r="F42" s="72">
        <f>IF(C43=0,C42-$C$42,C42-C43)</f>
        <v>-1.940000000060536</v>
      </c>
      <c r="G42" s="72">
        <f>IF(D43=0,D42-$D$42,D42-D43)</f>
        <v>30.110000000044238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30.172432782308071</v>
      </c>
      <c r="N42" s="36">
        <f>IF(F42=0,,ATAN(G42/F42))</f>
        <v>-1.5064548398195106</v>
      </c>
      <c r="O42" s="36">
        <f>ABS(DEGREES(N42))</f>
        <v>86.313504348714432</v>
      </c>
      <c r="P42" s="37" t="str">
        <f>TEXT(INT(O42),"00")</f>
        <v>86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86.316666666666663</v>
      </c>
      <c r="X42" s="22">
        <f>IF(R42="",W42,IF(R42="N",IF(U42="E",180+W42,180-W42),IF(U42="E",360-W42,W42)))</f>
        <v>93.683333333333337</v>
      </c>
      <c r="Y42" s="22">
        <f>RADIANS(X42)</f>
        <v>1.6350826209100211</v>
      </c>
      <c r="Z42" s="64"/>
      <c r="AA42" s="58">
        <f>-M42*COS(Y42)</f>
        <v>1.9383381400840358</v>
      </c>
      <c r="AB42" s="58">
        <f>-M42*SIN(Y42)</f>
        <v>-30.110107028331772</v>
      </c>
      <c r="AC42" s="64"/>
      <c r="AD42" s="82">
        <f>$AA$40/$M$40*M42</f>
        <v>-3.7199345550491763E-4</v>
      </c>
      <c r="AE42" s="82">
        <f>$AB$40/$M$40*M42</f>
        <v>-2.0140971252687752E-3</v>
      </c>
      <c r="AF42" s="22">
        <f t="shared" si="0"/>
        <v>1.9387101335395407</v>
      </c>
      <c r="AG42" s="22">
        <f t="shared" si="0"/>
        <v>-30.108092931206503</v>
      </c>
      <c r="AH42" s="63"/>
      <c r="AI42" s="38">
        <f>A42</f>
        <v>1</v>
      </c>
      <c r="AJ42" s="82">
        <f t="shared" ref="AJ42:AK44" si="1">AJ41+AF41</f>
        <v>719513.93704396323</v>
      </c>
      <c r="AK42" s="82">
        <f t="shared" si="1"/>
        <v>464827.68655210483</v>
      </c>
      <c r="AL42" s="66"/>
      <c r="AM42" s="9" t="str">
        <f>IF(A43=0,A42&amp;" - 1",A42&amp;" - "&amp;A43)</f>
        <v>1 - 2</v>
      </c>
      <c r="AN42" s="18">
        <f>F42</f>
        <v>-1.940000000060536</v>
      </c>
      <c r="AO42" s="18">
        <f>AN42*G42</f>
        <v>-58.413400001908556</v>
      </c>
      <c r="AP42" s="9" t="str">
        <f>D42&amp;","&amp;C42</f>
        <v>464827.53,719513.72</v>
      </c>
    </row>
    <row r="43" spans="1:44">
      <c r="A43" s="20">
        <f>A42+1</f>
        <v>2</v>
      </c>
      <c r="B43" s="44"/>
      <c r="C43" s="60">
        <v>719515.66</v>
      </c>
      <c r="D43" s="60">
        <v>464797.42</v>
      </c>
      <c r="E43" s="79"/>
      <c r="F43" s="72">
        <f>IF(C44=0,C43-$C$42,C43-C44)</f>
        <v>-46.380000000004657</v>
      </c>
      <c r="G43" s="72">
        <f>IF(D44=0,D43-$D$42,D43-D44)</f>
        <v>-4.1700000000419095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46.567083868337527</v>
      </c>
      <c r="N43" s="36">
        <f>IF(F43=0,,ATAN(G43/F43))</f>
        <v>8.9668344802753527E-2</v>
      </c>
      <c r="O43" s="36">
        <f>ABS(DEGREES(N43))</f>
        <v>5.1376177131216076</v>
      </c>
      <c r="P43" s="37" t="str">
        <f>TEXT(INT(O43),"00")</f>
        <v>05</v>
      </c>
      <c r="Q43" s="38" t="str">
        <f>TEXT((O43-P43)*60,"00")</f>
        <v>08</v>
      </c>
      <c r="R43" s="39" t="str">
        <f>IF(L43="",IF(F43&gt;0,"S","N"),"")</f>
        <v>N</v>
      </c>
      <c r="S43" s="25" t="str">
        <f>IF(L43="",IF(INT(Q43)=60,INT(P43+1),P43),"due")</f>
        <v>05</v>
      </c>
      <c r="T43" s="38" t="str">
        <f>IF(L43="",IF(INT(Q43)=60,"00",Q43),L43)</f>
        <v>08</v>
      </c>
      <c r="U43" s="40" t="str">
        <f>IF(L43="",IF(G43&gt;0,"W","E"),"")</f>
        <v>E</v>
      </c>
      <c r="V43" s="44"/>
      <c r="W43" s="22">
        <f>IF(S43="due",90*(I43+K43),S43+T43/60)</f>
        <v>5.1333333333333337</v>
      </c>
      <c r="X43" s="22">
        <f>IF(R43="",W43,IF(R43="N",IF(U43="E",180+W43,180-W43),IF(U43="E",360-W43,W43)))</f>
        <v>185.13333333333333</v>
      </c>
      <c r="Y43" s="22">
        <f>RADIANS(X43)</f>
        <v>3.2311862218588354</v>
      </c>
      <c r="Z43" s="64"/>
      <c r="AA43" s="58">
        <f>-M43*COS(Y43)</f>
        <v>46.380311688482365</v>
      </c>
      <c r="AB43" s="58">
        <f>-M43*SIN(Y43)</f>
        <v>4.1665318527532689</v>
      </c>
      <c r="AC43" s="64"/>
      <c r="AD43" s="82">
        <f>$AA$40/$M$40*M43</f>
        <v>-5.7412176757346218E-4</v>
      </c>
      <c r="AE43" s="82">
        <f>$AB$40/$M$40*M43</f>
        <v>-3.1084874868414227E-3</v>
      </c>
      <c r="AF43" s="22">
        <f t="shared" si="0"/>
        <v>46.380885810249936</v>
      </c>
      <c r="AG43" s="22">
        <f t="shared" si="0"/>
        <v>4.1696403402401101</v>
      </c>
      <c r="AH43" s="64"/>
      <c r="AI43" s="25">
        <f>A43</f>
        <v>2</v>
      </c>
      <c r="AJ43" s="82">
        <f t="shared" si="1"/>
        <v>719515.87575409678</v>
      </c>
      <c r="AK43" s="82">
        <f t="shared" si="1"/>
        <v>464797.57845917362</v>
      </c>
      <c r="AL43" s="66"/>
      <c r="AM43" s="9" t="str">
        <f>IF(A44=0,A43&amp;" - 1",A43&amp;" - "&amp;A44)</f>
        <v>2 - 3</v>
      </c>
      <c r="AN43" s="18">
        <f>AN42+F42+F43</f>
        <v>-50.260000000125729</v>
      </c>
      <c r="AO43" s="18">
        <f>AN43*G43</f>
        <v>209.58420000263067</v>
      </c>
      <c r="AP43" s="9" t="str">
        <f>D43&amp;","&amp;C43</f>
        <v>464797.42,719515.66</v>
      </c>
    </row>
    <row r="44" spans="1:44" s="46" customFormat="1">
      <c r="A44" s="20">
        <f>A43+1</f>
        <v>3</v>
      </c>
      <c r="B44" s="44"/>
      <c r="C44" s="60">
        <v>719562.04</v>
      </c>
      <c r="D44" s="60">
        <v>464801.59</v>
      </c>
      <c r="E44" s="79"/>
      <c r="F44" s="72">
        <f>IF(C45=0,C44-$C$42,C44-C45)</f>
        <v>-3.7700000000186265</v>
      </c>
      <c r="G44" s="72">
        <f>IF(D45=0,D44-$D$42,D44-D45)</f>
        <v>-3.9999999979045242E-2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3.7702121956381669</v>
      </c>
      <c r="N44" s="22">
        <f>IF(F44=0,,ATAN(G44/F44))</f>
        <v>1.0609681457924855E-2</v>
      </c>
      <c r="O44" s="22">
        <f>ABS(DEGREES(N44))</f>
        <v>0.60788996951730034</v>
      </c>
      <c r="P44" s="24" t="str">
        <f>TEXT(INT(O44),"00")</f>
        <v>00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0.6</v>
      </c>
      <c r="X44" s="22">
        <f>IF(R44="",W44,IF(R44="N",IF(U44="E",180+W44,180-W44),IF(U44="E",360-W44,W44)))</f>
        <v>180.6</v>
      </c>
      <c r="Y44" s="22">
        <f>RADIANS(X44)</f>
        <v>3.1520646291017589</v>
      </c>
      <c r="Z44" s="64"/>
      <c r="AA44" s="58">
        <f>-M44*COS(Y44)</f>
        <v>3.7700054725113263</v>
      </c>
      <c r="AB44" s="58">
        <f>-M44*SIN(Y44)</f>
        <v>3.9480848185158686E-2</v>
      </c>
      <c r="AC44" s="64"/>
      <c r="AD44" s="82">
        <f>$AA$40/$M$40*M44</f>
        <v>-4.6482637736277991E-5</v>
      </c>
      <c r="AE44" s="82">
        <f>$AB$40/$M$40*M44</f>
        <v>-2.516725648102424E-4</v>
      </c>
      <c r="AF44" s="22">
        <f>AA44-AD44</f>
        <v>3.7700519551490626</v>
      </c>
      <c r="AG44" s="22">
        <f>AB44-AE44</f>
        <v>3.9732520749968928E-2</v>
      </c>
      <c r="AH44" s="64"/>
      <c r="AI44" s="25">
        <f>A44</f>
        <v>3</v>
      </c>
      <c r="AJ44" s="82">
        <f t="shared" si="1"/>
        <v>719562.25663990702</v>
      </c>
      <c r="AK44" s="82">
        <f t="shared" si="1"/>
        <v>464801.74809951388</v>
      </c>
      <c r="AL44" s="66"/>
      <c r="AM44" s="9" t="str">
        <f>IF(A45=0,A44&amp;" - 1",A44&amp;" - "&amp;A45)</f>
        <v>3 - 4</v>
      </c>
      <c r="AN44" s="18">
        <f>AN43+F43+F44</f>
        <v>-100.41000000014901</v>
      </c>
      <c r="AO44" s="18">
        <f>AN44*G44</f>
        <v>4.0163999979018934</v>
      </c>
      <c r="AP44" s="9" t="str">
        <f>D44&amp;","&amp;C44</f>
        <v>464801.59,719562.04</v>
      </c>
    </row>
    <row r="45" spans="1:44" s="46" customFormat="1">
      <c r="A45" s="20">
        <f t="shared" ref="A45:A46" si="2">A44+1</f>
        <v>4</v>
      </c>
      <c r="B45" s="44"/>
      <c r="C45" s="60">
        <v>719565.81</v>
      </c>
      <c r="D45" s="60">
        <v>464801.63</v>
      </c>
      <c r="E45" s="79"/>
      <c r="F45" s="72">
        <f t="shared" ref="F45:F46" si="3">IF(C46=0,C45-$C$42,C45-C46)</f>
        <v>1.9800000000977889</v>
      </c>
      <c r="G45" s="72">
        <f t="shared" ref="G45:G46" si="4">IF(D46=0,D45-$D$42,D45-D46)</f>
        <v>-27.409999999974389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27.481420996720367</v>
      </c>
      <c r="N45" s="22">
        <f t="shared" ref="N45:N46" si="11">IF(F45=0,,ATAN(G45/F45))</f>
        <v>-1.4986851703818718</v>
      </c>
      <c r="O45" s="22">
        <f t="shared" ref="O45:O46" si="12">ABS(DEGREES(N45))</f>
        <v>85.868335081725945</v>
      </c>
      <c r="P45" s="24" t="str">
        <f t="shared" ref="P45:P46" si="13">TEXT(INT(O45),"00")</f>
        <v>85</v>
      </c>
      <c r="Q45" s="25" t="str">
        <f t="shared" ref="Q45:Q46" si="14">TEXT((O45-P45)*60,"00")</f>
        <v>52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85</v>
      </c>
      <c r="T45" s="25" t="str">
        <f t="shared" ref="T45:T46" si="17">IF(L45="",IF(INT(Q45)=60,"00",Q45),L45)</f>
        <v>52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85.86666666666666</v>
      </c>
      <c r="X45" s="22">
        <f t="shared" ref="X45:X46" si="20">IF(R45="",W45,IF(R45="N",IF(U45="E",180+W45,180-W45),IF(U45="E",360-W45,W45)))</f>
        <v>274.13333333333333</v>
      </c>
      <c r="Y45" s="22">
        <f t="shared" ref="Y45:Y46" si="21">RADIANS(X45)</f>
        <v>4.7845292561337889</v>
      </c>
      <c r="Z45" s="64"/>
      <c r="AA45" s="58">
        <f t="shared" ref="AA45:AA46" si="22">-M45*COS(Y45)</f>
        <v>-1.9807981602600111</v>
      </c>
      <c r="AB45" s="58">
        <f t="shared" ref="AB45:AB46" si="23">-M45*SIN(Y45)</f>
        <v>27.409942332068006</v>
      </c>
      <c r="AC45" s="64"/>
      <c r="AD45" s="82">
        <f t="shared" ref="AD45:AD46" si="24">$AA$40/$M$40*M45</f>
        <v>-3.3881619133972253E-4</v>
      </c>
      <c r="AE45" s="82">
        <f t="shared" ref="AE45:AE46" si="25">$AB$40/$M$40*M45</f>
        <v>-1.8344643081034775E-3</v>
      </c>
      <c r="AF45" s="22">
        <f t="shared" ref="AF45:AF46" si="26">AA45-AD45</f>
        <v>-1.9804593440686713</v>
      </c>
      <c r="AG45" s="22">
        <f t="shared" ref="AG45:AG46" si="27">AB45-AE45</f>
        <v>27.41177679637611</v>
      </c>
      <c r="AH45" s="64"/>
      <c r="AI45" s="25">
        <f t="shared" ref="AI45:AI46" si="28">A45</f>
        <v>4</v>
      </c>
      <c r="AJ45" s="82">
        <f t="shared" ref="AJ45:AJ46" si="29">AJ44+AF44</f>
        <v>719566.02669186215</v>
      </c>
      <c r="AK45" s="82">
        <f t="shared" ref="AK45:AK46" si="30">AK44+AG44</f>
        <v>464801.78783203464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-102.20000000006985</v>
      </c>
      <c r="AO45" s="18">
        <f t="shared" ref="AO45:AO46" si="33">AN45*G45</f>
        <v>2801.3019999992971</v>
      </c>
      <c r="AP45" s="9" t="str">
        <f t="shared" ref="AP45:AP46" si="34">D45&amp;","&amp;C45</f>
        <v>464801.63,719565.81</v>
      </c>
    </row>
    <row r="46" spans="1:44" s="46" customFormat="1">
      <c r="A46" s="20">
        <f t="shared" si="2"/>
        <v>5</v>
      </c>
      <c r="B46" s="44"/>
      <c r="C46" s="60">
        <v>719563.83</v>
      </c>
      <c r="D46" s="60">
        <v>464829.04</v>
      </c>
      <c r="E46" s="79"/>
      <c r="F46" s="72">
        <f t="shared" si="3"/>
        <v>50.10999999998603</v>
      </c>
      <c r="G46" s="72">
        <f t="shared" si="4"/>
        <v>1.5099999999511056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50.132745785548707</v>
      </c>
      <c r="N46" s="22">
        <f t="shared" si="11"/>
        <v>3.0124589939843665E-2</v>
      </c>
      <c r="O46" s="22">
        <f t="shared" si="12"/>
        <v>1.7260118631153005</v>
      </c>
      <c r="P46" s="24" t="str">
        <f t="shared" si="13"/>
        <v>01</v>
      </c>
      <c r="Q46" s="25" t="str">
        <f t="shared" si="14"/>
        <v>44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44</v>
      </c>
      <c r="U46" s="24" t="str">
        <f t="shared" si="18"/>
        <v>W</v>
      </c>
      <c r="V46" s="44"/>
      <c r="W46" s="22">
        <f t="shared" si="19"/>
        <v>1.7333333333333334</v>
      </c>
      <c r="X46" s="22">
        <f t="shared" si="20"/>
        <v>1.7333333333333334</v>
      </c>
      <c r="Y46" s="22">
        <f t="shared" si="21"/>
        <v>3.0252373701235045E-2</v>
      </c>
      <c r="Z46" s="64"/>
      <c r="AA46" s="58">
        <f t="shared" si="22"/>
        <v>-50.109806637391536</v>
      </c>
      <c r="AB46" s="58">
        <f t="shared" si="23"/>
        <v>-1.5164032318888387</v>
      </c>
      <c r="AC46" s="64"/>
      <c r="AD46" s="82">
        <f t="shared" si="24"/>
        <v>-6.1808252166033271E-4</v>
      </c>
      <c r="AE46" s="82">
        <f t="shared" si="25"/>
        <v>-3.3465057291538688E-3</v>
      </c>
      <c r="AF46" s="22">
        <f t="shared" si="26"/>
        <v>-50.109188554869874</v>
      </c>
      <c r="AG46" s="22">
        <f t="shared" si="27"/>
        <v>-1.5130567261596848</v>
      </c>
      <c r="AH46" s="64"/>
      <c r="AI46" s="25">
        <f t="shared" si="28"/>
        <v>5</v>
      </c>
      <c r="AJ46" s="82">
        <f t="shared" si="29"/>
        <v>719564.04623251804</v>
      </c>
      <c r="AK46" s="82">
        <f t="shared" si="30"/>
        <v>464829.19960883103</v>
      </c>
      <c r="AL46" s="66"/>
      <c r="AM46" s="9" t="str">
        <f t="shared" si="31"/>
        <v>5 - 1</v>
      </c>
      <c r="AN46" s="18">
        <f t="shared" si="32"/>
        <v>-50.10999999998603</v>
      </c>
      <c r="AO46" s="18">
        <f t="shared" si="33"/>
        <v>-75.666099997528804</v>
      </c>
      <c r="AP46" s="9" t="str">
        <f t="shared" si="34"/>
        <v>464829.04,719563.83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2984.7126000000885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1492.3563000000443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3.2481285590842532E-3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49140.113183912239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159.61340502929798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2.979882729715666E-3</v>
      </c>
      <c r="AB40" s="91">
        <f>SUM(AB42:AB65536)</f>
        <v>1.2925316450598245E-3</v>
      </c>
      <c r="AC40" s="91"/>
      <c r="AD40" s="91">
        <f>SUM(AD42:AD65536)</f>
        <v>2.9798827297156656E-3</v>
      </c>
      <c r="AE40" s="91">
        <f>SUM(AE42:AE65536)</f>
        <v>1.2925316450598245E-3</v>
      </c>
      <c r="AF40" s="91">
        <f>SUM(AF42:AF65536)</f>
        <v>-3.4416913763379853E-15</v>
      </c>
      <c r="AG40" s="91">
        <f>SUM(AG42:AG65536)</f>
        <v>0</v>
      </c>
      <c r="AH40" s="92"/>
      <c r="AI40" s="93">
        <v>1</v>
      </c>
      <c r="AJ40" s="92">
        <f>AJ44+AF44</f>
        <v>719513.66743067873</v>
      </c>
      <c r="AK40" s="92">
        <f>AK44+AG44</f>
        <v>464857.64679317112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1714.9000000000233</v>
      </c>
      <c r="G41" s="72">
        <f>IF(D42=0,D41-$D$41,D41-D42)</f>
        <v>-2377.3100000000559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2931.294056573026</v>
      </c>
      <c r="N41" s="36">
        <f>IF(F41=0,,ATAN(G41/F41))</f>
        <v>-0.9458771594545653</v>
      </c>
      <c r="O41" s="36">
        <f>ABS(DEGREES(N41))</f>
        <v>54.194769174569387</v>
      </c>
      <c r="P41" s="37" t="str">
        <f>TEXT(INT(O41),"00")</f>
        <v>54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54.2</v>
      </c>
      <c r="X41" s="22">
        <f>IF(R41="",W41,IF(R41="N",IF(U41="E",180+W41,180-W41),IF(U41="E",360-W41,W41)))</f>
        <v>305.8</v>
      </c>
      <c r="Y41" s="22">
        <f>RADIANS(X41)</f>
        <v>5.3372168525986599</v>
      </c>
      <c r="Z41" s="64"/>
      <c r="AA41" s="58">
        <f>-M41*COS(Y41)</f>
        <v>-1714.6829560368003</v>
      </c>
      <c r="AB41" s="58">
        <f>-M41*SIN(Y41)</f>
        <v>2377.4665521048337</v>
      </c>
      <c r="AC41" s="64"/>
      <c r="AD41" s="22">
        <v>0</v>
      </c>
      <c r="AE41" s="22">
        <v>0</v>
      </c>
      <c r="AF41" s="22">
        <f t="shared" ref="AF41:AG43" si="0">AA41-AD41</f>
        <v>-1714.6829560368003</v>
      </c>
      <c r="AG41" s="22">
        <f t="shared" si="0"/>
        <v>2377.4665521048337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719513.72</v>
      </c>
      <c r="D42" s="60">
        <v>464827.53</v>
      </c>
      <c r="E42" s="79"/>
      <c r="F42" s="72">
        <f>IF(C43=0,C42-$C$42,C42-C43)</f>
        <v>-50.10999999998603</v>
      </c>
      <c r="G42" s="72">
        <f>IF(D43=0,D42-$D$42,D42-D43)</f>
        <v>-1.5099999999511056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50.132745785548707</v>
      </c>
      <c r="N42" s="36">
        <f>IF(F42=0,,ATAN(G42/F42))</f>
        <v>3.0124589939843665E-2</v>
      </c>
      <c r="O42" s="36">
        <f>ABS(DEGREES(N42))</f>
        <v>1.7260118631153005</v>
      </c>
      <c r="P42" s="37" t="str">
        <f>TEXT(INT(O42),"00")</f>
        <v>01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44</v>
      </c>
      <c r="U42" s="40" t="str">
        <f>IF(L42="",IF(G42&gt;0,"W","E"),"")</f>
        <v>E</v>
      </c>
      <c r="V42" s="44"/>
      <c r="W42" s="22">
        <f>IF(S42="due",90*(I42+K42),S42+T42/60)</f>
        <v>1.7333333333333334</v>
      </c>
      <c r="X42" s="22">
        <f>IF(R42="",W42,IF(R42="N",IF(U42="E",180+W42,180-W42),IF(U42="E",360-W42,W42)))</f>
        <v>181.73333333333332</v>
      </c>
      <c r="Y42" s="22">
        <f>RADIANS(X42)</f>
        <v>3.1718450272910279</v>
      </c>
      <c r="Z42" s="64"/>
      <c r="AA42" s="58">
        <f>-M42*COS(Y42)</f>
        <v>50.109806637391536</v>
      </c>
      <c r="AB42" s="58">
        <f>-M42*SIN(Y42)</f>
        <v>1.5164032318888199</v>
      </c>
      <c r="AC42" s="64"/>
      <c r="AD42" s="82">
        <f>$AA$40/$M$40*M42</f>
        <v>9.3594709875502663E-4</v>
      </c>
      <c r="AE42" s="82">
        <f>$AB$40/$M$40*M42</f>
        <v>4.05969413218565E-4</v>
      </c>
      <c r="AF42" s="22">
        <f t="shared" si="0"/>
        <v>50.108870690292783</v>
      </c>
      <c r="AG42" s="22">
        <f t="shared" si="0"/>
        <v>1.5159972624756013</v>
      </c>
      <c r="AH42" s="63"/>
      <c r="AI42" s="38">
        <f>A42</f>
        <v>1</v>
      </c>
      <c r="AJ42" s="82">
        <f t="shared" ref="AJ42:AK44" si="1">AJ41+AF41</f>
        <v>719513.93704396323</v>
      </c>
      <c r="AK42" s="82">
        <f t="shared" si="1"/>
        <v>464827.68655210483</v>
      </c>
      <c r="AL42" s="66"/>
      <c r="AM42" s="9" t="str">
        <f>IF(A43=0,A42&amp;" - 1",A42&amp;" - "&amp;A43)</f>
        <v>1 - 2</v>
      </c>
      <c r="AN42" s="18">
        <f>F42</f>
        <v>-50.10999999998603</v>
      </c>
      <c r="AO42" s="18">
        <f>AN42*G42</f>
        <v>75.666099997528804</v>
      </c>
      <c r="AP42" s="9" t="str">
        <f>D42&amp;","&amp;C42</f>
        <v>464827.53,719513.72</v>
      </c>
    </row>
    <row r="43" spans="1:44">
      <c r="A43" s="20">
        <f>A42+1</f>
        <v>2</v>
      </c>
      <c r="B43" s="44"/>
      <c r="C43" s="60">
        <v>719563.83</v>
      </c>
      <c r="D43" s="60">
        <v>464829.04</v>
      </c>
      <c r="E43" s="79"/>
      <c r="F43" s="72">
        <f>IF(C44=0,C43-$C$42,C43-C44)</f>
        <v>0.75</v>
      </c>
      <c r="G43" s="72">
        <f>IF(D44=0,D43-$D$42,D43-D44)</f>
        <v>-29.860000000044238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29.869417470092078</v>
      </c>
      <c r="N43" s="36">
        <f>IF(F43=0,,ATAN(G43/F43))</f>
        <v>-1.5456843930686133</v>
      </c>
      <c r="O43" s="36">
        <f>ABS(DEGREES(N43))</f>
        <v>88.561192182071736</v>
      </c>
      <c r="P43" s="37" t="str">
        <f>TEXT(INT(O43),"00")</f>
        <v>88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88.566666666666663</v>
      </c>
      <c r="X43" s="22">
        <f>IF(R43="",W43,IF(R43="N",IF(U43="E",180+W43,180-W43),IF(U43="E",360-W43,W43)))</f>
        <v>271.43333333333334</v>
      </c>
      <c r="Y43" s="22">
        <f>RADIANS(X43)</f>
        <v>4.7374053663299422</v>
      </c>
      <c r="Z43" s="64"/>
      <c r="AA43" s="58">
        <f>-M43*COS(Y43)</f>
        <v>-0.74714693983923319</v>
      </c>
      <c r="AB43" s="58">
        <f>-M43*SIN(Y43)</f>
        <v>29.860071524578281</v>
      </c>
      <c r="AC43" s="64"/>
      <c r="AD43" s="82">
        <f>$AA$40/$M$40*M43</f>
        <v>5.5764339623891204E-4</v>
      </c>
      <c r="AE43" s="82">
        <f>$AB$40/$M$40*M43</f>
        <v>2.4187922870582329E-4</v>
      </c>
      <c r="AF43" s="22">
        <f t="shared" si="0"/>
        <v>-0.74770458323547206</v>
      </c>
      <c r="AG43" s="22">
        <f t="shared" si="0"/>
        <v>29.859829645349574</v>
      </c>
      <c r="AH43" s="64"/>
      <c r="AI43" s="25">
        <f>A43</f>
        <v>2</v>
      </c>
      <c r="AJ43" s="82">
        <f t="shared" si="1"/>
        <v>719564.04591465357</v>
      </c>
      <c r="AK43" s="82">
        <f t="shared" si="1"/>
        <v>464829.20254936733</v>
      </c>
      <c r="AL43" s="66"/>
      <c r="AM43" s="9" t="str">
        <f>IF(A44=0,A43&amp;" - 1",A43&amp;" - "&amp;A44)</f>
        <v>2 - 3</v>
      </c>
      <c r="AN43" s="18">
        <f>AN42+F42+F43</f>
        <v>-99.46999999997206</v>
      </c>
      <c r="AO43" s="18">
        <f>AN43*G43</f>
        <v>2970.1742000035661</v>
      </c>
      <c r="AP43" s="9" t="str">
        <f>D43&amp;","&amp;C43</f>
        <v>464829.04,719563.83</v>
      </c>
    </row>
    <row r="44" spans="1:44" s="46" customFormat="1">
      <c r="A44" s="20">
        <f>A43+1</f>
        <v>3</v>
      </c>
      <c r="B44" s="44"/>
      <c r="C44" s="60">
        <v>719563.08</v>
      </c>
      <c r="D44" s="60">
        <v>464858.9</v>
      </c>
      <c r="E44" s="79"/>
      <c r="F44" s="72">
        <f>IF(C45=0,C44-$C$42,C44-C45)</f>
        <v>49.630000000004657</v>
      </c>
      <c r="G44" s="72">
        <f>IF(D45=0,D44-$D$42,D44-D45)</f>
        <v>1.4100000000325963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49.65002517623283</v>
      </c>
      <c r="N44" s="22">
        <f>IF(F44=0,,ATAN(G44/F44))</f>
        <v>2.8402595751370812E-2</v>
      </c>
      <c r="O44" s="22">
        <f>ABS(DEGREES(N44))</f>
        <v>1.6273488637697509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W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1.6333333333333333</v>
      </c>
      <c r="Y44" s="22">
        <f>RADIANS(X44)</f>
        <v>2.8507044449240716E-2</v>
      </c>
      <c r="Z44" s="64"/>
      <c r="AA44" s="58">
        <f>-M44*COS(Y44)</f>
        <v>-49.629852456620924</v>
      </c>
      <c r="AB44" s="58">
        <f>-M44*SIN(Y44)</f>
        <v>-1.4151837812072354</v>
      </c>
      <c r="AC44" s="64"/>
      <c r="AD44" s="82">
        <f>$AA$40/$M$40*M44</f>
        <v>9.2693500602563359E-4</v>
      </c>
      <c r="AE44" s="82">
        <f>$AB$40/$M$40*M44</f>
        <v>4.0206039528145122E-4</v>
      </c>
      <c r="AF44" s="22">
        <f>AA44-AD44</f>
        <v>-49.630779391626952</v>
      </c>
      <c r="AG44" s="22">
        <f>AB44-AE44</f>
        <v>-1.4155858416025169</v>
      </c>
      <c r="AH44" s="64"/>
      <c r="AI44" s="25">
        <f>A44</f>
        <v>3</v>
      </c>
      <c r="AJ44" s="82">
        <f t="shared" si="1"/>
        <v>719563.29821007035</v>
      </c>
      <c r="AK44" s="82">
        <f t="shared" si="1"/>
        <v>464859.0623790127</v>
      </c>
      <c r="AL44" s="66"/>
      <c r="AM44" s="9" t="str">
        <f>IF(A45=0,A44&amp;" - 1",A44&amp;" - "&amp;A45)</f>
        <v>3 - 4</v>
      </c>
      <c r="AN44" s="18">
        <f>AN43+F43+F44</f>
        <v>-49.089999999967404</v>
      </c>
      <c r="AO44" s="18">
        <f>AN44*G44</f>
        <v>-69.216900001554194</v>
      </c>
      <c r="AP44" s="9" t="str">
        <f>D44&amp;","&amp;C44</f>
        <v>464858.9,719563.08</v>
      </c>
    </row>
    <row r="45" spans="1:44" s="46" customFormat="1">
      <c r="A45" s="20">
        <f>A44+1</f>
        <v>4</v>
      </c>
      <c r="B45" s="44"/>
      <c r="C45" s="60">
        <v>719513.45</v>
      </c>
      <c r="D45" s="60">
        <v>464857.49</v>
      </c>
      <c r="E45" s="79"/>
      <c r="F45" s="72">
        <f>IF(C46=0,C45-$C$42,C45-C46)</f>
        <v>-0.27000000001862645</v>
      </c>
      <c r="G45" s="72">
        <f>IF(D46=0,D45-$D$42,D45-D46)</f>
        <v>29.959999999962747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29.961216597424375</v>
      </c>
      <c r="N45" s="22">
        <f>IF(F45=0,,ATAN(G45/F45))</f>
        <v>-1.5617845547356115</v>
      </c>
      <c r="O45" s="22">
        <f>ABS(DEGREES(N45))</f>
        <v>89.483663495069052</v>
      </c>
      <c r="P45" s="24" t="str">
        <f>TEXT(INT(O45),"00")</f>
        <v>89</v>
      </c>
      <c r="Q45" s="25" t="str">
        <f>TEXT((O45-P45)*60,"00")</f>
        <v>29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89.483333333333334</v>
      </c>
      <c r="X45" s="22">
        <f>IF(R45="",W45,IF(R45="N",IF(U45="E",180+W45,180-W45),IF(U45="E",360-W45,W45)))</f>
        <v>90.516666666666666</v>
      </c>
      <c r="Y45" s="22">
        <f>RADIANS(X45)</f>
        <v>1.579813861263534</v>
      </c>
      <c r="Z45" s="64"/>
      <c r="AA45" s="58">
        <f>-M45*COS(Y45)</f>
        <v>0.27017264179833661</v>
      </c>
      <c r="AB45" s="58">
        <f>-M45*SIN(Y45)</f>
        <v>-29.959998443614804</v>
      </c>
      <c r="AC45" s="64"/>
      <c r="AD45" s="82">
        <f>$AA$40/$M$40*M45</f>
        <v>5.5935722869609366E-4</v>
      </c>
      <c r="AE45" s="82">
        <f>$AB$40/$M$40*M45</f>
        <v>2.4262260785398501E-4</v>
      </c>
      <c r="AF45" s="22">
        <f>AA45-AD45</f>
        <v>0.26961328456964051</v>
      </c>
      <c r="AG45" s="22">
        <f>AB45-AE45</f>
        <v>-29.960241066222657</v>
      </c>
      <c r="AH45" s="64"/>
      <c r="AI45" s="25">
        <f>A45</f>
        <v>4</v>
      </c>
      <c r="AJ45" s="82">
        <f t="shared" ref="AJ45" si="2">AJ44+AF44</f>
        <v>719513.66743067873</v>
      </c>
      <c r="AK45" s="82">
        <f t="shared" ref="AK45" si="3">AK44+AG44</f>
        <v>464857.64679317112</v>
      </c>
      <c r="AL45" s="66"/>
      <c r="AM45" s="9" t="str">
        <f>IF(A46=0,A45&amp;" - 1",A45&amp;" - "&amp;A46)</f>
        <v>4 - 1</v>
      </c>
      <c r="AN45" s="18">
        <f>AN44+F44+F45</f>
        <v>0.27000000001862645</v>
      </c>
      <c r="AO45" s="18">
        <f>AN45*G45</f>
        <v>8.08920000054799</v>
      </c>
      <c r="AP45" s="9" t="str">
        <f>D45&amp;","&amp;C45</f>
        <v>464857.49,719513.45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3000.9433999975163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1500.4716999987581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6.2724610700638748E-3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25454.335758626261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159.66133011031803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6.1639161165985001E-3</v>
      </c>
      <c r="AB40" s="91">
        <f>SUM(AB42:AB65536)</f>
        <v>1.1618545446845374E-3</v>
      </c>
      <c r="AC40" s="91"/>
      <c r="AD40" s="91">
        <f>SUM(AD42:AD65536)</f>
        <v>6.1639161165984993E-3</v>
      </c>
      <c r="AE40" s="91">
        <f>SUM(AE42:AE65536)</f>
        <v>1.1618545446845372E-3</v>
      </c>
      <c r="AF40" s="91">
        <f>SUM(AF42:AF65536)</f>
        <v>0</v>
      </c>
      <c r="AG40" s="91">
        <f>SUM(AG42:AG65536)</f>
        <v>1.7763568394002505E-15</v>
      </c>
      <c r="AH40" s="92"/>
      <c r="AI40" s="93">
        <v>1</v>
      </c>
      <c r="AJ40" s="92">
        <f>AJ44+AF44</f>
        <v>719562.52086637216</v>
      </c>
      <c r="AK40" s="92">
        <f>AK44+AG44</f>
        <v>464889.22203910386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1715.8399999999674</v>
      </c>
      <c r="G41" s="72">
        <f>IF(D42=0,D41-$D$41,D41-D42)</f>
        <v>-2437.7200000000303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2981.0376891277365</v>
      </c>
      <c r="N41" s="36">
        <f>IF(F41=0,,ATAN(G41/F41))</f>
        <v>-0.95747721133826291</v>
      </c>
      <c r="O41" s="36">
        <f>ABS(DEGREES(N41))</f>
        <v>54.859403189638037</v>
      </c>
      <c r="P41" s="37" t="str">
        <f>TEXT(INT(O41),"00")</f>
        <v>54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54.866666666666667</v>
      </c>
      <c r="X41" s="22">
        <f>IF(R41="",W41,IF(R41="N",IF(U41="E",180+W41,180-W41),IF(U41="E",360-W41,W41)))</f>
        <v>305.13333333333333</v>
      </c>
      <c r="Y41" s="22">
        <f>RADIANS(X41)</f>
        <v>5.3255813242520311</v>
      </c>
      <c r="Z41" s="64"/>
      <c r="AA41" s="58">
        <f>-M41*COS(Y41)</f>
        <v>-1715.5309525744817</v>
      </c>
      <c r="AB41" s="58">
        <f>-M41*SIN(Y41)</f>
        <v>2437.9375001748767</v>
      </c>
      <c r="AC41" s="64"/>
      <c r="AD41" s="22">
        <v>0</v>
      </c>
      <c r="AE41" s="22">
        <v>0</v>
      </c>
      <c r="AF41" s="22">
        <f t="shared" ref="AF41:AG43" si="0">AA41-AD41</f>
        <v>-1715.5309525744817</v>
      </c>
      <c r="AG41" s="22">
        <f t="shared" si="0"/>
        <v>2437.9375001748767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719512.78</v>
      </c>
      <c r="D42" s="60">
        <v>464887.94</v>
      </c>
      <c r="E42" s="79"/>
      <c r="F42" s="72">
        <f>IF(C43=0,C42-$C$42,C42-C43)</f>
        <v>-0.66999999992549419</v>
      </c>
      <c r="G42" s="72">
        <f>IF(D43=0,D42-$D$42,D42-D43)</f>
        <v>30.450000000011642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30.457370208220688</v>
      </c>
      <c r="N42" s="36">
        <f>IF(F42=0,,ATAN(G42/F42))</f>
        <v>-1.5487965926170233</v>
      </c>
      <c r="O42" s="36">
        <f>ABS(DEGREES(N42))</f>
        <v>88.739508081198153</v>
      </c>
      <c r="P42" s="37" t="str">
        <f>TEXT(INT(O42),"00")</f>
        <v>88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44</v>
      </c>
      <c r="U42" s="40" t="str">
        <f>IF(L42="",IF(G42&gt;0,"W","E"),"")</f>
        <v>W</v>
      </c>
      <c r="V42" s="44"/>
      <c r="W42" s="22">
        <f>IF(S42="due",90*(I42+K42),S42+T42/60)</f>
        <v>88.733333333333334</v>
      </c>
      <c r="X42" s="22">
        <f>IF(R42="",W42,IF(R42="N",IF(U42="E",180+W42,180-W42),IF(U42="E",360-W42,W42)))</f>
        <v>91.266666666666666</v>
      </c>
      <c r="Y42" s="22">
        <f>RADIANS(X42)</f>
        <v>1.5929038306534915</v>
      </c>
      <c r="Z42" s="64"/>
      <c r="AA42" s="58">
        <f>-M42*COS(Y42)</f>
        <v>0.67328158280632289</v>
      </c>
      <c r="AB42" s="58">
        <f>-M42*SIN(Y42)</f>
        <v>-30.449927617497927</v>
      </c>
      <c r="AC42" s="64"/>
      <c r="AD42" s="82">
        <f>$AA$40/$M$40*M42</f>
        <v>1.1758431109520496E-3</v>
      </c>
      <c r="AE42" s="82">
        <f>$AB$40/$M$40*M42</f>
        <v>2.2163810091717237E-4</v>
      </c>
      <c r="AF42" s="22">
        <f t="shared" si="0"/>
        <v>0.6721057396953708</v>
      </c>
      <c r="AG42" s="22">
        <f t="shared" si="0"/>
        <v>-30.450149255598845</v>
      </c>
      <c r="AH42" s="63"/>
      <c r="AI42" s="38">
        <f>A42</f>
        <v>1</v>
      </c>
      <c r="AJ42" s="82">
        <f t="shared" ref="AJ42:AK44" si="1">AJ41+AF41</f>
        <v>719513.08904742554</v>
      </c>
      <c r="AK42" s="82">
        <f t="shared" si="1"/>
        <v>464888.15750017483</v>
      </c>
      <c r="AL42" s="66"/>
      <c r="AM42" s="9" t="str">
        <f>IF(A43=0,A42&amp;" - 1",A42&amp;" - "&amp;A43)</f>
        <v>1 - 2</v>
      </c>
      <c r="AN42" s="18">
        <f>F42</f>
        <v>-0.66999999992549419</v>
      </c>
      <c r="AO42" s="18">
        <f>AN42*G42</f>
        <v>-20.401499997739098</v>
      </c>
      <c r="AP42" s="9" t="str">
        <f>D42&amp;","&amp;C42</f>
        <v>464887.94,719512.78</v>
      </c>
    </row>
    <row r="43" spans="1:44">
      <c r="A43" s="20">
        <f>A42+1</f>
        <v>2</v>
      </c>
      <c r="B43" s="44"/>
      <c r="C43" s="60">
        <v>719513.45</v>
      </c>
      <c r="D43" s="60">
        <v>464857.49</v>
      </c>
      <c r="E43" s="79"/>
      <c r="F43" s="72">
        <f>IF(C44=0,C43-$C$42,C43-C44)</f>
        <v>-49.630000000004657</v>
      </c>
      <c r="G43" s="72">
        <f>IF(D44=0,D43-$D$42,D43-D44)</f>
        <v>-1.4100000000325963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49.65002517623283</v>
      </c>
      <c r="N43" s="36">
        <f>IF(F43=0,,ATAN(G43/F43))</f>
        <v>2.8402595751370812E-2</v>
      </c>
      <c r="O43" s="36">
        <f>ABS(DEGREES(N43))</f>
        <v>1.6273488637697509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181.63333333333333</v>
      </c>
      <c r="Y43" s="22">
        <f>RADIANS(X43)</f>
        <v>3.1700996980390337</v>
      </c>
      <c r="Z43" s="64"/>
      <c r="AA43" s="58">
        <f>-M43*COS(Y43)</f>
        <v>49.629852456620924</v>
      </c>
      <c r="AB43" s="58">
        <f>-M43*SIN(Y43)</f>
        <v>1.4151837812072221</v>
      </c>
      <c r="AC43" s="64"/>
      <c r="AD43" s="82">
        <f>$AA$40/$M$40*M43</f>
        <v>1.9167984518345513E-3</v>
      </c>
      <c r="AE43" s="82">
        <f>$AB$40/$M$40*M43</f>
        <v>3.613029363769523E-4</v>
      </c>
      <c r="AF43" s="22">
        <f t="shared" si="0"/>
        <v>49.627935658169086</v>
      </c>
      <c r="AG43" s="22">
        <f t="shared" si="0"/>
        <v>1.4148224782708452</v>
      </c>
      <c r="AH43" s="64"/>
      <c r="AI43" s="25">
        <f>A43</f>
        <v>2</v>
      </c>
      <c r="AJ43" s="82">
        <f t="shared" si="1"/>
        <v>719513.76115316525</v>
      </c>
      <c r="AK43" s="82">
        <f t="shared" si="1"/>
        <v>464857.70735091926</v>
      </c>
      <c r="AL43" s="66"/>
      <c r="AM43" s="9" t="str">
        <f>IF(A44=0,A43&amp;" - 1",A43&amp;" - "&amp;A44)</f>
        <v>2 - 3</v>
      </c>
      <c r="AN43" s="18">
        <f>AN42+F42+F43</f>
        <v>-50.969999999855645</v>
      </c>
      <c r="AO43" s="18">
        <f>AN43*G43</f>
        <v>71.867700001457891</v>
      </c>
      <c r="AP43" s="9" t="str">
        <f>D43&amp;","&amp;C43</f>
        <v>464857.49,719513.45</v>
      </c>
    </row>
    <row r="44" spans="1:44" s="46" customFormat="1">
      <c r="A44" s="20">
        <f>A43+1</f>
        <v>3</v>
      </c>
      <c r="B44" s="44"/>
      <c r="C44" s="60">
        <v>719563.08</v>
      </c>
      <c r="D44" s="60">
        <v>464858.9</v>
      </c>
      <c r="E44" s="79"/>
      <c r="F44" s="72">
        <f>IF(C45=0,C44-$C$42,C44-C45)</f>
        <v>0.86999999999534339</v>
      </c>
      <c r="G44" s="72">
        <f>IF(D45=0,D44-$D$42,D44-D45)</f>
        <v>-30.099999999976717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30.112570464817352</v>
      </c>
      <c r="N44" s="22">
        <f>IF(F44=0,,ATAN(G44/F44))</f>
        <v>-1.5419007171868291</v>
      </c>
      <c r="O44" s="22">
        <f>ABS(DEGREES(N44))</f>
        <v>88.344403523000068</v>
      </c>
      <c r="P44" s="24" t="str">
        <f>TEXT(INT(O44),"00")</f>
        <v>88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88.35</v>
      </c>
      <c r="X44" s="22">
        <f>IF(R44="",W44,IF(R44="N",IF(U44="E",180+W44,180-W44),IF(U44="E",360-W44,W44)))</f>
        <v>271.64999999999998</v>
      </c>
      <c r="Y44" s="22">
        <f>RADIANS(X44)</f>
        <v>4.7411869130425961</v>
      </c>
      <c r="Z44" s="64"/>
      <c r="AA44" s="58">
        <f>-M44*COS(Y44)</f>
        <v>-0.86705991964992213</v>
      </c>
      <c r="AB44" s="58">
        <f>-M44*SIN(Y44)</f>
        <v>30.100084835334382</v>
      </c>
      <c r="AC44" s="64"/>
      <c r="AD44" s="82">
        <f>$AA$40/$M$40*M44</f>
        <v>1.1625317055297452E-3</v>
      </c>
      <c r="AE44" s="82">
        <f>$AB$40/$M$40*M44</f>
        <v>2.1912899524579641E-4</v>
      </c>
      <c r="AF44" s="22">
        <f>AA44-AD44</f>
        <v>-0.86822245135545184</v>
      </c>
      <c r="AG44" s="22">
        <f>AB44-AE44</f>
        <v>30.099865706339138</v>
      </c>
      <c r="AH44" s="64"/>
      <c r="AI44" s="25">
        <f>A44</f>
        <v>3</v>
      </c>
      <c r="AJ44" s="82">
        <f t="shared" si="1"/>
        <v>719563.38908882346</v>
      </c>
      <c r="AK44" s="82">
        <f t="shared" si="1"/>
        <v>464859.12217339751</v>
      </c>
      <c r="AL44" s="66"/>
      <c r="AM44" s="9" t="str">
        <f>IF(A45=0,A44&amp;" - 1",A44&amp;" - "&amp;A45)</f>
        <v>3 - 4</v>
      </c>
      <c r="AN44" s="18">
        <f>AN43+F43+F44</f>
        <v>-99.729999999864958</v>
      </c>
      <c r="AO44" s="18">
        <f>AN44*G44</f>
        <v>3001.8729999936131</v>
      </c>
      <c r="AP44" s="9" t="str">
        <f>D44&amp;","&amp;C44</f>
        <v>464858.9,719563.08</v>
      </c>
    </row>
    <row r="45" spans="1:44" s="46" customFormat="1">
      <c r="A45" s="20">
        <f>A44+1</f>
        <v>4</v>
      </c>
      <c r="B45" s="44"/>
      <c r="C45" s="60">
        <v>719562.21</v>
      </c>
      <c r="D45" s="60">
        <v>464889</v>
      </c>
      <c r="E45" s="79"/>
      <c r="F45" s="72">
        <f>IF(C46=0,C45-$C$42,C45-C46)</f>
        <v>49.429999999934807</v>
      </c>
      <c r="G45" s="72">
        <f>IF(D46=0,D45-$D$42,D45-D46)</f>
        <v>1.0599999999976717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49.441364261047141</v>
      </c>
      <c r="N45" s="22">
        <f>IF(F45=0,,ATAN(G45/F45))</f>
        <v>2.1441180641853508E-2</v>
      </c>
      <c r="O45" s="22">
        <f>ABS(DEGREES(N45))</f>
        <v>1.2284891585558075</v>
      </c>
      <c r="P45" s="24" t="str">
        <f>TEXT(INT(O45),"00")</f>
        <v>01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14</v>
      </c>
      <c r="U45" s="24" t="str">
        <f>IF(L45="",IF(G45&gt;0,"W","E"),"")</f>
        <v>W</v>
      </c>
      <c r="V45" s="44"/>
      <c r="W45" s="22">
        <f>IF(S45="due",90*(I45+K45),S45+T45/60)</f>
        <v>1.2333333333333334</v>
      </c>
      <c r="X45" s="22">
        <f>IF(R45="",W45,IF(R45="N",IF(U45="E",180+W45,180-W45),IF(U45="E",360-W45,W45)))</f>
        <v>1.2333333333333334</v>
      </c>
      <c r="Y45" s="22">
        <f>RADIANS(X45)</f>
        <v>2.1525727441263399E-2</v>
      </c>
      <c r="Z45" s="64"/>
      <c r="AA45" s="58">
        <f>-M45*COS(Y45)</f>
        <v>-49.429910203660725</v>
      </c>
      <c r="AB45" s="58">
        <f>-M45*SIN(Y45)</f>
        <v>-1.0641791444989925</v>
      </c>
      <c r="AC45" s="64"/>
      <c r="AD45" s="82">
        <f>$AA$40/$M$40*M45</f>
        <v>1.9087428482821532E-3</v>
      </c>
      <c r="AE45" s="82">
        <f>$AB$40/$M$40*M45</f>
        <v>3.5978451214461614E-4</v>
      </c>
      <c r="AF45" s="22">
        <f>AA45-AD45</f>
        <v>-49.431818946509004</v>
      </c>
      <c r="AG45" s="22">
        <f>AB45-AE45</f>
        <v>-1.0645389290111371</v>
      </c>
      <c r="AH45" s="64"/>
      <c r="AI45" s="25">
        <f>A45</f>
        <v>4</v>
      </c>
      <c r="AJ45" s="82">
        <f t="shared" ref="AJ45" si="2">AJ44+AF44</f>
        <v>719562.52086637216</v>
      </c>
      <c r="AK45" s="82">
        <f t="shared" ref="AK45" si="3">AK44+AG44</f>
        <v>464889.22203910386</v>
      </c>
      <c r="AL45" s="66"/>
      <c r="AM45" s="9" t="str">
        <f>IF(A46=0,A45&amp;" - 1",A45&amp;" - "&amp;A46)</f>
        <v>4 - 1</v>
      </c>
      <c r="AN45" s="18">
        <f>AN44+F44+F45</f>
        <v>-49.429999999934807</v>
      </c>
      <c r="AO45" s="18">
        <f>AN45*G45</f>
        <v>-52.395799999815807</v>
      </c>
      <c r="AP45" s="9" t="str">
        <f>D45&amp;","&amp;C45</f>
        <v>464889,719562.21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S24" sqref="S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90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3079.3807999956625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1539.6903999978313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3.0202276651094375E-3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52892.669613665814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159.74790404868679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2.5954233598060039E-3</v>
      </c>
      <c r="AB40" s="91">
        <f>SUM(AB42:AB65536)</f>
        <v>-1.5445234645241612E-3</v>
      </c>
      <c r="AC40" s="91"/>
      <c r="AD40" s="91">
        <f>SUM(AD42:AD65536)</f>
        <v>2.5954233598060035E-3</v>
      </c>
      <c r="AE40" s="91">
        <f>SUM(AE42:AE65536)</f>
        <v>-1.5445234645241612E-3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719559.63711678761</v>
      </c>
      <c r="AK40" s="92">
        <f>AK44+AG44</f>
        <v>464920.8825574732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1715.8399999999674</v>
      </c>
      <c r="G41" s="72">
        <f>IF(D42=0,D41-$D$41,D41-D42)</f>
        <v>-2437.7200000000303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2981.0376891277365</v>
      </c>
      <c r="N41" s="36">
        <f>IF(F41=0,,ATAN(G41/F41))</f>
        <v>-0.95747721133826291</v>
      </c>
      <c r="O41" s="36">
        <f>ABS(DEGREES(N41))</f>
        <v>54.859403189638037</v>
      </c>
      <c r="P41" s="37" t="str">
        <f>TEXT(INT(O41),"00")</f>
        <v>54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54.866666666666667</v>
      </c>
      <c r="X41" s="22">
        <f>IF(R41="",W41,IF(R41="N",IF(U41="E",180+W41,180-W41),IF(U41="E",360-W41,W41)))</f>
        <v>305.13333333333333</v>
      </c>
      <c r="Y41" s="22">
        <f>RADIANS(X41)</f>
        <v>5.3255813242520311</v>
      </c>
      <c r="Z41" s="64"/>
      <c r="AA41" s="58">
        <f>-M41*COS(Y41)</f>
        <v>-1715.5309525744817</v>
      </c>
      <c r="AB41" s="58">
        <f>-M41*SIN(Y41)</f>
        <v>2437.9375001748767</v>
      </c>
      <c r="AC41" s="64"/>
      <c r="AD41" s="22">
        <v>0</v>
      </c>
      <c r="AE41" s="22">
        <v>0</v>
      </c>
      <c r="AF41" s="22">
        <f t="shared" ref="AF41:AG43" si="0">AA41-AD41</f>
        <v>-1715.5309525744817</v>
      </c>
      <c r="AG41" s="22">
        <f t="shared" si="0"/>
        <v>2437.9375001748767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719512.78</v>
      </c>
      <c r="D42" s="60">
        <v>464887.94</v>
      </c>
      <c r="E42" s="79"/>
      <c r="F42" s="72">
        <f>IF(C43=0,C42-$C$42,C42-C43)</f>
        <v>-49.429999999934807</v>
      </c>
      <c r="G42" s="72">
        <f>IF(D43=0,D42-$D$42,D42-D43)</f>
        <v>-1.0599999999976717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49.441364261047141</v>
      </c>
      <c r="N42" s="36">
        <f>IF(F42=0,,ATAN(G42/F42))</f>
        <v>2.1441180641853508E-2</v>
      </c>
      <c r="O42" s="36">
        <f>ABS(DEGREES(N42))</f>
        <v>1.2284891585558075</v>
      </c>
      <c r="P42" s="37" t="str">
        <f>TEXT(INT(O42),"00")</f>
        <v>01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1.2333333333333334</v>
      </c>
      <c r="X42" s="22">
        <f>IF(R42="",W42,IF(R42="N",IF(U42="E",180+W42,180-W42),IF(U42="E",360-W42,W42)))</f>
        <v>181.23333333333332</v>
      </c>
      <c r="Y42" s="22">
        <f>RADIANS(X42)</f>
        <v>3.1631183810310564</v>
      </c>
      <c r="Z42" s="64"/>
      <c r="AA42" s="58">
        <f>-M42*COS(Y42)</f>
        <v>49.429910203660725</v>
      </c>
      <c r="AB42" s="58">
        <f>-M42*SIN(Y42)</f>
        <v>1.0641791444989788</v>
      </c>
      <c r="AC42" s="64"/>
      <c r="AD42" s="82">
        <f>$AA$40/$M$40*M42</f>
        <v>8.0327358601644399E-4</v>
      </c>
      <c r="AE42" s="82">
        <f>$AB$40/$M$40*M42</f>
        <v>-4.7802409473867103E-4</v>
      </c>
      <c r="AF42" s="22">
        <f t="shared" si="0"/>
        <v>49.42910693007471</v>
      </c>
      <c r="AG42" s="22">
        <f t="shared" si="0"/>
        <v>1.0646571685937174</v>
      </c>
      <c r="AH42" s="63"/>
      <c r="AI42" s="38">
        <f>A42</f>
        <v>1</v>
      </c>
      <c r="AJ42" s="82">
        <f t="shared" ref="AJ42:AK44" si="1">AJ41+AF41</f>
        <v>719513.08904742554</v>
      </c>
      <c r="AK42" s="82">
        <f t="shared" si="1"/>
        <v>464888.15750017483</v>
      </c>
      <c r="AL42" s="66"/>
      <c r="AM42" s="9" t="str">
        <f>IF(A43=0,A42&amp;" - 1",A42&amp;" - "&amp;A43)</f>
        <v>1 - 2</v>
      </c>
      <c r="AN42" s="18">
        <f>F42</f>
        <v>-49.429999999934807</v>
      </c>
      <c r="AO42" s="18">
        <f>AN42*G42</f>
        <v>52.395799999815807</v>
      </c>
      <c r="AP42" s="9" t="str">
        <f>D42&amp;","&amp;C42</f>
        <v>464887.94,719512.78</v>
      </c>
    </row>
    <row r="43" spans="1:44">
      <c r="A43" s="20">
        <f>A42+1</f>
        <v>2</v>
      </c>
      <c r="B43" s="44"/>
      <c r="C43" s="60">
        <v>719562.21</v>
      </c>
      <c r="D43" s="60">
        <v>464889</v>
      </c>
      <c r="E43" s="79"/>
      <c r="F43" s="72">
        <f>IF(C44=0,C43-$C$42,C43-C44)</f>
        <v>0.34999999997671694</v>
      </c>
      <c r="G43" s="72">
        <f>IF(D44=0,D43-$D$42,D43-D44)</f>
        <v>-26.789999999979045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26.792286203287336</v>
      </c>
      <c r="N43" s="36">
        <f>IF(F43=0,,ATAN(G43/F43))</f>
        <v>-1.5577324936862251</v>
      </c>
      <c r="O43" s="36">
        <f>ABS(DEGREES(N43))</f>
        <v>89.251497498609851</v>
      </c>
      <c r="P43" s="37" t="str">
        <f>TEXT(INT(O43),"00")</f>
        <v>89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89.25</v>
      </c>
      <c r="X43" s="22">
        <f>IF(R43="",W43,IF(R43="N",IF(U43="E",180+W43,180-W43),IF(U43="E",360-W43,W43)))</f>
        <v>270.75</v>
      </c>
      <c r="Y43" s="22">
        <f>RADIANS(X43)</f>
        <v>4.7254789497746472</v>
      </c>
      <c r="Z43" s="64"/>
      <c r="AA43" s="58">
        <f>-M43*COS(Y43)</f>
        <v>-0.35070019083273973</v>
      </c>
      <c r="AB43" s="58">
        <f>-M43*SIN(Y43)</f>
        <v>26.789990843130401</v>
      </c>
      <c r="AC43" s="64"/>
      <c r="AD43" s="82">
        <f>$AA$40/$M$40*M43</f>
        <v>4.3529413352069387E-4</v>
      </c>
      <c r="AE43" s="82">
        <f>$AB$40/$M$40*M43</f>
        <v>-2.5904136242446316E-4</v>
      </c>
      <c r="AF43" s="22">
        <f t="shared" si="0"/>
        <v>-0.3511354849662604</v>
      </c>
      <c r="AG43" s="22">
        <f t="shared" si="0"/>
        <v>26.790249884492827</v>
      </c>
      <c r="AH43" s="64"/>
      <c r="AI43" s="25">
        <f>A43</f>
        <v>2</v>
      </c>
      <c r="AJ43" s="82">
        <f t="shared" si="1"/>
        <v>719562.51815435558</v>
      </c>
      <c r="AK43" s="82">
        <f t="shared" si="1"/>
        <v>464889.22215734341</v>
      </c>
      <c r="AL43" s="66"/>
      <c r="AM43" s="9" t="str">
        <f>IF(A44=0,A43&amp;" - 1",A43&amp;" - "&amp;A44)</f>
        <v>2 - 3</v>
      </c>
      <c r="AN43" s="18">
        <f>AN42+F42+F43</f>
        <v>-98.509999999892898</v>
      </c>
      <c r="AO43" s="18">
        <f>AN43*G43</f>
        <v>2639.0828999950663</v>
      </c>
      <c r="AP43" s="9" t="str">
        <f>D43&amp;","&amp;C43</f>
        <v>464889,719562.21</v>
      </c>
    </row>
    <row r="44" spans="1:44" s="46" customFormat="1">
      <c r="A44" s="20">
        <f>A43+1</f>
        <v>3</v>
      </c>
      <c r="B44" s="44"/>
      <c r="C44" s="60">
        <v>719561.86</v>
      </c>
      <c r="D44" s="60">
        <v>464915.79</v>
      </c>
      <c r="E44" s="79"/>
      <c r="F44" s="72">
        <f>IF(C45=0,C44-$C$42,C44-C45)</f>
        <v>2.5300000000279397</v>
      </c>
      <c r="G44" s="72">
        <f>IF(D45=0,D44-$D$42,D44-D45)</f>
        <v>-4.8699999999953434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5.4879686588113836</v>
      </c>
      <c r="N44" s="22">
        <f>IF(F44=0,,ATAN(G44/F44))</f>
        <v>-1.091665032708599</v>
      </c>
      <c r="O44" s="22">
        <f>ABS(DEGREES(N44))</f>
        <v>62.547799016213695</v>
      </c>
      <c r="P44" s="24" t="str">
        <f>TEXT(INT(O44),"00")</f>
        <v>62</v>
      </c>
      <c r="Q44" s="25" t="str">
        <f>TEXT((O44-P44)*60,"00")</f>
        <v>33</v>
      </c>
      <c r="R44" s="23" t="str">
        <f>IF(L44="",IF(F44&gt;0,"S","N"),"")</f>
        <v>S</v>
      </c>
      <c r="S44" s="25" t="str">
        <f>IF(L44="",IF(INT(Q44)=60,INT(P44+1),P44),"due")</f>
        <v>62</v>
      </c>
      <c r="T44" s="25" t="str">
        <f>IF(L44="",IF(INT(Q44)=60,"00",Q44),L44)</f>
        <v>33</v>
      </c>
      <c r="U44" s="24" t="str">
        <f>IF(L44="",IF(G44&gt;0,"W","E"),"")</f>
        <v>E</v>
      </c>
      <c r="V44" s="44"/>
      <c r="W44" s="22">
        <f>IF(S44="due",90*(I44+K44),S44+T44/60)</f>
        <v>62.55</v>
      </c>
      <c r="X44" s="22">
        <f>IF(R44="",W44,IF(R44="N",IF(U44="E",180+W44,180-W44),IF(U44="E",360-W44,W44)))</f>
        <v>297.45</v>
      </c>
      <c r="Y44" s="22">
        <f>RADIANS(X44)</f>
        <v>5.1914818600571326</v>
      </c>
      <c r="Z44" s="64"/>
      <c r="AA44" s="58">
        <f>-M44*COS(Y44)</f>
        <v>-2.5298129199657944</v>
      </c>
      <c r="AB44" s="58">
        <f>-M44*SIN(Y44)</f>
        <v>4.870097184869123</v>
      </c>
      <c r="AC44" s="64"/>
      <c r="AD44" s="82">
        <f>$AA$40/$M$40*M44</f>
        <v>8.9162998036088341E-5</v>
      </c>
      <c r="AE44" s="82">
        <f>$AB$40/$M$40*M44</f>
        <v>-5.3060454323857856E-5</v>
      </c>
      <c r="AF44" s="22">
        <f>AA44-AD44</f>
        <v>-2.5299020829638303</v>
      </c>
      <c r="AG44" s="22">
        <f>AB44-AE44</f>
        <v>4.8701502453234466</v>
      </c>
      <c r="AH44" s="64"/>
      <c r="AI44" s="25">
        <f>A44</f>
        <v>3</v>
      </c>
      <c r="AJ44" s="82">
        <f t="shared" si="1"/>
        <v>719562.16701887059</v>
      </c>
      <c r="AK44" s="82">
        <f t="shared" si="1"/>
        <v>464916.01240722788</v>
      </c>
      <c r="AL44" s="66"/>
      <c r="AM44" s="9" t="str">
        <f>IF(A45=0,A44&amp;" - 1",A44&amp;" - "&amp;A45)</f>
        <v>3 - 4</v>
      </c>
      <c r="AN44" s="18">
        <f>AN43+F43+F44</f>
        <v>-95.629999999888241</v>
      </c>
      <c r="AO44" s="18">
        <f>AN44*G44</f>
        <v>465.71809999901041</v>
      </c>
      <c r="AP44" s="9" t="str">
        <f>D44&amp;","&amp;C44</f>
        <v>464915.79,719561.86</v>
      </c>
    </row>
    <row r="45" spans="1:44" s="46" customFormat="1">
      <c r="A45" s="20">
        <f t="shared" ref="A45:A46" si="2">A44+1</f>
        <v>4</v>
      </c>
      <c r="B45" s="44"/>
      <c r="C45" s="60">
        <v>719559.33</v>
      </c>
      <c r="D45" s="60">
        <v>464920.66</v>
      </c>
      <c r="E45" s="79"/>
      <c r="F45" s="72">
        <f t="shared" ref="F45:F46" si="3">IF(C46=0,C45-$C$42,C45-C46)</f>
        <v>47.699999999953434</v>
      </c>
      <c r="G45" s="72">
        <f t="shared" ref="G45:G46" si="4">IF(D46=0,D45-$D$42,D45-D46)</f>
        <v>2.4799999999813735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47.764426093018905</v>
      </c>
      <c r="N45" s="22">
        <f t="shared" ref="N45:N46" si="11">IF(F45=0,,ATAN(G45/F45))</f>
        <v>5.1944843426607885E-2</v>
      </c>
      <c r="O45" s="22">
        <f t="shared" ref="O45:O46" si="12">ABS(DEGREES(N45))</f>
        <v>2.9762202958125092</v>
      </c>
      <c r="P45" s="24" t="str">
        <f t="shared" ref="P45:P46" si="13">TEXT(INT(O45),"00")</f>
        <v>02</v>
      </c>
      <c r="Q45" s="25" t="str">
        <f t="shared" ref="Q45:Q46" si="14">TEXT((O45-P45)*60,"00")</f>
        <v>59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59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2.9833333333333334</v>
      </c>
      <c r="X45" s="22">
        <f t="shared" ref="X45:X46" si="20">IF(R45="",W45,IF(R45="N",IF(U45="E",180+W45,180-W45),IF(U45="E",360-W45,W45)))</f>
        <v>2.9833333333333334</v>
      </c>
      <c r="Y45" s="22">
        <f t="shared" ref="Y45:Y46" si="21">RADIANS(X45)</f>
        <v>5.2068989351164163E-2</v>
      </c>
      <c r="Z45" s="64"/>
      <c r="AA45" s="58">
        <f t="shared" ref="AA45:AA46" si="22">-M45*COS(Y45)</f>
        <v>-47.699691750480106</v>
      </c>
      <c r="AB45" s="58">
        <f t="shared" ref="AB45:AB46" si="23">-M45*SIN(Y45)</f>
        <v>-2.4859217414563504</v>
      </c>
      <c r="AC45" s="64"/>
      <c r="AD45" s="82">
        <f t="shared" ref="AD45:AD46" si="24">$AA$40/$M$40*M45</f>
        <v>7.7602838038968167E-4</v>
      </c>
      <c r="AE45" s="82">
        <f t="shared" ref="AE45:AE46" si="25">$AB$40/$M$40*M45</f>
        <v>-4.6181060909389918E-4</v>
      </c>
      <c r="AF45" s="22">
        <f t="shared" ref="AF45:AF46" si="26">AA45-AD45</f>
        <v>-47.700467778860492</v>
      </c>
      <c r="AG45" s="22">
        <f t="shared" ref="AG45:AG46" si="27">AB45-AE45</f>
        <v>-2.4854599308472562</v>
      </c>
      <c r="AH45" s="64"/>
      <c r="AI45" s="25">
        <f t="shared" ref="AI45:AI46" si="28">A45</f>
        <v>4</v>
      </c>
      <c r="AJ45" s="82">
        <f t="shared" ref="AJ45:AJ46" si="29">AJ44+AF44</f>
        <v>719559.63711678761</v>
      </c>
      <c r="AK45" s="82">
        <f t="shared" ref="AK45:AK46" si="30">AK44+AG44</f>
        <v>464920.8825574732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-45.399999999906868</v>
      </c>
      <c r="AO45" s="18">
        <f t="shared" ref="AO45:AO46" si="33">AN45*G45</f>
        <v>-112.59199999892338</v>
      </c>
      <c r="AP45" s="9" t="str">
        <f t="shared" ref="AP45:AP46" si="34">D45&amp;","&amp;C45</f>
        <v>464920.66,719559.33</v>
      </c>
    </row>
    <row r="46" spans="1:44" s="46" customFormat="1">
      <c r="A46" s="20">
        <f t="shared" si="2"/>
        <v>5</v>
      </c>
      <c r="B46" s="44"/>
      <c r="C46" s="60">
        <v>719511.63</v>
      </c>
      <c r="D46" s="60">
        <v>464918.18</v>
      </c>
      <c r="E46" s="79"/>
      <c r="F46" s="72">
        <f t="shared" si="3"/>
        <v>-1.1500000000232831</v>
      </c>
      <c r="G46" s="72">
        <f t="shared" si="4"/>
        <v>30.239999999990687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30.261858832522009</v>
      </c>
      <c r="N46" s="22">
        <f t="shared" si="11"/>
        <v>-1.5327855430936437</v>
      </c>
      <c r="O46" s="22">
        <f t="shared" si="12"/>
        <v>87.822142517933557</v>
      </c>
      <c r="P46" s="24" t="str">
        <f t="shared" si="13"/>
        <v>87</v>
      </c>
      <c r="Q46" s="25" t="str">
        <f t="shared" si="14"/>
        <v>49</v>
      </c>
      <c r="R46" s="23" t="str">
        <f t="shared" si="15"/>
        <v>N</v>
      </c>
      <c r="S46" s="25" t="str">
        <f t="shared" si="16"/>
        <v>87</v>
      </c>
      <c r="T46" s="25" t="str">
        <f t="shared" si="17"/>
        <v>49</v>
      </c>
      <c r="U46" s="24" t="str">
        <f t="shared" si="18"/>
        <v>W</v>
      </c>
      <c r="V46" s="44"/>
      <c r="W46" s="22">
        <f t="shared" si="19"/>
        <v>87.816666666666663</v>
      </c>
      <c r="X46" s="22">
        <f t="shared" si="20"/>
        <v>92.183333333333337</v>
      </c>
      <c r="Y46" s="22">
        <f t="shared" si="21"/>
        <v>1.6089026821301062</v>
      </c>
      <c r="Z46" s="64"/>
      <c r="AA46" s="58">
        <f t="shared" si="22"/>
        <v>1.1528900809777187</v>
      </c>
      <c r="AB46" s="58">
        <f t="shared" si="23"/>
        <v>-30.239889954506673</v>
      </c>
      <c r="AC46" s="64"/>
      <c r="AD46" s="82">
        <f t="shared" si="24"/>
        <v>4.9166426184309565E-4</v>
      </c>
      <c r="AE46" s="82">
        <f t="shared" si="25"/>
        <v>-2.9258694394326991E-4</v>
      </c>
      <c r="AF46" s="22">
        <f t="shared" si="26"/>
        <v>1.1523984167158756</v>
      </c>
      <c r="AG46" s="22">
        <f t="shared" si="27"/>
        <v>-30.23959736756273</v>
      </c>
      <c r="AH46" s="64"/>
      <c r="AI46" s="25">
        <f t="shared" si="28"/>
        <v>5</v>
      </c>
      <c r="AJ46" s="82">
        <f t="shared" si="29"/>
        <v>719511.93664900877</v>
      </c>
      <c r="AK46" s="82">
        <f t="shared" si="30"/>
        <v>464918.39709754236</v>
      </c>
      <c r="AL46" s="66"/>
      <c r="AM46" s="9" t="str">
        <f t="shared" si="31"/>
        <v>5 - 1</v>
      </c>
      <c r="AN46" s="18">
        <f t="shared" si="32"/>
        <v>1.1500000000232831</v>
      </c>
      <c r="AO46" s="18">
        <f t="shared" si="33"/>
        <v>34.776000000693372</v>
      </c>
      <c r="AP46" s="9" t="str">
        <f t="shared" si="34"/>
        <v>464918.18,719511.63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2959.9141000033233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1479.9570500016616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1.0880236242934533E-2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15395.966356874083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167.51175115106216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-1.0222021915591739E-2</v>
      </c>
      <c r="AB40" s="91">
        <f>SUM(AB42:AB65536)</f>
        <v>-3.7269033605968893E-3</v>
      </c>
      <c r="AC40" s="91"/>
      <c r="AD40" s="91">
        <f>SUM(AD42:AD65536)</f>
        <v>-1.0222021915591737E-2</v>
      </c>
      <c r="AE40" s="91">
        <f>SUM(AE42:AE65536)</f>
        <v>-3.7269033605968889E-3</v>
      </c>
      <c r="AF40" s="91">
        <f>SUM(AF42:AF65536)</f>
        <v>0</v>
      </c>
      <c r="AG40" s="91">
        <f>SUM(AG42:AG65536)</f>
        <v>-6.6613381477509392E-16</v>
      </c>
      <c r="AH40" s="92"/>
      <c r="AI40" s="93">
        <v>1</v>
      </c>
      <c r="AJ40" s="92">
        <f>AJ44+AF44</f>
        <v>719582.13557159831</v>
      </c>
      <c r="AK40" s="92">
        <f>AK44+AG44</f>
        <v>464916.58040591428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1620.8199999999488</v>
      </c>
      <c r="G41" s="72">
        <f>IF(D42=0,D41-$D$41,D41-D42)</f>
        <v>-2409.8800000000047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2904.2346817707166</v>
      </c>
      <c r="N41" s="36">
        <f>IF(F41=0,,ATAN(G41/F41))</f>
        <v>-0.97871592537338148</v>
      </c>
      <c r="O41" s="36">
        <f>ABS(DEGREES(N41))</f>
        <v>56.076291866135598</v>
      </c>
      <c r="P41" s="37" t="str">
        <f>TEXT(INT(O41),"00")</f>
        <v>56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05</v>
      </c>
      <c r="U41" s="40" t="str">
        <f>IF(L41="",IF(G41&gt;0,"W","E"),"")</f>
        <v>E</v>
      </c>
      <c r="V41" s="41"/>
      <c r="W41" s="22">
        <f>IF(S41="due",90*(I41+K41),S41+T41/60)</f>
        <v>56.083333333333336</v>
      </c>
      <c r="X41" s="22">
        <f>IF(R41="",W41,IF(R41="N",IF(U41="E",180+W41,180-W41),IF(U41="E",360-W41,W41)))</f>
        <v>303.91666666666669</v>
      </c>
      <c r="Y41" s="22">
        <f>RADIANS(X41)</f>
        <v>5.3043464850194333</v>
      </c>
      <c r="Z41" s="64"/>
      <c r="AA41" s="58">
        <f>-M41*COS(Y41)</f>
        <v>-1620.5238212520642</v>
      </c>
      <c r="AB41" s="58">
        <f>-M41*SIN(Y41)</f>
        <v>2410.0791753704825</v>
      </c>
      <c r="AC41" s="64"/>
      <c r="AD41" s="22">
        <v>0</v>
      </c>
      <c r="AE41" s="22">
        <v>0</v>
      </c>
      <c r="AF41" s="22">
        <f t="shared" ref="AF41:AG43" si="0">AA41-AD41</f>
        <v>-1620.5238212520642</v>
      </c>
      <c r="AG41" s="22">
        <f t="shared" si="0"/>
        <v>2410.0791753704825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719607.8</v>
      </c>
      <c r="D42" s="60">
        <v>464860.1</v>
      </c>
      <c r="E42" s="79"/>
      <c r="F42" s="72">
        <f>IF(C43=0,C42-$C$42,C42-C43)</f>
        <v>1.1800000000512227</v>
      </c>
      <c r="G42" s="72">
        <f>IF(D43=0,D42-$D$42,D42-D43)</f>
        <v>-59.930000000051223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59.94161576072387</v>
      </c>
      <c r="N42" s="36">
        <f>IF(F42=0,,ATAN(G42/F42))</f>
        <v>-1.5511092327298257</v>
      </c>
      <c r="O42" s="36">
        <f>ABS(DEGREES(N42))</f>
        <v>88.872012599194392</v>
      </c>
      <c r="P42" s="37" t="str">
        <f>TEXT(INT(O42),"00")</f>
        <v>88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88.86666666666666</v>
      </c>
      <c r="X42" s="22">
        <f>IF(R42="",W42,IF(R42="N",IF(U42="E",180+W42,180-W42),IF(U42="E",360-W42,W42)))</f>
        <v>271.13333333333333</v>
      </c>
      <c r="Y42" s="22">
        <f>RADIANS(X42)</f>
        <v>4.7321693785739587</v>
      </c>
      <c r="Z42" s="64"/>
      <c r="AA42" s="58">
        <f>-M42*COS(Y42)</f>
        <v>-1.1855917110699574</v>
      </c>
      <c r="AB42" s="58">
        <f>-M42*SIN(Y42)</f>
        <v>59.929889640319729</v>
      </c>
      <c r="AC42" s="64"/>
      <c r="AD42" s="82">
        <f>$AA$40/$M$40*M42</f>
        <v>-3.6578001588052377E-3</v>
      </c>
      <c r="AE42" s="82">
        <f>$AB$40/$M$40*M42</f>
        <v>-1.3336175383707267E-3</v>
      </c>
      <c r="AF42" s="22">
        <f t="shared" si="0"/>
        <v>-1.1819339109111522</v>
      </c>
      <c r="AG42" s="22">
        <f t="shared" si="0"/>
        <v>59.9312232578581</v>
      </c>
      <c r="AH42" s="63"/>
      <c r="AI42" s="38">
        <f>A42</f>
        <v>1</v>
      </c>
      <c r="AJ42" s="82">
        <f t="shared" ref="AJ42:AK44" si="1">AJ41+AF41</f>
        <v>719608.09617874795</v>
      </c>
      <c r="AK42" s="82">
        <f t="shared" si="1"/>
        <v>464860.29917537043</v>
      </c>
      <c r="AL42" s="66"/>
      <c r="AM42" s="9" t="str">
        <f>IF(A43=0,A42&amp;" - 1",A42&amp;" - "&amp;A43)</f>
        <v>1 - 2</v>
      </c>
      <c r="AN42" s="18">
        <f>F42</f>
        <v>1.1800000000512227</v>
      </c>
      <c r="AO42" s="18">
        <f>AN42*G42</f>
        <v>-70.717400003130223</v>
      </c>
      <c r="AP42" s="9" t="str">
        <f>D42&amp;","&amp;C42</f>
        <v>464860.1,719607.8</v>
      </c>
    </row>
    <row r="43" spans="1:44">
      <c r="A43" s="20">
        <f>A42+1</f>
        <v>2</v>
      </c>
      <c r="B43" s="44"/>
      <c r="C43" s="60">
        <v>719606.62</v>
      </c>
      <c r="D43" s="60">
        <v>464920.03</v>
      </c>
      <c r="E43" s="79"/>
      <c r="F43" s="72">
        <f>IF(C44=0,C43-$C$42,C43-C44)</f>
        <v>21.869999999995343</v>
      </c>
      <c r="G43" s="72">
        <f>IF(D44=0,D43-$D$42,D43-D44)</f>
        <v>0.47000000003026798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21.875049714225216</v>
      </c>
      <c r="N43" s="36">
        <f>IF(F43=0,,ATAN(G43/F43))</f>
        <v>2.148731888616302E-2</v>
      </c>
      <c r="O43" s="36">
        <f>ABS(DEGREES(N43))</f>
        <v>1.231132685228886</v>
      </c>
      <c r="P43" s="37" t="str">
        <f>TEXT(INT(O43),"00")</f>
        <v>01</v>
      </c>
      <c r="Q43" s="38" t="str">
        <f>TEXT((O43-P43)*60,"00")</f>
        <v>14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14</v>
      </c>
      <c r="U43" s="40" t="str">
        <f>IF(L43="",IF(G43&gt;0,"W","E"),"")</f>
        <v>W</v>
      </c>
      <c r="V43" s="44"/>
      <c r="W43" s="22">
        <f>IF(S43="due",90*(I43+K43),S43+T43/60)</f>
        <v>1.2333333333333334</v>
      </c>
      <c r="X43" s="22">
        <f>IF(R43="",W43,IF(R43="N",IF(U43="E",180+W43,180-W43),IF(U43="E",360-W43,W43)))</f>
        <v>1.2333333333333334</v>
      </c>
      <c r="Y43" s="22">
        <f>RADIANS(X43)</f>
        <v>2.1525727441263399E-2</v>
      </c>
      <c r="Z43" s="64"/>
      <c r="AA43" s="58">
        <f>-M43*COS(Y43)</f>
        <v>-21.86998193184295</v>
      </c>
      <c r="AB43" s="58">
        <f>-M43*SIN(Y43)</f>
        <v>-0.47083999478343047</v>
      </c>
      <c r="AC43" s="64"/>
      <c r="AD43" s="82">
        <f>$AA$40/$M$40*M43</f>
        <v>-1.3348749329342268E-3</v>
      </c>
      <c r="AE43" s="82">
        <f>$AB$40/$M$40*M43</f>
        <v>-4.8668941571537646E-4</v>
      </c>
      <c r="AF43" s="22">
        <f t="shared" si="0"/>
        <v>-21.868647056910017</v>
      </c>
      <c r="AG43" s="22">
        <f t="shared" si="0"/>
        <v>-0.47035330536771508</v>
      </c>
      <c r="AH43" s="64"/>
      <c r="AI43" s="25">
        <f>A43</f>
        <v>2</v>
      </c>
      <c r="AJ43" s="82">
        <f t="shared" si="1"/>
        <v>719606.91424483701</v>
      </c>
      <c r="AK43" s="82">
        <f t="shared" si="1"/>
        <v>464920.23039862828</v>
      </c>
      <c r="AL43" s="66"/>
      <c r="AM43" s="9" t="str">
        <f>IF(A44=0,A43&amp;" - 1",A43&amp;" - "&amp;A44)</f>
        <v>2 - 3</v>
      </c>
      <c r="AN43" s="18">
        <f>AN42+F42+F43</f>
        <v>24.230000000097789</v>
      </c>
      <c r="AO43" s="18">
        <f>AN43*G43</f>
        <v>11.388100000779353</v>
      </c>
      <c r="AP43" s="9" t="str">
        <f>D43&amp;","&amp;C43</f>
        <v>464920.03,719606.62</v>
      </c>
    </row>
    <row r="44" spans="1:44" s="46" customFormat="1">
      <c r="A44" s="20">
        <f>A43+1</f>
        <v>3</v>
      </c>
      <c r="B44" s="44"/>
      <c r="C44" s="60">
        <v>719584.75</v>
      </c>
      <c r="D44" s="60">
        <v>464919.56</v>
      </c>
      <c r="E44" s="79"/>
      <c r="F44" s="72">
        <f>IF(C45=0,C44-$C$42,C44-C45)</f>
        <v>2.9100000000325963</v>
      </c>
      <c r="G44" s="72">
        <f>IF(D45=0,D44-$D$42,D44-D45)</f>
        <v>3.1799999999930151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4.3105104106294982</v>
      </c>
      <c r="N44" s="22">
        <f>IF(F44=0,,ATAN(G44/F44))</f>
        <v>0.82970412484155176</v>
      </c>
      <c r="O44" s="22">
        <f>ABS(DEGREES(N44))</f>
        <v>47.538544598016479</v>
      </c>
      <c r="P44" s="24" t="str">
        <f>TEXT(INT(O44),"00")</f>
        <v>47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47.533333333333331</v>
      </c>
      <c r="X44" s="22">
        <f>IF(R44="",W44,IF(R44="N",IF(U44="E",180+W44,180-W44),IF(U44="E",360-W44,W44)))</f>
        <v>47.533333333333331</v>
      </c>
      <c r="Y44" s="22">
        <f>RADIANS(X44)</f>
        <v>0.82961317111463795</v>
      </c>
      <c r="Z44" s="64"/>
      <c r="AA44" s="58">
        <f>-M44*COS(Y44)</f>
        <v>-2.9102892208471784</v>
      </c>
      <c r="AB44" s="58">
        <f>-M44*SIN(Y44)</f>
        <v>-3.1797353114946554</v>
      </c>
      <c r="AC44" s="64"/>
      <c r="AD44" s="82">
        <f>$AA$40/$M$40*M44</f>
        <v>-2.6303904998942928E-4</v>
      </c>
      <c r="AE44" s="82">
        <f>$AB$40/$M$40*M44</f>
        <v>-9.5902858306195259E-5</v>
      </c>
      <c r="AF44" s="22">
        <f>AA44-AD44</f>
        <v>-2.9100261817971891</v>
      </c>
      <c r="AG44" s="22">
        <f>AB44-AE44</f>
        <v>-3.1796394086363491</v>
      </c>
      <c r="AH44" s="64"/>
      <c r="AI44" s="25">
        <f>A44</f>
        <v>3</v>
      </c>
      <c r="AJ44" s="82">
        <f t="shared" si="1"/>
        <v>719585.04559778015</v>
      </c>
      <c r="AK44" s="82">
        <f t="shared" si="1"/>
        <v>464919.76004532294</v>
      </c>
      <c r="AL44" s="66"/>
      <c r="AM44" s="9" t="str">
        <f>IF(A45=0,A44&amp;" - 1",A44&amp;" - "&amp;A45)</f>
        <v>3 - 4</v>
      </c>
      <c r="AN44" s="18">
        <f>AN43+F43+F44</f>
        <v>49.010000000125729</v>
      </c>
      <c r="AO44" s="18">
        <f>AN44*G44</f>
        <v>155.85180000005749</v>
      </c>
      <c r="AP44" s="9" t="str">
        <f>D44&amp;","&amp;C44</f>
        <v>464919.56,719584.75</v>
      </c>
    </row>
    <row r="45" spans="1:44" s="46" customFormat="1">
      <c r="A45" s="20">
        <f t="shared" ref="A45:A46" si="2">A44+1</f>
        <v>4</v>
      </c>
      <c r="B45" s="44"/>
      <c r="C45" s="60">
        <v>719581.84</v>
      </c>
      <c r="D45" s="60">
        <v>464916.38</v>
      </c>
      <c r="E45" s="79"/>
      <c r="F45" s="72">
        <f t="shared" ref="F45:F46" si="3">IF(C46=0,C45-$C$42,C45-C46)</f>
        <v>-1.190000000060536</v>
      </c>
      <c r="G45" s="72">
        <f t="shared" ref="G45:G46" si="4">IF(D46=0,D45-$D$42,D45-D46)</f>
        <v>56.599999999976717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56.612508335150707</v>
      </c>
      <c r="N45" s="22">
        <f t="shared" ref="N45:N46" si="11">IF(F45=0,,ATAN(G45/F45))</f>
        <v>-1.5497746889110846</v>
      </c>
      <c r="O45" s="22">
        <f t="shared" ref="O45:O46" si="12">ABS(DEGREES(N45))</f>
        <v>88.795548870805248</v>
      </c>
      <c r="P45" s="24" t="str">
        <f t="shared" ref="P45:P46" si="13">TEXT(INT(O45),"00")</f>
        <v>88</v>
      </c>
      <c r="Q45" s="25" t="str">
        <f t="shared" ref="Q45:Q46" si="14">TEXT((O45-P45)*60,"00")</f>
        <v>48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48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</v>
      </c>
      <c r="X45" s="22">
        <f t="shared" ref="X45:X46" si="20">IF(R45="",W45,IF(R45="N",IF(U45="E",180+W45,180-W45),IF(U45="E",360-W45,W45)))</f>
        <v>91.2</v>
      </c>
      <c r="Y45" s="22">
        <f t="shared" ref="Y45:Y46" si="21">RADIANS(X45)</f>
        <v>1.5917402778188285</v>
      </c>
      <c r="Z45" s="64"/>
      <c r="AA45" s="58">
        <f t="shared" ref="AA45:AA46" si="22">-M45*COS(Y45)</f>
        <v>1.18560292020477</v>
      </c>
      <c r="AB45" s="58">
        <f t="shared" ref="AB45:AB46" si="23">-M45*SIN(Y45)</f>
        <v>-56.600092276542362</v>
      </c>
      <c r="AC45" s="64"/>
      <c r="AD45" s="82">
        <f t="shared" ref="AD45:AD46" si="24">$AA$40/$M$40*M45</f>
        <v>-3.45464898385943E-3</v>
      </c>
      <c r="AE45" s="82">
        <f t="shared" ref="AE45:AE46" si="25">$AB$40/$M$40*M45</f>
        <v>-1.2595495308017066E-3</v>
      </c>
      <c r="AF45" s="22">
        <f t="shared" ref="AF45:AF46" si="26">AA45-AD45</f>
        <v>1.1890575691886294</v>
      </c>
      <c r="AG45" s="22">
        <f t="shared" ref="AG45:AG46" si="27">AB45-AE45</f>
        <v>-56.598832727011562</v>
      </c>
      <c r="AH45" s="64"/>
      <c r="AI45" s="25">
        <f t="shared" ref="AI45:AI46" si="28">A45</f>
        <v>4</v>
      </c>
      <c r="AJ45" s="82">
        <f t="shared" ref="AJ45:AJ46" si="29">AJ44+AF44</f>
        <v>719582.13557159831</v>
      </c>
      <c r="AK45" s="82">
        <f t="shared" ref="AK45:AK46" si="30">AK44+AG44</f>
        <v>464916.58040591428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50.730000000097789</v>
      </c>
      <c r="AO45" s="18">
        <f t="shared" ref="AO45:AO46" si="33">AN45*G45</f>
        <v>2871.3180000043535</v>
      </c>
      <c r="AP45" s="9" t="str">
        <f t="shared" ref="AP45:AP46" si="34">D45&amp;","&amp;C45</f>
        <v>464916.38,719581.84</v>
      </c>
    </row>
    <row r="46" spans="1:44" s="46" customFormat="1">
      <c r="A46" s="20">
        <f t="shared" si="2"/>
        <v>5</v>
      </c>
      <c r="B46" s="44"/>
      <c r="C46" s="60">
        <v>719583.03</v>
      </c>
      <c r="D46" s="60">
        <v>464859.78</v>
      </c>
      <c r="E46" s="79"/>
      <c r="F46" s="72">
        <f t="shared" si="3"/>
        <v>-24.770000000018626</v>
      </c>
      <c r="G46" s="72">
        <f t="shared" si="4"/>
        <v>-0.31999999994877726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24.772066930332841</v>
      </c>
      <c r="N46" s="22">
        <f t="shared" si="11"/>
        <v>1.2918134816649522E-2</v>
      </c>
      <c r="O46" s="22">
        <f t="shared" si="12"/>
        <v>0.7401546041750231</v>
      </c>
      <c r="P46" s="24" t="str">
        <f t="shared" si="13"/>
        <v>00</v>
      </c>
      <c r="Q46" s="25" t="str">
        <f t="shared" si="14"/>
        <v>44</v>
      </c>
      <c r="R46" s="23" t="str">
        <f t="shared" si="15"/>
        <v>N</v>
      </c>
      <c r="S46" s="25" t="str">
        <f t="shared" si="16"/>
        <v>00</v>
      </c>
      <c r="T46" s="25" t="str">
        <f t="shared" si="17"/>
        <v>44</v>
      </c>
      <c r="U46" s="24" t="str">
        <f t="shared" si="18"/>
        <v>E</v>
      </c>
      <c r="V46" s="44"/>
      <c r="W46" s="22">
        <f t="shared" si="19"/>
        <v>0.73333333333333328</v>
      </c>
      <c r="X46" s="22">
        <f t="shared" si="20"/>
        <v>180.73333333333332</v>
      </c>
      <c r="Y46" s="22">
        <f t="shared" si="21"/>
        <v>3.1543917347710848</v>
      </c>
      <c r="Z46" s="64"/>
      <c r="AA46" s="58">
        <f t="shared" si="22"/>
        <v>24.770037921639727</v>
      </c>
      <c r="AB46" s="58">
        <f t="shared" si="23"/>
        <v>0.317051039140122</v>
      </c>
      <c r="AC46" s="64"/>
      <c r="AD46" s="82">
        <f t="shared" si="24"/>
        <v>-1.5116587900034144E-3</v>
      </c>
      <c r="AE46" s="82">
        <f t="shared" si="25"/>
        <v>-5.5114401740288376E-4</v>
      </c>
      <c r="AF46" s="22">
        <f t="shared" si="26"/>
        <v>24.771549580429731</v>
      </c>
      <c r="AG46" s="22">
        <f t="shared" si="27"/>
        <v>0.31760218315752486</v>
      </c>
      <c r="AH46" s="64"/>
      <c r="AI46" s="25">
        <f t="shared" si="28"/>
        <v>5</v>
      </c>
      <c r="AJ46" s="82">
        <f t="shared" si="29"/>
        <v>719583.32462916744</v>
      </c>
      <c r="AK46" s="82">
        <f t="shared" si="30"/>
        <v>464859.98157318728</v>
      </c>
      <c r="AL46" s="66"/>
      <c r="AM46" s="9" t="str">
        <f t="shared" si="31"/>
        <v>5 - 1</v>
      </c>
      <c r="AN46" s="18">
        <f t="shared" si="32"/>
        <v>24.770000000018626</v>
      </c>
      <c r="AO46" s="18">
        <f t="shared" si="33"/>
        <v>-7.9263999987371729</v>
      </c>
      <c r="AP46" s="9" t="str">
        <f t="shared" si="34"/>
        <v>464859.78,719583.03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89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90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3038.8330000001502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1519.4165000000751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3.7463869572108804E-3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45649.357034965396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171.02015580085711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1.8541965937113325E-3</v>
      </c>
      <c r="AB40" s="91">
        <f>SUM(AB42:AB65536)</f>
        <v>-3.2553602296871986E-3</v>
      </c>
      <c r="AC40" s="91"/>
      <c r="AD40" s="91">
        <f>SUM(AD42:AD65536)</f>
        <v>1.8541965937113325E-3</v>
      </c>
      <c r="AE40" s="91">
        <f>SUM(AE42:AE65536)</f>
        <v>-3.2553602296871991E-3</v>
      </c>
      <c r="AF40" s="91">
        <f>SUM(AF42:AF65536)</f>
        <v>-3.7747582837255322E-15</v>
      </c>
      <c r="AG40" s="91">
        <f>SUM(AG42:AG65536)</f>
        <v>0</v>
      </c>
      <c r="AH40" s="92"/>
      <c r="AI40" s="93">
        <v>1</v>
      </c>
      <c r="AJ40" s="92">
        <f>AJ44+AF44</f>
        <v>719606.91123692237</v>
      </c>
      <c r="AK40" s="92">
        <f>AK44+AG44</f>
        <v>464920.22792402509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1620.8199999999488</v>
      </c>
      <c r="G41" s="72">
        <f>IF(D42=0,D41-$D$41,D41-D42)</f>
        <v>-2409.8800000000047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2904.2346817707166</v>
      </c>
      <c r="N41" s="36">
        <f>IF(F41=0,,ATAN(G41/F41))</f>
        <v>-0.97871592537338148</v>
      </c>
      <c r="O41" s="36">
        <f>ABS(DEGREES(N41))</f>
        <v>56.076291866135598</v>
      </c>
      <c r="P41" s="37" t="str">
        <f>TEXT(INT(O41),"00")</f>
        <v>56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05</v>
      </c>
      <c r="U41" s="40" t="str">
        <f>IF(L41="",IF(G41&gt;0,"W","E"),"")</f>
        <v>E</v>
      </c>
      <c r="V41" s="41"/>
      <c r="W41" s="22">
        <f>IF(S41="due",90*(I41+K41),S41+T41/60)</f>
        <v>56.083333333333336</v>
      </c>
      <c r="X41" s="22">
        <f>IF(R41="",W41,IF(R41="N",IF(U41="E",180+W41,180-W41),IF(U41="E",360-W41,W41)))</f>
        <v>303.91666666666669</v>
      </c>
      <c r="Y41" s="22">
        <f>RADIANS(X41)</f>
        <v>5.3043464850194333</v>
      </c>
      <c r="Z41" s="64"/>
      <c r="AA41" s="58">
        <f>-M41*COS(Y41)</f>
        <v>-1620.5238212520642</v>
      </c>
      <c r="AB41" s="58">
        <f>-M41*SIN(Y41)</f>
        <v>2410.0791753704825</v>
      </c>
      <c r="AC41" s="64"/>
      <c r="AD41" s="22">
        <v>0</v>
      </c>
      <c r="AE41" s="22">
        <v>0</v>
      </c>
      <c r="AF41" s="22">
        <f t="shared" ref="AF41:AG43" si="0">AA41-AD41</f>
        <v>-1620.5238212520642</v>
      </c>
      <c r="AG41" s="22">
        <f t="shared" si="0"/>
        <v>2410.0791753704825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719607.8</v>
      </c>
      <c r="D42" s="60">
        <v>464860.1</v>
      </c>
      <c r="E42" s="79"/>
      <c r="F42" s="72">
        <f>IF(C43=0,C42-$C$42,C42-C43)</f>
        <v>-25.25</v>
      </c>
      <c r="G42" s="72">
        <f>IF(D43=0,D42-$D$42,D42-D43)</f>
        <v>-0.48000000003958121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25.254561964129135</v>
      </c>
      <c r="N42" s="36">
        <f>IF(F42=0,,ATAN(G42/F42))</f>
        <v>1.9007611578595696E-2</v>
      </c>
      <c r="O42" s="36">
        <f>ABS(DEGREES(N42))</f>
        <v>1.0890559220775295</v>
      </c>
      <c r="P42" s="37" t="str">
        <f>TEXT(INT(O42),"00")</f>
        <v>01</v>
      </c>
      <c r="Q42" s="38" t="str">
        <f>TEXT((O42-P42)*60,"00")</f>
        <v>05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05</v>
      </c>
      <c r="U42" s="40" t="str">
        <f>IF(L42="",IF(G42&gt;0,"W","E"),"")</f>
        <v>E</v>
      </c>
      <c r="V42" s="44"/>
      <c r="W42" s="22">
        <f>IF(S42="due",90*(I42+K42),S42+T42/60)</f>
        <v>1.0833333333333333</v>
      </c>
      <c r="X42" s="22">
        <f>IF(R42="",W42,IF(R42="N",IF(U42="E",180+W42,180-W42),IF(U42="E",360-W42,W42)))</f>
        <v>181.08333333333334</v>
      </c>
      <c r="Y42" s="22">
        <f>RADIANS(X42)</f>
        <v>3.1605003871530655</v>
      </c>
      <c r="Z42" s="64"/>
      <c r="AA42" s="58">
        <f>-M42*COS(Y42)</f>
        <v>25.250047815505106</v>
      </c>
      <c r="AB42" s="58">
        <f>-M42*SIN(Y42)</f>
        <v>0.47747807776270834</v>
      </c>
      <c r="AC42" s="64"/>
      <c r="AD42" s="82">
        <f>$AA$40/$M$40*M42</f>
        <v>2.7380937966216804E-4</v>
      </c>
      <c r="AE42" s="82">
        <f>$AB$40/$M$40*M42</f>
        <v>-4.8071934124495157E-4</v>
      </c>
      <c r="AF42" s="22">
        <f t="shared" si="0"/>
        <v>25.249774006125442</v>
      </c>
      <c r="AG42" s="22">
        <f t="shared" si="0"/>
        <v>0.47795879710395328</v>
      </c>
      <c r="AH42" s="63"/>
      <c r="AI42" s="38">
        <f>A42</f>
        <v>1</v>
      </c>
      <c r="AJ42" s="82">
        <f t="shared" ref="AJ42:AK44" si="1">AJ41+AF41</f>
        <v>719608.09617874795</v>
      </c>
      <c r="AK42" s="82">
        <f t="shared" si="1"/>
        <v>464860.29917537043</v>
      </c>
      <c r="AL42" s="66"/>
      <c r="AM42" s="9" t="str">
        <f>IF(A43=0,A42&amp;" - 1",A42&amp;" - "&amp;A43)</f>
        <v>1 - 2</v>
      </c>
      <c r="AN42" s="18">
        <f>F42</f>
        <v>-25.25</v>
      </c>
      <c r="AO42" s="18">
        <f>AN42*G42</f>
        <v>12.120000000999426</v>
      </c>
      <c r="AP42" s="9" t="str">
        <f>D42&amp;","&amp;C42</f>
        <v>464860.1,719607.8</v>
      </c>
    </row>
    <row r="43" spans="1:44">
      <c r="A43" s="20">
        <f>A42+1</f>
        <v>2</v>
      </c>
      <c r="B43" s="44"/>
      <c r="C43" s="60">
        <v>719633.05</v>
      </c>
      <c r="D43" s="60">
        <v>464860.58</v>
      </c>
      <c r="E43" s="79"/>
      <c r="F43" s="72">
        <f>IF(C44=0,C43-$C$42,C43-C44)</f>
        <v>1.3200000000651926</v>
      </c>
      <c r="G43" s="72">
        <f>IF(D44=0,D43-$D$42,D43-D44)</f>
        <v>-60.669999999983702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60.684357951602273</v>
      </c>
      <c r="N43" s="36">
        <f>IF(F43=0,,ATAN(G43/F43))</f>
        <v>-1.5490427125405064</v>
      </c>
      <c r="O43" s="36">
        <f>ABS(DEGREES(N43))</f>
        <v>88.753609714067821</v>
      </c>
      <c r="P43" s="37" t="str">
        <f>TEXT(INT(O43),"00")</f>
        <v>88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45</v>
      </c>
      <c r="U43" s="40" t="str">
        <f>IF(L43="",IF(G43&gt;0,"W","E"),"")</f>
        <v>E</v>
      </c>
      <c r="V43" s="44"/>
      <c r="W43" s="22">
        <f>IF(S43="due",90*(I43+K43),S43+T43/60)</f>
        <v>88.75</v>
      </c>
      <c r="X43" s="22">
        <f>IF(R43="",W43,IF(R43="N",IF(U43="E",180+W43,180-W43),IF(U43="E",360-W43,W43)))</f>
        <v>271.25</v>
      </c>
      <c r="Y43" s="22">
        <f>RADIANS(X43)</f>
        <v>4.7342055960346192</v>
      </c>
      <c r="Z43" s="64"/>
      <c r="AA43" s="58">
        <f>-M43*COS(Y43)</f>
        <v>-1.3238222921103728</v>
      </c>
      <c r="AB43" s="58">
        <f>-M43*SIN(Y43)</f>
        <v>60.66991671773669</v>
      </c>
      <c r="AC43" s="64"/>
      <c r="AD43" s="82">
        <f>$AA$40/$M$40*M43</f>
        <v>6.5793841245498515E-4</v>
      </c>
      <c r="AE43" s="82">
        <f>$AB$40/$M$40*M43</f>
        <v>-1.1551237602062698E-3</v>
      </c>
      <c r="AF43" s="22">
        <f t="shared" si="0"/>
        <v>-1.3244802305228278</v>
      </c>
      <c r="AG43" s="22">
        <f t="shared" si="0"/>
        <v>60.671071841496897</v>
      </c>
      <c r="AH43" s="64"/>
      <c r="AI43" s="25">
        <f>A43</f>
        <v>2</v>
      </c>
      <c r="AJ43" s="82">
        <f t="shared" si="1"/>
        <v>719633.34595275403</v>
      </c>
      <c r="AK43" s="82">
        <f t="shared" si="1"/>
        <v>464860.77713416755</v>
      </c>
      <c r="AL43" s="66"/>
      <c r="AM43" s="9" t="str">
        <f>IF(A44=0,A43&amp;" - 1",A43&amp;" - "&amp;A44)</f>
        <v>2 - 3</v>
      </c>
      <c r="AN43" s="18">
        <f>AN42+F42+F43</f>
        <v>-49.179999999934807</v>
      </c>
      <c r="AO43" s="18">
        <f>AN43*G43</f>
        <v>2983.7505999952432</v>
      </c>
      <c r="AP43" s="9" t="str">
        <f>D43&amp;","&amp;C43</f>
        <v>464860.58,719633.05</v>
      </c>
    </row>
    <row r="44" spans="1:44" s="46" customFormat="1">
      <c r="A44" s="20">
        <f>A43+1</f>
        <v>3</v>
      </c>
      <c r="B44" s="44"/>
      <c r="C44" s="60">
        <v>719631.73</v>
      </c>
      <c r="D44" s="60">
        <v>464921.25</v>
      </c>
      <c r="E44" s="79"/>
      <c r="F44" s="72">
        <f>IF(C45=0,C44-$C$42,C44-C45)</f>
        <v>25.10999999998603</v>
      </c>
      <c r="G44" s="72">
        <f>IF(D45=0,D44-$D$42,D44-D45)</f>
        <v>1.2199999999720603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25.139620124401848</v>
      </c>
      <c r="N44" s="22">
        <f>IF(F44=0,,ATAN(G44/F44))</f>
        <v>4.8548043471747945E-2</v>
      </c>
      <c r="O44" s="22">
        <f>ABS(DEGREES(N44))</f>
        <v>2.7815979945488061</v>
      </c>
      <c r="P44" s="24" t="str">
        <f>TEXT(INT(O44),"00")</f>
        <v>02</v>
      </c>
      <c r="Q44" s="25" t="str">
        <f>TEXT((O44-P44)*60,"00")</f>
        <v>47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47</v>
      </c>
      <c r="U44" s="24" t="str">
        <f>IF(L44="",IF(G44&gt;0,"W","E"),"")</f>
        <v>W</v>
      </c>
      <c r="V44" s="44"/>
      <c r="W44" s="22">
        <f>IF(S44="due",90*(I44+K44),S44+T44/60)</f>
        <v>2.7833333333333332</v>
      </c>
      <c r="X44" s="22">
        <f>IF(R44="",W44,IF(R44="N",IF(U44="E",180+W44,180-W44),IF(U44="E",360-W44,W44)))</f>
        <v>2.7833333333333332</v>
      </c>
      <c r="Y44" s="22">
        <f>RADIANS(X44)</f>
        <v>4.8578330847175506E-2</v>
      </c>
      <c r="Z44" s="64"/>
      <c r="AA44" s="58">
        <f>-M44*COS(Y44)</f>
        <v>-25.109963037871001</v>
      </c>
      <c r="AB44" s="58">
        <f>-M44*SIN(Y44)</f>
        <v>-1.2207605154093613</v>
      </c>
      <c r="AC44" s="64"/>
      <c r="AD44" s="82">
        <f>$AA$40/$M$40*M44</f>
        <v>2.7256318288086342E-4</v>
      </c>
      <c r="AE44" s="82">
        <f>$AB$40/$M$40*M44</f>
        <v>-4.7853142899552647E-4</v>
      </c>
      <c r="AF44" s="22">
        <f>AA44-AD44</f>
        <v>-25.110235601053883</v>
      </c>
      <c r="AG44" s="22">
        <f>AB44-AE44</f>
        <v>-1.2202819839803658</v>
      </c>
      <c r="AH44" s="64"/>
      <c r="AI44" s="25">
        <f>A44</f>
        <v>3</v>
      </c>
      <c r="AJ44" s="82">
        <f t="shared" si="1"/>
        <v>719632.02147252345</v>
      </c>
      <c r="AK44" s="82">
        <f t="shared" si="1"/>
        <v>464921.44820600905</v>
      </c>
      <c r="AL44" s="66"/>
      <c r="AM44" s="9" t="str">
        <f>IF(A45=0,A44&amp;" - 1",A44&amp;" - "&amp;A45)</f>
        <v>3 - 4</v>
      </c>
      <c r="AN44" s="18">
        <f>AN43+F43+F44</f>
        <v>-22.749999999883585</v>
      </c>
      <c r="AO44" s="18">
        <f>AN44*G44</f>
        <v>-27.754999999222346</v>
      </c>
      <c r="AP44" s="9" t="str">
        <f>D44&amp;","&amp;C44</f>
        <v>464921.25,719631.73</v>
      </c>
    </row>
    <row r="45" spans="1:44" s="46" customFormat="1">
      <c r="A45" s="20">
        <f>A44+1</f>
        <v>4</v>
      </c>
      <c r="B45" s="44"/>
      <c r="C45" s="60">
        <v>719606.62</v>
      </c>
      <c r="D45" s="60">
        <v>464920.03</v>
      </c>
      <c r="E45" s="79"/>
      <c r="F45" s="72">
        <f>IF(C46=0,C45-$C$42,C45-C46)</f>
        <v>-1.1800000000512227</v>
      </c>
      <c r="G45" s="72">
        <f>IF(D46=0,D45-$D$42,D45-D46)</f>
        <v>59.930000000051223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59.94161576072387</v>
      </c>
      <c r="N45" s="22">
        <f>IF(F45=0,,ATAN(G45/F45))</f>
        <v>-1.5511092327298257</v>
      </c>
      <c r="O45" s="22">
        <f>ABS(DEGREES(N45))</f>
        <v>88.872012599194392</v>
      </c>
      <c r="P45" s="24" t="str">
        <f>TEXT(INT(O45),"00")</f>
        <v>88</v>
      </c>
      <c r="Q45" s="25" t="str">
        <f>TEXT((O45-P45)*60,"00")</f>
        <v>52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52</v>
      </c>
      <c r="U45" s="24" t="str">
        <f>IF(L45="",IF(G45&gt;0,"W","E"),"")</f>
        <v>W</v>
      </c>
      <c r="V45" s="44"/>
      <c r="W45" s="22">
        <f>IF(S45="due",90*(I45+K45),S45+T45/60)</f>
        <v>88.86666666666666</v>
      </c>
      <c r="X45" s="22">
        <f>IF(R45="",W45,IF(R45="N",IF(U45="E",180+W45,180-W45),IF(U45="E",360-W45,W45)))</f>
        <v>91.13333333333334</v>
      </c>
      <c r="Y45" s="22">
        <f>RADIANS(X45)</f>
        <v>1.5905767249841658</v>
      </c>
      <c r="Z45" s="64"/>
      <c r="AA45" s="58">
        <f>-M45*COS(Y45)</f>
        <v>1.1855917110699781</v>
      </c>
      <c r="AB45" s="58">
        <f>-M45*SIN(Y45)</f>
        <v>-59.929889640319729</v>
      </c>
      <c r="AC45" s="64"/>
      <c r="AD45" s="82">
        <f>$AA$40/$M$40*M45</f>
        <v>6.4988561871331593E-4</v>
      </c>
      <c r="AE45" s="82">
        <f>$AB$40/$M$40*M45</f>
        <v>-1.1409856992404513E-3</v>
      </c>
      <c r="AF45" s="22">
        <f>AA45-AD45</f>
        <v>1.1849418254512647</v>
      </c>
      <c r="AG45" s="22">
        <f>AB45-AE45</f>
        <v>-59.928748654620492</v>
      </c>
      <c r="AH45" s="64"/>
      <c r="AI45" s="25">
        <f>A45</f>
        <v>4</v>
      </c>
      <c r="AJ45" s="82">
        <f t="shared" ref="AJ45" si="2">AJ44+AF44</f>
        <v>719606.91123692237</v>
      </c>
      <c r="AK45" s="82">
        <f t="shared" ref="AK45" si="3">AK44+AG44</f>
        <v>464920.22792402509</v>
      </c>
      <c r="AL45" s="66"/>
      <c r="AM45" s="9" t="str">
        <f>IF(A46=0,A45&amp;" - 1",A45&amp;" - "&amp;A46)</f>
        <v>4 - 1</v>
      </c>
      <c r="AN45" s="18">
        <f>AN44+F44+F45</f>
        <v>1.1800000000512227</v>
      </c>
      <c r="AO45" s="18">
        <f>AN45*G45</f>
        <v>70.717400003130223</v>
      </c>
      <c r="AP45" s="9" t="str">
        <f>D45&amp;","&amp;C45</f>
        <v>464920.03,719606.62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3003.6620000016865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1501.8310000008432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6.2313596427815091E-3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25715.213622615516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160.24074437347161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3.7541746444915702E-3</v>
      </c>
      <c r="AB40" s="91">
        <f>SUM(AB42:AB65536)</f>
        <v>4.9735315155674531E-3</v>
      </c>
      <c r="AC40" s="91"/>
      <c r="AD40" s="91">
        <f>SUM(AD42:AD65536)</f>
        <v>3.7541746444915698E-3</v>
      </c>
      <c r="AE40" s="91">
        <f>SUM(AE42:AE65536)</f>
        <v>4.9735315155674531E-3</v>
      </c>
      <c r="AF40" s="91">
        <f>SUM(AF42:AF65536)</f>
        <v>0</v>
      </c>
      <c r="AG40" s="91">
        <f>SUM(AG42:AG65536)</f>
        <v>-2.4424906541753444E-15</v>
      </c>
      <c r="AH40" s="92"/>
      <c r="AI40" s="93">
        <v>1</v>
      </c>
      <c r="AJ40" s="92">
        <f>AJ44+AF44</f>
        <v>719582.7855735342</v>
      </c>
      <c r="AK40" s="92">
        <f>AK44+AG44</f>
        <v>464859.61979519948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1594.4499999999534</v>
      </c>
      <c r="G41" s="72">
        <f>IF(D42=0,D41-$D$41,D41-D42)</f>
        <v>-2380.7900000000373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2865.3851096493167</v>
      </c>
      <c r="N41" s="36">
        <f>IF(F41=0,,ATAN(G41/F41))</f>
        <v>-0.98068653141338147</v>
      </c>
      <c r="O41" s="36">
        <f>ABS(DEGREES(N41))</f>
        <v>56.189199275310585</v>
      </c>
      <c r="P41" s="37" t="str">
        <f>TEXT(INT(O41),"00")</f>
        <v>56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11</v>
      </c>
      <c r="U41" s="40" t="str">
        <f>IF(L41="",IF(G41&gt;0,"W","E"),"")</f>
        <v>E</v>
      </c>
      <c r="V41" s="41"/>
      <c r="W41" s="22">
        <f>IF(S41="due",90*(I41+K41),S41+T41/60)</f>
        <v>56.18333333333333</v>
      </c>
      <c r="X41" s="22">
        <f>IF(R41="",W41,IF(R41="N",IF(U41="E",180+W41,180-W41),IF(U41="E",360-W41,W41)))</f>
        <v>303.81666666666666</v>
      </c>
      <c r="Y41" s="22">
        <f>RADIANS(X41)</f>
        <v>5.3026011557674391</v>
      </c>
      <c r="Z41" s="64"/>
      <c r="AA41" s="58">
        <f>-M41*COS(Y41)</f>
        <v>-1594.6937369264201</v>
      </c>
      <c r="AB41" s="58">
        <f>-M41*SIN(Y41)</f>
        <v>2380.6267477300335</v>
      </c>
      <c r="AC41" s="64"/>
      <c r="AD41" s="22">
        <v>0</v>
      </c>
      <c r="AE41" s="22">
        <v>0</v>
      </c>
      <c r="AF41" s="22">
        <f t="shared" ref="AF41:AG43" si="0">AA41-AD41</f>
        <v>-1594.6937369264201</v>
      </c>
      <c r="AG41" s="22">
        <f t="shared" si="0"/>
        <v>2380.6267477300335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719634.17</v>
      </c>
      <c r="D42" s="60">
        <v>464831.01</v>
      </c>
      <c r="E42" s="79"/>
      <c r="F42" s="72">
        <f>IF(C43=0,C42-$C$42,C42-C43)</f>
        <v>1.1199999999953434</v>
      </c>
      <c r="G42" s="72">
        <f>IF(D43=0,D42-$D$42,D42-D43)</f>
        <v>-29.570000000006985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29.591203084707498</v>
      </c>
      <c r="N42" s="36">
        <f>IF(F42=0,,ATAN(G42/F42))</f>
        <v>-1.5329381978341663</v>
      </c>
      <c r="O42" s="36">
        <f>ABS(DEGREES(N42))</f>
        <v>87.830888990288159</v>
      </c>
      <c r="P42" s="37" t="str">
        <f>TEXT(INT(O42),"00")</f>
        <v>87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87.833333333333329</v>
      </c>
      <c r="X42" s="22">
        <f>IF(R42="",W42,IF(R42="N",IF(U42="E",180+W42,180-W42),IF(U42="E",360-W42,W42)))</f>
        <v>272.16666666666669</v>
      </c>
      <c r="Y42" s="22">
        <f>RADIANS(X42)</f>
        <v>4.7502044475112335</v>
      </c>
      <c r="Z42" s="64"/>
      <c r="AA42" s="58">
        <f>-M42*COS(Y42)</f>
        <v>-1.1187384885396063</v>
      </c>
      <c r="AB42" s="58">
        <f>-M42*SIN(Y42)</f>
        <v>29.570047754352082</v>
      </c>
      <c r="AC42" s="64"/>
      <c r="AD42" s="82">
        <f>$AA$40/$M$40*M42</f>
        <v>6.9327276751593165E-4</v>
      </c>
      <c r="AE42" s="82">
        <f>$AB$40/$M$40*M42</f>
        <v>9.1844793720088664E-4</v>
      </c>
      <c r="AF42" s="22">
        <f t="shared" si="0"/>
        <v>-1.1194317613071223</v>
      </c>
      <c r="AG42" s="22">
        <f t="shared" si="0"/>
        <v>29.569129306414879</v>
      </c>
      <c r="AH42" s="63"/>
      <c r="AI42" s="38">
        <f>A42</f>
        <v>1</v>
      </c>
      <c r="AJ42" s="82">
        <f t="shared" ref="AJ42:AK44" si="1">AJ41+AF41</f>
        <v>719633.92626307358</v>
      </c>
      <c r="AK42" s="82">
        <f t="shared" si="1"/>
        <v>464830.84674772999</v>
      </c>
      <c r="AL42" s="66"/>
      <c r="AM42" s="9" t="str">
        <f>IF(A43=0,A42&amp;" - 1",A42&amp;" - "&amp;A43)</f>
        <v>1 - 2</v>
      </c>
      <c r="AN42" s="18">
        <f>F42</f>
        <v>1.1199999999953434</v>
      </c>
      <c r="AO42" s="18">
        <f>AN42*G42</f>
        <v>-33.118399999870128</v>
      </c>
      <c r="AP42" s="9" t="str">
        <f>D42&amp;","&amp;C42</f>
        <v>464831.01,719634.17</v>
      </c>
    </row>
    <row r="43" spans="1:44">
      <c r="A43" s="20">
        <f>A42+1</f>
        <v>2</v>
      </c>
      <c r="B43" s="44"/>
      <c r="C43" s="60">
        <v>719633.05</v>
      </c>
      <c r="D43" s="60">
        <v>464860.58</v>
      </c>
      <c r="E43" s="79"/>
      <c r="F43" s="72">
        <f>IF(C44=0,C43-$C$42,C43-C44)</f>
        <v>25.25</v>
      </c>
      <c r="G43" s="72">
        <f>IF(D44=0,D43-$D$42,D43-D44)</f>
        <v>0.48000000003958121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25.254561964129135</v>
      </c>
      <c r="N43" s="36">
        <f>IF(F43=0,,ATAN(G43/F43))</f>
        <v>1.9007611578595696E-2</v>
      </c>
      <c r="O43" s="36">
        <f>ABS(DEGREES(N43))</f>
        <v>1.0890559220775295</v>
      </c>
      <c r="P43" s="37" t="str">
        <f>TEXT(INT(O43),"00")</f>
        <v>01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1.0833333333333333</v>
      </c>
      <c r="X43" s="22">
        <f>IF(R43="",W43,IF(R43="N",IF(U43="E",180+W43,180-W43),IF(U43="E",360-W43,W43)))</f>
        <v>1.0833333333333333</v>
      </c>
      <c r="Y43" s="22">
        <f>RADIANS(X43)</f>
        <v>1.8907733563271901E-2</v>
      </c>
      <c r="Z43" s="64"/>
      <c r="AA43" s="58">
        <f>-M43*COS(Y43)</f>
        <v>-25.250047815505106</v>
      </c>
      <c r="AB43" s="58">
        <f>-M43*SIN(Y43)</f>
        <v>-0.47747807776270007</v>
      </c>
      <c r="AC43" s="64"/>
      <c r="AD43" s="82">
        <f>$AA$40/$M$40*M43</f>
        <v>5.9167246479148873E-4</v>
      </c>
      <c r="AE43" s="82">
        <f>$AB$40/$M$40*M43</f>
        <v>7.8384783053492583E-4</v>
      </c>
      <c r="AF43" s="22">
        <f t="shared" si="0"/>
        <v>-25.250639487969899</v>
      </c>
      <c r="AG43" s="22">
        <f t="shared" si="0"/>
        <v>-0.47826192559323499</v>
      </c>
      <c r="AH43" s="64"/>
      <c r="AI43" s="25">
        <f>A43</f>
        <v>2</v>
      </c>
      <c r="AJ43" s="82">
        <f t="shared" si="1"/>
        <v>719632.80683131225</v>
      </c>
      <c r="AK43" s="82">
        <f t="shared" si="1"/>
        <v>464860.4158770364</v>
      </c>
      <c r="AL43" s="66"/>
      <c r="AM43" s="9" t="str">
        <f>IF(A44=0,A43&amp;" - 1",A43&amp;" - "&amp;A44)</f>
        <v>2 - 3</v>
      </c>
      <c r="AN43" s="18">
        <f>AN42+F42+F43</f>
        <v>27.489999999990687</v>
      </c>
      <c r="AO43" s="18">
        <f>AN43*G43</f>
        <v>13.195200001083617</v>
      </c>
      <c r="AP43" s="9" t="str">
        <f>D43&amp;","&amp;C43</f>
        <v>464860.58,719633.05</v>
      </c>
    </row>
    <row r="44" spans="1:44" s="46" customFormat="1">
      <c r="A44" s="20">
        <f>A43+1</f>
        <v>3</v>
      </c>
      <c r="B44" s="44"/>
      <c r="C44" s="60">
        <v>719607.8</v>
      </c>
      <c r="D44" s="60">
        <v>464860.1</v>
      </c>
      <c r="E44" s="79"/>
      <c r="F44" s="72">
        <f>IF(C45=0,C44-$C$42,C44-C45)</f>
        <v>24.770000000018626</v>
      </c>
      <c r="G44" s="72">
        <f>IF(D45=0,D44-$D$42,D44-D45)</f>
        <v>0.31999999994877726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24.772066930332841</v>
      </c>
      <c r="N44" s="22">
        <f>IF(F44=0,,ATAN(G44/F44))</f>
        <v>1.2918134816649522E-2</v>
      </c>
      <c r="O44" s="22">
        <f>ABS(DEGREES(N44))</f>
        <v>0.7401546041750231</v>
      </c>
      <c r="P44" s="24" t="str">
        <f>TEXT(INT(O44),"00")</f>
        <v>00</v>
      </c>
      <c r="Q44" s="25" t="str">
        <f>TEXT((O44-P44)*60,"00")</f>
        <v>44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44</v>
      </c>
      <c r="U44" s="24" t="str">
        <f>IF(L44="",IF(G44&gt;0,"W","E"),"")</f>
        <v>W</v>
      </c>
      <c r="V44" s="44"/>
      <c r="W44" s="22">
        <f>IF(S44="due",90*(I44+K44),S44+T44/60)</f>
        <v>0.73333333333333328</v>
      </c>
      <c r="X44" s="22">
        <f>IF(R44="",W44,IF(R44="N",IF(U44="E",180+W44,180-W44),IF(U44="E",360-W44,W44)))</f>
        <v>0.73333333333333328</v>
      </c>
      <c r="Y44" s="22">
        <f>RADIANS(X44)</f>
        <v>1.2799081181291749E-2</v>
      </c>
      <c r="Z44" s="64"/>
      <c r="AA44" s="58">
        <f>-M44*COS(Y44)</f>
        <v>-24.770037921639727</v>
      </c>
      <c r="AB44" s="58">
        <f>-M44*SIN(Y44)</f>
        <v>-0.31705103914012639</v>
      </c>
      <c r="AC44" s="64"/>
      <c r="AD44" s="82">
        <f>$AA$40/$M$40*M44</f>
        <v>5.8036840708098898E-4</v>
      </c>
      <c r="AE44" s="82">
        <f>$AB$40/$M$40*M44</f>
        <v>7.6887221202994881E-4</v>
      </c>
      <c r="AF44" s="22">
        <f>AA44-AD44</f>
        <v>-24.770618290046809</v>
      </c>
      <c r="AG44" s="22">
        <f>AB44-AE44</f>
        <v>-0.31781991135215631</v>
      </c>
      <c r="AH44" s="64"/>
      <c r="AI44" s="25">
        <f>A44</f>
        <v>3</v>
      </c>
      <c r="AJ44" s="82">
        <f t="shared" si="1"/>
        <v>719607.55619182426</v>
      </c>
      <c r="AK44" s="82">
        <f t="shared" si="1"/>
        <v>464859.93761511083</v>
      </c>
      <c r="AL44" s="66"/>
      <c r="AM44" s="9" t="str">
        <f>IF(A45=0,A44&amp;" - 1",A44&amp;" - "&amp;A45)</f>
        <v>3 - 4</v>
      </c>
      <c r="AN44" s="18">
        <f>AN43+F43+F44</f>
        <v>77.510000000009313</v>
      </c>
      <c r="AO44" s="18">
        <f>AN44*G44</f>
        <v>24.803199996032706</v>
      </c>
      <c r="AP44" s="9" t="str">
        <f>D44&amp;","&amp;C44</f>
        <v>464860.1,719607.8</v>
      </c>
    </row>
    <row r="45" spans="1:44" s="46" customFormat="1">
      <c r="A45" s="20">
        <f t="shared" ref="A45:A46" si="2">A44+1</f>
        <v>4</v>
      </c>
      <c r="B45" s="44"/>
      <c r="C45" s="60">
        <v>719583.03</v>
      </c>
      <c r="D45" s="60">
        <v>464859.78</v>
      </c>
      <c r="E45" s="79"/>
      <c r="F45" s="72">
        <f t="shared" ref="F45:F46" si="3">IF(C46=0,C45-$C$42,C45-C46)</f>
        <v>-0.97999999998137355</v>
      </c>
      <c r="G45" s="72">
        <f t="shared" ref="G45:G46" si="4">IF(D46=0,D45-$D$42,D45-D46)</f>
        <v>30.42000000004191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30.43578157370882</v>
      </c>
      <c r="N45" s="22">
        <f t="shared" ref="N45:N46" si="11">IF(F45=0,,ATAN(G45/F45))</f>
        <v>-1.5385918172416293</v>
      </c>
      <c r="O45" s="22">
        <f t="shared" ref="O45:O46" si="12">ABS(DEGREES(N45))</f>
        <v>88.154817521309042</v>
      </c>
      <c r="P45" s="24" t="str">
        <f t="shared" ref="P45:P46" si="13">TEXT(INT(O45),"00")</f>
        <v>88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88.15</v>
      </c>
      <c r="X45" s="22">
        <f t="shared" ref="X45:X46" si="20">IF(R45="",W45,IF(R45="N",IF(U45="E",180+W45,180-W45),IF(U45="E",360-W45,W45)))</f>
        <v>91.85</v>
      </c>
      <c r="Y45" s="22">
        <f t="shared" ref="Y45:Y46" si="21">RADIANS(X45)</f>
        <v>1.6030849179567916</v>
      </c>
      <c r="Z45" s="64"/>
      <c r="AA45" s="58">
        <f t="shared" ref="AA45:AA46" si="22">-M45*COS(Y45)</f>
        <v>0.98255775904865628</v>
      </c>
      <c r="AB45" s="58">
        <f t="shared" ref="AB45:AB46" si="23">-M45*SIN(Y45)</f>
        <v>-30.419917492535159</v>
      </c>
      <c r="AC45" s="64"/>
      <c r="AD45" s="82">
        <f t="shared" ref="AD45:AD46" si="24">$AA$40/$M$40*M45</f>
        <v>7.1305983953116056E-4</v>
      </c>
      <c r="AE45" s="82">
        <f t="shared" ref="AE45:AE46" si="25">$AB$40/$M$40*M45</f>
        <v>9.4466185519560255E-4</v>
      </c>
      <c r="AF45" s="22">
        <f t="shared" ref="AF45:AF46" si="26">AA45-AD45</f>
        <v>0.98184469920912509</v>
      </c>
      <c r="AG45" s="22">
        <f t="shared" ref="AG45:AG46" si="27">AB45-AE45</f>
        <v>-30.420862154390356</v>
      </c>
      <c r="AH45" s="64"/>
      <c r="AI45" s="25">
        <f t="shared" ref="AI45:AI46" si="28">A45</f>
        <v>4</v>
      </c>
      <c r="AJ45" s="82">
        <f t="shared" ref="AJ45:AJ46" si="29">AJ44+AF44</f>
        <v>719582.7855735342</v>
      </c>
      <c r="AK45" s="82">
        <f t="shared" ref="AK45:AK46" si="30">AK44+AG44</f>
        <v>464859.61979519948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101.30000000004657</v>
      </c>
      <c r="AO45" s="18">
        <f t="shared" ref="AO45:AO46" si="33">AN45*G45</f>
        <v>3081.5460000056619</v>
      </c>
      <c r="AP45" s="9" t="str">
        <f t="shared" ref="AP45:AP46" si="34">D45&amp;","&amp;C45</f>
        <v>464859.78,719583.03</v>
      </c>
    </row>
    <row r="46" spans="1:44" s="46" customFormat="1">
      <c r="A46" s="20">
        <f t="shared" si="2"/>
        <v>5</v>
      </c>
      <c r="B46" s="44"/>
      <c r="C46" s="60">
        <v>719584.01</v>
      </c>
      <c r="D46" s="60">
        <v>464829.36</v>
      </c>
      <c r="E46" s="79"/>
      <c r="F46" s="72">
        <f t="shared" si="3"/>
        <v>-50.160000000032596</v>
      </c>
      <c r="G46" s="72">
        <f t="shared" si="4"/>
        <v>-1.6500000000232831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50.18713082059331</v>
      </c>
      <c r="N46" s="22">
        <f t="shared" si="11"/>
        <v>3.2882879805954314E-2</v>
      </c>
      <c r="O46" s="22">
        <f t="shared" si="12"/>
        <v>1.8840502311171456</v>
      </c>
      <c r="P46" s="24" t="str">
        <f t="shared" si="13"/>
        <v>01</v>
      </c>
      <c r="Q46" s="25" t="str">
        <f t="shared" si="14"/>
        <v>53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53</v>
      </c>
      <c r="U46" s="24" t="str">
        <f t="shared" si="18"/>
        <v>E</v>
      </c>
      <c r="V46" s="44"/>
      <c r="W46" s="22">
        <f t="shared" si="19"/>
        <v>1.8833333333333333</v>
      </c>
      <c r="X46" s="22">
        <f t="shared" si="20"/>
        <v>181.88333333333333</v>
      </c>
      <c r="Y46" s="22">
        <f t="shared" si="21"/>
        <v>3.1744630211690197</v>
      </c>
      <c r="Z46" s="64"/>
      <c r="AA46" s="58">
        <f t="shared" si="22"/>
        <v>50.160020641280276</v>
      </c>
      <c r="AB46" s="58">
        <f t="shared" si="23"/>
        <v>1.6493723866014707</v>
      </c>
      <c r="AC46" s="64"/>
      <c r="AD46" s="82">
        <f t="shared" si="24"/>
        <v>1.1758011655719999E-3</v>
      </c>
      <c r="AE46" s="82">
        <f t="shared" si="25"/>
        <v>1.5577016806060894E-3</v>
      </c>
      <c r="AF46" s="22">
        <f t="shared" si="26"/>
        <v>50.158844840114703</v>
      </c>
      <c r="AG46" s="22">
        <f t="shared" si="27"/>
        <v>1.6478146849208646</v>
      </c>
      <c r="AH46" s="64"/>
      <c r="AI46" s="25">
        <f t="shared" si="28"/>
        <v>5</v>
      </c>
      <c r="AJ46" s="82">
        <f t="shared" si="29"/>
        <v>719583.76741823344</v>
      </c>
      <c r="AK46" s="82">
        <f t="shared" si="30"/>
        <v>464829.19893304509</v>
      </c>
      <c r="AL46" s="66"/>
      <c r="AM46" s="9" t="str">
        <f t="shared" si="31"/>
        <v>5 - 1</v>
      </c>
      <c r="AN46" s="18">
        <f t="shared" si="32"/>
        <v>50.160000000032596</v>
      </c>
      <c r="AO46" s="18">
        <f t="shared" si="33"/>
        <v>-82.76400000122166</v>
      </c>
      <c r="AP46" s="9" t="str">
        <f t="shared" si="34"/>
        <v>464829.36,719584.01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4652</vt:lpstr>
      <vt:lpstr>4653</vt:lpstr>
      <vt:lpstr>4654</vt:lpstr>
      <vt:lpstr>4655</vt:lpstr>
      <vt:lpstr>4656</vt:lpstr>
      <vt:lpstr>4657</vt:lpstr>
      <vt:lpstr>4658</vt:lpstr>
      <vt:lpstr>4659</vt:lpstr>
      <vt:lpstr>4660</vt:lpstr>
      <vt:lpstr>4661</vt:lpstr>
      <vt:lpstr>'4652'!Print_Area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2007-05-22T06:57:31Z</dcterms:modified>
</cp:coreProperties>
</file>