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62" sheetId="2" r:id="rId1"/>
    <sheet name="4663" sheetId="4" r:id="rId2"/>
    <sheet name="4664" sheetId="5" r:id="rId3"/>
    <sheet name="4665" sheetId="6" r:id="rId4"/>
    <sheet name="4666" sheetId="7" r:id="rId5"/>
    <sheet name="4667" sheetId="8" r:id="rId6"/>
    <sheet name="4668" sheetId="9" r:id="rId7"/>
    <sheet name="4669" sheetId="10" r:id="rId8"/>
    <sheet name="4670" sheetId="11" r:id="rId9"/>
    <sheet name="4671" sheetId="3" r:id="rId10"/>
  </sheets>
  <definedNames>
    <definedName name="_xlnm.Print_Area" localSheetId="0">'4662'!$A$1:$AJ$43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6" i="10"/>
  <c r="AA46"/>
  <c r="AB45"/>
  <c r="AA45"/>
  <c r="AB45" i="9"/>
  <c r="AA45"/>
  <c r="AB45" i="8"/>
  <c r="AA45"/>
  <c r="AB46" i="7"/>
  <c r="AA46"/>
  <c r="AB45"/>
  <c r="AA45"/>
  <c r="AB46" i="6"/>
  <c r="AA46"/>
  <c r="AB45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0"/>
  <c r="AK45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<sst xmlns="http://schemas.openxmlformats.org/spreadsheetml/2006/main" count="930" uniqueCount="100">
  <si>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</si>
  <si>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</si>
  <si>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</si>
  <si>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</si>
  <si>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</si>
  <si>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</si>
  <si>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</si>
  <si>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</si>
  <si>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</si>
  <si>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</si>
  <si>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</si>
  <si>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</si>
  <si>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</si>
  <si>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</si>
  <si>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</si>
  <si>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</si>
  <si>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</si>
  <si>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</si>
  <si>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</si>
  <si>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</si>
  <si>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</si>
  <si>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</si>
  <si>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</si>
  <si>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</si>
  <si>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</si>
  <si>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</si>
  <si>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</si>
  <si>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</si>
  <si>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</si>
  <si>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</si>
  <si>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</si>
  <si>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</si>
  <si>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</si>
  <si>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</si>
  <si>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</si>
  <si>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</si>
  <si>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</si>
  <si>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</si>
  <si>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</si>
  <si>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</si>
  <si>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</si>
  <si>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</si>
  <si>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</si>
  <si>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</si>
  <si>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</si>
  <si>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</si>
  <si>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</si>
  <si>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</si>
  <si>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</si>
  <si>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</si>
  <si>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</si>
  <si>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</si>
  <si>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</si>
  <si>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</si>
  <si>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</si>
  <si>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</si>
  <si>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</si>
  <si>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4662</t>
  </si>
  <si>
    <t>Palomaria, Guillermo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</si>
  <si>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</si>
  <si>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</si>
  <si>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</si>
  <si>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</si>
  <si>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</si>
  <si>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</si>
  <si>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</si>
  <si>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17, 1972</t>
  </si>
  <si>
    <t>1,466.68</t>
  </si>
  <si>
    <t>BLLM 1</t>
  </si>
  <si>
    <t>4663</t>
  </si>
  <si>
    <t>Public Land</t>
  </si>
  <si>
    <t>November 18, 1972</t>
  </si>
  <si>
    <t>1,517.68</t>
  </si>
  <si>
    <t>4664</t>
  </si>
  <si>
    <t>1,464.47</t>
  </si>
  <si>
    <t>4665</t>
  </si>
  <si>
    <t>Magbanua, Maria</t>
  </si>
  <si>
    <t>Bo. 1 Lopez Jaena</t>
  </si>
  <si>
    <t>November 18, 1072</t>
  </si>
  <si>
    <t>1,508.54</t>
  </si>
  <si>
    <t>4666</t>
  </si>
  <si>
    <t>Sumidcay, Lose</t>
  </si>
  <si>
    <t>1, 598.93</t>
  </si>
  <si>
    <t>4667</t>
  </si>
  <si>
    <t>1,594.98</t>
  </si>
  <si>
    <t>4668</t>
  </si>
  <si>
    <t>Jaranilla, Nestor</t>
  </si>
  <si>
    <t>6 30 N. 124 40. E.</t>
  </si>
  <si>
    <t>1,438.32</t>
  </si>
  <si>
    <t>4669</t>
  </si>
  <si>
    <t>Jaranilla, Luzvimin</t>
  </si>
  <si>
    <t>1,492.93</t>
  </si>
  <si>
    <t>4670</t>
  </si>
  <si>
    <t>Rates, Leonardo</t>
  </si>
  <si>
    <t>1,533.12</t>
  </si>
  <si>
    <t>4671</t>
  </si>
  <si>
    <t>Nadales,Juana Vda de</t>
  </si>
  <si>
    <t xml:space="preserve">409 C-4 </t>
  </si>
  <si>
    <t>Nov. 17, 1972</t>
  </si>
  <si>
    <t>1,534.51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</si>
</sst>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2933.3553999992009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1466.6776999996005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7.3163706158222664E-3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21487.976216935211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157.21399778707249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-2.1791611507850916E-3</v>
      </c>
      <c r="AB40" s="91">
        <f>SUM(AB42:AB65536)</f>
        <v>6.9843063840997477E-3</v>
      </c>
      <c r="AC40" s="91"/>
      <c r="AD40" s="91">
        <f>SUM(AD42:AD65536)</f>
        <v>-2.1791611507850916E-3</v>
      </c>
      <c r="AE40" s="91">
        <f>SUM(AE42:AE65536)</f>
        <v>6.9843063840997477E-3</v>
      </c>
      <c r="AF40" s="91">
        <f>SUM(AF42:AF65536)</f>
        <v>0</v>
      </c>
      <c r="AG40" s="91">
        <f>SUM(AG42:AG65536)</f>
        <v>-2.4424906541753444E-15</v>
      </c>
      <c r="AH40" s="92"/>
      <c r="AI40" s="93">
        <v>1</v>
      </c>
      <c r="AJ40" s="92">
        <f>AJ44+AF44</f>
        <v>719585.86329081142</v>
      </c>
      <c r="AK40" s="92">
        <f>AK44+AG44</f>
        <v>464780.12672859634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1592.1600000000326</v>
      </c>
      <c r="G41" s="72">
        <f>IF(D42=0,D41-$D$41,D41-D42)</f>
        <v>-2305.4100000000326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2801.7652888313564</v>
      </c>
      <c r="N41" s="36">
        <f>IF(F41=0,,ATAN(G41/F41))</f>
        <v>-0.96639410654756785</v>
      </c>
      <c r="O41" s="36">
        <f>ABS(DEGREES(N41))</f>
        <v>55.370303651491632</v>
      </c>
      <c r="P41" s="37" t="str">
        <f>TEXT(INT(O41),"00")</f>
        <v>55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22</v>
      </c>
      <c r="U41" s="40" t="str">
        <f>IF(L41="",IF(G41&gt;0,"W","E"),"")</f>
        <v>E</v>
      </c>
      <c r="V41" s="41"/>
      <c r="W41" s="22">
        <f>IF(S41="due",90*(I41+K41),S41+T41/60)</f>
        <v>55.366666666666667</v>
      </c>
      <c r="X41" s="22">
        <f>IF(R41="",W41,IF(R41="N",IF(U41="E",180+W41,180-W41),IF(U41="E",360-W41,W41)))</f>
        <v>304.63333333333333</v>
      </c>
      <c r="Y41" s="22">
        <f>RADIANS(X41)</f>
        <v>5.3168546779920591</v>
      </c>
      <c r="Z41" s="64"/>
      <c r="AA41" s="58">
        <f>-M41*COS(Y41)</f>
        <v>-1592.3063381328402</v>
      </c>
      <c r="AB41" s="58">
        <f>-M41*SIN(Y41)</f>
        <v>2305.3089292418576</v>
      </c>
      <c r="AC41" s="64"/>
      <c r="AD41" s="22">
        <v>0</v>
      </c>
      <c r="AE41" s="22">
        <v>0</v>
      </c>
      <c r="AF41" s="22">
        <f t="shared" ref="AF41:AG43" si="0">AA41-AD41</f>
        <v>-1592.3063381328402</v>
      </c>
      <c r="AG41" s="22">
        <f t="shared" si="0"/>
        <v>2305.3089292418576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719636.46</v>
      </c>
      <c r="D42" s="60">
        <v>464755.63</v>
      </c>
      <c r="E42" s="79"/>
      <c r="F42" s="72">
        <f>IF(C43=0,C42-$C$42,C42-C43)</f>
        <v>0.96999999997206032</v>
      </c>
      <c r="G42" s="72">
        <f>IF(D43=0,D42-$D$42,D42-D43)</f>
        <v>-30.080000000016298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30.09563589627118</v>
      </c>
      <c r="N42" s="36">
        <f>IF(F42=0,,ATAN(G42/F42))</f>
        <v>-1.5385601573071837</v>
      </c>
      <c r="O42" s="36">
        <f>ABS(DEGREES(N42))</f>
        <v>88.153003540685646</v>
      </c>
      <c r="P42" s="37" t="str">
        <f>TEXT(INT(O42),"00")</f>
        <v>88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88.15</v>
      </c>
      <c r="X42" s="22">
        <f>IF(R42="",W42,IF(R42="N",IF(U42="E",180+W42,180-W42),IF(U42="E",360-W42,W42)))</f>
        <v>271.85000000000002</v>
      </c>
      <c r="Y42" s="22">
        <f>RADIANS(X42)</f>
        <v>4.7446775715465854</v>
      </c>
      <c r="Z42" s="64"/>
      <c r="AA42" s="58">
        <f>-M42*COS(Y42)</f>
        <v>-0.97157684259795407</v>
      </c>
      <c r="AB42" s="58">
        <f>-M42*SIN(Y42)</f>
        <v>30.079949109661968</v>
      </c>
      <c r="AC42" s="64"/>
      <c r="AD42" s="82">
        <f>$AA$40/$M$40*M42</f>
        <v>-4.1715904102987102E-4</v>
      </c>
      <c r="AE42" s="82">
        <f>$AB$40/$M$40*M42</f>
        <v>1.3370128925069074E-3</v>
      </c>
      <c r="AF42" s="22">
        <f t="shared" si="0"/>
        <v>-0.97115968355692417</v>
      </c>
      <c r="AG42" s="22">
        <f t="shared" si="0"/>
        <v>30.078612096769461</v>
      </c>
      <c r="AH42" s="63"/>
      <c r="AI42" s="38">
        <f>A42</f>
        <v>1</v>
      </c>
      <c r="AJ42" s="82">
        <f t="shared" ref="AJ42:AK44" si="1">AJ41+AF41</f>
        <v>719636.31366186717</v>
      </c>
      <c r="AK42" s="82">
        <f t="shared" si="1"/>
        <v>464755.52892924182</v>
      </c>
      <c r="AL42" s="66"/>
      <c r="AM42" s="9" t="str">
        <f>IF(A43=0,A42&amp;" - 1",A42&amp;" - "&amp;A43)</f>
        <v>1 - 2</v>
      </c>
      <c r="AN42" s="18">
        <f>F42</f>
        <v>0.96999999997206032</v>
      </c>
      <c r="AO42" s="18">
        <f>AN42*G42</f>
        <v>-29.177599999175385</v>
      </c>
      <c r="AP42" s="9" t="str">
        <f>D42&amp;","&amp;C42</f>
        <v>464755.63,719636.46</v>
      </c>
    </row>
    <row r="43" spans="1:44">
      <c r="A43" s="20">
        <f>A42+1</f>
        <v>2</v>
      </c>
      <c r="B43" s="44"/>
      <c r="C43" s="60">
        <v>719635.49</v>
      </c>
      <c r="D43" s="60">
        <v>464785.71</v>
      </c>
      <c r="E43" s="79"/>
      <c r="F43" s="72">
        <f>IF(C44=0,C43-$C$42,C43-C44)</f>
        <v>46.849999999976717</v>
      </c>
      <c r="G43" s="72">
        <f>IF(D44=0,D43-$D$42,D43-D44)</f>
        <v>2.1700000000419095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46.90022814441312</v>
      </c>
      <c r="N43" s="36">
        <f>IF(F43=0,,ATAN(G43/F43))</f>
        <v>4.6284955896520361E-2</v>
      </c>
      <c r="O43" s="36">
        <f>ABS(DEGREES(N43))</f>
        <v>2.6519326278197703</v>
      </c>
      <c r="P43" s="37" t="str">
        <f>TEXT(INT(O43),"00")</f>
        <v>02</v>
      </c>
      <c r="Q43" s="38" t="str">
        <f>TEXT((O43-P43)*60,"00")</f>
        <v>39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2.65</v>
      </c>
      <c r="X43" s="22">
        <f>IF(R43="",W43,IF(R43="N",IF(U43="E",180+W43,180-W43),IF(U43="E",360-W43,W43)))</f>
        <v>2.65</v>
      </c>
      <c r="Y43" s="22">
        <f>RADIANS(X43)</f>
        <v>4.6251225177849735E-2</v>
      </c>
      <c r="Z43" s="64"/>
      <c r="AA43" s="58">
        <f>-M43*COS(Y43)</f>
        <v>-46.85007316898416</v>
      </c>
      <c r="AB43" s="58">
        <f>-M43*SIN(Y43)</f>
        <v>-2.16841971463802</v>
      </c>
      <c r="AC43" s="64"/>
      <c r="AD43" s="82">
        <f>$AA$40/$M$40*M43</f>
        <v>-6.500894104460378E-4</v>
      </c>
      <c r="AE43" s="82">
        <f>$AB$40/$M$40*M43</f>
        <v>2.0835648698941393E-3</v>
      </c>
      <c r="AF43" s="22">
        <f t="shared" si="0"/>
        <v>-46.849423079573711</v>
      </c>
      <c r="AG43" s="22">
        <f t="shared" si="0"/>
        <v>-2.1705032795079142</v>
      </c>
      <c r="AH43" s="64"/>
      <c r="AI43" s="25">
        <f>A43</f>
        <v>2</v>
      </c>
      <c r="AJ43" s="82">
        <f t="shared" si="1"/>
        <v>719635.34250218363</v>
      </c>
      <c r="AK43" s="82">
        <f t="shared" si="1"/>
        <v>464785.6075413386</v>
      </c>
      <c r="AL43" s="66"/>
      <c r="AM43" s="9" t="str">
        <f>IF(A44=0,A43&amp;" - 1",A43&amp;" - "&amp;A44)</f>
        <v>2 - 3</v>
      </c>
      <c r="AN43" s="18">
        <f>AN42+F42+F43</f>
        <v>48.789999999920838</v>
      </c>
      <c r="AO43" s="18">
        <f>AN43*G43</f>
        <v>105.87430000187298</v>
      </c>
      <c r="AP43" s="9" t="str">
        <f>D43&amp;","&amp;C43</f>
        <v>464785.71,719635.49</v>
      </c>
    </row>
    <row r="44" spans="1:44" s="46" customFormat="1">
      <c r="A44" s="20">
        <f>A43+1</f>
        <v>3</v>
      </c>
      <c r="B44" s="44"/>
      <c r="C44" s="60">
        <v>719588.64</v>
      </c>
      <c r="D44" s="60">
        <v>464783.54</v>
      </c>
      <c r="E44" s="79"/>
      <c r="F44" s="72">
        <f>IF(C45=0,C44-$C$42,C44-C45)</f>
        <v>2.6300000000046566</v>
      </c>
      <c r="G44" s="72">
        <f>IF(D45=0,D44-$D$42,D44-D45)</f>
        <v>3.3099999999976717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4.2276470997481654</v>
      </c>
      <c r="N44" s="22">
        <f>IF(F44=0,,ATAN(G44/F44))</f>
        <v>0.89938008602527608</v>
      </c>
      <c r="O44" s="22">
        <f>ABS(DEGREES(N44))</f>
        <v>51.530683107361227</v>
      </c>
      <c r="P44" s="24" t="str">
        <f>TEXT(INT(O44),"00")</f>
        <v>51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51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51.533333333333331</v>
      </c>
      <c r="X44" s="22">
        <f>IF(R44="",W44,IF(R44="N",IF(U44="E",180+W44,180-W44),IF(U44="E",360-W44,W44)))</f>
        <v>51.533333333333331</v>
      </c>
      <c r="Y44" s="22">
        <f>RADIANS(X44)</f>
        <v>0.89942634119441112</v>
      </c>
      <c r="Z44" s="64"/>
      <c r="AA44" s="58">
        <f>-M44*COS(Y44)</f>
        <v>-2.6298468925813778</v>
      </c>
      <c r="AB44" s="58">
        <f>-M44*SIN(Y44)</f>
        <v>-3.3101216475515134</v>
      </c>
      <c r="AC44" s="64"/>
      <c r="AD44" s="82">
        <f>$AA$40/$M$40*M44</f>
        <v>-5.8599898537520802E-5</v>
      </c>
      <c r="AE44" s="82">
        <f>$AB$40/$M$40*M44</f>
        <v>1.8781522665992456E-4</v>
      </c>
      <c r="AF44" s="22">
        <f>AA44-AD44</f>
        <v>-2.6297882926828402</v>
      </c>
      <c r="AG44" s="22">
        <f>AB44-AE44</f>
        <v>-3.3103094627781733</v>
      </c>
      <c r="AH44" s="64"/>
      <c r="AI44" s="25">
        <f>A44</f>
        <v>3</v>
      </c>
      <c r="AJ44" s="82">
        <f t="shared" si="1"/>
        <v>719588.49307910411</v>
      </c>
      <c r="AK44" s="82">
        <f t="shared" si="1"/>
        <v>464783.43703805911</v>
      </c>
      <c r="AL44" s="66"/>
      <c r="AM44" s="9" t="str">
        <f>IF(A45=0,A44&amp;" - 1",A44&amp;" - "&amp;A45)</f>
        <v>3 - 4</v>
      </c>
      <c r="AN44" s="18">
        <f>AN43+F43+F44</f>
        <v>98.269999999902211</v>
      </c>
      <c r="AO44" s="18">
        <f>AN44*G44</f>
        <v>325.2736999994475</v>
      </c>
      <c r="AP44" s="9" t="str">
        <f>D44&amp;","&amp;C44</f>
        <v>464783.54,719588.64</v>
      </c>
    </row>
    <row r="45" spans="1:44" s="46" customFormat="1">
      <c r="A45" s="20">
        <f t="shared" ref="A45:A46" si="2">A44+1</f>
        <v>4</v>
      </c>
      <c r="B45" s="44"/>
      <c r="C45" s="60">
        <v>719586.01</v>
      </c>
      <c r="D45" s="60">
        <v>464780.23</v>
      </c>
      <c r="E45" s="79"/>
      <c r="F45" s="72">
        <f t="shared" ref="F45:F46" si="3">IF(C46=0,C45-$C$42,C45-C46)</f>
        <v>-8.999999996740371E-2</v>
      </c>
      <c r="G45" s="72">
        <f t="shared" ref="G45:G46" si="4">IF(D46=0,D45-$D$42,D45-D46)</f>
        <v>25.619999999995343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25.620158079132835</v>
      </c>
      <c r="N45" s="22">
        <f t="shared" ref="N45:N46" si="11">IF(F45=0,,ATAN(G45/F45))</f>
        <v>-1.5672834606840353</v>
      </c>
      <c r="O45" s="22">
        <f t="shared" ref="O45:O46" si="12">ABS(DEGREES(N45))</f>
        <v>89.798727597853116</v>
      </c>
      <c r="P45" s="24" t="str">
        <f t="shared" ref="P45:P46" si="13">TEXT(INT(O45),"00")</f>
        <v>89</v>
      </c>
      <c r="Q45" s="25" t="str">
        <f t="shared" ref="Q45:Q46" si="14">TEXT((O45-P45)*60,"00")</f>
        <v>48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48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89.8</v>
      </c>
      <c r="X45" s="22">
        <f t="shared" ref="X45:X46" si="20">IF(R45="",W45,IF(R45="N",IF(U45="E",180+W45,180-W45),IF(U45="E",360-W45,W45)))</f>
        <v>90.2</v>
      </c>
      <c r="Y45" s="22">
        <f t="shared" ref="Y45:Y46" si="21">RADIANS(X45)</f>
        <v>1.5742869852988852</v>
      </c>
      <c r="Z45" s="64"/>
      <c r="AA45" s="58">
        <f t="shared" ref="AA45:AA46" si="22">-M45*COS(Y45)</f>
        <v>8.943104105717932E-2</v>
      </c>
      <c r="AB45" s="58">
        <f t="shared" ref="AB45:AB46" si="23">-M45*SIN(Y45)</f>
        <v>-25.620001992362354</v>
      </c>
      <c r="AC45" s="64"/>
      <c r="AD45" s="82">
        <f t="shared" ref="AD45:AD46" si="24">$AA$40/$M$40*M45</f>
        <v>-3.551239326579223E-4</v>
      </c>
      <c r="AE45" s="82">
        <f t="shared" ref="AE45:AE46" si="25">$AB$40/$M$40*M45</f>
        <v>1.1381876687347118E-3</v>
      </c>
      <c r="AF45" s="22">
        <f t="shared" ref="AF45:AF46" si="26">AA45-AD45</f>
        <v>8.9786164989837242E-2</v>
      </c>
      <c r="AG45" s="22">
        <f t="shared" ref="AG45:AG46" si="27">AB45-AE45</f>
        <v>-25.621140180031087</v>
      </c>
      <c r="AH45" s="64"/>
      <c r="AI45" s="25">
        <f t="shared" ref="AI45:AI46" si="28">A45</f>
        <v>4</v>
      </c>
      <c r="AJ45" s="82">
        <f t="shared" ref="AJ45:AJ46" si="29">AJ44+AF44</f>
        <v>719585.86329081142</v>
      </c>
      <c r="AK45" s="82">
        <f t="shared" ref="AK45:AK46" si="30">AK44+AG44</f>
        <v>464780.12672859634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100.80999999993946</v>
      </c>
      <c r="AO45" s="18">
        <f t="shared" ref="AO45:AO46" si="33">AN45*G45</f>
        <v>2582.7521999979795</v>
      </c>
      <c r="AP45" s="9" t="str">
        <f t="shared" ref="AP45:AP46" si="34">D45&amp;","&amp;C45</f>
        <v>464780.23,719586.01</v>
      </c>
    </row>
    <row r="46" spans="1:44" s="46" customFormat="1">
      <c r="A46" s="20">
        <f t="shared" si="2"/>
        <v>5</v>
      </c>
      <c r="B46" s="44"/>
      <c r="C46" s="60">
        <v>719586.1</v>
      </c>
      <c r="D46" s="60">
        <v>464754.61</v>
      </c>
      <c r="E46" s="79"/>
      <c r="F46" s="72">
        <f t="shared" si="3"/>
        <v>-50.35999999998603</v>
      </c>
      <c r="G46" s="72">
        <f t="shared" si="4"/>
        <v>-1.0200000000186265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50.370328567507187</v>
      </c>
      <c r="N46" s="22">
        <f t="shared" si="11"/>
        <v>2.0251401025883256E-2</v>
      </c>
      <c r="O46" s="22">
        <f t="shared" si="12"/>
        <v>1.1603198080100161</v>
      </c>
      <c r="P46" s="24" t="str">
        <f t="shared" si="13"/>
        <v>01</v>
      </c>
      <c r="Q46" s="25" t="str">
        <f t="shared" si="14"/>
        <v>10</v>
      </c>
      <c r="R46" s="23" t="str">
        <f t="shared" si="15"/>
        <v>N</v>
      </c>
      <c r="S46" s="25" t="str">
        <f t="shared" si="16"/>
        <v>01</v>
      </c>
      <c r="T46" s="25" t="str">
        <f t="shared" si="17"/>
        <v>10</v>
      </c>
      <c r="U46" s="24" t="str">
        <f t="shared" si="18"/>
        <v>E</v>
      </c>
      <c r="V46" s="44"/>
      <c r="W46" s="22">
        <f t="shared" si="19"/>
        <v>1.1666666666666667</v>
      </c>
      <c r="X46" s="22">
        <f t="shared" si="20"/>
        <v>181.16666666666666</v>
      </c>
      <c r="Y46" s="22">
        <f t="shared" si="21"/>
        <v>3.1619548281963934</v>
      </c>
      <c r="Z46" s="64"/>
      <c r="AA46" s="58">
        <f t="shared" si="22"/>
        <v>50.359886701955524</v>
      </c>
      <c r="AB46" s="58">
        <f t="shared" si="23"/>
        <v>1.0255785512740181</v>
      </c>
      <c r="AC46" s="64"/>
      <c r="AD46" s="82">
        <f t="shared" si="24"/>
        <v>-6.9818886811373983E-4</v>
      </c>
      <c r="AE46" s="82">
        <f t="shared" si="25"/>
        <v>2.2377257263040645E-3</v>
      </c>
      <c r="AF46" s="22">
        <f t="shared" si="26"/>
        <v>50.360584890823638</v>
      </c>
      <c r="AG46" s="22">
        <f t="shared" si="27"/>
        <v>1.0233408255477141</v>
      </c>
      <c r="AH46" s="64"/>
      <c r="AI46" s="25">
        <f t="shared" si="28"/>
        <v>5</v>
      </c>
      <c r="AJ46" s="82">
        <f t="shared" si="29"/>
        <v>719585.95307697647</v>
      </c>
      <c r="AK46" s="82">
        <f t="shared" si="30"/>
        <v>464754.5055884163</v>
      </c>
      <c r="AL46" s="66"/>
      <c r="AM46" s="9" t="str">
        <f t="shared" si="31"/>
        <v>5 - 1</v>
      </c>
      <c r="AN46" s="18">
        <f t="shared" si="32"/>
        <v>50.35999999998603</v>
      </c>
      <c r="AO46" s="18">
        <f t="shared" si="33"/>
        <v>-51.367200000923781</v>
      </c>
      <c r="AP46" s="9" t="str">
        <f t="shared" si="34"/>
        <v>464754.61,719586.1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97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3069.0149999975388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1534.5074999987694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4.8675650341721277E-3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33409.444237056348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162.62264257941899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-4.7783442622657546E-3</v>
      </c>
      <c r="AB40" s="91">
        <f>SUM(AB42:AB65536)</f>
        <v>9.2769363109113101E-4</v>
      </c>
      <c r="AC40" s="91"/>
      <c r="AD40" s="91">
        <f>SUM(AD42:AD65536)</f>
        <v>-4.7783442622657546E-3</v>
      </c>
      <c r="AE40" s="91">
        <f>SUM(AE42:AE65536)</f>
        <v>9.2769363109113112E-4</v>
      </c>
      <c r="AF40" s="91">
        <f>SUM(AF42:AF65536)</f>
        <v>3.9968028886505635E-15</v>
      </c>
      <c r="AG40" s="91">
        <f>SUM(AG42:AG65536)</f>
        <v>0</v>
      </c>
      <c r="AH40" s="92"/>
      <c r="AI40" s="93">
        <v>1</v>
      </c>
      <c r="AJ40" s="92">
        <f>AJ44+AF44</f>
        <v>719659.69594237313</v>
      </c>
      <c r="AK40" s="92">
        <f>AK44+AG44</f>
        <v>464861.32481506094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1594.4499999999534</v>
      </c>
      <c r="G41" s="72">
        <f>IF(D42=0,D41-$D$41,D41-D42)</f>
        <v>-2380.7900000000373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2865.3851096493167</v>
      </c>
      <c r="N41" s="36">
        <f>IF(F41=0,,ATAN(G41/F41))</f>
        <v>-0.98068653141338147</v>
      </c>
      <c r="O41" s="36">
        <f>ABS(DEGREES(N41))</f>
        <v>56.189199275310585</v>
      </c>
      <c r="P41" s="37" t="str">
        <f>TEXT(INT(O41),"00")</f>
        <v>56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11</v>
      </c>
      <c r="U41" s="40" t="str">
        <f>IF(L41="",IF(G41&gt;0,"W","E"),"")</f>
        <v>E</v>
      </c>
      <c r="V41" s="41"/>
      <c r="W41" s="22">
        <f>IF(S41="due",90*(I41+K41),S41+T41/60)</f>
        <v>56.18333333333333</v>
      </c>
      <c r="X41" s="22">
        <f>IF(R41="",W41,IF(R41="N",IF(U41="E",180+W41,180-W41),IF(U41="E",360-W41,W41)))</f>
        <v>303.81666666666666</v>
      </c>
      <c r="Y41" s="22">
        <f>RADIANS(X41)</f>
        <v>5.3026011557674391</v>
      </c>
      <c r="Z41" s="64"/>
      <c r="AA41" s="58">
        <f>-M41*COS(Y41)</f>
        <v>-1594.6937369264201</v>
      </c>
      <c r="AB41" s="58">
        <f>-M41*SIN(Y41)</f>
        <v>2380.6267477300335</v>
      </c>
      <c r="AC41" s="64"/>
      <c r="AD41" s="22">
        <v>0</v>
      </c>
      <c r="AE41" s="22">
        <v>0</v>
      </c>
      <c r="AF41" s="22">
        <f t="shared" ref="AF41:AG43" si="0">AA41-AD41</f>
        <v>-1594.6937369264201</v>
      </c>
      <c r="AG41" s="22">
        <f t="shared" si="0"/>
        <v>2380.6267477300335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719634.17</v>
      </c>
      <c r="D42" s="60">
        <v>464831.01</v>
      </c>
      <c r="E42" s="79"/>
      <c r="F42" s="72">
        <f>IF(C43=0,C42-$C$42,C42-C43)</f>
        <v>-50.789999999920838</v>
      </c>
      <c r="G42" s="72">
        <f>IF(D43=0,D42-$D$42,D42-D43)</f>
        <v>-1.2899999999790452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50.806379520606512</v>
      </c>
      <c r="N42" s="36">
        <f>IF(F42=0,,ATAN(G42/F42))</f>
        <v>2.5393241127824689E-2</v>
      </c>
      <c r="O42" s="36">
        <f>ABS(DEGREES(N42))</f>
        <v>1.4549255447823772</v>
      </c>
      <c r="P42" s="37" t="str">
        <f>TEXT(INT(O42),"00")</f>
        <v>01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1.45</v>
      </c>
      <c r="X42" s="22">
        <f>IF(R42="",W42,IF(R42="N",IF(U42="E",180+W42,180-W42),IF(U42="E",360-W42,W42)))</f>
        <v>181.45</v>
      </c>
      <c r="Y42" s="22">
        <f>RADIANS(X42)</f>
        <v>3.1668999277437107</v>
      </c>
      <c r="Z42" s="64"/>
      <c r="AA42" s="58">
        <f>-M42*COS(Y42)</f>
        <v>50.790110709639848</v>
      </c>
      <c r="AB42" s="58">
        <f>-M42*SIN(Y42)</f>
        <v>1.2856337326129228</v>
      </c>
      <c r="AC42" s="64"/>
      <c r="AD42" s="82">
        <f>$AA$40/$M$40*M42</f>
        <v>-1.4928448352462742E-3</v>
      </c>
      <c r="AE42" s="82">
        <f>$AB$40/$M$40*M42</f>
        <v>2.8982898046960227E-4</v>
      </c>
      <c r="AF42" s="22">
        <f t="shared" si="0"/>
        <v>50.791603554475095</v>
      </c>
      <c r="AG42" s="22">
        <f t="shared" si="0"/>
        <v>1.2853439036324532</v>
      </c>
      <c r="AH42" s="63"/>
      <c r="AI42" s="38">
        <f>A42</f>
        <v>1</v>
      </c>
      <c r="AJ42" s="82">
        <f t="shared" ref="AJ42:AK44" si="1">AJ41+AF41</f>
        <v>719633.92626307358</v>
      </c>
      <c r="AK42" s="82">
        <f t="shared" si="1"/>
        <v>464830.84674772999</v>
      </c>
      <c r="AL42" s="66"/>
      <c r="AM42" s="9" t="str">
        <f>IF(A43=0,A42&amp;" - 1",A42&amp;" - "&amp;A43)</f>
        <v>1 - 2</v>
      </c>
      <c r="AN42" s="18">
        <f>F42</f>
        <v>-50.789999999920838</v>
      </c>
      <c r="AO42" s="18">
        <f>AN42*G42</f>
        <v>65.519099998833582</v>
      </c>
      <c r="AP42" s="9" t="str">
        <f>D42&amp;","&amp;C42</f>
        <v>464831.01,719634.17</v>
      </c>
    </row>
    <row r="43" spans="1:44">
      <c r="A43" s="20">
        <f>A42+1</f>
        <v>2</v>
      </c>
      <c r="B43" s="44"/>
      <c r="C43" s="60">
        <v>719684.96</v>
      </c>
      <c r="D43" s="60">
        <v>464832.3</v>
      </c>
      <c r="E43" s="79"/>
      <c r="F43" s="72">
        <f>IF(C44=0,C43-$C$42,C43-C44)</f>
        <v>-0.10000000009313226</v>
      </c>
      <c r="G43" s="72">
        <f>IF(D44=0,D43-$D$42,D43-D44)</f>
        <v>-30.179999999993015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30.18016567216948</v>
      </c>
      <c r="N43" s="36">
        <f>IF(F43=0,,ATAN(G43/F43))</f>
        <v>1.5674828863001995</v>
      </c>
      <c r="O43" s="36">
        <f>ABS(DEGREES(N43))</f>
        <v>89.810153843986114</v>
      </c>
      <c r="P43" s="37" t="str">
        <f>TEXT(INT(O43),"00")</f>
        <v>89</v>
      </c>
      <c r="Q43" s="38" t="str">
        <f>TEXT((O43-P43)*60,"00")</f>
        <v>49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89.816666666666663</v>
      </c>
      <c r="X43" s="22">
        <f>IF(R43="",W43,IF(R43="N",IF(U43="E",180+W43,180-W43),IF(U43="E",360-W43,W43)))</f>
        <v>269.81666666666666</v>
      </c>
      <c r="Y43" s="22">
        <f>RADIANS(X43)</f>
        <v>4.7091892100893666</v>
      </c>
      <c r="Z43" s="64"/>
      <c r="AA43" s="58">
        <f>-M43*COS(Y43)</f>
        <v>9.6569432837372945E-2</v>
      </c>
      <c r="AB43" s="58">
        <f>-M43*SIN(Y43)</f>
        <v>30.180011172036341</v>
      </c>
      <c r="AC43" s="64"/>
      <c r="AD43" s="82">
        <f>$AA$40/$M$40*M43</f>
        <v>-8.8678439352880031E-4</v>
      </c>
      <c r="AE43" s="82">
        <f>$AB$40/$M$40*M43</f>
        <v>1.7216512433484551E-4</v>
      </c>
      <c r="AF43" s="22">
        <f t="shared" si="0"/>
        <v>9.745621723090174E-2</v>
      </c>
      <c r="AG43" s="22">
        <f t="shared" si="0"/>
        <v>30.179839006912005</v>
      </c>
      <c r="AH43" s="64"/>
      <c r="AI43" s="25">
        <f>A43</f>
        <v>2</v>
      </c>
      <c r="AJ43" s="82">
        <f t="shared" si="1"/>
        <v>719684.71786662808</v>
      </c>
      <c r="AK43" s="82">
        <f t="shared" si="1"/>
        <v>464832.13209163363</v>
      </c>
      <c r="AL43" s="66"/>
      <c r="AM43" s="9" t="str">
        <f>IF(A44=0,A43&amp;" - 1",A43&amp;" - "&amp;A44)</f>
        <v>2 - 3</v>
      </c>
      <c r="AN43" s="18">
        <f>AN42+F42+F43</f>
        <v>-101.67999999993481</v>
      </c>
      <c r="AO43" s="18">
        <f>AN43*G43</f>
        <v>3068.7023999973221</v>
      </c>
      <c r="AP43" s="9" t="str">
        <f>D43&amp;","&amp;C43</f>
        <v>464832.3,719684.96</v>
      </c>
    </row>
    <row r="44" spans="1:44" s="46" customFormat="1">
      <c r="A44" s="20">
        <f>A43+1</f>
        <v>3</v>
      </c>
      <c r="B44" s="44"/>
      <c r="C44" s="60">
        <v>719685.06</v>
      </c>
      <c r="D44" s="60">
        <v>464862.48</v>
      </c>
      <c r="E44" s="79"/>
      <c r="F44" s="72">
        <f>IF(C45=0,C44-$C$42,C44-C45)</f>
        <v>25.120000000111759</v>
      </c>
      <c r="G44" s="72">
        <f>IF(D45=0,D44-$D$42,D44-D45)</f>
        <v>0.98999999999068677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25.13950079069981</v>
      </c>
      <c r="N44" s="22">
        <f>IF(F44=0,,ATAN(G44/F44))</f>
        <v>3.939044254441644E-2</v>
      </c>
      <c r="O44" s="22">
        <f>ABS(DEGREES(N44))</f>
        <v>2.2569061109476216</v>
      </c>
      <c r="P44" s="24" t="str">
        <f>TEXT(INT(O44),"00")</f>
        <v>02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2.25</v>
      </c>
      <c r="X44" s="22">
        <f>IF(R44="",W44,IF(R44="N",IF(U44="E",180+W44,180-W44),IF(U44="E",360-W44,W44)))</f>
        <v>2.25</v>
      </c>
      <c r="Y44" s="22">
        <f>RADIANS(X44)</f>
        <v>3.9269908169872414E-2</v>
      </c>
      <c r="Z44" s="64"/>
      <c r="AA44" s="58">
        <f>-M44*COS(Y44)</f>
        <v>-25.12011914666386</v>
      </c>
      <c r="AB44" s="58">
        <f>-M44*SIN(Y44)</f>
        <v>-0.98697216931783416</v>
      </c>
      <c r="AC44" s="64"/>
      <c r="AD44" s="82">
        <f>$AA$40/$M$40*M44</f>
        <v>-7.3867443951294214E-4</v>
      </c>
      <c r="AE44" s="82">
        <f>$AB$40/$M$40*M44</f>
        <v>1.4341025580710983E-4</v>
      </c>
      <c r="AF44" s="22">
        <f>AA44-AD44</f>
        <v>-25.119380472224346</v>
      </c>
      <c r="AG44" s="22">
        <f>AB44-AE44</f>
        <v>-0.98711557957364127</v>
      </c>
      <c r="AH44" s="64"/>
      <c r="AI44" s="25">
        <f>A44</f>
        <v>3</v>
      </c>
      <c r="AJ44" s="82">
        <f t="shared" si="1"/>
        <v>719684.81532284536</v>
      </c>
      <c r="AK44" s="82">
        <f t="shared" si="1"/>
        <v>464862.31193064054</v>
      </c>
      <c r="AL44" s="66"/>
      <c r="AM44" s="9" t="str">
        <f>IF(A45=0,A44&amp;" - 1",A44&amp;" - "&amp;A45)</f>
        <v>3 - 4</v>
      </c>
      <c r="AN44" s="18">
        <f>AN43+F43+F44</f>
        <v>-76.659999999916181</v>
      </c>
      <c r="AO44" s="18">
        <f>AN44*G44</f>
        <v>-75.893399999203069</v>
      </c>
      <c r="AP44" s="9" t="str">
        <f>D44&amp;","&amp;C44</f>
        <v>464862.48,719685.06</v>
      </c>
    </row>
    <row r="45" spans="1:44" s="46" customFormat="1">
      <c r="A45" s="20">
        <f t="shared" ref="A45:A46" si="2">A44+1</f>
        <v>4</v>
      </c>
      <c r="B45" s="44"/>
      <c r="C45" s="60">
        <v>719659.94</v>
      </c>
      <c r="D45" s="60">
        <v>464861.49</v>
      </c>
      <c r="E45" s="79"/>
      <c r="F45" s="72">
        <f t="shared" ref="F45:F46" si="3">IF(C46=0,C45-$C$42,C45-C46)</f>
        <v>26.889999999897555</v>
      </c>
      <c r="G45" s="72">
        <f t="shared" ref="G45:G46" si="4">IF(D46=0,D45-$D$42,D45-D46)</f>
        <v>0.90999999997438863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26.905393511235694</v>
      </c>
      <c r="N45" s="22">
        <f t="shared" ref="N45:N46" si="11">IF(F45=0,,ATAN(G45/F45))</f>
        <v>3.3828666615499874E-2</v>
      </c>
      <c r="O45" s="22">
        <f t="shared" ref="O45:O46" si="12">ABS(DEGREES(N45))</f>
        <v>1.9382398236232496</v>
      </c>
      <c r="P45" s="24" t="str">
        <f t="shared" ref="P45:P46" si="13">TEXT(INT(O45),"00")</f>
        <v>01</v>
      </c>
      <c r="Q45" s="25" t="str">
        <f t="shared" ref="Q45:Q46" si="14">TEXT((O45-P45)*60,"00")</f>
        <v>56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1.9333333333333333</v>
      </c>
      <c r="X45" s="22">
        <f t="shared" ref="X45:X46" si="20">IF(R45="",W45,IF(R45="N",IF(U45="E",180+W45,180-W45),IF(U45="E",360-W45,W45)))</f>
        <v>1.9333333333333333</v>
      </c>
      <c r="Y45" s="22">
        <f t="shared" ref="Y45:Y46" si="21">RADIANS(X45)</f>
        <v>3.3743032205223705E-2</v>
      </c>
      <c r="Z45" s="64"/>
      <c r="AA45" s="58">
        <f t="shared" ref="AA45:AA46" si="22">-M45*COS(Y45)</f>
        <v>-26.890077828615233</v>
      </c>
      <c r="AB45" s="58">
        <f t="shared" ref="AB45:AB46" si="23">-M45*SIN(Y45)</f>
        <v>-0.90769728734825583</v>
      </c>
      <c r="AC45" s="64"/>
      <c r="AD45" s="82">
        <f t="shared" ref="AD45:AD46" si="24">$AA$40/$M$40*M45</f>
        <v>-7.9056169958392926E-4</v>
      </c>
      <c r="AE45" s="82">
        <f t="shared" ref="AE45:AE46" si="25">$AB$40/$M$40*M45</f>
        <v>1.5348392946071122E-4</v>
      </c>
      <c r="AF45" s="22">
        <f t="shared" ref="AF45:AF46" si="26">AA45-AD45</f>
        <v>-26.889287266915648</v>
      </c>
      <c r="AG45" s="22">
        <f t="shared" ref="AG45:AG46" si="27">AB45-AE45</f>
        <v>-0.90785077127771652</v>
      </c>
      <c r="AH45" s="64"/>
      <c r="AI45" s="25">
        <f t="shared" ref="AI45:AI46" si="28">A45</f>
        <v>4</v>
      </c>
      <c r="AJ45" s="82">
        <f t="shared" ref="AJ45:AJ46" si="29">AJ44+AF44</f>
        <v>719659.69594237313</v>
      </c>
      <c r="AK45" s="82">
        <f t="shared" ref="AK45:AK46" si="30">AK44+AG44</f>
        <v>464861.32481506094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-24.649999999906868</v>
      </c>
      <c r="AO45" s="18">
        <f t="shared" ref="AO45:AO46" si="33">AN45*G45</f>
        <v>-22.431499999283929</v>
      </c>
      <c r="AP45" s="9" t="str">
        <f t="shared" ref="AP45:AP46" si="34">D45&amp;","&amp;C45</f>
        <v>464861.49,719659.94</v>
      </c>
    </row>
    <row r="46" spans="1:44" s="46" customFormat="1">
      <c r="A46" s="20">
        <f t="shared" si="2"/>
        <v>5</v>
      </c>
      <c r="B46" s="44"/>
      <c r="C46" s="60">
        <v>719633.05</v>
      </c>
      <c r="D46" s="60">
        <v>464860.58</v>
      </c>
      <c r="E46" s="79"/>
      <c r="F46" s="72">
        <f t="shared" si="3"/>
        <v>-1.1199999999953434</v>
      </c>
      <c r="G46" s="72">
        <f t="shared" si="4"/>
        <v>29.570000000006985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29.591203084707498</v>
      </c>
      <c r="N46" s="22">
        <f t="shared" si="11"/>
        <v>-1.5329381978341663</v>
      </c>
      <c r="O46" s="22">
        <f t="shared" si="12"/>
        <v>87.830888990288159</v>
      </c>
      <c r="P46" s="24" t="str">
        <f t="shared" si="13"/>
        <v>87</v>
      </c>
      <c r="Q46" s="25" t="str">
        <f t="shared" si="14"/>
        <v>50</v>
      </c>
      <c r="R46" s="23" t="str">
        <f t="shared" si="15"/>
        <v>N</v>
      </c>
      <c r="S46" s="25" t="str">
        <f t="shared" si="16"/>
        <v>87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87.833333333333329</v>
      </c>
      <c r="X46" s="22">
        <f t="shared" si="20"/>
        <v>92.166666666666671</v>
      </c>
      <c r="Y46" s="22">
        <f t="shared" si="21"/>
        <v>1.6086117939214404</v>
      </c>
      <c r="Z46" s="64"/>
      <c r="AA46" s="58">
        <f t="shared" si="22"/>
        <v>1.1187384885396101</v>
      </c>
      <c r="AB46" s="58">
        <f t="shared" si="23"/>
        <v>-29.570047754352082</v>
      </c>
      <c r="AC46" s="64"/>
      <c r="AD46" s="82">
        <f t="shared" si="24"/>
        <v>-8.6947889439380893E-4</v>
      </c>
      <c r="AE46" s="82">
        <f t="shared" si="25"/>
        <v>1.6880534101886227E-4</v>
      </c>
      <c r="AF46" s="22">
        <f t="shared" si="26"/>
        <v>1.1196079674340038</v>
      </c>
      <c r="AG46" s="22">
        <f t="shared" si="27"/>
        <v>-29.570216559693101</v>
      </c>
      <c r="AH46" s="64"/>
      <c r="AI46" s="25">
        <f t="shared" si="28"/>
        <v>5</v>
      </c>
      <c r="AJ46" s="82">
        <f t="shared" si="29"/>
        <v>719632.80665510625</v>
      </c>
      <c r="AK46" s="82">
        <f t="shared" si="30"/>
        <v>464860.41696428967</v>
      </c>
      <c r="AL46" s="66"/>
      <c r="AM46" s="9" t="str">
        <f t="shared" si="31"/>
        <v>5 - 1</v>
      </c>
      <c r="AN46" s="18">
        <f t="shared" si="32"/>
        <v>1.1199999999953434</v>
      </c>
      <c r="AO46" s="18">
        <f t="shared" si="33"/>
        <v>33.118399999870128</v>
      </c>
      <c r="AP46" s="9" t="str">
        <f t="shared" si="34"/>
        <v>464860.58,719633.05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3035.352399999535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1517.6761999997675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9.2771682499872762E-3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17321.676272067587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160.69610514778338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7.7875400107296211E-3</v>
      </c>
      <c r="AB40" s="91">
        <f>SUM(AB42:AB65536)</f>
        <v>-5.041832139198732E-3</v>
      </c>
      <c r="AC40" s="91"/>
      <c r="AD40" s="91">
        <f>SUM(AD42:AD65536)</f>
        <v>7.787540010729622E-3</v>
      </c>
      <c r="AE40" s="91">
        <f>SUM(AE42:AE65536)</f>
        <v>-5.0418321391987328E-3</v>
      </c>
      <c r="AF40" s="91">
        <f>SUM(AF42:AF65536)</f>
        <v>-2.2204460492503131E-15</v>
      </c>
      <c r="AG40" s="91">
        <f>SUM(AG42:AG65536)</f>
        <v>0</v>
      </c>
      <c r="AH40" s="92"/>
      <c r="AI40" s="93">
        <v>1</v>
      </c>
      <c r="AJ40" s="92">
        <f>AJ44+AF44</f>
        <v>719636.60146411287</v>
      </c>
      <c r="AK40" s="92">
        <f>AK44+AG44</f>
        <v>464725.69795808493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1592.1600000000326</v>
      </c>
      <c r="G41" s="72">
        <f>IF(D42=0,D41-$D$41,D41-D42)</f>
        <v>-2305.4100000000326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2801.7652888313564</v>
      </c>
      <c r="N41" s="36">
        <f>IF(F41=0,,ATAN(G41/F41))</f>
        <v>-0.96639410654756785</v>
      </c>
      <c r="O41" s="36">
        <f>ABS(DEGREES(N41))</f>
        <v>55.370303651491632</v>
      </c>
      <c r="P41" s="37" t="str">
        <f>TEXT(INT(O41),"00")</f>
        <v>55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22</v>
      </c>
      <c r="U41" s="40" t="str">
        <f>IF(L41="",IF(G41&gt;0,"W","E"),"")</f>
        <v>E</v>
      </c>
      <c r="V41" s="41"/>
      <c r="W41" s="22">
        <f>IF(S41="due",90*(I41+K41),S41+T41/60)</f>
        <v>55.366666666666667</v>
      </c>
      <c r="X41" s="22">
        <f>IF(R41="",W41,IF(R41="N",IF(U41="E",180+W41,180-W41),IF(U41="E",360-W41,W41)))</f>
        <v>304.63333333333333</v>
      </c>
      <c r="Y41" s="22">
        <f>RADIANS(X41)</f>
        <v>5.3168546779920591</v>
      </c>
      <c r="Z41" s="64"/>
      <c r="AA41" s="58">
        <f>-M41*COS(Y41)</f>
        <v>-1592.3063381328402</v>
      </c>
      <c r="AB41" s="58">
        <f>-M41*SIN(Y41)</f>
        <v>2305.3089292418576</v>
      </c>
      <c r="AC41" s="64"/>
      <c r="AD41" s="22">
        <v>0</v>
      </c>
      <c r="AE41" s="22">
        <v>0</v>
      </c>
      <c r="AF41" s="22">
        <f t="shared" ref="AF41:AG43" si="0">AA41-AD41</f>
        <v>-1592.3063381328402</v>
      </c>
      <c r="AG41" s="22">
        <f t="shared" si="0"/>
        <v>2305.3089292418576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719636.46</v>
      </c>
      <c r="D42" s="60">
        <v>464755.63</v>
      </c>
      <c r="E42" s="79"/>
      <c r="F42" s="72">
        <f>IF(C43=0,C42-$C$42,C42-C43)</f>
        <v>50.35999999998603</v>
      </c>
      <c r="G42" s="72">
        <f>IF(D43=0,D42-$D$42,D42-D43)</f>
        <v>1.0200000000186265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50.370328567507187</v>
      </c>
      <c r="N42" s="36">
        <f>IF(F42=0,,ATAN(G42/F42))</f>
        <v>2.0251401025883256E-2</v>
      </c>
      <c r="O42" s="36">
        <f>ABS(DEGREES(N42))</f>
        <v>1.1603198080100161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W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1.1666666666666667</v>
      </c>
      <c r="Y42" s="22">
        <f>RADIANS(X42)</f>
        <v>2.0362174606600513E-2</v>
      </c>
      <c r="Z42" s="64"/>
      <c r="AA42" s="58">
        <f>-M42*COS(Y42)</f>
        <v>-50.359886701955524</v>
      </c>
      <c r="AB42" s="58">
        <f>-M42*SIN(Y42)</f>
        <v>-1.0255785512740361</v>
      </c>
      <c r="AC42" s="64"/>
      <c r="AD42" s="82">
        <f>$AA$40/$M$40*M42</f>
        <v>2.4410109299930986E-3</v>
      </c>
      <c r="AE42" s="82">
        <f>$AB$40/$M$40*M42</f>
        <v>-1.5803665011053371E-3</v>
      </c>
      <c r="AF42" s="22">
        <f t="shared" si="0"/>
        <v>-50.362327712885516</v>
      </c>
      <c r="AG42" s="22">
        <f t="shared" si="0"/>
        <v>-1.0239981847729307</v>
      </c>
      <c r="AH42" s="63"/>
      <c r="AI42" s="38">
        <f>A42</f>
        <v>1</v>
      </c>
      <c r="AJ42" s="82">
        <f t="shared" ref="AJ42:AK44" si="1">AJ41+AF41</f>
        <v>719636.31366186717</v>
      </c>
      <c r="AK42" s="82">
        <f t="shared" si="1"/>
        <v>464755.52892924182</v>
      </c>
      <c r="AL42" s="66"/>
      <c r="AM42" s="9" t="str">
        <f>IF(A43=0,A42&amp;" - 1",A42&amp;" - "&amp;A43)</f>
        <v>1 - 2</v>
      </c>
      <c r="AN42" s="18">
        <f>F42</f>
        <v>50.35999999998603</v>
      </c>
      <c r="AO42" s="18">
        <f>AN42*G42</f>
        <v>51.367200000923781</v>
      </c>
      <c r="AP42" s="9" t="str">
        <f>D42&amp;","&amp;C42</f>
        <v>464755.63,719636.46</v>
      </c>
    </row>
    <row r="43" spans="1:44">
      <c r="A43" s="20">
        <f>A42+1</f>
        <v>2</v>
      </c>
      <c r="B43" s="44"/>
      <c r="C43" s="60">
        <v>719586.1</v>
      </c>
      <c r="D43" s="60">
        <v>464754.61</v>
      </c>
      <c r="E43" s="79"/>
      <c r="F43" s="72">
        <f>IF(C44=0,C43-$C$42,C43-C44)</f>
        <v>-1.1199999999953434</v>
      </c>
      <c r="G43" s="72">
        <f>IF(D44=0,D43-$D$42,D43-D44)</f>
        <v>30.899999999965075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30.920291072333573</v>
      </c>
      <c r="N43" s="36">
        <f>IF(F43=0,,ATAN(G43/F43))</f>
        <v>-1.5345662325421656</v>
      </c>
      <c r="O43" s="36">
        <f>ABS(DEGREES(N43))</f>
        <v>87.924168507957333</v>
      </c>
      <c r="P43" s="37" t="str">
        <f>TEXT(INT(O43),"00")</f>
        <v>87</v>
      </c>
      <c r="Q43" s="38" t="str">
        <f>TEXT((O43-P43)*60,"00")</f>
        <v>55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55</v>
      </c>
      <c r="U43" s="40" t="str">
        <f>IF(L43="",IF(G43&gt;0,"W","E"),"")</f>
        <v>W</v>
      </c>
      <c r="V43" s="44"/>
      <c r="W43" s="22">
        <f>IF(S43="due",90*(I43+K43),S43+T43/60)</f>
        <v>87.916666666666671</v>
      </c>
      <c r="X43" s="22">
        <f>IF(R43="",W43,IF(R43="N",IF(U43="E",180+W43,180-W43),IF(U43="E",360-W43,W43)))</f>
        <v>92.083333333333329</v>
      </c>
      <c r="Y43" s="22">
        <f>RADIANS(X43)</f>
        <v>1.6071573528781118</v>
      </c>
      <c r="Z43" s="64"/>
      <c r="AA43" s="58">
        <f>-M43*COS(Y43)</f>
        <v>1.1240457839455771</v>
      </c>
      <c r="AB43" s="58">
        <f>-M43*SIN(Y43)</f>
        <v>-30.899853091453775</v>
      </c>
      <c r="AC43" s="64"/>
      <c r="AD43" s="82">
        <f>$AA$40/$M$40*M43</f>
        <v>1.4984370881158538E-3</v>
      </c>
      <c r="AE43" s="82">
        <f>$AB$40/$M$40*M43</f>
        <v>-9.7012256232659178E-4</v>
      </c>
      <c r="AF43" s="22">
        <f t="shared" si="0"/>
        <v>1.1225473468574612</v>
      </c>
      <c r="AG43" s="22">
        <f t="shared" si="0"/>
        <v>-30.898882968891449</v>
      </c>
      <c r="AH43" s="64"/>
      <c r="AI43" s="25">
        <f>A43</f>
        <v>2</v>
      </c>
      <c r="AJ43" s="82">
        <f t="shared" si="1"/>
        <v>719585.95133415423</v>
      </c>
      <c r="AK43" s="82">
        <f t="shared" si="1"/>
        <v>464754.50493105705</v>
      </c>
      <c r="AL43" s="66"/>
      <c r="AM43" s="9" t="str">
        <f>IF(A44=0,A43&amp;" - 1",A43&amp;" - "&amp;A44)</f>
        <v>2 - 3</v>
      </c>
      <c r="AN43" s="18">
        <f>AN42+F42+F43</f>
        <v>99.599999999976717</v>
      </c>
      <c r="AO43" s="18">
        <f>AN43*G43</f>
        <v>3077.6399999958021</v>
      </c>
      <c r="AP43" s="9" t="str">
        <f>D43&amp;","&amp;C43</f>
        <v>464754.61,719586.1</v>
      </c>
    </row>
    <row r="44" spans="1:44" s="46" customFormat="1">
      <c r="A44" s="20">
        <f>A43+1</f>
        <v>3</v>
      </c>
      <c r="B44" s="44"/>
      <c r="C44" s="60">
        <v>719587.22</v>
      </c>
      <c r="D44" s="60">
        <v>464723.71</v>
      </c>
      <c r="E44" s="79"/>
      <c r="F44" s="72">
        <f>IF(C45=0,C44-$C$42,C44-C45)</f>
        <v>-49.53000000002794</v>
      </c>
      <c r="G44" s="72">
        <f>IF(D45=0,D44-$D$42,D44-D45)</f>
        <v>-2.0899999999674037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49.574075886521896</v>
      </c>
      <c r="N44" s="22">
        <f>IF(F44=0,,ATAN(G44/F44))</f>
        <v>4.217163070246422E-2</v>
      </c>
      <c r="O44" s="22">
        <f>ABS(DEGREES(N44))</f>
        <v>2.4162564544355232</v>
      </c>
      <c r="P44" s="24" t="str">
        <f>TEXT(INT(O44),"00")</f>
        <v>02</v>
      </c>
      <c r="Q44" s="25" t="str">
        <f>TEXT((O44-P44)*60,"00")</f>
        <v>25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2.4166666666666665</v>
      </c>
      <c r="X44" s="22">
        <f>IF(R44="",W44,IF(R44="N",IF(U44="E",180+W44,180-W44),IF(U44="E",360-W44,W44)))</f>
        <v>182.41666666666666</v>
      </c>
      <c r="Y44" s="22">
        <f>RADIANS(X44)</f>
        <v>3.1837714438463225</v>
      </c>
      <c r="Z44" s="64"/>
      <c r="AA44" s="58">
        <f>-M44*COS(Y44)</f>
        <v>49.529985035290515</v>
      </c>
      <c r="AB44" s="58">
        <f>-M44*SIN(Y44)</f>
        <v>2.0903546126266761</v>
      </c>
      <c r="AC44" s="64"/>
      <c r="AD44" s="82">
        <f>$AA$40/$M$40*M44</f>
        <v>2.4024235005957206E-3</v>
      </c>
      <c r="AE44" s="82">
        <f>$AB$40/$M$40*M44</f>
        <v>-1.5553841136714734E-3</v>
      </c>
      <c r="AF44" s="22">
        <f>AA44-AD44</f>
        <v>49.527582611789917</v>
      </c>
      <c r="AG44" s="22">
        <f>AB44-AE44</f>
        <v>2.0919099967403474</v>
      </c>
      <c r="AH44" s="64"/>
      <c r="AI44" s="25">
        <f>A44</f>
        <v>3</v>
      </c>
      <c r="AJ44" s="82">
        <f t="shared" si="1"/>
        <v>719587.0738815011</v>
      </c>
      <c r="AK44" s="82">
        <f t="shared" si="1"/>
        <v>464723.60604808817</v>
      </c>
      <c r="AL44" s="66"/>
      <c r="AM44" s="9" t="str">
        <f>IF(A45=0,A44&amp;" - 1",A44&amp;" - "&amp;A45)</f>
        <v>3 - 4</v>
      </c>
      <c r="AN44" s="18">
        <f>AN43+F43+F44</f>
        <v>48.949999999953434</v>
      </c>
      <c r="AO44" s="18">
        <f>AN44*G44</f>
        <v>-102.30549999830708</v>
      </c>
      <c r="AP44" s="9" t="str">
        <f>D44&amp;","&amp;C44</f>
        <v>464723.71,719587.22</v>
      </c>
    </row>
    <row r="45" spans="1:44" s="46" customFormat="1">
      <c r="A45" s="20">
        <f>A44+1</f>
        <v>4</v>
      </c>
      <c r="B45" s="44"/>
      <c r="C45" s="60">
        <v>719636.75</v>
      </c>
      <c r="D45" s="60">
        <v>464725.8</v>
      </c>
      <c r="E45" s="79"/>
      <c r="F45" s="72">
        <f>IF(C46=0,C45-$C$42,C45-C46)</f>
        <v>0.2900000000372529</v>
      </c>
      <c r="G45" s="72">
        <f>IF(D46=0,D45-$D$42,D45-D46)</f>
        <v>-29.830000000016298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29.83140962142074</v>
      </c>
      <c r="N45" s="22">
        <f>IF(F45=0,,ATAN(G45/F45))</f>
        <v>-1.5610748764314435</v>
      </c>
      <c r="O45" s="22">
        <f>ABS(DEGREES(N45))</f>
        <v>89.443001923428213</v>
      </c>
      <c r="P45" s="24" t="str">
        <f>TEXT(INT(O45),"00")</f>
        <v>89</v>
      </c>
      <c r="Q45" s="25" t="str">
        <f>TEXT((O45-P45)*60,"00")</f>
        <v>27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89.45</v>
      </c>
      <c r="X45" s="22">
        <f>IF(R45="",W45,IF(R45="N",IF(U45="E",180+W45,180-W45),IF(U45="E",360-W45,W45)))</f>
        <v>270.55</v>
      </c>
      <c r="Y45" s="22">
        <f>RADIANS(X45)</f>
        <v>4.7219882912706588</v>
      </c>
      <c r="Z45" s="64"/>
      <c r="AA45" s="58">
        <f>-M45*COS(Y45)</f>
        <v>-0.28635657726983715</v>
      </c>
      <c r="AB45" s="58">
        <f>-M45*SIN(Y45)</f>
        <v>29.830035197961937</v>
      </c>
      <c r="AC45" s="64"/>
      <c r="AD45" s="82">
        <f>$AA$40/$M$40*M45</f>
        <v>1.4456684920249486E-3</v>
      </c>
      <c r="AE45" s="82">
        <f>$AB$40/$M$40*M45</f>
        <v>-9.3595896209533003E-4</v>
      </c>
      <c r="AF45" s="22">
        <f>AA45-AD45</f>
        <v>-0.28780224576186209</v>
      </c>
      <c r="AG45" s="22">
        <f>AB45-AE45</f>
        <v>29.830971156924033</v>
      </c>
      <c r="AH45" s="64"/>
      <c r="AI45" s="25">
        <f>A45</f>
        <v>4</v>
      </c>
      <c r="AJ45" s="82">
        <f t="shared" ref="AJ45" si="2">AJ44+AF44</f>
        <v>719636.60146411287</v>
      </c>
      <c r="AK45" s="82">
        <f t="shared" ref="AK45" si="3">AK44+AG44</f>
        <v>464725.69795808493</v>
      </c>
      <c r="AL45" s="66"/>
      <c r="AM45" s="9" t="str">
        <f>IF(A46=0,A45&amp;" - 1",A45&amp;" - "&amp;A46)</f>
        <v>4 - 1</v>
      </c>
      <c r="AN45" s="18">
        <f>AN44+F44+F45</f>
        <v>-0.2900000000372529</v>
      </c>
      <c r="AO45" s="18">
        <f>AN45*G45</f>
        <v>8.6507000011159807</v>
      </c>
      <c r="AP45" s="9" t="str">
        <f>D45&amp;","&amp;C45</f>
        <v>464725.8,719636.75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2928.9481999991003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1464.4740999995502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4.5198068519364185E-3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34947.425969068805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157.9556153525379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3.3073151547853286E-3</v>
      </c>
      <c r="AB40" s="91">
        <f>SUM(AB42:AB65536)</f>
        <v>3.0806363702551298E-3</v>
      </c>
      <c r="AC40" s="91"/>
      <c r="AD40" s="91">
        <f>SUM(AD42:AD65536)</f>
        <v>3.3073151547853286E-3</v>
      </c>
      <c r="AE40" s="91">
        <f>SUM(AE42:AE65536)</f>
        <v>3.0806363702551298E-3</v>
      </c>
      <c r="AF40" s="91">
        <f>SUM(AF42:AF65536)</f>
        <v>0</v>
      </c>
      <c r="AG40" s="91">
        <f>SUM(AG42:AG65536)</f>
        <v>-2.9976021664879227E-15</v>
      </c>
      <c r="AH40" s="92"/>
      <c r="AI40" s="93">
        <v>1</v>
      </c>
      <c r="AJ40" s="92">
        <f>AJ44+AF44</f>
        <v>719587.36154415307</v>
      </c>
      <c r="AK40" s="92">
        <f>AK44+AG44</f>
        <v>464694.35219092527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1592.1700000000419</v>
      </c>
      <c r="G41" s="72">
        <f>IF(D42=0,D41-$D$41,D41-D42)</f>
        <v>-2245.1600000000326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2752.4078067212859</v>
      </c>
      <c r="N41" s="36">
        <f>IF(F41=0,,ATAN(G41/F41))</f>
        <v>-0.95395140180735882</v>
      </c>
      <c r="O41" s="36">
        <f>ABS(DEGREES(N41))</f>
        <v>54.657389184150233</v>
      </c>
      <c r="P41" s="37" t="str">
        <f>TEXT(INT(O41),"00")</f>
        <v>54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39</v>
      </c>
      <c r="U41" s="40" t="str">
        <f>IF(L41="",IF(G41&gt;0,"W","E"),"")</f>
        <v>E</v>
      </c>
      <c r="V41" s="41"/>
      <c r="W41" s="22">
        <f>IF(S41="due",90*(I41+K41),S41+T41/60)</f>
        <v>54.65</v>
      </c>
      <c r="X41" s="22">
        <f>IF(R41="",W41,IF(R41="N",IF(U41="E",180+W41,180-W41),IF(U41="E",360-W41,W41)))</f>
        <v>305.35000000000002</v>
      </c>
      <c r="Y41" s="22">
        <f>RADIANS(X41)</f>
        <v>5.3293628709646859</v>
      </c>
      <c r="Z41" s="64"/>
      <c r="AA41" s="58">
        <f>-M41*COS(Y41)</f>
        <v>-1592.4595351482183</v>
      </c>
      <c r="AB41" s="58">
        <f>-M41*SIN(Y41)</f>
        <v>2244.9546461823679</v>
      </c>
      <c r="AC41" s="64"/>
      <c r="AD41" s="22">
        <v>0</v>
      </c>
      <c r="AE41" s="22">
        <v>0</v>
      </c>
      <c r="AF41" s="22">
        <f t="shared" ref="AF41:AG43" si="0">AA41-AD41</f>
        <v>-1592.4595351482183</v>
      </c>
      <c r="AG41" s="22">
        <f t="shared" si="0"/>
        <v>2244.9546461823679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719636.45</v>
      </c>
      <c r="D42" s="60">
        <v>464695.38</v>
      </c>
      <c r="E42" s="79"/>
      <c r="F42" s="72">
        <f>IF(C43=0,C42-$C$42,C42-C43)</f>
        <v>-0.30000000004656613</v>
      </c>
      <c r="G42" s="72">
        <f>IF(D43=0,D42-$D$42,D42-D43)</f>
        <v>-30.419999999983702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30.421479253958648</v>
      </c>
      <c r="N42" s="36">
        <f>IF(F42=0,,ATAN(G42/F42))</f>
        <v>1.560934713552224</v>
      </c>
      <c r="O42" s="36">
        <f>ABS(DEGREES(N42))</f>
        <v>89.434971182004546</v>
      </c>
      <c r="P42" s="37" t="str">
        <f>TEXT(INT(O42),"00")</f>
        <v>89</v>
      </c>
      <c r="Q42" s="38" t="str">
        <f>TEXT((O42-P42)*60,"00")</f>
        <v>26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89.433333333333337</v>
      </c>
      <c r="X42" s="22">
        <f>IF(R42="",W42,IF(R42="N",IF(U42="E",180+W42,180-W42),IF(U42="E",360-W42,W42)))</f>
        <v>269.43333333333334</v>
      </c>
      <c r="Y42" s="22">
        <f>RADIANS(X42)</f>
        <v>4.7024987812900552</v>
      </c>
      <c r="Z42" s="64"/>
      <c r="AA42" s="58">
        <f>-M42*COS(Y42)</f>
        <v>0.30086958154056431</v>
      </c>
      <c r="AB42" s="58">
        <f>-M42*SIN(Y42)</f>
        <v>30.419991411799248</v>
      </c>
      <c r="AC42" s="64"/>
      <c r="AD42" s="82">
        <f>$AA$40/$M$40*M42</f>
        <v>6.3697272897229949E-4</v>
      </c>
      <c r="AE42" s="82">
        <f>$AB$40/$M$40*M42</f>
        <v>5.9331550333010131E-4</v>
      </c>
      <c r="AF42" s="22">
        <f t="shared" si="0"/>
        <v>0.30023260881159203</v>
      </c>
      <c r="AG42" s="22">
        <f t="shared" si="0"/>
        <v>30.419398096295918</v>
      </c>
      <c r="AH42" s="63"/>
      <c r="AI42" s="38">
        <f>A42</f>
        <v>1</v>
      </c>
      <c r="AJ42" s="82">
        <f t="shared" ref="AJ42:AK44" si="1">AJ41+AF41</f>
        <v>719636.16046485177</v>
      </c>
      <c r="AK42" s="82">
        <f t="shared" si="1"/>
        <v>464695.17464618233</v>
      </c>
      <c r="AL42" s="66"/>
      <c r="AM42" s="9" t="str">
        <f>IF(A43=0,A42&amp;" - 1",A42&amp;" - "&amp;A43)</f>
        <v>1 - 2</v>
      </c>
      <c r="AN42" s="18">
        <f>F42</f>
        <v>-0.30000000004656613</v>
      </c>
      <c r="AO42" s="18">
        <f>AN42*G42</f>
        <v>9.1260000014116525</v>
      </c>
      <c r="AP42" s="9" t="str">
        <f>D42&amp;","&amp;C42</f>
        <v>464695.38,719636.45</v>
      </c>
    </row>
    <row r="43" spans="1:44">
      <c r="A43" s="20">
        <f>A42+1</f>
        <v>2</v>
      </c>
      <c r="B43" s="44"/>
      <c r="C43" s="60">
        <v>719636.75</v>
      </c>
      <c r="D43" s="60">
        <v>464725.8</v>
      </c>
      <c r="E43" s="79"/>
      <c r="F43" s="72">
        <f>IF(C44=0,C43-$C$42,C43-C44)</f>
        <v>49.53000000002794</v>
      </c>
      <c r="G43" s="72">
        <f>IF(D44=0,D43-$D$42,D43-D44)</f>
        <v>2.0899999999674037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49.574075886521896</v>
      </c>
      <c r="N43" s="36">
        <f>IF(F43=0,,ATAN(G43/F43))</f>
        <v>4.217163070246422E-2</v>
      </c>
      <c r="O43" s="36">
        <f>ABS(DEGREES(N43))</f>
        <v>2.4162564544355232</v>
      </c>
      <c r="P43" s="37" t="str">
        <f>TEXT(INT(O43),"00")</f>
        <v>02</v>
      </c>
      <c r="Q43" s="38" t="str">
        <f>TEXT((O43-P43)*60,"00")</f>
        <v>25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2.4166666666666665</v>
      </c>
      <c r="X43" s="22">
        <f>IF(R43="",W43,IF(R43="N",IF(U43="E",180+W43,180-W43),IF(U43="E",360-W43,W43)))</f>
        <v>2.4166666666666665</v>
      </c>
      <c r="Y43" s="22">
        <f>RADIANS(X43)</f>
        <v>4.2178790256529632E-2</v>
      </c>
      <c r="Z43" s="64"/>
      <c r="AA43" s="58">
        <f>-M43*COS(Y43)</f>
        <v>-49.529985035290515</v>
      </c>
      <c r="AB43" s="58">
        <f>-M43*SIN(Y43)</f>
        <v>-2.0903546126266948</v>
      </c>
      <c r="AC43" s="64"/>
      <c r="AD43" s="82">
        <f>$AA$40/$M$40*M43</f>
        <v>1.0379947056522133E-3</v>
      </c>
      <c r="AE43" s="82">
        <f>$AB$40/$M$40*M43</f>
        <v>9.6685199102896854E-4</v>
      </c>
      <c r="AF43" s="22">
        <f t="shared" si="0"/>
        <v>-49.53102302999617</v>
      </c>
      <c r="AG43" s="22">
        <f t="shared" si="0"/>
        <v>-2.0913214646177236</v>
      </c>
      <c r="AH43" s="64"/>
      <c r="AI43" s="25">
        <f>A43</f>
        <v>2</v>
      </c>
      <c r="AJ43" s="82">
        <f t="shared" si="1"/>
        <v>719636.46069746057</v>
      </c>
      <c r="AK43" s="82">
        <f t="shared" si="1"/>
        <v>464725.59404427861</v>
      </c>
      <c r="AL43" s="66"/>
      <c r="AM43" s="9" t="str">
        <f>IF(A44=0,A43&amp;" - 1",A43&amp;" - "&amp;A44)</f>
        <v>2 - 3</v>
      </c>
      <c r="AN43" s="18">
        <f>AN42+F42+F43</f>
        <v>48.929999999934807</v>
      </c>
      <c r="AO43" s="18">
        <f>AN43*G43</f>
        <v>102.26369999826881</v>
      </c>
      <c r="AP43" s="9" t="str">
        <f>D43&amp;","&amp;C43</f>
        <v>464725.8,719636.75</v>
      </c>
    </row>
    <row r="44" spans="1:44" s="46" customFormat="1">
      <c r="A44" s="20">
        <f>A43+1</f>
        <v>3</v>
      </c>
      <c r="B44" s="44"/>
      <c r="C44" s="60">
        <v>719587.22</v>
      </c>
      <c r="D44" s="60">
        <v>464723.71</v>
      </c>
      <c r="E44" s="79"/>
      <c r="F44" s="72">
        <f>IF(C45=0,C44-$C$42,C44-C45)</f>
        <v>-0.43000000005122274</v>
      </c>
      <c r="G44" s="72">
        <f>IF(D45=0,D44-$D$42,D44-D45)</f>
        <v>29.150000000023283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29.153171354098021</v>
      </c>
      <c r="N44" s="22">
        <f>IF(F44=0,,ATAN(G44/F44))</f>
        <v>-1.5560461101662784</v>
      </c>
      <c r="O44" s="22">
        <f>ABS(DEGREES(N44))</f>
        <v>89.154874840276491</v>
      </c>
      <c r="P44" s="24" t="str">
        <f>TEXT(INT(O44),"00")</f>
        <v>89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89.15</v>
      </c>
      <c r="X44" s="22">
        <f>IF(R44="",W44,IF(R44="N",IF(U44="E",180+W44,180-W44),IF(U44="E",360-W44,W44)))</f>
        <v>90.85</v>
      </c>
      <c r="Y44" s="22">
        <f>RADIANS(X44)</f>
        <v>1.5856316254368483</v>
      </c>
      <c r="Z44" s="64"/>
      <c r="AA44" s="58">
        <f>-M44*COS(Y44)</f>
        <v>0.43248013918052636</v>
      </c>
      <c r="AB44" s="58">
        <f>-M44*SIN(Y44)</f>
        <v>-29.149963309249909</v>
      </c>
      <c r="AC44" s="64"/>
      <c r="AD44" s="82">
        <f>$AA$40/$M$40*M44</f>
        <v>6.1041657312572853E-4</v>
      </c>
      <c r="AE44" s="82">
        <f>$AB$40/$M$40*M44</f>
        <v>5.6857946950014118E-4</v>
      </c>
      <c r="AF44" s="22">
        <f>AA44-AD44</f>
        <v>0.43186972260740064</v>
      </c>
      <c r="AG44" s="22">
        <f>AB44-AE44</f>
        <v>-29.15053188871941</v>
      </c>
      <c r="AH44" s="64"/>
      <c r="AI44" s="25">
        <f>A44</f>
        <v>3</v>
      </c>
      <c r="AJ44" s="82">
        <f t="shared" si="1"/>
        <v>719586.92967443052</v>
      </c>
      <c r="AK44" s="82">
        <f t="shared" si="1"/>
        <v>464723.50272281398</v>
      </c>
      <c r="AL44" s="66"/>
      <c r="AM44" s="9" t="str">
        <f>IF(A45=0,A44&amp;" - 1",A44&amp;" - "&amp;A45)</f>
        <v>3 - 4</v>
      </c>
      <c r="AN44" s="18">
        <f>AN43+F43+F44</f>
        <v>98.029999999911524</v>
      </c>
      <c r="AO44" s="18">
        <f>AN44*G44</f>
        <v>2857.5744999997032</v>
      </c>
      <c r="AP44" s="9" t="str">
        <f>D44&amp;","&amp;C44</f>
        <v>464723.71,719587.22</v>
      </c>
    </row>
    <row r="45" spans="1:44" s="46" customFormat="1">
      <c r="A45" s="20">
        <f>A44+1</f>
        <v>4</v>
      </c>
      <c r="B45" s="44"/>
      <c r="C45" s="60">
        <v>719587.65</v>
      </c>
      <c r="D45" s="60">
        <v>464694.56</v>
      </c>
      <c r="E45" s="79"/>
      <c r="F45" s="72">
        <f>IF(C46=0,C45-$C$42,C45-C46)</f>
        <v>-48.799999999930151</v>
      </c>
      <c r="G45" s="72">
        <f>IF(D46=0,D45-$D$42,D45-D46)</f>
        <v>-0.82000000000698492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48.806888857959329</v>
      </c>
      <c r="N45" s="22">
        <f>IF(F45=0,,ATAN(G45/F45))</f>
        <v>1.6801697486996971E-2</v>
      </c>
      <c r="O45" s="22">
        <f>ABS(DEGREES(N45))</f>
        <v>0.96266635466048778</v>
      </c>
      <c r="P45" s="24" t="str">
        <f>TEXT(INT(O45),"00")</f>
        <v>00</v>
      </c>
      <c r="Q45" s="25" t="str">
        <f>TEXT((O45-P45)*60,"00")</f>
        <v>58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58</v>
      </c>
      <c r="U45" s="24" t="str">
        <f>IF(L45="",IF(G45&gt;0,"W","E"),"")</f>
        <v>E</v>
      </c>
      <c r="V45" s="44"/>
      <c r="W45" s="22">
        <f>IF(S45="due",90*(I45+K45),S45+T45/60)</f>
        <v>0.96666666666666667</v>
      </c>
      <c r="X45" s="22">
        <f>IF(R45="",W45,IF(R45="N",IF(U45="E",180+W45,180-W45),IF(U45="E",360-W45,W45)))</f>
        <v>180.96666666666667</v>
      </c>
      <c r="Y45" s="22">
        <f>RADIANS(X45)</f>
        <v>3.158464169692405</v>
      </c>
      <c r="Z45" s="64"/>
      <c r="AA45" s="58">
        <f>-M45*COS(Y45)</f>
        <v>48.799942629724207</v>
      </c>
      <c r="AB45" s="58">
        <f>-M45*SIN(Y45)</f>
        <v>0.82340714644760937</v>
      </c>
      <c r="AC45" s="64"/>
      <c r="AD45" s="82">
        <f>$AA$40/$M$40*M45</f>
        <v>1.0219311470350872E-3</v>
      </c>
      <c r="AE45" s="82">
        <f>$AB$40/$M$40*M45</f>
        <v>9.5188940639591869E-4</v>
      </c>
      <c r="AF45" s="22">
        <f>AA45-AD45</f>
        <v>48.79892069857717</v>
      </c>
      <c r="AG45" s="22">
        <f>AB45-AE45</f>
        <v>0.82245525704121347</v>
      </c>
      <c r="AH45" s="64"/>
      <c r="AI45" s="25">
        <f>A45</f>
        <v>4</v>
      </c>
      <c r="AJ45" s="82">
        <f t="shared" ref="AJ45" si="2">AJ44+AF44</f>
        <v>719587.36154415307</v>
      </c>
      <c r="AK45" s="82">
        <f t="shared" ref="AK45" si="3">AK44+AG44</f>
        <v>464694.35219092527</v>
      </c>
      <c r="AL45" s="66"/>
      <c r="AM45" s="9" t="str">
        <f>IF(A46=0,A45&amp;" - 1",A45&amp;" - "&amp;A46)</f>
        <v>4 - 1</v>
      </c>
      <c r="AN45" s="18">
        <f>AN44+F44+F45</f>
        <v>48.799999999930151</v>
      </c>
      <c r="AO45" s="18">
        <f>AN45*G45</f>
        <v>-40.01600000028359</v>
      </c>
      <c r="AP45" s="9" t="str">
        <f>D45&amp;","&amp;C45</f>
        <v>464694.56,719587.65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78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821228.62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3017.076800001636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1508.538400000818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7.1281299595534146E-3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22085.486136629759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157.4282154018122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4.6457513495445912E-4</v>
      </c>
      <c r="AB40" s="91">
        <f>SUM(AB42:AB65536)</f>
        <v>-7.1129745299884917E-3</v>
      </c>
      <c r="AC40" s="91"/>
      <c r="AD40" s="91">
        <f>SUM(AD42:AD65536)</f>
        <v>4.6457513495445902E-4</v>
      </c>
      <c r="AE40" s="91">
        <f>SUM(AE42:AE65536)</f>
        <v>-7.1129745299884908E-3</v>
      </c>
      <c r="AF40" s="91">
        <f>SUM(AF42:AF65536)</f>
        <v>-6.6613381477509392E-15</v>
      </c>
      <c r="AG40" s="91">
        <f>SUM(AG42:AG65536)</f>
        <v>0</v>
      </c>
      <c r="AH40" s="92"/>
      <c r="AI40" s="93">
        <v>1</v>
      </c>
      <c r="AJ40" s="92">
        <f>AJ44+AF44</f>
        <v>719591.68312796426</v>
      </c>
      <c r="AK40" s="92">
        <f>AK44+AG44</f>
        <v>464664.69520802744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821228.62</v>
      </c>
      <c r="D41" s="35">
        <f>C23</f>
        <v>462450.22</v>
      </c>
      <c r="E41" s="78"/>
      <c r="F41" s="72">
        <f>IF(C42=0,C41-$C$41,C41-C42)</f>
        <v>101592.17000000004</v>
      </c>
      <c r="G41" s="72">
        <f>IF(D42=0,D41-$D$41,D41-D42)</f>
        <v>-2245.1600000000326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101616.97569173425</v>
      </c>
      <c r="N41" s="36">
        <f>IF(F41=0,,ATAN(G41/F41))</f>
        <v>-2.2096137884611844E-2</v>
      </c>
      <c r="O41" s="36">
        <f>ABS(DEGREES(N41))</f>
        <v>1.2660154443273854</v>
      </c>
      <c r="P41" s="37" t="str">
        <f>TEXT(INT(O41),"00")</f>
        <v>01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01</v>
      </c>
      <c r="T41" s="38" t="str">
        <f>IF(L41="",IF(INT(Q41)=60,"00",Q41),L41)</f>
        <v>16</v>
      </c>
      <c r="U41" s="40" t="str">
        <f>IF(L41="",IF(G41&gt;0,"W","E"),"")</f>
        <v>E</v>
      </c>
      <c r="V41" s="41"/>
      <c r="W41" s="22">
        <f>IF(S41="due",90*(I41+K41),S41+T41/60)</f>
        <v>1.2666666666666666</v>
      </c>
      <c r="X41" s="22">
        <f>IF(R41="",W41,IF(R41="N",IF(U41="E",180+W41,180-W41),IF(U41="E",360-W41,W41)))</f>
        <v>358.73333333333335</v>
      </c>
      <c r="Y41" s="22">
        <f>RADIANS(X41)</f>
        <v>6.2610778033209922</v>
      </c>
      <c r="Z41" s="64"/>
      <c r="AA41" s="58">
        <f>-M41*COS(Y41)</f>
        <v>-101592.14447500778</v>
      </c>
      <c r="AB41" s="58">
        <f>-M41*SIN(Y41)</f>
        <v>2246.3146938160285</v>
      </c>
      <c r="AC41" s="64"/>
      <c r="AD41" s="22">
        <v>0</v>
      </c>
      <c r="AE41" s="22">
        <v>0</v>
      </c>
      <c r="AF41" s="22">
        <f t="shared" ref="AF41:AG43" si="0">AA41-AD41</f>
        <v>-101592.14447500778</v>
      </c>
      <c r="AG41" s="22">
        <f t="shared" si="0"/>
        <v>2246.3146938160285</v>
      </c>
      <c r="AH41" s="63"/>
      <c r="AI41" s="36" t="str">
        <f>A41</f>
        <v>BLLM 1</v>
      </c>
      <c r="AJ41" s="36">
        <f>C41</f>
        <v>821228.62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719636.45</v>
      </c>
      <c r="D42" s="60">
        <v>464695.38</v>
      </c>
      <c r="E42" s="79"/>
      <c r="F42" s="72">
        <f>IF(C43=0,C42-$C$42,C42-C43)</f>
        <v>48.799999999930151</v>
      </c>
      <c r="G42" s="72">
        <f>IF(D43=0,D42-$D$42,D42-D43)</f>
        <v>0.82000000000698492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48.806888857959329</v>
      </c>
      <c r="N42" s="36">
        <f>IF(F42=0,,ATAN(G42/F42))</f>
        <v>1.6801697486996971E-2</v>
      </c>
      <c r="O42" s="36">
        <f>ABS(DEGREES(N42))</f>
        <v>0.96266635466048778</v>
      </c>
      <c r="P42" s="37" t="str">
        <f>TEXT(INT(O42),"00")</f>
        <v>00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58</v>
      </c>
      <c r="U42" s="40" t="str">
        <f>IF(L42="",IF(G42&gt;0,"W","E"),"")</f>
        <v>W</v>
      </c>
      <c r="V42" s="44"/>
      <c r="W42" s="22">
        <f>IF(S42="due",90*(I42+K42),S42+T42/60)</f>
        <v>0.96666666666666667</v>
      </c>
      <c r="X42" s="22">
        <f>IF(R42="",W42,IF(R42="N",IF(U42="E",180+W42,180-W42),IF(U42="E",360-W42,W42)))</f>
        <v>0.96666666666666667</v>
      </c>
      <c r="Y42" s="22">
        <f>RADIANS(X42)</f>
        <v>1.6871516102611853E-2</v>
      </c>
      <c r="Z42" s="64"/>
      <c r="AA42" s="58">
        <f>-M42*COS(Y42)</f>
        <v>-48.799942629724207</v>
      </c>
      <c r="AB42" s="58">
        <f>-M42*SIN(Y42)</f>
        <v>-0.82340714644761615</v>
      </c>
      <c r="AC42" s="64"/>
      <c r="AD42" s="82">
        <f>$AA$40/$M$40*M42</f>
        <v>1.4403051524163266E-4</v>
      </c>
      <c r="AE42" s="82">
        <f>$AB$40/$M$40*M42</f>
        <v>-2.2052092533003938E-3</v>
      </c>
      <c r="AF42" s="22">
        <f t="shared" si="0"/>
        <v>-48.800086660239451</v>
      </c>
      <c r="AG42" s="22">
        <f t="shared" si="0"/>
        <v>-0.82120193719431578</v>
      </c>
      <c r="AH42" s="63"/>
      <c r="AI42" s="38">
        <f>A42</f>
        <v>1</v>
      </c>
      <c r="AJ42" s="82">
        <f t="shared" ref="AJ42:AK44" si="1">AJ41+AF41</f>
        <v>719636.47552499222</v>
      </c>
      <c r="AK42" s="82">
        <f t="shared" si="1"/>
        <v>464696.53469381598</v>
      </c>
      <c r="AL42" s="66"/>
      <c r="AM42" s="9" t="str">
        <f>IF(A43=0,A42&amp;" - 1",A42&amp;" - "&amp;A43)</f>
        <v>1 - 2</v>
      </c>
      <c r="AN42" s="18">
        <f>F42</f>
        <v>48.799999999930151</v>
      </c>
      <c r="AO42" s="18">
        <f>AN42*G42</f>
        <v>40.01600000028359</v>
      </c>
      <c r="AP42" s="9" t="str">
        <f>D42&amp;","&amp;C42</f>
        <v>464695.38,719636.45</v>
      </c>
    </row>
    <row r="43" spans="1:44">
      <c r="A43" s="20">
        <f>A42+1</f>
        <v>2</v>
      </c>
      <c r="B43" s="44"/>
      <c r="C43" s="60">
        <v>719587.65</v>
      </c>
      <c r="D43" s="60">
        <v>464694.56</v>
      </c>
      <c r="E43" s="79"/>
      <c r="F43" s="72">
        <f>IF(C44=0,C43-$C$42,C43-C44)</f>
        <v>-0.93999999994412065</v>
      </c>
      <c r="G43" s="72">
        <f>IF(D44=0,D43-$D$42,D43-D44)</f>
        <v>28.260000000009313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28.275629082310818</v>
      </c>
      <c r="N43" s="36">
        <f>IF(F43=0,,ATAN(G43/F43))</f>
        <v>-1.5375460239458287</v>
      </c>
      <c r="O43" s="36">
        <f>ABS(DEGREES(N43))</f>
        <v>88.094897979216597</v>
      </c>
      <c r="P43" s="37" t="str">
        <f>TEXT(INT(O43),"00")</f>
        <v>88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06</v>
      </c>
      <c r="U43" s="40" t="str">
        <f>IF(L43="",IF(G43&gt;0,"W","E"),"")</f>
        <v>W</v>
      </c>
      <c r="V43" s="44"/>
      <c r="W43" s="22">
        <f>IF(S43="due",90*(I43+K43),S43+T43/60)</f>
        <v>88.1</v>
      </c>
      <c r="X43" s="22">
        <f>IF(R43="",W43,IF(R43="N",IF(U43="E",180+W43,180-W43),IF(U43="E",360-W43,W43)))</f>
        <v>91.9</v>
      </c>
      <c r="Y43" s="22">
        <f>RADIANS(X43)</f>
        <v>1.603957582582789</v>
      </c>
      <c r="Z43" s="64"/>
      <c r="AA43" s="58">
        <f>-M43*COS(Y43)</f>
        <v>0.93748352627181963</v>
      </c>
      <c r="AB43" s="58">
        <f>-M43*SIN(Y43)</f>
        <v>-28.260083592204577</v>
      </c>
      <c r="AC43" s="64"/>
      <c r="AD43" s="82">
        <f>$AA$40/$M$40*M43</f>
        <v>8.3442184511262421E-5</v>
      </c>
      <c r="AE43" s="82">
        <f>$AB$40/$M$40*M43</f>
        <v>-1.2775589748542848E-3</v>
      </c>
      <c r="AF43" s="22">
        <f t="shared" si="0"/>
        <v>0.93740008408730835</v>
      </c>
      <c r="AG43" s="22">
        <f t="shared" si="0"/>
        <v>-28.258806033229721</v>
      </c>
      <c r="AH43" s="64"/>
      <c r="AI43" s="25">
        <f>A43</f>
        <v>2</v>
      </c>
      <c r="AJ43" s="82">
        <f t="shared" si="1"/>
        <v>719587.67543833202</v>
      </c>
      <c r="AK43" s="82">
        <f t="shared" si="1"/>
        <v>464695.71349187876</v>
      </c>
      <c r="AL43" s="66"/>
      <c r="AM43" s="9" t="str">
        <f>IF(A44=0,A43&amp;" - 1",A43&amp;" - "&amp;A44)</f>
        <v>2 - 3</v>
      </c>
      <c r="AN43" s="18">
        <f>AN42+F42+F43</f>
        <v>96.659999999916181</v>
      </c>
      <c r="AO43" s="18">
        <f>AN43*G43</f>
        <v>2731.6115999985313</v>
      </c>
      <c r="AP43" s="9" t="str">
        <f>D43&amp;","&amp;C43</f>
        <v>464694.56,719587.65</v>
      </c>
    </row>
    <row r="44" spans="1:44" s="46" customFormat="1">
      <c r="A44" s="20">
        <f>A43+1</f>
        <v>3</v>
      </c>
      <c r="B44" s="44"/>
      <c r="C44" s="60">
        <v>719588.59</v>
      </c>
      <c r="D44" s="60">
        <v>464666.3</v>
      </c>
      <c r="E44" s="79"/>
      <c r="F44" s="72">
        <f>IF(C45=0,C44-$C$42,C44-C45)</f>
        <v>-3.0700000000651926</v>
      </c>
      <c r="G44" s="72">
        <f>IF(D45=0,D44-$D$42,D44-D45)</f>
        <v>2.7600000000093132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4.1282562905483093</v>
      </c>
      <c r="N44" s="22">
        <f>IF(F44=0,,ATAN(G44/F44))</f>
        <v>-0.73227495058781067</v>
      </c>
      <c r="O44" s="22">
        <f>ABS(DEGREES(N44))</f>
        <v>41.956264111832454</v>
      </c>
      <c r="P44" s="24" t="str">
        <f>TEXT(INT(O44),"00")</f>
        <v>41</v>
      </c>
      <c r="Q44" s="25" t="str">
        <f>TEXT((O44-P44)*60,"00")</f>
        <v>57</v>
      </c>
      <c r="R44" s="23" t="str">
        <f>IF(L44="",IF(F44&gt;0,"S","N"),"")</f>
        <v>N</v>
      </c>
      <c r="S44" s="25" t="str">
        <f>IF(L44="",IF(INT(Q44)=60,INT(P44+1),P44),"due")</f>
        <v>41</v>
      </c>
      <c r="T44" s="25" t="str">
        <f>IF(L44="",IF(INT(Q44)=60,"00",Q44),L44)</f>
        <v>57</v>
      </c>
      <c r="U44" s="24" t="str">
        <f>IF(L44="",IF(G44&gt;0,"W","E"),"")</f>
        <v>W</v>
      </c>
      <c r="V44" s="44"/>
      <c r="W44" s="22">
        <f>IF(S44="due",90*(I44+K44),S44+T44/60)</f>
        <v>41.95</v>
      </c>
      <c r="X44" s="22">
        <f>IF(R44="",W44,IF(R44="N",IF(U44="E",180+W44,180-W44),IF(U44="E",360-W44,W44)))</f>
        <v>138.05000000000001</v>
      </c>
      <c r="Y44" s="22">
        <f>RADIANS(X44)</f>
        <v>2.4094270323781721</v>
      </c>
      <c r="Z44" s="64"/>
      <c r="AA44" s="58">
        <f>-M44*COS(Y44)</f>
        <v>3.0703017307951548</v>
      </c>
      <c r="AB44" s="58">
        <f>-M44*SIN(Y44)</f>
        <v>-2.7596643423300531</v>
      </c>
      <c r="AC44" s="64"/>
      <c r="AD44" s="82">
        <f>$AA$40/$M$40*M44</f>
        <v>1.2182601564865343E-5</v>
      </c>
      <c r="AE44" s="82">
        <f>$AB$40/$M$40*M44</f>
        <v>-1.8652426296637595E-4</v>
      </c>
      <c r="AF44" s="22">
        <f>AA44-AD44</f>
        <v>3.0702895481935899</v>
      </c>
      <c r="AG44" s="22">
        <f>AB44-AE44</f>
        <v>-2.7594778180670869</v>
      </c>
      <c r="AH44" s="64"/>
      <c r="AI44" s="25">
        <f>A44</f>
        <v>3</v>
      </c>
      <c r="AJ44" s="82">
        <f t="shared" si="1"/>
        <v>719588.61283841613</v>
      </c>
      <c r="AK44" s="82">
        <f t="shared" si="1"/>
        <v>464667.45468584553</v>
      </c>
      <c r="AL44" s="66"/>
      <c r="AM44" s="9" t="str">
        <f>IF(A45=0,A44&amp;" - 1",A44&amp;" - "&amp;A45)</f>
        <v>3 - 4</v>
      </c>
      <c r="AN44" s="18">
        <f>AN43+F43+F44</f>
        <v>92.649999999906868</v>
      </c>
      <c r="AO44" s="18">
        <f>AN44*G44</f>
        <v>255.71400000060584</v>
      </c>
      <c r="AP44" s="9" t="str">
        <f>D44&amp;","&amp;C44</f>
        <v>464666.3,719588.59</v>
      </c>
    </row>
    <row r="45" spans="1:44" s="46" customFormat="1">
      <c r="A45" s="20">
        <f t="shared" ref="A45:A46" si="2">A44+1</f>
        <v>4</v>
      </c>
      <c r="B45" s="44"/>
      <c r="C45" s="60">
        <v>719591.66</v>
      </c>
      <c r="D45" s="60">
        <v>464663.54</v>
      </c>
      <c r="E45" s="79"/>
      <c r="F45" s="72">
        <f t="shared" ref="F45:F46" si="3">IF(C46=0,C45-$C$42,C45-C46)</f>
        <v>-44.130000000004657</v>
      </c>
      <c r="G45" s="72">
        <f t="shared" ref="G45:G46" si="4">IF(D46=0,D45-$D$42,D45-D46)</f>
        <v>0.23999999999068677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44.13065261244622</v>
      </c>
      <c r="N45" s="22">
        <f t="shared" ref="N45:N46" si="11">IF(F45=0,,ATAN(G45/F45))</f>
        <v>-5.4384236091069094E-3</v>
      </c>
      <c r="O45" s="22">
        <f t="shared" ref="O45:O46" si="12">ABS(DEGREES(N45))</f>
        <v>0.31159872000613087</v>
      </c>
      <c r="P45" s="24" t="str">
        <f t="shared" ref="P45:P46" si="13">TEXT(INT(O45),"00")</f>
        <v>00</v>
      </c>
      <c r="Q45" s="25" t="str">
        <f t="shared" ref="Q45:Q46" si="14">TEXT((O45-P45)*60,"00")</f>
        <v>19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19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0.31666666666666665</v>
      </c>
      <c r="X45" s="22">
        <f t="shared" ref="X45:X46" si="20">IF(R45="",W45,IF(R45="N",IF(U45="E",180+W45,180-W45),IF(U45="E",360-W45,W45)))</f>
        <v>179.68333333333334</v>
      </c>
      <c r="Y45" s="22">
        <f t="shared" ref="Y45:Y46" si="21">RADIANS(X45)</f>
        <v>3.1360657776251446</v>
      </c>
      <c r="Z45" s="64"/>
      <c r="AA45" s="58">
        <f t="shared" ref="AA45:AA46" si="22">-M45*COS(Y45)</f>
        <v>44.129978598806787</v>
      </c>
      <c r="AB45" s="58">
        <f t="shared" ref="AB45:AB46" si="23">-M45*SIN(Y45)</f>
        <v>-0.24390340149679535</v>
      </c>
      <c r="AC45" s="64"/>
      <c r="AD45" s="82">
        <f t="shared" ref="AD45:AD46" si="24">$AA$40/$M$40*M45</f>
        <v>1.3023080926584366E-4</v>
      </c>
      <c r="AE45" s="82">
        <f t="shared" ref="AE45:AE46" si="25">$AB$40/$M$40*M45</f>
        <v>-1.993925975867263E-3</v>
      </c>
      <c r="AF45" s="22">
        <f t="shared" ref="AF45:AF46" si="26">AA45-AD45</f>
        <v>44.129848367997518</v>
      </c>
      <c r="AG45" s="22">
        <f t="shared" ref="AG45:AG46" si="27">AB45-AE45</f>
        <v>-0.24190947552092809</v>
      </c>
      <c r="AH45" s="64"/>
      <c r="AI45" s="25">
        <f t="shared" ref="AI45:AI46" si="28">A45</f>
        <v>4</v>
      </c>
      <c r="AJ45" s="82">
        <f t="shared" ref="AJ45:AJ46" si="29">AJ44+AF44</f>
        <v>719591.68312796426</v>
      </c>
      <c r="AK45" s="82">
        <f t="shared" ref="AK45:AK46" si="30">AK44+AG44</f>
        <v>464664.69520802744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45.449999999837019</v>
      </c>
      <c r="AO45" s="18">
        <f t="shared" ref="AO45:AO46" si="33">AN45*G45</f>
        <v>10.907999999537598</v>
      </c>
      <c r="AP45" s="9" t="str">
        <f t="shared" ref="AP45:AP46" si="34">D45&amp;","&amp;C45</f>
        <v>464663.54,719591.66</v>
      </c>
    </row>
    <row r="46" spans="1:44" s="46" customFormat="1">
      <c r="A46" s="20">
        <f t="shared" si="2"/>
        <v>5</v>
      </c>
      <c r="B46" s="44"/>
      <c r="C46" s="60">
        <v>719635.79</v>
      </c>
      <c r="D46" s="60">
        <v>464663.3</v>
      </c>
      <c r="E46" s="79"/>
      <c r="F46" s="72">
        <f t="shared" si="3"/>
        <v>-0.65999999991618097</v>
      </c>
      <c r="G46" s="72">
        <f t="shared" si="4"/>
        <v>-32.080000000016298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32.086788558547504</v>
      </c>
      <c r="N46" s="22">
        <f t="shared" si="11"/>
        <v>1.5502256627113247</v>
      </c>
      <c r="O46" s="22">
        <f t="shared" si="12"/>
        <v>88.821387766229989</v>
      </c>
      <c r="P46" s="24" t="str">
        <f t="shared" si="13"/>
        <v>88</v>
      </c>
      <c r="Q46" s="25" t="str">
        <f t="shared" si="14"/>
        <v>49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49</v>
      </c>
      <c r="U46" s="24" t="str">
        <f t="shared" si="18"/>
        <v>E</v>
      </c>
      <c r="V46" s="44"/>
      <c r="W46" s="22">
        <f t="shared" si="19"/>
        <v>88.816666666666663</v>
      </c>
      <c r="X46" s="22">
        <f t="shared" si="20"/>
        <v>268.81666666666666</v>
      </c>
      <c r="Y46" s="22">
        <f t="shared" si="21"/>
        <v>4.6917359175694235</v>
      </c>
      <c r="Z46" s="64"/>
      <c r="AA46" s="58">
        <f t="shared" si="22"/>
        <v>0.66264334898539679</v>
      </c>
      <c r="AB46" s="58">
        <f t="shared" si="23"/>
        <v>32.079945507949049</v>
      </c>
      <c r="AC46" s="64"/>
      <c r="AD46" s="82">
        <f t="shared" si="24"/>
        <v>9.4689024370854972E-5</v>
      </c>
      <c r="AE46" s="82">
        <f t="shared" si="25"/>
        <v>-1.4497560630001736E-3</v>
      </c>
      <c r="AF46" s="22">
        <f t="shared" si="26"/>
        <v>0.66254865996102597</v>
      </c>
      <c r="AG46" s="22">
        <f t="shared" si="27"/>
        <v>32.081395264012052</v>
      </c>
      <c r="AH46" s="64"/>
      <c r="AI46" s="25">
        <f t="shared" si="28"/>
        <v>5</v>
      </c>
      <c r="AJ46" s="82">
        <f t="shared" si="29"/>
        <v>719635.81297633226</v>
      </c>
      <c r="AK46" s="82">
        <f t="shared" si="30"/>
        <v>464664.4532985519</v>
      </c>
      <c r="AL46" s="66"/>
      <c r="AM46" s="9" t="str">
        <f t="shared" si="31"/>
        <v>5 - 1</v>
      </c>
      <c r="AN46" s="18">
        <f t="shared" si="32"/>
        <v>0.65999999991618097</v>
      </c>
      <c r="AO46" s="18">
        <f t="shared" si="33"/>
        <v>-21.172799997321842</v>
      </c>
      <c r="AP46" s="9" t="str">
        <f t="shared" si="34"/>
        <v>464663.3,719635.79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3197.8548000005699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1598.9274000002849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5.7938645066596449E-3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28303.946728560797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163.98923234899377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-5.6566173901657635E-3</v>
      </c>
      <c r="AB40" s="91">
        <f>SUM(AB42:AB65536)</f>
        <v>1.2536130275346835E-3</v>
      </c>
      <c r="AC40" s="91"/>
      <c r="AD40" s="91">
        <f>SUM(AD42:AD65536)</f>
        <v>-5.6566173901657635E-3</v>
      </c>
      <c r="AE40" s="91">
        <f>SUM(AE42:AE65536)</f>
        <v>1.2536130275346835E-3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719687.87063389947</v>
      </c>
      <c r="AK40" s="92">
        <f>AK44+AG44</f>
        <v>464669.93231105397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1592.1700000000419</v>
      </c>
      <c r="G41" s="72">
        <f>IF(D42=0,D41-$D$41,D41-D42)</f>
        <v>-2245.1600000000326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2752.4078067212859</v>
      </c>
      <c r="N41" s="36">
        <f>IF(F41=0,,ATAN(G41/F41))</f>
        <v>-0.95395140180735882</v>
      </c>
      <c r="O41" s="36">
        <f>ABS(DEGREES(N41))</f>
        <v>54.657389184150233</v>
      </c>
      <c r="P41" s="37" t="str">
        <f>TEXT(INT(O41),"00")</f>
        <v>54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39</v>
      </c>
      <c r="U41" s="40" t="str">
        <f>IF(L41="",IF(G41&gt;0,"W","E"),"")</f>
        <v>E</v>
      </c>
      <c r="V41" s="41"/>
      <c r="W41" s="22">
        <f>IF(S41="due",90*(I41+K41),S41+T41/60)</f>
        <v>54.65</v>
      </c>
      <c r="X41" s="22">
        <f>IF(R41="",W41,IF(R41="N",IF(U41="E",180+W41,180-W41),IF(U41="E",360-W41,W41)))</f>
        <v>305.35000000000002</v>
      </c>
      <c r="Y41" s="22">
        <f>RADIANS(X41)</f>
        <v>5.3293628709646859</v>
      </c>
      <c r="Z41" s="64"/>
      <c r="AA41" s="58">
        <f>-M41*COS(Y41)</f>
        <v>-1592.4595351482183</v>
      </c>
      <c r="AB41" s="58">
        <f>-M41*SIN(Y41)</f>
        <v>2244.9546461823679</v>
      </c>
      <c r="AC41" s="64"/>
      <c r="AD41" s="22">
        <v>0</v>
      </c>
      <c r="AE41" s="22">
        <v>0</v>
      </c>
      <c r="AF41" s="22">
        <f t="shared" ref="AF41:AG43" si="0">AA41-AD41</f>
        <v>-1592.4595351482183</v>
      </c>
      <c r="AG41" s="22">
        <f t="shared" si="0"/>
        <v>2244.9546461823679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719636.45</v>
      </c>
      <c r="D42" s="60">
        <v>464695.38</v>
      </c>
      <c r="E42" s="79"/>
      <c r="F42" s="72">
        <f>IF(C43=0,C42-$C$42,C42-C43)</f>
        <v>0.65999999991618097</v>
      </c>
      <c r="G42" s="72">
        <f>IF(D43=0,D42-$D$42,D42-D43)</f>
        <v>32.080000000016298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32.086788558547504</v>
      </c>
      <c r="N42" s="36">
        <f>IF(F42=0,,ATAN(G42/F42))</f>
        <v>1.5502256627113247</v>
      </c>
      <c r="O42" s="36">
        <f>ABS(DEGREES(N42))</f>
        <v>88.821387766229989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88.816666666666663</v>
      </c>
      <c r="Y42" s="22">
        <f>RADIANS(X42)</f>
        <v>1.5501432639796302</v>
      </c>
      <c r="Z42" s="64"/>
      <c r="AA42" s="58">
        <f>-M42*COS(Y42)</f>
        <v>-0.66264334898539989</v>
      </c>
      <c r="AB42" s="58">
        <f>-M42*SIN(Y42)</f>
        <v>-32.079945507949049</v>
      </c>
      <c r="AC42" s="64"/>
      <c r="AD42" s="82">
        <f>$AA$40/$M$40*M42</f>
        <v>-1.1067963643404746E-3</v>
      </c>
      <c r="AE42" s="82">
        <f>$AB$40/$M$40*M42</f>
        <v>2.4528693483449188E-4</v>
      </c>
      <c r="AF42" s="22">
        <f t="shared" si="0"/>
        <v>-0.66153655262105937</v>
      </c>
      <c r="AG42" s="22">
        <f t="shared" si="0"/>
        <v>-32.080190794883883</v>
      </c>
      <c r="AH42" s="63"/>
      <c r="AI42" s="38">
        <f>A42</f>
        <v>1</v>
      </c>
      <c r="AJ42" s="82">
        <f t="shared" ref="AJ42:AK44" si="1">AJ41+AF41</f>
        <v>719636.16046485177</v>
      </c>
      <c r="AK42" s="82">
        <f t="shared" si="1"/>
        <v>464695.17464618233</v>
      </c>
      <c r="AL42" s="66"/>
      <c r="AM42" s="9" t="str">
        <f>IF(A43=0,A42&amp;" - 1",A42&amp;" - "&amp;A43)</f>
        <v>1 - 2</v>
      </c>
      <c r="AN42" s="18">
        <f>F42</f>
        <v>0.65999999991618097</v>
      </c>
      <c r="AO42" s="18">
        <f>AN42*G42</f>
        <v>21.172799997321842</v>
      </c>
      <c r="AP42" s="9" t="str">
        <f>D42&amp;","&amp;C42</f>
        <v>464695.38,719636.45</v>
      </c>
    </row>
    <row r="43" spans="1:44">
      <c r="A43" s="20">
        <f>A42+1</f>
        <v>2</v>
      </c>
      <c r="B43" s="44"/>
      <c r="C43" s="60">
        <v>719635.79</v>
      </c>
      <c r="D43" s="60">
        <v>464663.3</v>
      </c>
      <c r="E43" s="79"/>
      <c r="F43" s="72">
        <f>IF(C44=0,C43-$C$42,C43-C44)</f>
        <v>-49.539999999920838</v>
      </c>
      <c r="G43" s="72">
        <f>IF(D44=0,D43-$D$42,D43-D44)</f>
        <v>-3.6400000000139698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49.673546279606995</v>
      </c>
      <c r="N43" s="36">
        <f>IF(F43=0,,ATAN(G43/F43))</f>
        <v>7.3344180271220305E-2</v>
      </c>
      <c r="O43" s="36">
        <f>ABS(DEGREES(N43))</f>
        <v>4.2023119813876013</v>
      </c>
      <c r="P43" s="37" t="str">
        <f>TEXT(INT(O43),"00")</f>
        <v>04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04</v>
      </c>
      <c r="T43" s="38" t="str">
        <f>IF(L43="",IF(INT(Q43)=60,"00",Q43),L43)</f>
        <v>12</v>
      </c>
      <c r="U43" s="40" t="str">
        <f>IF(L43="",IF(G43&gt;0,"W","E"),"")</f>
        <v>E</v>
      </c>
      <c r="V43" s="44"/>
      <c r="W43" s="22">
        <f>IF(S43="due",90*(I43+K43),S43+T43/60)</f>
        <v>4.2</v>
      </c>
      <c r="X43" s="22">
        <f>IF(R43="",W43,IF(R43="N",IF(U43="E",180+W43,180-W43),IF(U43="E",360-W43,W43)))</f>
        <v>184.2</v>
      </c>
      <c r="Y43" s="22">
        <f>RADIANS(X43)</f>
        <v>3.2148964821735548</v>
      </c>
      <c r="Z43" s="64"/>
      <c r="AA43" s="58">
        <f>-M43*COS(Y43)</f>
        <v>49.540146839731179</v>
      </c>
      <c r="AB43" s="58">
        <f>-M43*SIN(Y43)</f>
        <v>3.6380009744543811</v>
      </c>
      <c r="AC43" s="64"/>
      <c r="AD43" s="82">
        <f>$AA$40/$M$40*M43</f>
        <v>-1.7134310691719807E-3</v>
      </c>
      <c r="AE43" s="82">
        <f>$AB$40/$M$40*M43</f>
        <v>3.7972861905615499E-4</v>
      </c>
      <c r="AF43" s="22">
        <f t="shared" si="0"/>
        <v>49.541860270800349</v>
      </c>
      <c r="AG43" s="22">
        <f t="shared" si="0"/>
        <v>3.6376212458353248</v>
      </c>
      <c r="AH43" s="64"/>
      <c r="AI43" s="25">
        <f>A43</f>
        <v>2</v>
      </c>
      <c r="AJ43" s="82">
        <f t="shared" si="1"/>
        <v>719635.49892829917</v>
      </c>
      <c r="AK43" s="82">
        <f t="shared" si="1"/>
        <v>464663.09445538744</v>
      </c>
      <c r="AL43" s="66"/>
      <c r="AM43" s="9" t="str">
        <f>IF(A44=0,A43&amp;" - 1",A43&amp;" - "&amp;A44)</f>
        <v>2 - 3</v>
      </c>
      <c r="AN43" s="18">
        <f>AN42+F42+F43</f>
        <v>-48.220000000088476</v>
      </c>
      <c r="AO43" s="18">
        <f>AN43*G43</f>
        <v>175.52080000099568</v>
      </c>
      <c r="AP43" s="9" t="str">
        <f>D43&amp;","&amp;C43</f>
        <v>464663.3,719635.79</v>
      </c>
    </row>
    <row r="44" spans="1:44" s="46" customFormat="1">
      <c r="A44" s="20">
        <f>A43+1</f>
        <v>3</v>
      </c>
      <c r="B44" s="44"/>
      <c r="C44" s="60">
        <v>719685.33</v>
      </c>
      <c r="D44" s="60">
        <v>464666.94</v>
      </c>
      <c r="E44" s="79"/>
      <c r="F44" s="72">
        <f>IF(C45=0,C44-$C$42,C44-C45)</f>
        <v>-2.8300000000745058</v>
      </c>
      <c r="G44" s="72">
        <f>IF(D45=0,D44-$D$42,D44-D45)</f>
        <v>-3.2000000000116415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4.2718731255148725</v>
      </c>
      <c r="N44" s="22">
        <f>IF(F44=0,,ATAN(G44/F44))</f>
        <v>0.84668119689582266</v>
      </c>
      <c r="O44" s="22">
        <f>ABS(DEGREES(N44))</f>
        <v>48.511259175215699</v>
      </c>
      <c r="P44" s="24" t="str">
        <f>TEXT(INT(O44),"00")</f>
        <v>48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48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48.516666666666666</v>
      </c>
      <c r="X44" s="22">
        <f>IF(R44="",W44,IF(R44="N",IF(U44="E",180+W44,180-W44),IF(U44="E",360-W44,W44)))</f>
        <v>228.51666666666665</v>
      </c>
      <c r="Y44" s="22">
        <f>RADIANS(X44)</f>
        <v>3.9883682290157085</v>
      </c>
      <c r="Z44" s="64"/>
      <c r="AA44" s="58">
        <f>-M44*COS(Y44)</f>
        <v>2.8296979761748173</v>
      </c>
      <c r="AB44" s="58">
        <f>-M44*SIN(Y44)</f>
        <v>3.2002670769997228</v>
      </c>
      <c r="AC44" s="64"/>
      <c r="AD44" s="82">
        <f>$AA$40/$M$40*M44</f>
        <v>-1.4735328328718451E-4</v>
      </c>
      <c r="AE44" s="82">
        <f>$AB$40/$M$40*M44</f>
        <v>3.265626483770543E-5</v>
      </c>
      <c r="AF44" s="22">
        <f>AA44-AD44</f>
        <v>2.8298453294581045</v>
      </c>
      <c r="AG44" s="22">
        <f>AB44-AE44</f>
        <v>3.2002344207348852</v>
      </c>
      <c r="AH44" s="64"/>
      <c r="AI44" s="25">
        <f>A44</f>
        <v>3</v>
      </c>
      <c r="AJ44" s="82">
        <f t="shared" si="1"/>
        <v>719685.04078856995</v>
      </c>
      <c r="AK44" s="82">
        <f t="shared" si="1"/>
        <v>464666.73207663326</v>
      </c>
      <c r="AL44" s="66"/>
      <c r="AM44" s="9" t="str">
        <f>IF(A45=0,A44&amp;" - 1",A44&amp;" - "&amp;A45)</f>
        <v>3 - 4</v>
      </c>
      <c r="AN44" s="18">
        <f>AN43+F43+F44</f>
        <v>-100.59000000008382</v>
      </c>
      <c r="AO44" s="18">
        <f>AN44*G44</f>
        <v>321.88800000143925</v>
      </c>
      <c r="AP44" s="9" t="str">
        <f>D44&amp;","&amp;C44</f>
        <v>464666.94,719685.33</v>
      </c>
    </row>
    <row r="45" spans="1:44" s="46" customFormat="1">
      <c r="A45" s="20">
        <f t="shared" ref="A45:A46" si="2">A44+1</f>
        <v>4</v>
      </c>
      <c r="B45" s="44"/>
      <c r="C45" s="60">
        <v>719688.16</v>
      </c>
      <c r="D45" s="60">
        <v>464670.14</v>
      </c>
      <c r="E45" s="79"/>
      <c r="F45" s="72">
        <f t="shared" ref="F45:F46" si="3">IF(C46=0,C45-$C$42,C45-C46)</f>
        <v>0.71000000007916242</v>
      </c>
      <c r="G45" s="72">
        <f t="shared" ref="G45:G46" si="4">IF(D46=0,D45-$D$42,D45-D46)</f>
        <v>-26.919999999983702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26.929361299504208</v>
      </c>
      <c r="N45" s="22">
        <f t="shared" ref="N45:N46" si="11">IF(F45=0,,ATAN(G45/F45))</f>
        <v>-1.5444279969002483</v>
      </c>
      <c r="O45" s="22">
        <f t="shared" ref="O45:O46" si="12">ABS(DEGREES(N45))</f>
        <v>88.489205984228022</v>
      </c>
      <c r="P45" s="24" t="str">
        <f t="shared" ref="P45:P46" si="13">TEXT(INT(O45),"00")</f>
        <v>88</v>
      </c>
      <c r="Q45" s="25" t="str">
        <f t="shared" ref="Q45:Q46" si="14">TEXT((O45-P45)*60,"00")</f>
        <v>29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88.483333333333334</v>
      </c>
      <c r="X45" s="22">
        <f t="shared" ref="X45:X46" si="20">IF(R45="",W45,IF(R45="N",IF(U45="E",180+W45,180-W45),IF(U45="E",360-W45,W45)))</f>
        <v>271.51666666666665</v>
      </c>
      <c r="Y45" s="22">
        <f t="shared" ref="Y45:Y46" si="21">RADIANS(X45)</f>
        <v>4.7388598073732702</v>
      </c>
      <c r="Z45" s="64"/>
      <c r="AA45" s="58">
        <f t="shared" ref="AA45:AA46" si="22">-M45*COS(Y45)</f>
        <v>-0.71275921811347143</v>
      </c>
      <c r="AB45" s="58">
        <f t="shared" ref="AB45:AB46" si="23">-M45*SIN(Y45)</f>
        <v>26.919927085641024</v>
      </c>
      <c r="AC45" s="64"/>
      <c r="AD45" s="82">
        <f t="shared" ref="AD45:AD46" si="24">$AA$40/$M$40*M45</f>
        <v>-9.2889692360199091E-4</v>
      </c>
      <c r="AE45" s="82">
        <f t="shared" ref="AE45:AE46" si="25">$AB$40/$M$40*M45</f>
        <v>2.0586106578267642E-4</v>
      </c>
      <c r="AF45" s="22">
        <f t="shared" ref="AF45:AF46" si="26">AA45-AD45</f>
        <v>-0.71183032118986944</v>
      </c>
      <c r="AG45" s="22">
        <f t="shared" ref="AG45:AG46" si="27">AB45-AE45</f>
        <v>26.919721224575241</v>
      </c>
      <c r="AH45" s="64"/>
      <c r="AI45" s="25">
        <f t="shared" ref="AI45:AI46" si="28">A45</f>
        <v>4</v>
      </c>
      <c r="AJ45" s="82">
        <f t="shared" ref="AJ45:AJ46" si="29">AJ44+AF44</f>
        <v>719687.87063389947</v>
      </c>
      <c r="AK45" s="82">
        <f t="shared" ref="AK45:AK46" si="30">AK44+AG44</f>
        <v>464669.93231105397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-102.71000000007916</v>
      </c>
      <c r="AO45" s="18">
        <f t="shared" ref="AO45:AO46" si="33">AN45*G45</f>
        <v>2764.9532000004569</v>
      </c>
      <c r="AP45" s="9" t="str">
        <f t="shared" ref="AP45:AP46" si="34">D45&amp;","&amp;C45</f>
        <v>464670.14,719688.16</v>
      </c>
    </row>
    <row r="46" spans="1:44" s="46" customFormat="1">
      <c r="A46" s="20">
        <f t="shared" si="2"/>
        <v>5</v>
      </c>
      <c r="B46" s="44"/>
      <c r="C46" s="60">
        <v>719687.45</v>
      </c>
      <c r="D46" s="60">
        <v>464697.06</v>
      </c>
      <c r="E46" s="79"/>
      <c r="F46" s="72">
        <f t="shared" si="3"/>
        <v>51</v>
      </c>
      <c r="G46" s="72">
        <f t="shared" si="4"/>
        <v>1.6799999999930151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51.027663085820187</v>
      </c>
      <c r="N46" s="22">
        <f t="shared" si="11"/>
        <v>3.2929269166715035E-2</v>
      </c>
      <c r="O46" s="22">
        <f t="shared" si="12"/>
        <v>1.8867081457030448</v>
      </c>
      <c r="P46" s="24" t="str">
        <f t="shared" si="13"/>
        <v>01</v>
      </c>
      <c r="Q46" s="25" t="str">
        <f t="shared" si="14"/>
        <v>53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53</v>
      </c>
      <c r="U46" s="24" t="str">
        <f t="shared" si="18"/>
        <v>W</v>
      </c>
      <c r="V46" s="44"/>
      <c r="W46" s="22">
        <f t="shared" si="19"/>
        <v>1.8833333333333333</v>
      </c>
      <c r="X46" s="22">
        <f t="shared" si="20"/>
        <v>1.8833333333333333</v>
      </c>
      <c r="Y46" s="22">
        <f t="shared" si="21"/>
        <v>3.2870367579226539E-2</v>
      </c>
      <c r="Z46" s="64"/>
      <c r="AA46" s="58">
        <f t="shared" si="22"/>
        <v>-51.000098866197298</v>
      </c>
      <c r="AB46" s="58">
        <f t="shared" si="23"/>
        <v>-1.6769960161185455</v>
      </c>
      <c r="AC46" s="64"/>
      <c r="AD46" s="82">
        <f t="shared" si="24"/>
        <v>-1.7601397497641323E-3</v>
      </c>
      <c r="AE46" s="82">
        <f t="shared" si="25"/>
        <v>3.9008014302365488E-4</v>
      </c>
      <c r="AF46" s="22">
        <f t="shared" si="26"/>
        <v>-50.998338726447535</v>
      </c>
      <c r="AG46" s="22">
        <f t="shared" si="27"/>
        <v>-1.6773860962615692</v>
      </c>
      <c r="AH46" s="64"/>
      <c r="AI46" s="25">
        <f t="shared" si="28"/>
        <v>5</v>
      </c>
      <c r="AJ46" s="82">
        <f t="shared" si="29"/>
        <v>719687.15880357823</v>
      </c>
      <c r="AK46" s="82">
        <f t="shared" si="30"/>
        <v>464696.85203227855</v>
      </c>
      <c r="AL46" s="66"/>
      <c r="AM46" s="9" t="str">
        <f t="shared" si="31"/>
        <v>5 - 1</v>
      </c>
      <c r="AN46" s="18">
        <f t="shared" si="32"/>
        <v>-51</v>
      </c>
      <c r="AO46" s="18">
        <f t="shared" si="33"/>
        <v>-85.679999999643769</v>
      </c>
      <c r="AP46" s="9" t="str">
        <f t="shared" si="34"/>
        <v>464697.06,719687.45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3189.9599999991174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1594.9799999995587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8.2782027434362918E-3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19872.405875645283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164.50780483844628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3.9690298452651485E-3</v>
      </c>
      <c r="AB40" s="91">
        <f>SUM(AB42:AB65536)</f>
        <v>-7.2646708630763612E-3</v>
      </c>
      <c r="AC40" s="91"/>
      <c r="AD40" s="91">
        <f>SUM(AD42:AD65536)</f>
        <v>3.9690298452651485E-3</v>
      </c>
      <c r="AE40" s="91">
        <f>SUM(AE42:AE65536)</f>
        <v>-7.2646708630763612E-3</v>
      </c>
      <c r="AF40" s="91">
        <f>SUM(AF42:AF65536)</f>
        <v>2.4980018054066022E-15</v>
      </c>
      <c r="AG40" s="91">
        <f>SUM(AG42:AG65536)</f>
        <v>0</v>
      </c>
      <c r="AH40" s="92"/>
      <c r="AI40" s="93">
        <v>1</v>
      </c>
      <c r="AJ40" s="92">
        <f>AJ44+AF44</f>
        <v>719636.46206840314</v>
      </c>
      <c r="AK40" s="92">
        <f>AK44+AG44</f>
        <v>464725.59329418041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1592.1700000000419</v>
      </c>
      <c r="G41" s="72">
        <f>IF(D42=0,D41-$D$41,D41-D42)</f>
        <v>-2245.1600000000326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2752.4078067212859</v>
      </c>
      <c r="N41" s="36">
        <f>IF(F41=0,,ATAN(G41/F41))</f>
        <v>-0.95395140180735882</v>
      </c>
      <c r="O41" s="36">
        <f>ABS(DEGREES(N41))</f>
        <v>54.657389184150233</v>
      </c>
      <c r="P41" s="37" t="str">
        <f>TEXT(INT(O41),"00")</f>
        <v>54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54</v>
      </c>
      <c r="T41" s="38" t="str">
        <f>IF(L41="",IF(INT(Q41)=60,"00",Q41),L41)</f>
        <v>39</v>
      </c>
      <c r="U41" s="40" t="str">
        <f>IF(L41="",IF(G41&gt;0,"W","E"),"")</f>
        <v>E</v>
      </c>
      <c r="V41" s="41"/>
      <c r="W41" s="22">
        <f>IF(S41="due",90*(I41+K41),S41+T41/60)</f>
        <v>54.65</v>
      </c>
      <c r="X41" s="22">
        <f>IF(R41="",W41,IF(R41="N",IF(U41="E",180+W41,180-W41),IF(U41="E",360-W41,W41)))</f>
        <v>305.35000000000002</v>
      </c>
      <c r="Y41" s="22">
        <f>RADIANS(X41)</f>
        <v>5.3293628709646859</v>
      </c>
      <c r="Z41" s="64"/>
      <c r="AA41" s="58">
        <f>-M41*COS(Y41)</f>
        <v>-1592.4595351482183</v>
      </c>
      <c r="AB41" s="58">
        <f>-M41*SIN(Y41)</f>
        <v>2244.9546461823679</v>
      </c>
      <c r="AC41" s="64"/>
      <c r="AD41" s="22">
        <v>0</v>
      </c>
      <c r="AE41" s="22">
        <v>0</v>
      </c>
      <c r="AF41" s="22">
        <f t="shared" ref="AF41:AG43" si="0">AA41-AD41</f>
        <v>-1592.4595351482183</v>
      </c>
      <c r="AG41" s="22">
        <f t="shared" si="0"/>
        <v>2244.9546461823679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719636.45</v>
      </c>
      <c r="D42" s="60">
        <v>464695.38</v>
      </c>
      <c r="E42" s="79"/>
      <c r="F42" s="72">
        <f>IF(C43=0,C42-$C$42,C42-C43)</f>
        <v>-51</v>
      </c>
      <c r="G42" s="72">
        <f>IF(D43=0,D42-$D$42,D42-D43)</f>
        <v>-1.6799999999930151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51.027663085820187</v>
      </c>
      <c r="N42" s="36">
        <f>IF(F42=0,,ATAN(G42/F42))</f>
        <v>3.2929269166715035E-2</v>
      </c>
      <c r="O42" s="36">
        <f>ABS(DEGREES(N42))</f>
        <v>1.8867081457030448</v>
      </c>
      <c r="P42" s="37" t="str">
        <f>TEXT(INT(O42),"00")</f>
        <v>01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53</v>
      </c>
      <c r="U42" s="40" t="str">
        <f>IF(L42="",IF(G42&gt;0,"W","E"),"")</f>
        <v>E</v>
      </c>
      <c r="V42" s="44"/>
      <c r="W42" s="22">
        <f>IF(S42="due",90*(I42+K42),S42+T42/60)</f>
        <v>1.8833333333333333</v>
      </c>
      <c r="X42" s="22">
        <f>IF(R42="",W42,IF(R42="N",IF(U42="E",180+W42,180-W42),IF(U42="E",360-W42,W42)))</f>
        <v>181.88333333333333</v>
      </c>
      <c r="Y42" s="22">
        <f>RADIANS(X42)</f>
        <v>3.1744630211690197</v>
      </c>
      <c r="Z42" s="64"/>
      <c r="AA42" s="58">
        <f>-M42*COS(Y42)</f>
        <v>51.000098866197298</v>
      </c>
      <c r="AB42" s="58">
        <f>-M42*SIN(Y42)</f>
        <v>1.6769960161185407</v>
      </c>
      <c r="AC42" s="64"/>
      <c r="AD42" s="82">
        <f>$AA$40/$M$40*M42</f>
        <v>1.2311289298440795E-3</v>
      </c>
      <c r="AE42" s="82">
        <f>$AB$40/$M$40*M42</f>
        <v>-2.2533835254471822E-3</v>
      </c>
      <c r="AF42" s="22">
        <f t="shared" si="0"/>
        <v>50.998867737267453</v>
      </c>
      <c r="AG42" s="22">
        <f t="shared" si="0"/>
        <v>1.6792493996439879</v>
      </c>
      <c r="AH42" s="63"/>
      <c r="AI42" s="38">
        <f>A42</f>
        <v>1</v>
      </c>
      <c r="AJ42" s="82">
        <f t="shared" ref="AJ42:AK44" si="1">AJ41+AF41</f>
        <v>719636.16046485177</v>
      </c>
      <c r="AK42" s="82">
        <f t="shared" si="1"/>
        <v>464695.17464618233</v>
      </c>
      <c r="AL42" s="66"/>
      <c r="AM42" s="9" t="str">
        <f>IF(A43=0,A42&amp;" - 1",A42&amp;" - "&amp;A43)</f>
        <v>1 - 2</v>
      </c>
      <c r="AN42" s="18">
        <f>F42</f>
        <v>-51</v>
      </c>
      <c r="AO42" s="18">
        <f>AN42*G42</f>
        <v>85.679999999643769</v>
      </c>
      <c r="AP42" s="9" t="str">
        <f>D42&amp;","&amp;C42</f>
        <v>464695.38,719636.45</v>
      </c>
    </row>
    <row r="43" spans="1:44">
      <c r="A43" s="20">
        <f>A42+1</f>
        <v>2</v>
      </c>
      <c r="B43" s="44"/>
      <c r="C43" s="60">
        <v>719687.45</v>
      </c>
      <c r="D43" s="60">
        <v>464697.06</v>
      </c>
      <c r="E43" s="79"/>
      <c r="F43" s="72">
        <f>IF(C44=0,C43-$C$42,C43-C44)</f>
        <v>0.25</v>
      </c>
      <c r="G43" s="72">
        <f>IF(D44=0,D43-$D$42,D43-D44)</f>
        <v>-32.470000000030268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32.470962412622846</v>
      </c>
      <c r="N43" s="36">
        <f>IF(F43=0,,ATAN(G43/F43))</f>
        <v>-1.5630970640879962</v>
      </c>
      <c r="O43" s="36">
        <f>ABS(DEGREES(N43))</f>
        <v>89.558864741532133</v>
      </c>
      <c r="P43" s="37" t="str">
        <f>TEXT(INT(O43),"00")</f>
        <v>89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89.566666666666663</v>
      </c>
      <c r="X43" s="22">
        <f>IF(R43="",W43,IF(R43="N",IF(U43="E",180+W43,180-W43),IF(U43="E",360-W43,W43)))</f>
        <v>270.43333333333334</v>
      </c>
      <c r="Y43" s="22">
        <f>RADIANS(X43)</f>
        <v>4.7199520738099983</v>
      </c>
      <c r="Z43" s="64"/>
      <c r="AA43" s="58">
        <f>-M43*COS(Y43)</f>
        <v>-0.24557858112260525</v>
      </c>
      <c r="AB43" s="58">
        <f>-M43*SIN(Y43)</f>
        <v>32.470033741320002</v>
      </c>
      <c r="AC43" s="64"/>
      <c r="AD43" s="82">
        <f>$AA$40/$M$40*M43</f>
        <v>7.8341704849047651E-4</v>
      </c>
      <c r="AE43" s="82">
        <f>$AB$40/$M$40*M43</f>
        <v>-1.433918924191371E-3</v>
      </c>
      <c r="AF43" s="22">
        <f t="shared" si="0"/>
        <v>-0.24636199817109572</v>
      </c>
      <c r="AG43" s="22">
        <f t="shared" si="0"/>
        <v>32.471467660244194</v>
      </c>
      <c r="AH43" s="64"/>
      <c r="AI43" s="25">
        <f>A43</f>
        <v>2</v>
      </c>
      <c r="AJ43" s="82">
        <f t="shared" si="1"/>
        <v>719687.15933258901</v>
      </c>
      <c r="AK43" s="82">
        <f t="shared" si="1"/>
        <v>464696.85389558197</v>
      </c>
      <c r="AL43" s="66"/>
      <c r="AM43" s="9" t="str">
        <f>IF(A44=0,A43&amp;" - 1",A43&amp;" - "&amp;A44)</f>
        <v>2 - 3</v>
      </c>
      <c r="AN43" s="18">
        <f>AN42+F42+F43</f>
        <v>-101.75</v>
      </c>
      <c r="AO43" s="18">
        <f>AN43*G43</f>
        <v>3303.8225000030798</v>
      </c>
      <c r="AP43" s="9" t="str">
        <f>D43&amp;","&amp;C43</f>
        <v>464697.06,719687.45</v>
      </c>
    </row>
    <row r="44" spans="1:44" s="46" customFormat="1">
      <c r="A44" s="20">
        <f>A43+1</f>
        <v>3</v>
      </c>
      <c r="B44" s="44"/>
      <c r="C44" s="60">
        <v>719687.2</v>
      </c>
      <c r="D44" s="60">
        <v>464729.53</v>
      </c>
      <c r="E44" s="79"/>
      <c r="F44" s="72">
        <f>IF(C45=0,C44-$C$42,C44-C45)</f>
        <v>50.449999999953434</v>
      </c>
      <c r="G44" s="72">
        <f>IF(D45=0,D44-$D$42,D44-D45)</f>
        <v>3.7300000000395812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50.587700086044599</v>
      </c>
      <c r="N44" s="22">
        <f>IF(F44=0,,ATAN(G44/F44))</f>
        <v>7.3800312037055935E-2</v>
      </c>
      <c r="O44" s="22">
        <f>ABS(DEGREES(N44))</f>
        <v>4.2284464064718321</v>
      </c>
      <c r="P44" s="24" t="str">
        <f>TEXT(INT(O44),"00")</f>
        <v>04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04</v>
      </c>
      <c r="T44" s="25" t="str">
        <f>IF(L44="",IF(INT(Q44)=60,"00",Q44),L44)</f>
        <v>14</v>
      </c>
      <c r="U44" s="24" t="str">
        <f>IF(L44="",IF(G44&gt;0,"W","E"),"")</f>
        <v>W</v>
      </c>
      <c r="V44" s="44"/>
      <c r="W44" s="22">
        <f>IF(S44="due",90*(I44+K44),S44+T44/60)</f>
        <v>4.2333333333333334</v>
      </c>
      <c r="X44" s="22">
        <f>IF(R44="",W44,IF(R44="N",IF(U44="E",180+W44,180-W44),IF(U44="E",360-W44,W44)))</f>
        <v>4.2333333333333334</v>
      </c>
      <c r="Y44" s="22">
        <f>RADIANS(X44)</f>
        <v>7.3885605001093285E-2</v>
      </c>
      <c r="Z44" s="64"/>
      <c r="AA44" s="58">
        <f>-M44*COS(Y44)</f>
        <v>-50.449681673688865</v>
      </c>
      <c r="AB44" s="58">
        <f>-M44*SIN(Y44)</f>
        <v>-3.7343030165023752</v>
      </c>
      <c r="AC44" s="64"/>
      <c r="AD44" s="82">
        <f>$AA$40/$M$40*M44</f>
        <v>1.2205140761680695E-3</v>
      </c>
      <c r="AE44" s="82">
        <f>$AB$40/$M$40*M44</f>
        <v>-2.2339547427919146E-3</v>
      </c>
      <c r="AF44" s="22">
        <f>AA44-AD44</f>
        <v>-50.450902187765031</v>
      </c>
      <c r="AG44" s="22">
        <f>AB44-AE44</f>
        <v>-3.7320690617595833</v>
      </c>
      <c r="AH44" s="64"/>
      <c r="AI44" s="25">
        <f>A44</f>
        <v>3</v>
      </c>
      <c r="AJ44" s="82">
        <f t="shared" si="1"/>
        <v>719686.91297059087</v>
      </c>
      <c r="AK44" s="82">
        <f t="shared" si="1"/>
        <v>464729.32536324218</v>
      </c>
      <c r="AL44" s="66"/>
      <c r="AM44" s="9" t="str">
        <f>IF(A45=0,A44&amp;" - 1",A44&amp;" - "&amp;A45)</f>
        <v>3 - 4</v>
      </c>
      <c r="AN44" s="18">
        <f>AN43+F43+F44</f>
        <v>-51.050000000046566</v>
      </c>
      <c r="AO44" s="18">
        <f>AN44*G44</f>
        <v>-190.41650000219431</v>
      </c>
      <c r="AP44" s="9" t="str">
        <f>D44&amp;","&amp;C44</f>
        <v>464729.53,719687.2</v>
      </c>
    </row>
    <row r="45" spans="1:44" s="46" customFormat="1">
      <c r="A45" s="20">
        <f t="shared" ref="A45" si="2">A44+1</f>
        <v>4</v>
      </c>
      <c r="B45" s="44"/>
      <c r="C45" s="60">
        <v>719636.75</v>
      </c>
      <c r="D45" s="60">
        <v>464725.8</v>
      </c>
      <c r="E45" s="79"/>
      <c r="F45" s="72">
        <f t="shared" ref="F45" si="3">IF(C46=0,C45-$C$42,C45-C46)</f>
        <v>0.30000000004656613</v>
      </c>
      <c r="G45" s="72">
        <f t="shared" ref="G45" si="4">IF(D46=0,D45-$D$42,D45-D46)</f>
        <v>30.419999999983702</v>
      </c>
      <c r="H45" s="76" t="str">
        <f t="shared" ref="H45" si="5">IF(G45=0,IF(F45&gt;0,"South","North"),"")</f>
        <v/>
      </c>
      <c r="I45" s="76">
        <f t="shared" ref="I45" si="6">IF(H45="North",2,IF(H45="",0,0))</f>
        <v>0</v>
      </c>
      <c r="J45" s="76" t="str">
        <f t="shared" ref="J45" si="7">IF(F45=0,IF(G45&gt;0,"West","East"),"")</f>
        <v/>
      </c>
      <c r="K45" s="76">
        <f t="shared" ref="K45" si="8">IF(J45="West",1,IF(J45="",0,3))</f>
        <v>0</v>
      </c>
      <c r="L45" s="76" t="str">
        <f t="shared" ref="L45" si="9">H45&amp;J45</f>
        <v/>
      </c>
      <c r="M45" s="22">
        <f t="shared" ref="M45" si="10">SQRT(F45^2+G45^2)</f>
        <v>30.421479253958648</v>
      </c>
      <c r="N45" s="22">
        <f t="shared" ref="N45" si="11">IF(F45=0,,ATAN(G45/F45))</f>
        <v>1.560934713552224</v>
      </c>
      <c r="O45" s="22">
        <f t="shared" ref="O45" si="12">ABS(DEGREES(N45))</f>
        <v>89.434971182004546</v>
      </c>
      <c r="P45" s="24" t="str">
        <f t="shared" ref="P45" si="13">TEXT(INT(O45),"00")</f>
        <v>89</v>
      </c>
      <c r="Q45" s="25" t="str">
        <f t="shared" ref="Q45" si="14">TEXT((O45-P45)*60,"00")</f>
        <v>26</v>
      </c>
      <c r="R45" s="23" t="str">
        <f t="shared" ref="R45" si="15">IF(L45="",IF(F45&gt;0,"S","N"),"")</f>
        <v>S</v>
      </c>
      <c r="S45" s="25" t="str">
        <f t="shared" ref="S45" si="16">IF(L45="",IF(INT(Q45)=60,INT(P45+1),P45),"due")</f>
        <v>89</v>
      </c>
      <c r="T45" s="25" t="str">
        <f t="shared" ref="T45" si="17">IF(L45="",IF(INT(Q45)=60,"00",Q45),L45)</f>
        <v>26</v>
      </c>
      <c r="U45" s="24" t="str">
        <f t="shared" ref="U45" si="18">IF(L45="",IF(G45&gt;0,"W","E"),"")</f>
        <v>W</v>
      </c>
      <c r="V45" s="44"/>
      <c r="W45" s="22">
        <f t="shared" ref="W45" si="19">IF(S45="due",90*(I45+K45),S45+T45/60)</f>
        <v>89.433333333333337</v>
      </c>
      <c r="X45" s="22">
        <f t="shared" ref="X45" si="20">IF(R45="",W45,IF(R45="N",IF(U45="E",180+W45,180-W45),IF(U45="E",360-W45,W45)))</f>
        <v>89.433333333333337</v>
      </c>
      <c r="Y45" s="22">
        <f t="shared" ref="Y45" si="21">RADIANS(X45)</f>
        <v>1.560906127700262</v>
      </c>
      <c r="Z45" s="64"/>
      <c r="AA45" s="58">
        <f t="shared" ref="AA45" si="22">-M45*COS(Y45)</f>
        <v>-0.30086958154056054</v>
      </c>
      <c r="AB45" s="58">
        <f t="shared" ref="AB45" si="23">-M45*SIN(Y45)</f>
        <v>-30.419991411799248</v>
      </c>
      <c r="AC45" s="64"/>
      <c r="AD45" s="82">
        <f t="shared" ref="AD45" si="24">$AA$40/$M$40*M45</f>
        <v>7.3396979076252328E-4</v>
      </c>
      <c r="AE45" s="82">
        <f t="shared" ref="AE45" si="25">$AB$40/$M$40*M45</f>
        <v>-1.3434136706458933E-3</v>
      </c>
      <c r="AF45" s="22">
        <f t="shared" ref="AF45:AG45" si="26">AA45-AD45</f>
        <v>-0.30160355133132305</v>
      </c>
      <c r="AG45" s="22">
        <f t="shared" si="26"/>
        <v>-30.418647998128602</v>
      </c>
      <c r="AH45" s="64"/>
      <c r="AI45" s="25">
        <f t="shared" ref="AI45" si="27">A45</f>
        <v>4</v>
      </c>
      <c r="AJ45" s="82">
        <f t="shared" ref="AJ45" si="28">AJ44+AF44</f>
        <v>719636.46206840314</v>
      </c>
      <c r="AK45" s="82">
        <f t="shared" ref="AK45" si="29">AK44+AG44</f>
        <v>464725.59329418041</v>
      </c>
      <c r="AL45" s="66"/>
      <c r="AM45" s="9" t="str">
        <f t="shared" ref="AM45" si="30">IF(A46=0,A45&amp;" - 1",A45&amp;" - "&amp;A46)</f>
        <v>4 - 1</v>
      </c>
      <c r="AN45" s="18">
        <f t="shared" ref="AN45" si="31">AN44+F44+F45</f>
        <v>-0.30000000004656613</v>
      </c>
      <c r="AO45" s="18">
        <f t="shared" ref="AO45" si="32">AN45*G45</f>
        <v>-9.1260000014116525</v>
      </c>
      <c r="AP45" s="9" t="str">
        <f t="shared" ref="AP45" si="33">D45&amp;","&amp;C45</f>
        <v>464725.8,719636.75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87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2876.6349999973331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1438.3174999986666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6.2071306752164096E-3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25446.107571832628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157.94731487397885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-3.7817674858047212E-3</v>
      </c>
      <c r="AB40" s="91">
        <f>SUM(AB42:AB65536)</f>
        <v>4.9220631753892352E-3</v>
      </c>
      <c r="AC40" s="91"/>
      <c r="AD40" s="91">
        <f>SUM(AD42:AD65536)</f>
        <v>-3.7817674858047208E-3</v>
      </c>
      <c r="AE40" s="91">
        <f>SUM(AE42:AE65536)</f>
        <v>4.9220631753892352E-3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719686.55247378233</v>
      </c>
      <c r="AK40" s="92">
        <f>AK44+AG44</f>
        <v>464756.69984461222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1592.1600000000326</v>
      </c>
      <c r="G41" s="72">
        <f>IF(D42=0,D41-$D$41,D41-D42)</f>
        <v>-2305.4100000000326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2801.7652888313564</v>
      </c>
      <c r="N41" s="36">
        <f>IF(F41=0,,ATAN(G41/F41))</f>
        <v>-0.96639410654756785</v>
      </c>
      <c r="O41" s="36">
        <f>ABS(DEGREES(N41))</f>
        <v>55.370303651491632</v>
      </c>
      <c r="P41" s="37" t="str">
        <f>TEXT(INT(O41),"00")</f>
        <v>55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22</v>
      </c>
      <c r="U41" s="40" t="str">
        <f>IF(L41="",IF(G41&gt;0,"W","E"),"")</f>
        <v>E</v>
      </c>
      <c r="V41" s="41"/>
      <c r="W41" s="22">
        <f>IF(S41="due",90*(I41+K41),S41+T41/60)</f>
        <v>55.366666666666667</v>
      </c>
      <c r="X41" s="22">
        <f>IF(R41="",W41,IF(R41="N",IF(U41="E",180+W41,180-W41),IF(U41="E",360-W41,W41)))</f>
        <v>304.63333333333333</v>
      </c>
      <c r="Y41" s="22">
        <f>RADIANS(X41)</f>
        <v>5.3168546779920591</v>
      </c>
      <c r="Z41" s="64"/>
      <c r="AA41" s="58">
        <f>-M41*COS(Y41)</f>
        <v>-1592.3063381328402</v>
      </c>
      <c r="AB41" s="58">
        <f>-M41*SIN(Y41)</f>
        <v>2305.3089292418576</v>
      </c>
      <c r="AC41" s="64"/>
      <c r="AD41" s="22">
        <v>0</v>
      </c>
      <c r="AE41" s="22">
        <v>0</v>
      </c>
      <c r="AF41" s="22">
        <f t="shared" ref="AF41:AG43" si="0">AA41-AD41</f>
        <v>-1592.3063381328402</v>
      </c>
      <c r="AG41" s="22">
        <f t="shared" si="0"/>
        <v>2305.3089292418576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719636.46</v>
      </c>
      <c r="D42" s="60">
        <v>464755.63</v>
      </c>
      <c r="E42" s="79"/>
      <c r="F42" s="72">
        <f>IF(C43=0,C42-$C$42,C42-C43)</f>
        <v>-0.2900000000372529</v>
      </c>
      <c r="G42" s="72">
        <f>IF(D43=0,D42-$D$42,D42-D43)</f>
        <v>29.830000000016298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29.83140962142074</v>
      </c>
      <c r="N42" s="36">
        <f>IF(F42=0,,ATAN(G42/F42))</f>
        <v>-1.5610748764314435</v>
      </c>
      <c r="O42" s="36">
        <f>ABS(DEGREES(N42))</f>
        <v>89.443001923428213</v>
      </c>
      <c r="P42" s="37" t="str">
        <f>TEXT(INT(O42),"00")</f>
        <v>89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89.45</v>
      </c>
      <c r="X42" s="22">
        <f>IF(R42="",W42,IF(R42="N",IF(U42="E",180+W42,180-W42),IF(U42="E",360-W42,W42)))</f>
        <v>90.55</v>
      </c>
      <c r="Y42" s="22">
        <f>RADIANS(X42)</f>
        <v>1.5803956376808654</v>
      </c>
      <c r="Z42" s="64"/>
      <c r="AA42" s="58">
        <f>-M42*COS(Y42)</f>
        <v>0.28635657726983416</v>
      </c>
      <c r="AB42" s="58">
        <f>-M42*SIN(Y42)</f>
        <v>-29.830035197961937</v>
      </c>
      <c r="AC42" s="64"/>
      <c r="AD42" s="82">
        <f>$AA$40/$M$40*M42</f>
        <v>-7.1426003697513279E-4</v>
      </c>
      <c r="AE42" s="82">
        <f>$AB$40/$M$40*M42</f>
        <v>9.2962696380561964E-4</v>
      </c>
      <c r="AF42" s="22">
        <f t="shared" si="0"/>
        <v>0.28707083730680927</v>
      </c>
      <c r="AG42" s="22">
        <f t="shared" si="0"/>
        <v>-29.830964824925744</v>
      </c>
      <c r="AH42" s="63"/>
      <c r="AI42" s="38">
        <f>A42</f>
        <v>1</v>
      </c>
      <c r="AJ42" s="82">
        <f t="shared" ref="AJ42:AK44" si="1">AJ41+AF41</f>
        <v>719636.31366186717</v>
      </c>
      <c r="AK42" s="82">
        <f t="shared" si="1"/>
        <v>464755.52892924182</v>
      </c>
      <c r="AL42" s="66"/>
      <c r="AM42" s="9" t="str">
        <f>IF(A43=0,A42&amp;" - 1",A42&amp;" - "&amp;A43)</f>
        <v>1 - 2</v>
      </c>
      <c r="AN42" s="18">
        <f>F42</f>
        <v>-0.2900000000372529</v>
      </c>
      <c r="AO42" s="18">
        <f>AN42*G42</f>
        <v>-8.6507000011159807</v>
      </c>
      <c r="AP42" s="9" t="str">
        <f>D42&amp;","&amp;C42</f>
        <v>464755.63,719636.46</v>
      </c>
    </row>
    <row r="43" spans="1:44">
      <c r="A43" s="20">
        <f>A42+1</f>
        <v>2</v>
      </c>
      <c r="B43" s="44"/>
      <c r="C43" s="60">
        <v>719636.75</v>
      </c>
      <c r="D43" s="60">
        <v>464725.8</v>
      </c>
      <c r="E43" s="79"/>
      <c r="F43" s="72">
        <f>IF(C44=0,C43-$C$42,C43-C44)</f>
        <v>-50.449999999953434</v>
      </c>
      <c r="G43" s="72">
        <f>IF(D44=0,D43-$D$42,D43-D44)</f>
        <v>-3.7300000000395812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50.587700086044599</v>
      </c>
      <c r="N43" s="36">
        <f>IF(F43=0,,ATAN(G43/F43))</f>
        <v>7.3800312037055935E-2</v>
      </c>
      <c r="O43" s="36">
        <f>ABS(DEGREES(N43))</f>
        <v>4.2284464064718321</v>
      </c>
      <c r="P43" s="37" t="str">
        <f>TEXT(INT(O43),"00")</f>
        <v>04</v>
      </c>
      <c r="Q43" s="38" t="str">
        <f>TEXT((O43-P43)*60,"00")</f>
        <v>14</v>
      </c>
      <c r="R43" s="39" t="str">
        <f>IF(L43="",IF(F43&gt;0,"S","N"),"")</f>
        <v>N</v>
      </c>
      <c r="S43" s="25" t="str">
        <f>IF(L43="",IF(INT(Q43)=60,INT(P43+1),P43),"due")</f>
        <v>04</v>
      </c>
      <c r="T43" s="38" t="str">
        <f>IF(L43="",IF(INT(Q43)=60,"00",Q43),L43)</f>
        <v>14</v>
      </c>
      <c r="U43" s="40" t="str">
        <f>IF(L43="",IF(G43&gt;0,"W","E"),"")</f>
        <v>E</v>
      </c>
      <c r="V43" s="44"/>
      <c r="W43" s="22">
        <f>IF(S43="due",90*(I43+K43),S43+T43/60)</f>
        <v>4.2333333333333334</v>
      </c>
      <c r="X43" s="22">
        <f>IF(R43="",W43,IF(R43="N",IF(U43="E",180+W43,180-W43),IF(U43="E",360-W43,W43)))</f>
        <v>184.23333333333332</v>
      </c>
      <c r="Y43" s="22">
        <f>RADIANS(X43)</f>
        <v>3.2154782585908861</v>
      </c>
      <c r="Z43" s="64"/>
      <c r="AA43" s="58">
        <f>-M43*COS(Y43)</f>
        <v>50.449681673688865</v>
      </c>
      <c r="AB43" s="58">
        <f>-M43*SIN(Y43)</f>
        <v>3.7343030165023534</v>
      </c>
      <c r="AC43" s="64"/>
      <c r="AD43" s="82">
        <f>$AA$40/$M$40*M43</f>
        <v>-1.2112324892619103E-3</v>
      </c>
      <c r="AE43" s="82">
        <f>$AB$40/$M$40*M43</f>
        <v>1.5764488045891813E-3</v>
      </c>
      <c r="AF43" s="22">
        <f t="shared" si="0"/>
        <v>50.450892906178126</v>
      </c>
      <c r="AG43" s="22">
        <f t="shared" si="0"/>
        <v>3.7327265676977643</v>
      </c>
      <c r="AH43" s="64"/>
      <c r="AI43" s="25">
        <f>A43</f>
        <v>2</v>
      </c>
      <c r="AJ43" s="82">
        <f t="shared" si="1"/>
        <v>719636.60073270451</v>
      </c>
      <c r="AK43" s="82">
        <f t="shared" si="1"/>
        <v>464725.69796441688</v>
      </c>
      <c r="AL43" s="66"/>
      <c r="AM43" s="9" t="str">
        <f>IF(A44=0,A43&amp;" - 1",A43&amp;" - "&amp;A44)</f>
        <v>2 - 3</v>
      </c>
      <c r="AN43" s="18">
        <f>AN42+F42+F43</f>
        <v>-51.03000000002794</v>
      </c>
      <c r="AO43" s="18">
        <f>AN43*G43</f>
        <v>190.34190000212405</v>
      </c>
      <c r="AP43" s="9" t="str">
        <f>D43&amp;","&amp;C43</f>
        <v>464725.8,719636.75</v>
      </c>
    </row>
    <row r="44" spans="1:44" s="46" customFormat="1">
      <c r="A44" s="20">
        <f>A43+1</f>
        <v>3</v>
      </c>
      <c r="B44" s="44"/>
      <c r="C44" s="60">
        <v>719687.2</v>
      </c>
      <c r="D44" s="60">
        <v>464729.53</v>
      </c>
      <c r="E44" s="79"/>
      <c r="F44" s="72">
        <f>IF(C45=0,C44-$C$42,C44-C45)</f>
        <v>0.5</v>
      </c>
      <c r="G44" s="72">
        <f>IF(D45=0,D44-$D$42,D44-D45)</f>
        <v>-27.269999999960419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27.274583406494795</v>
      </c>
      <c r="N44" s="22">
        <f>IF(F44=0,,ATAN(G44/F44))</f>
        <v>-1.5524632141591908</v>
      </c>
      <c r="O44" s="22">
        <f>ABS(DEGREES(N44))</f>
        <v>88.949590020636094</v>
      </c>
      <c r="P44" s="24" t="str">
        <f>TEXT(INT(O44),"00")</f>
        <v>88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57</v>
      </c>
      <c r="U44" s="24" t="str">
        <f>IF(L44="",IF(G44&gt;0,"W","E"),"")</f>
        <v>E</v>
      </c>
      <c r="V44" s="44"/>
      <c r="W44" s="22">
        <f>IF(S44="due",90*(I44+K44),S44+T44/60)</f>
        <v>88.95</v>
      </c>
      <c r="X44" s="22">
        <f>IF(R44="",W44,IF(R44="N",IF(U44="E",180+W44,180-W44),IF(U44="E",360-W44,W44)))</f>
        <v>271.05</v>
      </c>
      <c r="Y44" s="22">
        <f>RADIANS(X44)</f>
        <v>4.7307149375306308</v>
      </c>
      <c r="Z44" s="64"/>
      <c r="AA44" s="58">
        <f>-M44*COS(Y44)</f>
        <v>-0.49980486978131311</v>
      </c>
      <c r="AB44" s="58">
        <f>-M44*SIN(Y44)</f>
        <v>27.270003577007177</v>
      </c>
      <c r="AC44" s="64"/>
      <c r="AD44" s="82">
        <f>$AA$40/$M$40*M44</f>
        <v>-6.5304138153819203E-4</v>
      </c>
      <c r="AE44" s="82">
        <f>$AB$40/$M$40*M44</f>
        <v>8.4994938164223888E-4</v>
      </c>
      <c r="AF44" s="22">
        <f>AA44-AD44</f>
        <v>-0.4991518283997749</v>
      </c>
      <c r="AG44" s="22">
        <f>AB44-AE44</f>
        <v>27.269153627625535</v>
      </c>
      <c r="AH44" s="64"/>
      <c r="AI44" s="25">
        <f>A44</f>
        <v>3</v>
      </c>
      <c r="AJ44" s="82">
        <f t="shared" si="1"/>
        <v>719687.05162561068</v>
      </c>
      <c r="AK44" s="82">
        <f t="shared" si="1"/>
        <v>464729.43069098459</v>
      </c>
      <c r="AL44" s="66"/>
      <c r="AM44" s="9" t="str">
        <f>IF(A45=0,A44&amp;" - 1",A44&amp;" - "&amp;A45)</f>
        <v>3 - 4</v>
      </c>
      <c r="AN44" s="18">
        <f>AN43+F43+F44</f>
        <v>-100.97999999998137</v>
      </c>
      <c r="AO44" s="18">
        <f>AN44*G44</f>
        <v>2753.7245999954953</v>
      </c>
      <c r="AP44" s="9" t="str">
        <f>D44&amp;","&amp;C44</f>
        <v>464729.53,719687.2</v>
      </c>
    </row>
    <row r="45" spans="1:44" s="46" customFormat="1">
      <c r="A45" s="20">
        <f>A44+1</f>
        <v>4</v>
      </c>
      <c r="B45" s="44"/>
      <c r="C45" s="60">
        <v>719686.7</v>
      </c>
      <c r="D45" s="60">
        <v>464756.8</v>
      </c>
      <c r="E45" s="79"/>
      <c r="F45" s="72">
        <f>IF(C46=0,C45-$C$42,C45-C46)</f>
        <v>50.239999999990687</v>
      </c>
      <c r="G45" s="72">
        <f>IF(D46=0,D45-$D$42,D45-D46)</f>
        <v>1.1699999999837019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50.25362176001871</v>
      </c>
      <c r="N45" s="22">
        <f>IF(F45=0,,ATAN(G45/F45))</f>
        <v>2.3284007877839602E-2</v>
      </c>
      <c r="O45" s="22">
        <f>ABS(DEGREES(N45))</f>
        <v>1.3340753815495696</v>
      </c>
      <c r="P45" s="24" t="str">
        <f>TEXT(INT(O45),"00")</f>
        <v>01</v>
      </c>
      <c r="Q45" s="25" t="str">
        <f>TEXT((O45-P45)*60,"00")</f>
        <v>20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20</v>
      </c>
      <c r="U45" s="24" t="str">
        <f>IF(L45="",IF(G45&gt;0,"W","E"),"")</f>
        <v>W</v>
      </c>
      <c r="V45" s="44"/>
      <c r="W45" s="22">
        <f>IF(S45="due",90*(I45+K45),S45+T45/60)</f>
        <v>1.3333333333333333</v>
      </c>
      <c r="X45" s="22">
        <f>IF(R45="",W45,IF(R45="N",IF(U45="E",180+W45,180-W45),IF(U45="E",360-W45,W45)))</f>
        <v>1.3333333333333333</v>
      </c>
      <c r="Y45" s="22">
        <f>RADIANS(X45)</f>
        <v>2.3271056693257727E-2</v>
      </c>
      <c r="Z45" s="64"/>
      <c r="AA45" s="58">
        <f>-M45*COS(Y45)</f>
        <v>-50.24001514866319</v>
      </c>
      <c r="AB45" s="58">
        <f>-M45*SIN(Y45)</f>
        <v>-1.1693493323722028</v>
      </c>
      <c r="AC45" s="64"/>
      <c r="AD45" s="82">
        <f>$AA$40/$M$40*M45</f>
        <v>-1.2032335780294856E-3</v>
      </c>
      <c r="AE45" s="82">
        <f>$AB$40/$M$40*M45</f>
        <v>1.5660380253521952E-3</v>
      </c>
      <c r="AF45" s="22">
        <f>AA45-AD45</f>
        <v>-50.238811915085158</v>
      </c>
      <c r="AG45" s="22">
        <f>AB45-AE45</f>
        <v>-1.170915370397555</v>
      </c>
      <c r="AH45" s="64"/>
      <c r="AI45" s="25">
        <f>A45</f>
        <v>4</v>
      </c>
      <c r="AJ45" s="82">
        <f t="shared" ref="AJ45" si="2">AJ44+AF44</f>
        <v>719686.55247378233</v>
      </c>
      <c r="AK45" s="82">
        <f t="shared" ref="AK45" si="3">AK44+AG44</f>
        <v>464756.69984461222</v>
      </c>
      <c r="AL45" s="66"/>
      <c r="AM45" s="9" t="str">
        <f>IF(A46=0,A45&amp;" - 1",A45&amp;" - "&amp;A46)</f>
        <v>4 - 1</v>
      </c>
      <c r="AN45" s="18">
        <f>AN44+F44+F45</f>
        <v>-50.239999999990687</v>
      </c>
      <c r="AO45" s="18">
        <f>AN45*G45</f>
        <v>-58.780799999170284</v>
      </c>
      <c r="AP45" s="9" t="str">
        <f>D45&amp;","&amp;C45</f>
        <v>464756.8,719686.7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71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2985.864500001976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1492.932250000988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4.9400025804348952E-3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32037.615156737847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158.26590154526508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4.6753439442469569E-3</v>
      </c>
      <c r="AB40" s="91">
        <f>SUM(AB42:AB65536)</f>
        <v>1.5952380692851875E-3</v>
      </c>
      <c r="AC40" s="91"/>
      <c r="AD40" s="91">
        <f>SUM(AD42:AD65536)</f>
        <v>4.6753439442469569E-3</v>
      </c>
      <c r="AE40" s="91">
        <f>SUM(AE42:AE65536)</f>
        <v>1.5952380692851875E-3</v>
      </c>
      <c r="AF40" s="91">
        <f>SUM(AF42:AF65536)</f>
        <v>-1.4654943925052066E-14</v>
      </c>
      <c r="AG40" s="91">
        <f>SUM(AG42:AG65536)</f>
        <v>0</v>
      </c>
      <c r="AH40" s="92"/>
      <c r="AI40" s="93">
        <v>1</v>
      </c>
      <c r="AJ40" s="92">
        <f>AJ44+AF44</f>
        <v>719682.18440002168</v>
      </c>
      <c r="AK40" s="92">
        <f>AK44+AG44</f>
        <v>464786.42724986986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1592.1600000000326</v>
      </c>
      <c r="G41" s="72">
        <f>IF(D42=0,D41-$D$41,D41-D42)</f>
        <v>-2305.4100000000326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2801.7652888313564</v>
      </c>
      <c r="N41" s="36">
        <f>IF(F41=0,,ATAN(G41/F41))</f>
        <v>-0.96639410654756785</v>
      </c>
      <c r="O41" s="36">
        <f>ABS(DEGREES(N41))</f>
        <v>55.370303651491632</v>
      </c>
      <c r="P41" s="37" t="str">
        <f>TEXT(INT(O41),"00")</f>
        <v>55</v>
      </c>
      <c r="Q41" s="38" t="str">
        <f>TEXT((O41-P41)*60,"00")</f>
        <v>22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22</v>
      </c>
      <c r="U41" s="40" t="str">
        <f>IF(L41="",IF(G41&gt;0,"W","E"),"")</f>
        <v>E</v>
      </c>
      <c r="V41" s="41"/>
      <c r="W41" s="22">
        <f>IF(S41="due",90*(I41+K41),S41+T41/60)</f>
        <v>55.366666666666667</v>
      </c>
      <c r="X41" s="22">
        <f>IF(R41="",W41,IF(R41="N",IF(U41="E",180+W41,180-W41),IF(U41="E",360-W41,W41)))</f>
        <v>304.63333333333333</v>
      </c>
      <c r="Y41" s="22">
        <f>RADIANS(X41)</f>
        <v>5.3168546779920591</v>
      </c>
      <c r="Z41" s="64"/>
      <c r="AA41" s="58">
        <f>-M41*COS(Y41)</f>
        <v>-1592.3063381328402</v>
      </c>
      <c r="AB41" s="58">
        <f>-M41*SIN(Y41)</f>
        <v>2305.3089292418576</v>
      </c>
      <c r="AC41" s="64"/>
      <c r="AD41" s="22">
        <v>0</v>
      </c>
      <c r="AE41" s="22">
        <v>0</v>
      </c>
      <c r="AF41" s="22">
        <f t="shared" ref="AF41:AG43" si="0">AA41-AD41</f>
        <v>-1592.3063381328402</v>
      </c>
      <c r="AG41" s="22">
        <f t="shared" si="0"/>
        <v>2305.3089292418576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719636.46</v>
      </c>
      <c r="D42" s="60">
        <v>464755.63</v>
      </c>
      <c r="E42" s="79"/>
      <c r="F42" s="72">
        <f>IF(C43=0,C42-$C$42,C42-C43)</f>
        <v>-50.239999999990687</v>
      </c>
      <c r="G42" s="72">
        <f>IF(D43=0,D42-$D$42,D42-D43)</f>
        <v>-1.1699999999837019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50.25362176001871</v>
      </c>
      <c r="N42" s="36">
        <f>IF(F42=0,,ATAN(G42/F42))</f>
        <v>2.3284007877839602E-2</v>
      </c>
      <c r="O42" s="36">
        <f>ABS(DEGREES(N42))</f>
        <v>1.3340753815495696</v>
      </c>
      <c r="P42" s="37" t="str">
        <f>TEXT(INT(O42),"00")</f>
        <v>01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1.3333333333333333</v>
      </c>
      <c r="X42" s="22">
        <f>IF(R42="",W42,IF(R42="N",IF(U42="E",180+W42,180-W42),IF(U42="E",360-W42,W42)))</f>
        <v>181.33333333333334</v>
      </c>
      <c r="Y42" s="22">
        <f>RADIANS(X42)</f>
        <v>3.164863710283051</v>
      </c>
      <c r="Z42" s="64"/>
      <c r="AA42" s="58">
        <f>-M42*COS(Y42)</f>
        <v>50.24001514866319</v>
      </c>
      <c r="AB42" s="58">
        <f>-M42*SIN(Y42)</f>
        <v>1.1693493323722057</v>
      </c>
      <c r="AC42" s="64"/>
      <c r="AD42" s="82">
        <f>$AA$40/$M$40*M42</f>
        <v>1.4845457162797793E-3</v>
      </c>
      <c r="AE42" s="82">
        <f>$AB$40/$M$40*M42</f>
        <v>5.0653040085272064E-4</v>
      </c>
      <c r="AF42" s="22">
        <f t="shared" si="0"/>
        <v>50.238530602946909</v>
      </c>
      <c r="AG42" s="22">
        <f t="shared" si="0"/>
        <v>1.168842801971353</v>
      </c>
      <c r="AH42" s="63"/>
      <c r="AI42" s="38">
        <f>A42</f>
        <v>1</v>
      </c>
      <c r="AJ42" s="82">
        <f t="shared" ref="AJ42:AK44" si="1">AJ41+AF41</f>
        <v>719636.31366186717</v>
      </c>
      <c r="AK42" s="82">
        <f t="shared" si="1"/>
        <v>464755.52892924182</v>
      </c>
      <c r="AL42" s="66"/>
      <c r="AM42" s="9" t="str">
        <f>IF(A43=0,A42&amp;" - 1",A42&amp;" - "&amp;A43)</f>
        <v>1 - 2</v>
      </c>
      <c r="AN42" s="18">
        <f>F42</f>
        <v>-50.239999999990687</v>
      </c>
      <c r="AO42" s="18">
        <f>AN42*G42</f>
        <v>58.780799999170284</v>
      </c>
      <c r="AP42" s="9" t="str">
        <f>D42&amp;","&amp;C42</f>
        <v>464755.63,719636.46</v>
      </c>
    </row>
    <row r="43" spans="1:44">
      <c r="A43" s="20">
        <f>A42+1</f>
        <v>2</v>
      </c>
      <c r="B43" s="44"/>
      <c r="C43" s="60">
        <v>719686.7</v>
      </c>
      <c r="D43" s="60">
        <v>464756.8</v>
      </c>
      <c r="E43" s="79"/>
      <c r="F43" s="72">
        <f>IF(C44=0,C43-$C$42,C43-C44)</f>
        <v>1.3499999999767169</v>
      </c>
      <c r="G43" s="72">
        <f>IF(D44=0,D43-$D$42,D43-D44)</f>
        <v>-26.89000000001397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26.923866735680601</v>
      </c>
      <c r="N43" s="36">
        <f>IF(F43=0,,ATAN(G43/F43))</f>
        <v>-1.5206339062227376</v>
      </c>
      <c r="O43" s="36">
        <f>ABS(DEGREES(N43))</f>
        <v>87.125905011055082</v>
      </c>
      <c r="P43" s="37" t="str">
        <f>TEXT(INT(O43),"00")</f>
        <v>87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08</v>
      </c>
      <c r="U43" s="40" t="str">
        <f>IF(L43="",IF(G43&gt;0,"W","E"),"")</f>
        <v>E</v>
      </c>
      <c r="V43" s="44"/>
      <c r="W43" s="22">
        <f>IF(S43="due",90*(I43+K43),S43+T43/60)</f>
        <v>87.13333333333334</v>
      </c>
      <c r="X43" s="22">
        <f>IF(R43="",W43,IF(R43="N",IF(U43="E",180+W43,180-W43),IF(U43="E",360-W43,W43)))</f>
        <v>272.86666666666667</v>
      </c>
      <c r="Y43" s="22">
        <f>RADIANS(X43)</f>
        <v>4.7624217522751939</v>
      </c>
      <c r="Z43" s="64"/>
      <c r="AA43" s="58">
        <f>-M43*COS(Y43)</f>
        <v>-1.3465137355908567</v>
      </c>
      <c r="AB43" s="58">
        <f>-M43*SIN(Y43)</f>
        <v>26.890174799739654</v>
      </c>
      <c r="AC43" s="64"/>
      <c r="AD43" s="82">
        <f>$AA$40/$M$40*M43</f>
        <v>7.953598094683355E-4</v>
      </c>
      <c r="AE43" s="82">
        <f>$AB$40/$M$40*M43</f>
        <v>2.713785898906015E-4</v>
      </c>
      <c r="AF43" s="22">
        <f t="shared" si="0"/>
        <v>-1.3473090954003251</v>
      </c>
      <c r="AG43" s="22">
        <f t="shared" si="0"/>
        <v>26.889903421149764</v>
      </c>
      <c r="AH43" s="64"/>
      <c r="AI43" s="25">
        <f>A43</f>
        <v>2</v>
      </c>
      <c r="AJ43" s="82">
        <f t="shared" si="1"/>
        <v>719686.55219247018</v>
      </c>
      <c r="AK43" s="82">
        <f t="shared" si="1"/>
        <v>464756.69777204382</v>
      </c>
      <c r="AL43" s="66"/>
      <c r="AM43" s="9" t="str">
        <f>IF(A44=0,A43&amp;" - 1",A43&amp;" - "&amp;A44)</f>
        <v>2 - 3</v>
      </c>
      <c r="AN43" s="18">
        <f>AN42+F42+F43</f>
        <v>-99.130000000004657</v>
      </c>
      <c r="AO43" s="18">
        <f>AN43*G43</f>
        <v>2665.6057000015098</v>
      </c>
      <c r="AP43" s="9" t="str">
        <f>D43&amp;","&amp;C43</f>
        <v>464756.8,719686.7</v>
      </c>
    </row>
    <row r="44" spans="1:44" s="46" customFormat="1">
      <c r="A44" s="20">
        <f>A43+1</f>
        <v>3</v>
      </c>
      <c r="B44" s="44"/>
      <c r="C44" s="60">
        <v>719685.35</v>
      </c>
      <c r="D44" s="60">
        <v>464783.69</v>
      </c>
      <c r="E44" s="79"/>
      <c r="F44" s="72">
        <f>IF(C45=0,C44-$C$42,C44-C45)</f>
        <v>3.0200000000186265</v>
      </c>
      <c r="G44" s="72">
        <f>IF(D45=0,D44-$D$42,D44-D45)</f>
        <v>-2.8400000000256114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4.1456000772213875</v>
      </c>
      <c r="N44" s="22">
        <f>IF(F44=0,,ATAN(G44/F44))</f>
        <v>-0.75469109496880882</v>
      </c>
      <c r="O44" s="22">
        <f>ABS(DEGREES(N44))</f>
        <v>43.240614577819542</v>
      </c>
      <c r="P44" s="24" t="str">
        <f>TEXT(INT(O44),"00")</f>
        <v>43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14</v>
      </c>
      <c r="U44" s="24" t="str">
        <f>IF(L44="",IF(G44&gt;0,"W","E"),"")</f>
        <v>E</v>
      </c>
      <c r="V44" s="44"/>
      <c r="W44" s="22">
        <f>IF(S44="due",90*(I44+K44),S44+T44/60)</f>
        <v>43.233333333333334</v>
      </c>
      <c r="X44" s="22">
        <f>IF(R44="",W44,IF(R44="N",IF(U44="E",180+W44,180-W44),IF(U44="E",360-W44,W44)))</f>
        <v>316.76666666666665</v>
      </c>
      <c r="Y44" s="22">
        <f>RADIANS(X44)</f>
        <v>5.528621293900704</v>
      </c>
      <c r="Z44" s="64"/>
      <c r="AA44" s="58">
        <f>-M44*COS(Y44)</f>
        <v>-3.0203608876309174</v>
      </c>
      <c r="AB44" s="58">
        <f>-M44*SIN(Y44)</f>
        <v>2.8396161903904109</v>
      </c>
      <c r="AC44" s="64"/>
      <c r="AD44" s="82">
        <f>$AA$40/$M$40*M44</f>
        <v>1.2246545861783955E-4</v>
      </c>
      <c r="AE44" s="82">
        <f>$AB$40/$M$40*M44</f>
        <v>4.1785495161279235E-5</v>
      </c>
      <c r="AF44" s="22">
        <f>AA44-AD44</f>
        <v>-3.0204833530895354</v>
      </c>
      <c r="AG44" s="22">
        <f>AB44-AE44</f>
        <v>2.8395744048952496</v>
      </c>
      <c r="AH44" s="64"/>
      <c r="AI44" s="25">
        <f>A44</f>
        <v>3</v>
      </c>
      <c r="AJ44" s="82">
        <f t="shared" si="1"/>
        <v>719685.20488337474</v>
      </c>
      <c r="AK44" s="82">
        <f t="shared" si="1"/>
        <v>464783.58767546498</v>
      </c>
      <c r="AL44" s="66"/>
      <c r="AM44" s="9" t="str">
        <f>IF(A45=0,A44&amp;" - 1",A44&amp;" - "&amp;A45)</f>
        <v>3 - 4</v>
      </c>
      <c r="AN44" s="18">
        <f>AN43+F43+F44</f>
        <v>-94.760000000009313</v>
      </c>
      <c r="AO44" s="18">
        <f>AN44*G44</f>
        <v>269.11840000245337</v>
      </c>
      <c r="AP44" s="9" t="str">
        <f>D44&amp;","&amp;C44</f>
        <v>464783.69,719685.35</v>
      </c>
    </row>
    <row r="45" spans="1:44" s="46" customFormat="1">
      <c r="A45" s="20">
        <f t="shared" ref="A45:A46" si="2">A44+1</f>
        <v>4</v>
      </c>
      <c r="B45" s="44"/>
      <c r="C45" s="60">
        <v>719682.33</v>
      </c>
      <c r="D45" s="60">
        <v>464786.53</v>
      </c>
      <c r="E45" s="79"/>
      <c r="F45" s="72">
        <f t="shared" ref="F45:F46" si="3">IF(C46=0,C45-$C$42,C45-C46)</f>
        <v>46.839999999967404</v>
      </c>
      <c r="G45" s="72">
        <f t="shared" ref="G45:G46" si="4">IF(D46=0,D45-$D$42,D45-D46)</f>
        <v>0.82000000000698492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46.847177076073194</v>
      </c>
      <c r="N45" s="22">
        <f t="shared" ref="N45:N46" si="11">IF(F45=0,,ATAN(G45/F45))</f>
        <v>1.7504616690673689E-2</v>
      </c>
      <c r="O45" s="22">
        <f t="shared" ref="O45:O46" si="12">ABS(DEGREES(N45))</f>
        <v>1.0029406583698603</v>
      </c>
      <c r="P45" s="24" t="str">
        <f t="shared" ref="P45:P46" si="13">TEXT(INT(O45),"00")</f>
        <v>01</v>
      </c>
      <c r="Q45" s="25" t="str">
        <f t="shared" ref="Q45:Q46" si="14">TEXT((O45-P45)*60,"00")</f>
        <v>00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</v>
      </c>
      <c r="X45" s="22">
        <f t="shared" ref="X45:X46" si="20">IF(R45="",W45,IF(R45="N",IF(U45="E",180+W45,180-W45),IF(U45="E",360-W45,W45)))</f>
        <v>1</v>
      </c>
      <c r="Y45" s="22">
        <f t="shared" ref="Y45:Y46" si="21">RADIANS(X45)</f>
        <v>1.7453292519943295E-2</v>
      </c>
      <c r="Z45" s="64"/>
      <c r="AA45" s="58">
        <f t="shared" ref="AA45:AA46" si="22">-M45*COS(Y45)</f>
        <v>-46.840042024095112</v>
      </c>
      <c r="AB45" s="58">
        <f t="shared" ref="AB45:AB46" si="23">-M45*SIN(Y45)</f>
        <v>-0.81759597477102042</v>
      </c>
      <c r="AC45" s="64"/>
      <c r="AD45" s="82">
        <f t="shared" ref="AD45:AD46" si="24">$AA$40/$M$40*M45</f>
        <v>1.3839156982594929E-3</v>
      </c>
      <c r="AE45" s="82">
        <f t="shared" ref="AE45:AE46" si="25">$AB$40/$M$40*M45</f>
        <v>4.7219520806838068E-4</v>
      </c>
      <c r="AF45" s="22">
        <f t="shared" ref="AF45:AF46" si="26">AA45-AD45</f>
        <v>-46.841425939793375</v>
      </c>
      <c r="AG45" s="22">
        <f t="shared" ref="AG45:AG46" si="27">AB45-AE45</f>
        <v>-0.81806816997908882</v>
      </c>
      <c r="AH45" s="64"/>
      <c r="AI45" s="25">
        <f t="shared" ref="AI45:AI46" si="28">A45</f>
        <v>4</v>
      </c>
      <c r="AJ45" s="82">
        <f t="shared" ref="AJ45:AJ46" si="29">AJ44+AF44</f>
        <v>719682.18440002168</v>
      </c>
      <c r="AK45" s="82">
        <f t="shared" ref="AK45:AK46" si="30">AK44+AG44</f>
        <v>464786.42724986986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-44.900000000023283</v>
      </c>
      <c r="AO45" s="18">
        <f t="shared" ref="AO45:AO46" si="33">AN45*G45</f>
        <v>-36.818000000332717</v>
      </c>
      <c r="AP45" s="9" t="str">
        <f t="shared" ref="AP45:AP46" si="34">D45&amp;","&amp;C45</f>
        <v>464786.53,719682.33</v>
      </c>
    </row>
    <row r="46" spans="1:44" s="46" customFormat="1">
      <c r="A46" s="20">
        <f t="shared" si="2"/>
        <v>5</v>
      </c>
      <c r="B46" s="44"/>
      <c r="C46" s="60">
        <v>719635.49</v>
      </c>
      <c r="D46" s="60">
        <v>464785.71</v>
      </c>
      <c r="E46" s="79"/>
      <c r="F46" s="72">
        <f t="shared" si="3"/>
        <v>-0.96999999997206032</v>
      </c>
      <c r="G46" s="72">
        <f t="shared" si="4"/>
        <v>30.080000000016298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30.09563589627118</v>
      </c>
      <c r="N46" s="22">
        <f t="shared" si="11"/>
        <v>-1.5385601573071837</v>
      </c>
      <c r="O46" s="22">
        <f t="shared" si="12"/>
        <v>88.153003540685646</v>
      </c>
      <c r="P46" s="24" t="str">
        <f t="shared" si="13"/>
        <v>88</v>
      </c>
      <c r="Q46" s="25" t="str">
        <f t="shared" si="14"/>
        <v>09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88.15</v>
      </c>
      <c r="X46" s="22">
        <f t="shared" si="20"/>
        <v>91.85</v>
      </c>
      <c r="Y46" s="22">
        <f t="shared" si="21"/>
        <v>1.6030849179567916</v>
      </c>
      <c r="Z46" s="64"/>
      <c r="AA46" s="58">
        <f t="shared" si="22"/>
        <v>0.97157684259793775</v>
      </c>
      <c r="AB46" s="58">
        <f t="shared" si="23"/>
        <v>-30.079949109661968</v>
      </c>
      <c r="AC46" s="64"/>
      <c r="AD46" s="82">
        <f t="shared" si="24"/>
        <v>8.8905726162150946E-4</v>
      </c>
      <c r="AE46" s="82">
        <f t="shared" si="25"/>
        <v>3.0334837531220541E-4</v>
      </c>
      <c r="AF46" s="22">
        <f t="shared" si="26"/>
        <v>0.97068778533631628</v>
      </c>
      <c r="AG46" s="22">
        <f t="shared" si="27"/>
        <v>-30.080252458037279</v>
      </c>
      <c r="AH46" s="64"/>
      <c r="AI46" s="25">
        <f t="shared" si="28"/>
        <v>5</v>
      </c>
      <c r="AJ46" s="82">
        <f t="shared" si="29"/>
        <v>719635.34297408187</v>
      </c>
      <c r="AK46" s="82">
        <f t="shared" si="30"/>
        <v>464785.60918169987</v>
      </c>
      <c r="AL46" s="66"/>
      <c r="AM46" s="9" t="str">
        <f t="shared" si="31"/>
        <v>5 - 1</v>
      </c>
      <c r="AN46" s="18">
        <f t="shared" si="32"/>
        <v>0.96999999997206032</v>
      </c>
      <c r="AO46" s="18">
        <f t="shared" si="33"/>
        <v>29.177599999175385</v>
      </c>
      <c r="AP46" s="9" t="str">
        <f t="shared" si="34"/>
        <v>464785.71,719635.49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R21" sqref="R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3066.2370999948953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1533.1185499974476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5.9248176873557858E-3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27080.630990632679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160.44780147805574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-5.8432883105794531E-3</v>
      </c>
      <c r="AB40" s="91">
        <f>SUM(AB42:AB65536)</f>
        <v>9.7951332193568774E-4</v>
      </c>
      <c r="AC40" s="91"/>
      <c r="AD40" s="91">
        <f>SUM(AD42:AD65536)</f>
        <v>-5.8432883105794539E-3</v>
      </c>
      <c r="AE40" s="91">
        <f>SUM(AE42:AE65536)</f>
        <v>9.7951332193568796E-4</v>
      </c>
      <c r="AF40" s="91">
        <f>SUM(AF42:AF65536)</f>
        <v>0</v>
      </c>
      <c r="AG40" s="91">
        <f>SUM(AG42:AG65536)</f>
        <v>4.2188474935755949E-15</v>
      </c>
      <c r="AH40" s="92"/>
      <c r="AI40" s="93">
        <v>1</v>
      </c>
      <c r="AJ40" s="92">
        <f>AJ44+AF44</f>
        <v>719684.5156522023</v>
      </c>
      <c r="AK40" s="92">
        <f>AK44+AG44</f>
        <v>464804.92284224951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1594.4499999999534</v>
      </c>
      <c r="G41" s="72">
        <f>IF(D42=0,D41-$D$41,D41-D42)</f>
        <v>-2380.7900000000373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2865.3851096493167</v>
      </c>
      <c r="N41" s="36">
        <f>IF(F41=0,,ATAN(G41/F41))</f>
        <v>-0.98068653141338147</v>
      </c>
      <c r="O41" s="36">
        <f>ABS(DEGREES(N41))</f>
        <v>56.189199275310585</v>
      </c>
      <c r="P41" s="37" t="str">
        <f>TEXT(INT(O41),"00")</f>
        <v>56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11</v>
      </c>
      <c r="U41" s="40" t="str">
        <f>IF(L41="",IF(G41&gt;0,"W","E"),"")</f>
        <v>E</v>
      </c>
      <c r="V41" s="41"/>
      <c r="W41" s="22">
        <f>IF(S41="due",90*(I41+K41),S41+T41/60)</f>
        <v>56.18333333333333</v>
      </c>
      <c r="X41" s="22">
        <f>IF(R41="",W41,IF(R41="N",IF(U41="E",180+W41,180-W41),IF(U41="E",360-W41,W41)))</f>
        <v>303.81666666666666</v>
      </c>
      <c r="Y41" s="22">
        <f>RADIANS(X41)</f>
        <v>5.3026011557674391</v>
      </c>
      <c r="Z41" s="64"/>
      <c r="AA41" s="58">
        <f>-M41*COS(Y41)</f>
        <v>-1594.6937369264201</v>
      </c>
      <c r="AB41" s="58">
        <f>-M41*SIN(Y41)</f>
        <v>2380.6267477300335</v>
      </c>
      <c r="AC41" s="64"/>
      <c r="AD41" s="22">
        <v>0</v>
      </c>
      <c r="AE41" s="22">
        <v>0</v>
      </c>
      <c r="AF41" s="22">
        <f t="shared" ref="AF41:AG43" si="0">AA41-AD41</f>
        <v>-1594.6937369264201</v>
      </c>
      <c r="AG41" s="22">
        <f t="shared" si="0"/>
        <v>2380.6267477300335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719634.17</v>
      </c>
      <c r="D42" s="60">
        <v>464831.01</v>
      </c>
      <c r="E42" s="79"/>
      <c r="F42" s="72">
        <f>IF(C43=0,C42-$C$42,C42-C43)</f>
        <v>-0.63000000000465661</v>
      </c>
      <c r="G42" s="72">
        <f>IF(D43=0,D42-$D$42,D42-D43)</f>
        <v>30.320000000006985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30.326544478400923</v>
      </c>
      <c r="N42" s="36">
        <f>IF(F42=0,,ATAN(G42/F42))</f>
        <v>-1.5500209521907931</v>
      </c>
      <c r="O42" s="36">
        <f>ABS(DEGREES(N42))</f>
        <v>88.809658717381595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91.183333333333337</v>
      </c>
      <c r="Y42" s="22">
        <f>RADIANS(X42)</f>
        <v>1.5914493896101629</v>
      </c>
      <c r="Z42" s="64"/>
      <c r="AA42" s="58">
        <f>-M42*COS(Y42)</f>
        <v>0.62629150186390115</v>
      </c>
      <c r="AB42" s="58">
        <f>-M42*SIN(Y42)</f>
        <v>-30.320076829637529</v>
      </c>
      <c r="AC42" s="64"/>
      <c r="AD42" s="82">
        <f>$AA$40/$M$40*M42</f>
        <v>-1.1044510502385683E-3</v>
      </c>
      <c r="AE42" s="82">
        <f>$AB$40/$M$40*M42</f>
        <v>1.8513967814592729E-4</v>
      </c>
      <c r="AF42" s="22">
        <f t="shared" si="0"/>
        <v>0.62739595291413974</v>
      </c>
      <c r="AG42" s="22">
        <f t="shared" si="0"/>
        <v>-30.320261969315673</v>
      </c>
      <c r="AH42" s="63"/>
      <c r="AI42" s="38">
        <f>A42</f>
        <v>1</v>
      </c>
      <c r="AJ42" s="82">
        <f t="shared" ref="AJ42:AK44" si="1">AJ41+AF41</f>
        <v>719633.92626307358</v>
      </c>
      <c r="AK42" s="82">
        <f t="shared" si="1"/>
        <v>464830.84674772999</v>
      </c>
      <c r="AL42" s="66"/>
      <c r="AM42" s="9" t="str">
        <f>IF(A43=0,A42&amp;" - 1",A42&amp;" - "&amp;A43)</f>
        <v>1 - 2</v>
      </c>
      <c r="AN42" s="18">
        <f>F42</f>
        <v>-0.63000000000465661</v>
      </c>
      <c r="AO42" s="18">
        <f>AN42*G42</f>
        <v>-19.101600000145588</v>
      </c>
      <c r="AP42" s="9" t="str">
        <f>D42&amp;","&amp;C42</f>
        <v>464831.01,719634.17</v>
      </c>
    </row>
    <row r="43" spans="1:44">
      <c r="A43" s="20">
        <f>A42+1</f>
        <v>2</v>
      </c>
      <c r="B43" s="44"/>
      <c r="C43" s="60">
        <v>719634.8</v>
      </c>
      <c r="D43" s="60">
        <v>464800.69</v>
      </c>
      <c r="E43" s="79"/>
      <c r="F43" s="72">
        <f>IF(C44=0,C43-$C$42,C43-C44)</f>
        <v>-48.159999999916181</v>
      </c>
      <c r="G43" s="72">
        <f>IF(D44=0,D43-$D$42,D43-D44)</f>
        <v>-0.90000000002328306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48.168408734272802</v>
      </c>
      <c r="N43" s="36">
        <f>IF(F43=0,,ATAN(G43/F43))</f>
        <v>1.8685532658792366E-2</v>
      </c>
      <c r="O43" s="36">
        <f>ABS(DEGREES(N43))</f>
        <v>1.0706021593026662</v>
      </c>
      <c r="P43" s="37" t="str">
        <f>TEXT(INT(O43),"00")</f>
        <v>01</v>
      </c>
      <c r="Q43" s="38" t="str">
        <f>TEXT((O43-P43)*60,"00")</f>
        <v>04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04</v>
      </c>
      <c r="U43" s="40" t="str">
        <f>IF(L43="",IF(G43&gt;0,"W","E"),"")</f>
        <v>E</v>
      </c>
      <c r="V43" s="44"/>
      <c r="W43" s="22">
        <f>IF(S43="due",90*(I43+K43),S43+T43/60)</f>
        <v>1.0666666666666667</v>
      </c>
      <c r="X43" s="22">
        <f>IF(R43="",W43,IF(R43="N",IF(U43="E",180+W43,180-W43),IF(U43="E",360-W43,W43)))</f>
        <v>181.06666666666666</v>
      </c>
      <c r="Y43" s="22">
        <f>RADIANS(X43)</f>
        <v>3.1602094989443992</v>
      </c>
      <c r="Z43" s="64"/>
      <c r="AA43" s="58">
        <f>-M43*COS(Y43)</f>
        <v>48.16006170488177</v>
      </c>
      <c r="AB43" s="58">
        <f>-M43*SIN(Y43)</f>
        <v>0.89669201733319603</v>
      </c>
      <c r="AC43" s="64"/>
      <c r="AD43" s="82">
        <f>$AA$40/$M$40*M43</f>
        <v>-1.7542272134821661E-3</v>
      </c>
      <c r="AE43" s="82">
        <f>$AB$40/$M$40*M43</f>
        <v>2.9406197914227277E-4</v>
      </c>
      <c r="AF43" s="22">
        <f t="shared" si="0"/>
        <v>48.161815932095251</v>
      </c>
      <c r="AG43" s="22">
        <f t="shared" si="0"/>
        <v>0.89639795535405375</v>
      </c>
      <c r="AH43" s="64"/>
      <c r="AI43" s="25">
        <f>A43</f>
        <v>2</v>
      </c>
      <c r="AJ43" s="82">
        <f t="shared" si="1"/>
        <v>719634.55365902651</v>
      </c>
      <c r="AK43" s="82">
        <f t="shared" si="1"/>
        <v>464800.5264857607</v>
      </c>
      <c r="AL43" s="66"/>
      <c r="AM43" s="9" t="str">
        <f>IF(A44=0,A43&amp;" - 1",A43&amp;" - "&amp;A44)</f>
        <v>2 - 3</v>
      </c>
      <c r="AN43" s="18">
        <f>AN42+F42+F43</f>
        <v>-49.419999999925494</v>
      </c>
      <c r="AO43" s="18">
        <f>AN43*G43</f>
        <v>44.478000001083593</v>
      </c>
      <c r="AP43" s="9" t="str">
        <f>D43&amp;","&amp;C43</f>
        <v>464800.69,719634.8</v>
      </c>
    </row>
    <row r="44" spans="1:44" s="46" customFormat="1">
      <c r="A44" s="20">
        <f>A43+1</f>
        <v>3</v>
      </c>
      <c r="B44" s="44"/>
      <c r="C44" s="60">
        <v>719682.96</v>
      </c>
      <c r="D44" s="60">
        <v>464801.59</v>
      </c>
      <c r="E44" s="79"/>
      <c r="F44" s="72">
        <f>IF(C45=0,C44-$C$42,C44-C45)</f>
        <v>-1.8000000000465661</v>
      </c>
      <c r="G44" s="72">
        <f>IF(D45=0,D44-$D$42,D44-D45)</f>
        <v>-3.5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3.9357337308521823</v>
      </c>
      <c r="N44" s="22">
        <f>IF(F44=0,,ATAN(G44/F44))</f>
        <v>1.0957855705192781</v>
      </c>
      <c r="O44" s="22">
        <f>ABS(DEGREES(N44))</f>
        <v>62.783888442089676</v>
      </c>
      <c r="P44" s="24" t="str">
        <f>TEXT(INT(O44),"00")</f>
        <v>62</v>
      </c>
      <c r="Q44" s="25" t="str">
        <f>TEXT((O44-P44)*60,"00")</f>
        <v>47</v>
      </c>
      <c r="R44" s="23" t="str">
        <f>IF(L44="",IF(F44&gt;0,"S","N"),"")</f>
        <v>N</v>
      </c>
      <c r="S44" s="25" t="str">
        <f>IF(L44="",IF(INT(Q44)=60,INT(P44+1),P44),"due")</f>
        <v>62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62.783333333333331</v>
      </c>
      <c r="X44" s="22">
        <f>IF(R44="",W44,IF(R44="N",IF(U44="E",180+W44,180-W44),IF(U44="E",360-W44,W44)))</f>
        <v>242.78333333333333</v>
      </c>
      <c r="Y44" s="22">
        <f>RADIANS(X44)</f>
        <v>4.237368535633566</v>
      </c>
      <c r="Z44" s="64"/>
      <c r="AA44" s="58">
        <f>-M44*COS(Y44)</f>
        <v>1.8000339096263542</v>
      </c>
      <c r="AB44" s="58">
        <f>-M44*SIN(Y44)</f>
        <v>3.4999825605798236</v>
      </c>
      <c r="AC44" s="64"/>
      <c r="AD44" s="82">
        <f>$AA$40/$M$40*M44</f>
        <v>-1.4333401075730648E-4</v>
      </c>
      <c r="AE44" s="82">
        <f>$AB$40/$M$40*M44</f>
        <v>2.4027151419015342E-5</v>
      </c>
      <c r="AF44" s="22">
        <f>AA44-AD44</f>
        <v>1.8001772436371115</v>
      </c>
      <c r="AG44" s="22">
        <f>AB44-AE44</f>
        <v>3.4999585334284045</v>
      </c>
      <c r="AH44" s="64"/>
      <c r="AI44" s="25">
        <f>A44</f>
        <v>3</v>
      </c>
      <c r="AJ44" s="82">
        <f t="shared" si="1"/>
        <v>719682.71547495865</v>
      </c>
      <c r="AK44" s="82">
        <f t="shared" si="1"/>
        <v>464801.42288371606</v>
      </c>
      <c r="AL44" s="66"/>
      <c r="AM44" s="9" t="str">
        <f>IF(A45=0,A44&amp;" - 1",A44&amp;" - "&amp;A45)</f>
        <v>3 - 4</v>
      </c>
      <c r="AN44" s="18">
        <f>AN43+F43+F44</f>
        <v>-99.379999999888241</v>
      </c>
      <c r="AO44" s="18">
        <f>AN44*G44</f>
        <v>347.82999999960884</v>
      </c>
      <c r="AP44" s="9" t="str">
        <f>D44&amp;","&amp;C44</f>
        <v>464801.59,719682.96</v>
      </c>
    </row>
    <row r="45" spans="1:44" s="46" customFormat="1">
      <c r="A45" s="20">
        <f t="shared" ref="A45:A46" si="2">A44+1</f>
        <v>4</v>
      </c>
      <c r="B45" s="44"/>
      <c r="C45" s="60">
        <v>719684.76</v>
      </c>
      <c r="D45" s="60">
        <v>464805.09</v>
      </c>
      <c r="E45" s="79"/>
      <c r="F45" s="72">
        <f t="shared" ref="F45:F46" si="3">IF(C46=0,C45-$C$42,C45-C46)</f>
        <v>-0.19999999995343387</v>
      </c>
      <c r="G45" s="72">
        <f t="shared" ref="G45:G46" si="4">IF(D46=0,D45-$D$42,D45-D46)</f>
        <v>-27.209999999962747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27.210735013923347</v>
      </c>
      <c r="N45" s="22">
        <f t="shared" ref="N45:N46" si="11">IF(F45=0,,ATAN(G45/F45))</f>
        <v>1.5634462202775741</v>
      </c>
      <c r="O45" s="22">
        <f t="shared" ref="O45:O46" si="12">ABS(DEGREES(N45))</f>
        <v>89.57886991758582</v>
      </c>
      <c r="P45" s="24" t="str">
        <f t="shared" ref="P45:P46" si="13">TEXT(INT(O45),"00")</f>
        <v>89</v>
      </c>
      <c r="Q45" s="25" t="str">
        <f t="shared" ref="Q45:Q46" si="14">TEXT((O45-P45)*60,"00")</f>
        <v>35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89.583333333333329</v>
      </c>
      <c r="X45" s="22">
        <f t="shared" ref="X45:X46" si="20">IF(R45="",W45,IF(R45="N",IF(U45="E",180+W45,180-W45),IF(U45="E",360-W45,W45)))</f>
        <v>269.58333333333331</v>
      </c>
      <c r="Y45" s="22">
        <f t="shared" ref="Y45:Y46" si="21">RADIANS(X45)</f>
        <v>4.7051167751680465</v>
      </c>
      <c r="Z45" s="64"/>
      <c r="AA45" s="58">
        <f t="shared" ref="AA45:AA46" si="22">-M45*COS(Y45)</f>
        <v>0.19788030495723619</v>
      </c>
      <c r="AB45" s="58">
        <f t="shared" ref="AB45:AB46" si="23">-M45*SIN(Y45)</f>
        <v>27.210015497659388</v>
      </c>
      <c r="AC45" s="64"/>
      <c r="AD45" s="82">
        <f t="shared" ref="AD45:AD46" si="24">$AA$40/$M$40*M45</f>
        <v>-9.9097755384874864E-4</v>
      </c>
      <c r="AE45" s="82">
        <f t="shared" ref="AE45:AE46" si="25">$AB$40/$M$40*M45</f>
        <v>1.6611805958241895E-4</v>
      </c>
      <c r="AF45" s="22">
        <f t="shared" ref="AF45:AF46" si="26">AA45-AD45</f>
        <v>0.19887128251108493</v>
      </c>
      <c r="AG45" s="22">
        <f t="shared" ref="AG45:AG46" si="27">AB45-AE45</f>
        <v>27.209849379599806</v>
      </c>
      <c r="AH45" s="64"/>
      <c r="AI45" s="25">
        <f t="shared" ref="AI45:AI46" si="28">A45</f>
        <v>4</v>
      </c>
      <c r="AJ45" s="82">
        <f t="shared" ref="AJ45:AJ46" si="29">AJ44+AF44</f>
        <v>719684.5156522023</v>
      </c>
      <c r="AK45" s="82">
        <f t="shared" ref="AK45:AK46" si="30">AK44+AG44</f>
        <v>464804.92284224951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-101.37999999988824</v>
      </c>
      <c r="AO45" s="18">
        <f t="shared" ref="AO45:AO46" si="33">AN45*G45</f>
        <v>2758.5497999931822</v>
      </c>
      <c r="AP45" s="9" t="str">
        <f t="shared" ref="AP45:AP46" si="34">D45&amp;","&amp;C45</f>
        <v>464805.09,719684.76</v>
      </c>
    </row>
    <row r="46" spans="1:44" s="46" customFormat="1">
      <c r="A46" s="20">
        <f t="shared" si="2"/>
        <v>5</v>
      </c>
      <c r="B46" s="44"/>
      <c r="C46" s="60">
        <v>719684.96</v>
      </c>
      <c r="D46" s="60">
        <v>464832.3</v>
      </c>
      <c r="E46" s="79"/>
      <c r="F46" s="72">
        <f t="shared" si="3"/>
        <v>50.789999999920838</v>
      </c>
      <c r="G46" s="72">
        <f t="shared" si="4"/>
        <v>1.2899999999790452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50.806379520606512</v>
      </c>
      <c r="N46" s="22">
        <f t="shared" si="11"/>
        <v>2.5393241127824689E-2</v>
      </c>
      <c r="O46" s="22">
        <f t="shared" si="12"/>
        <v>1.4549255447823772</v>
      </c>
      <c r="P46" s="24" t="str">
        <f t="shared" si="13"/>
        <v>01</v>
      </c>
      <c r="Q46" s="25" t="str">
        <f t="shared" si="14"/>
        <v>27</v>
      </c>
      <c r="R46" s="23" t="str">
        <f t="shared" si="15"/>
        <v>S</v>
      </c>
      <c r="S46" s="25" t="str">
        <f t="shared" si="16"/>
        <v>01</v>
      </c>
      <c r="T46" s="25" t="str">
        <f t="shared" si="17"/>
        <v>27</v>
      </c>
      <c r="U46" s="24" t="str">
        <f t="shared" si="18"/>
        <v>W</v>
      </c>
      <c r="V46" s="44"/>
      <c r="W46" s="22">
        <f t="shared" si="19"/>
        <v>1.45</v>
      </c>
      <c r="X46" s="22">
        <f t="shared" si="20"/>
        <v>1.45</v>
      </c>
      <c r="Y46" s="22">
        <f t="shared" si="21"/>
        <v>2.5307274153917779E-2</v>
      </c>
      <c r="Z46" s="64"/>
      <c r="AA46" s="58">
        <f t="shared" si="22"/>
        <v>-50.790110709639848</v>
      </c>
      <c r="AB46" s="58">
        <f t="shared" si="23"/>
        <v>-1.2856337326129412</v>
      </c>
      <c r="AC46" s="64"/>
      <c r="AD46" s="82">
        <f t="shared" si="24"/>
        <v>-1.8502984822526645E-3</v>
      </c>
      <c r="AE46" s="82">
        <f t="shared" si="25"/>
        <v>3.1016645364605357E-4</v>
      </c>
      <c r="AF46" s="22">
        <f t="shared" si="26"/>
        <v>-50.788260411157594</v>
      </c>
      <c r="AG46" s="22">
        <f t="shared" si="27"/>
        <v>-1.2859438990665872</v>
      </c>
      <c r="AH46" s="64"/>
      <c r="AI46" s="25">
        <f t="shared" si="28"/>
        <v>5</v>
      </c>
      <c r="AJ46" s="82">
        <f t="shared" si="29"/>
        <v>719684.71452348481</v>
      </c>
      <c r="AK46" s="82">
        <f t="shared" si="30"/>
        <v>464832.13269162911</v>
      </c>
      <c r="AL46" s="66"/>
      <c r="AM46" s="9" t="str">
        <f t="shared" si="31"/>
        <v>5 - 1</v>
      </c>
      <c r="AN46" s="18">
        <f t="shared" si="32"/>
        <v>-50.789999999920838</v>
      </c>
      <c r="AO46" s="18">
        <f t="shared" si="33"/>
        <v>-65.519099998833582</v>
      </c>
      <c r="AP46" s="9" t="str">
        <f t="shared" si="34"/>
        <v>464832.3,719684.96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4662</vt:lpstr>
      <vt:lpstr>4663</vt:lpstr>
      <vt:lpstr>4664</vt:lpstr>
      <vt:lpstr>4665</vt:lpstr>
      <vt:lpstr>4666</vt:lpstr>
      <vt:lpstr>4667</vt:lpstr>
      <vt:lpstr>4668</vt:lpstr>
      <vt:lpstr>4669</vt:lpstr>
      <vt:lpstr>4670</vt:lpstr>
      <vt:lpstr>4671</vt:lpstr>
      <vt:lpstr>'4662'!Print_Area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2007-05-22T08:01:37Z</dcterms:modified>
</cp:coreProperties>
</file>