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4672" sheetId="2" r:id="rId1"/>
    <sheet name="4673" sheetId="4" r:id="rId2"/>
    <sheet name="4674" sheetId="5" r:id="rId3"/>
    <sheet name="4675" sheetId="6" r:id="rId4"/>
    <sheet name="4676" sheetId="7" r:id="rId5"/>
    <sheet name="4677" sheetId="8" r:id="rId6"/>
    <sheet name="4678" sheetId="9" r:id="rId7"/>
    <sheet name="4679" sheetId="10" r:id="rId8"/>
    <sheet name="4680" sheetId="11" r:id="rId9"/>
    <sheet name="4681" sheetId="3" r:id="rId10"/>
  </sheets>
  <definedNames>
    <definedName name="_xlnm.Print_Area" localSheetId="0">'4672'!$A$1:$AJ$43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7" i="9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D41" i="7"/>
  <c r="AP45"/>
  <c r="G45"/>
  <c r="F45"/>
  <c r="N45" s="1"/>
  <c r="O45" s="1"/>
  <c r="A45"/>
  <c r="AM45" s="1"/>
  <c r="AP45" i="6"/>
  <c r="G45"/>
  <c r="F45"/>
  <c r="N45" s="1"/>
  <c r="O45" s="1"/>
  <c r="A45"/>
  <c r="AM45" s="1"/>
  <c r="AP46" i="5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6" i="10"/>
  <c r="AA46"/>
  <c r="AB45"/>
  <c r="AA45"/>
  <c r="AB47" i="9"/>
  <c r="AA47"/>
  <c r="AB46"/>
  <c r="AA46"/>
  <c r="AB45"/>
  <c r="AA45"/>
  <c r="AB46" i="8"/>
  <c r="AA46"/>
  <c r="AB45"/>
  <c r="AA45"/>
  <c r="AB45" i="7"/>
  <c r="AA45"/>
  <c r="AB45" i="6"/>
  <c r="AA45"/>
  <c r="AB46" i="5"/>
  <c r="AA46"/>
  <c r="AB45"/>
  <c r="AA45"/>
  <c r="AB46" i="4"/>
  <c r="AA46"/>
  <c r="AB45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9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6" s="1"/>
  <c r="AJ40"/>
  <c r="AK45"/>
  <c r="AK46" s="1"/>
  <c r="AK40"/>
  <c r="AJ45" i="9"/>
  <c r="AJ46" s="1"/>
  <c r="AJ47" s="1"/>
  <c r="AJ40"/>
  <c r="AK45"/>
  <c r="AK46" s="1"/>
  <c r="AK47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6" s="1"/>
  <c r="AJ40"/>
  <c r="AK45"/>
  <c r="AK46" s="1"/>
  <c r="AK40"/>
  <c r="AJ45" i="4"/>
  <c r="AJ46" s="1"/>
  <c r="AJ40"/>
  <c r="AK45"/>
  <c r="AK46" s="1"/>
  <c r="AK40"/>
  <c r="AJ40" i="2"/>
  <c r="AJ45"/>
  <c r="AK40"/>
  <c r="AK45"/>
</calcChain>
</file>

<file path=xl/sharedStrings.xml><?xml version="1.0" encoding="utf-8"?>
<sst xmlns="http://schemas.openxmlformats.org/spreadsheetml/2006/main" count="930" uniqueCount="100">
  <si>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</si>
  <si>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</si>
  <si>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</si>
  <si>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</si>
  <si>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</si>
  <si>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</si>
  <si>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</si>
  <si>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</si>
  <si>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</si>
  <si>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</si>
  <si>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</si>
  <si>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</si>
  <si>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</si>
  <si>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</si>
  <si>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</si>
  <si>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</si>
  <si>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</si>
  <si>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</si>
  <si>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</si>
  <si>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</si>
  <si>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</si>
  <si>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</si>
  <si>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</si>
  <si>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</si>
  <si>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</si>
  <si>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</si>
  <si>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</si>
  <si>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</si>
  <si>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</si>
  <si>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</si>
  <si>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</si>
  <si>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</si>
  <si>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</si>
  <si>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</si>
  <si>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</si>
  <si>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</si>
  <si>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</si>
  <si>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</si>
  <si>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</si>
  <si>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</si>
  <si>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</si>
  <si>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</si>
  <si>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</si>
  <si>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</si>
  <si>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</si>
  <si>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</si>
  <si>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</si>
  <si>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</si>
  <si>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</si>
  <si>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</si>
  <si>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</si>
  <si>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</si>
  <si>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</si>
  <si>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</si>
  <si>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</si>
  <si>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</si>
  <si>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</si>
  <si>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4672</t>
  </si>
  <si>
    <t>Pedrosa, Clarita</t>
  </si>
  <si>
    <t>409 C-4</t>
  </si>
  <si>
    <t>6 30 N. 124 40 E.</t>
  </si>
  <si>
    <t>Bo.1 Lopez Jaena</t>
  </si>
  <si>
    <t>Norala</t>
  </si>
  <si>
    <t>South Cotabato</t>
  </si>
  <si>
    <t>Mindanao</t>
  </si>
  <si>
    <t>L. Clarin</t>
  </si>
  <si>
    <t>November 16, 1972</t>
  </si>
  <si>
    <t>1,573.91</t>
  </si>
  <si>
    <t>BLLM 1</t>
  </si>
  <si>
    <t>4673</t>
  </si>
  <si>
    <t>Public Land</t>
  </si>
  <si>
    <t>1,505.76</t>
  </si>
  <si>
    <t>4674</t>
  </si>
  <si>
    <t>Magbanua, Adela</t>
  </si>
  <si>
    <t>November 17, 1972</t>
  </si>
  <si>
    <t>1,513.54</t>
  </si>
  <si>
    <t>4675</t>
  </si>
  <si>
    <t>Palencia, Dionecio</t>
  </si>
  <si>
    <t>1,487.60</t>
  </si>
  <si>
    <t>4676</t>
  </si>
  <si>
    <t>Cantre, Rodolfo</t>
  </si>
  <si>
    <t>1,395.61</t>
  </si>
  <si>
    <t>4677</t>
  </si>
  <si>
    <t>Villadiez, Jarita</t>
  </si>
  <si>
    <t>1,419.63</t>
  </si>
  <si>
    <t>4678</t>
  </si>
  <si>
    <t>Bautista, Anafe</t>
  </si>
  <si>
    <t xml:space="preserve">409 C-4 </t>
  </si>
  <si>
    <t>1,540.46</t>
  </si>
  <si>
    <t>4679</t>
  </si>
  <si>
    <t>Jordan, Virgilio</t>
  </si>
  <si>
    <t>November 13, 1972</t>
  </si>
  <si>
    <t>1,429.73</t>
  </si>
  <si>
    <t>4680</t>
  </si>
  <si>
    <t>Japsay, Domingo</t>
  </si>
  <si>
    <t>1,427.72</t>
  </si>
  <si>
    <t>4681</t>
  </si>
  <si>
    <t>Bautista,Trevisaninda</t>
  </si>
  <si>
    <t>Nov. 13, 1972</t>
  </si>
  <si>
    <t>1,403.49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</si>
</sst>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0" workbookViewId="0">
      <selection activeCell="D51" sqref="D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3147.8119999965229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1573.9059999982614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7.8905118783323593E-3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21922.375392328664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172.97876343443033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5.4305645155601212E-3</v>
      </c>
      <c r="AB40" s="91">
        <f>SUM(AB42:AB65536)</f>
        <v>-5.7244341855281489E-3</v>
      </c>
      <c r="AC40" s="91"/>
      <c r="AD40" s="91">
        <f>SUM(AD42:AD65536)</f>
        <v>5.4305645155601212E-3</v>
      </c>
      <c r="AE40" s="91">
        <f>SUM(AE42:AE65536)</f>
        <v>-5.7244341855281489E-3</v>
      </c>
      <c r="AF40" s="91">
        <f>SUM(AF42:AF65536)</f>
        <v>0</v>
      </c>
      <c r="AG40" s="91">
        <f>SUM(AG42:AG65536)</f>
        <v>-4.6629367034256575E-15</v>
      </c>
      <c r="AH40" s="92"/>
      <c r="AI40" s="93">
        <v>1</v>
      </c>
      <c r="AJ40" s="92">
        <f>AJ44+AF44</f>
        <v>719632.9029487581</v>
      </c>
      <c r="AK40" s="92">
        <f>AK44+AG44</f>
        <v>464860.48524108168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1568.6800000000512</v>
      </c>
      <c r="G41" s="72">
        <f>IF(D42=0,D41-$D$41,D41-D42)</f>
        <v>-2411.2700000000186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2876.6264886669333</v>
      </c>
      <c r="N41" s="36">
        <f>IF(F41=0,,ATAN(G41/F41))</f>
        <v>-0.9940263132362257</v>
      </c>
      <c r="O41" s="36">
        <f>ABS(DEGREES(N41))</f>
        <v>56.95351247338489</v>
      </c>
      <c r="P41" s="37" t="str">
        <f>TEXT(INT(O41),"00")</f>
        <v>56</v>
      </c>
      <c r="Q41" s="38" t="str">
        <f>TEXT((O41-P41)*60,"00")</f>
        <v>57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57</v>
      </c>
      <c r="U41" s="40" t="str">
        <f>IF(L41="",IF(G41&gt;0,"W","E"),"")</f>
        <v>E</v>
      </c>
      <c r="V41" s="41"/>
      <c r="W41" s="22">
        <f>IF(S41="due",90*(I41+K41),S41+T41/60)</f>
        <v>56.95</v>
      </c>
      <c r="X41" s="22">
        <f>IF(R41="",W41,IF(R41="N",IF(U41="E",180+W41,180-W41),IF(U41="E",360-W41,W41)))</f>
        <v>303.05</v>
      </c>
      <c r="Y41" s="22">
        <f>RADIANS(X41)</f>
        <v>5.2892202981688161</v>
      </c>
      <c r="Z41" s="64"/>
      <c r="AA41" s="58">
        <f>-M41*COS(Y41)</f>
        <v>-1568.8278180919592</v>
      </c>
      <c r="AB41" s="58">
        <f>-M41*SIN(Y41)</f>
        <v>2411.1738287566645</v>
      </c>
      <c r="AC41" s="64"/>
      <c r="AD41" s="22">
        <v>0</v>
      </c>
      <c r="AE41" s="22">
        <v>0</v>
      </c>
      <c r="AF41" s="22">
        <f t="shared" ref="AF41:AG43" si="0">AA41-AD41</f>
        <v>-1568.8278180919592</v>
      </c>
      <c r="AG41" s="22">
        <f t="shared" si="0"/>
        <v>2411.1738287566645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719659.94</v>
      </c>
      <c r="D42" s="60">
        <v>464861.49</v>
      </c>
      <c r="E42" s="79"/>
      <c r="F42" s="72">
        <f>IF(C43=0,C42-$C$42,C42-C43)</f>
        <v>3.0299999999115244</v>
      </c>
      <c r="G42" s="72">
        <f>IF(D43=0,D42-$D$42,D42-D43)</f>
        <v>-60.130000000004657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60.206293690942509</v>
      </c>
      <c r="N42" s="36">
        <f>IF(F42=0,,ATAN(G42/F42))</f>
        <v>-1.5204480934159474</v>
      </c>
      <c r="O42" s="36">
        <f>ABS(DEGREES(N42))</f>
        <v>87.115258721446523</v>
      </c>
      <c r="P42" s="37" t="str">
        <f>TEXT(INT(O42),"00")</f>
        <v>87</v>
      </c>
      <c r="Q42" s="38" t="str">
        <f>TEXT((O42-P42)*60,"00")</f>
        <v>07</v>
      </c>
      <c r="R42" s="39" t="str">
        <f>IF(L42="",IF(F42&gt;0,"S","N"),"")</f>
        <v>S</v>
      </c>
      <c r="S42" s="25" t="str">
        <f>IF(L42="",IF(INT(Q42)=60,INT(P42+1),P42),"due")</f>
        <v>87</v>
      </c>
      <c r="T42" s="38" t="str">
        <f>IF(L42="",IF(INT(Q42)=60,"00",Q42),L42)</f>
        <v>07</v>
      </c>
      <c r="U42" s="40" t="str">
        <f>IF(L42="",IF(G42&gt;0,"W","E"),"")</f>
        <v>E</v>
      </c>
      <c r="V42" s="44"/>
      <c r="W42" s="22">
        <f>IF(S42="due",90*(I42+K42),S42+T42/60)</f>
        <v>87.11666666666666</v>
      </c>
      <c r="X42" s="22">
        <f>IF(R42="",W42,IF(R42="N",IF(U42="E",180+W42,180-W42),IF(U42="E",360-W42,W42)))</f>
        <v>272.88333333333333</v>
      </c>
      <c r="Y42" s="22">
        <f>RADIANS(X42)</f>
        <v>4.7627126404838593</v>
      </c>
      <c r="Z42" s="64"/>
      <c r="AA42" s="58">
        <f>-M42*COS(Y42)</f>
        <v>-3.0285224076836919</v>
      </c>
      <c r="AB42" s="58">
        <f>-M42*SIN(Y42)</f>
        <v>60.130074438887746</v>
      </c>
      <c r="AC42" s="64"/>
      <c r="AD42" s="82">
        <f>$AA$40/$M$40*M42</f>
        <v>1.8901404752807098E-3</v>
      </c>
      <c r="AE42" s="82">
        <f>$AB$40/$M$40*M42</f>
        <v>-1.9924235723827542E-3</v>
      </c>
      <c r="AF42" s="22">
        <f t="shared" si="0"/>
        <v>-3.0304125481589725</v>
      </c>
      <c r="AG42" s="22">
        <f t="shared" si="0"/>
        <v>60.132066862460128</v>
      </c>
      <c r="AH42" s="63"/>
      <c r="AI42" s="38">
        <f>A42</f>
        <v>1</v>
      </c>
      <c r="AJ42" s="82">
        <f t="shared" ref="AJ42:AK44" si="1">AJ41+AF41</f>
        <v>719659.79218190804</v>
      </c>
      <c r="AK42" s="82">
        <f t="shared" si="1"/>
        <v>464861.39382875664</v>
      </c>
      <c r="AL42" s="66"/>
      <c r="AM42" s="9" t="str">
        <f>IF(A43=0,A42&amp;" - 1",A42&amp;" - "&amp;A43)</f>
        <v>1 - 2</v>
      </c>
      <c r="AN42" s="18">
        <f>F42</f>
        <v>3.0299999999115244</v>
      </c>
      <c r="AO42" s="18">
        <f>AN42*G42</f>
        <v>-182.19389999469408</v>
      </c>
      <c r="AP42" s="9" t="str">
        <f>D42&amp;","&amp;C42</f>
        <v>464861.49,719659.94</v>
      </c>
    </row>
    <row r="43" spans="1:44">
      <c r="A43" s="20">
        <f>A42+1</f>
        <v>2</v>
      </c>
      <c r="B43" s="44"/>
      <c r="C43" s="60">
        <v>719656.91</v>
      </c>
      <c r="D43" s="60">
        <v>464921.62</v>
      </c>
      <c r="E43" s="79"/>
      <c r="F43" s="72">
        <f>IF(C44=0,C43-$C$42,C43-C44)</f>
        <v>25.180000000051223</v>
      </c>
      <c r="G43" s="72">
        <f>IF(D44=0,D43-$D$42,D43-D44)</f>
        <v>0.36999999999534339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25.182718280649851</v>
      </c>
      <c r="N43" s="36">
        <f>IF(F43=0,,ATAN(G43/F43))</f>
        <v>1.4693144295645371E-2</v>
      </c>
      <c r="O43" s="36">
        <f>ABS(DEGREES(N43))</f>
        <v>0.84185515591720039</v>
      </c>
      <c r="P43" s="37" t="str">
        <f>TEXT(INT(O43),"00")</f>
        <v>00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51</v>
      </c>
      <c r="U43" s="40" t="str">
        <f>IF(L43="",IF(G43&gt;0,"W","E"),"")</f>
        <v>W</v>
      </c>
      <c r="V43" s="44"/>
      <c r="W43" s="22">
        <f>IF(S43="due",90*(I43+K43),S43+T43/60)</f>
        <v>0.85</v>
      </c>
      <c r="X43" s="22">
        <f>IF(R43="",W43,IF(R43="N",IF(U43="E",180+W43,180-W43),IF(U43="E",360-W43,W43)))</f>
        <v>0.85</v>
      </c>
      <c r="Y43" s="22">
        <f>RADIANS(X43)</f>
        <v>1.4835298641951801E-2</v>
      </c>
      <c r="Z43" s="64"/>
      <c r="AA43" s="58">
        <f>-M43*COS(Y43)</f>
        <v>-25.179947148526335</v>
      </c>
      <c r="AB43" s="58">
        <f>-M43*SIN(Y43)</f>
        <v>-0.37357944268483734</v>
      </c>
      <c r="AC43" s="64"/>
      <c r="AD43" s="82">
        <f>$AA$40/$M$40*M43</f>
        <v>7.9059633439964683E-4</v>
      </c>
      <c r="AE43" s="82">
        <f>$AB$40/$M$40*M43</f>
        <v>-8.3337867925574016E-4</v>
      </c>
      <c r="AF43" s="22">
        <f t="shared" si="0"/>
        <v>-25.180737744860735</v>
      </c>
      <c r="AG43" s="22">
        <f t="shared" si="0"/>
        <v>-0.37274606400558158</v>
      </c>
      <c r="AH43" s="64"/>
      <c r="AI43" s="25">
        <f>A43</f>
        <v>2</v>
      </c>
      <c r="AJ43" s="82">
        <f t="shared" si="1"/>
        <v>719656.76176935993</v>
      </c>
      <c r="AK43" s="82">
        <f t="shared" si="1"/>
        <v>464921.52589561912</v>
      </c>
      <c r="AL43" s="66"/>
      <c r="AM43" s="9" t="str">
        <f>IF(A44=0,A43&amp;" - 1",A43&amp;" - "&amp;A44)</f>
        <v>2 - 3</v>
      </c>
      <c r="AN43" s="18">
        <f>AN42+F42+F43</f>
        <v>31.239999999874271</v>
      </c>
      <c r="AO43" s="18">
        <f>AN43*G43</f>
        <v>11.558799999808008</v>
      </c>
      <c r="AP43" s="9" t="str">
        <f>D43&amp;","&amp;C43</f>
        <v>464921.62,719656.91</v>
      </c>
    </row>
    <row r="44" spans="1:44" s="46" customFormat="1">
      <c r="A44" s="20">
        <f>A43+1</f>
        <v>3</v>
      </c>
      <c r="B44" s="44"/>
      <c r="C44" s="60">
        <v>719631.73</v>
      </c>
      <c r="D44" s="60">
        <v>464921.25</v>
      </c>
      <c r="E44" s="79"/>
      <c r="F44" s="72">
        <f>IF(C45=0,C44-$C$42,C44-C45)</f>
        <v>-1.3200000000651926</v>
      </c>
      <c r="G44" s="72">
        <f>IF(D45=0,D44-$D$42,D44-D45)</f>
        <v>60.669999999983702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60.684357951602273</v>
      </c>
      <c r="N44" s="22">
        <f>IF(F44=0,,ATAN(G44/F44))</f>
        <v>-1.5490427125405064</v>
      </c>
      <c r="O44" s="22">
        <f>ABS(DEGREES(N44))</f>
        <v>88.753609714067821</v>
      </c>
      <c r="P44" s="24" t="str">
        <f>TEXT(INT(O44),"00")</f>
        <v>88</v>
      </c>
      <c r="Q44" s="25" t="str">
        <f>TEXT((O44-P44)*60,"00")</f>
        <v>45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45</v>
      </c>
      <c r="U44" s="24" t="str">
        <f>IF(L44="",IF(G44&gt;0,"W","E"),"")</f>
        <v>W</v>
      </c>
      <c r="V44" s="44"/>
      <c r="W44" s="22">
        <f>IF(S44="due",90*(I44+K44),S44+T44/60)</f>
        <v>88.75</v>
      </c>
      <c r="X44" s="22">
        <f>IF(R44="",W44,IF(R44="N",IF(U44="E",180+W44,180-W44),IF(U44="E",360-W44,W44)))</f>
        <v>91.25</v>
      </c>
      <c r="Y44" s="22">
        <f>RADIANS(X44)</f>
        <v>1.5926129424448257</v>
      </c>
      <c r="Z44" s="64"/>
      <c r="AA44" s="58">
        <f>-M44*COS(Y44)</f>
        <v>1.3238222921103533</v>
      </c>
      <c r="AB44" s="58">
        <f>-M44*SIN(Y44)</f>
        <v>-60.66991671773669</v>
      </c>
      <c r="AC44" s="64"/>
      <c r="AD44" s="82">
        <f>$AA$40/$M$40*M44</f>
        <v>1.9051490159740908E-3</v>
      </c>
      <c r="AE44" s="82">
        <f>$AB$40/$M$40*M44</f>
        <v>-2.0082442855284886E-3</v>
      </c>
      <c r="AF44" s="22">
        <f>AA44-AD44</f>
        <v>1.3219171430943792</v>
      </c>
      <c r="AG44" s="22">
        <f>AB44-AE44</f>
        <v>-60.667908473451163</v>
      </c>
      <c r="AH44" s="64"/>
      <c r="AI44" s="25">
        <f>A44</f>
        <v>3</v>
      </c>
      <c r="AJ44" s="82">
        <f t="shared" si="1"/>
        <v>719631.58103161503</v>
      </c>
      <c r="AK44" s="82">
        <f t="shared" si="1"/>
        <v>464921.15314955515</v>
      </c>
      <c r="AL44" s="66"/>
      <c r="AM44" s="9" t="str">
        <f>IF(A45=0,A44&amp;" - 1",A44&amp;" - "&amp;A45)</f>
        <v>3 - 4</v>
      </c>
      <c r="AN44" s="18">
        <f>AN43+F43+F44</f>
        <v>55.099999999860302</v>
      </c>
      <c r="AO44" s="18">
        <f>AN44*G44</f>
        <v>3342.9169999906267</v>
      </c>
      <c r="AP44" s="9" t="str">
        <f>D44&amp;","&amp;C44</f>
        <v>464921.25,719631.73</v>
      </c>
    </row>
    <row r="45" spans="1:44" s="46" customFormat="1">
      <c r="A45" s="20">
        <f>A44+1</f>
        <v>4</v>
      </c>
      <c r="B45" s="44"/>
      <c r="C45" s="60">
        <v>719633.05</v>
      </c>
      <c r="D45" s="60">
        <v>464860.58</v>
      </c>
      <c r="E45" s="79"/>
      <c r="F45" s="72">
        <f>IF(C46=0,C45-$C$42,C45-C46)</f>
        <v>-26.889999999897555</v>
      </c>
      <c r="G45" s="72">
        <f>IF(D46=0,D45-$D$42,D45-D46)</f>
        <v>-0.90999999997438863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26.905393511235694</v>
      </c>
      <c r="N45" s="22">
        <f>IF(F45=0,,ATAN(G45/F45))</f>
        <v>3.3828666615499874E-2</v>
      </c>
      <c r="O45" s="22">
        <f>ABS(DEGREES(N45))</f>
        <v>1.9382398236232496</v>
      </c>
      <c r="P45" s="24" t="str">
        <f>TEXT(INT(O45),"00")</f>
        <v>01</v>
      </c>
      <c r="Q45" s="25" t="str">
        <f>TEXT((O45-P45)*60,"00")</f>
        <v>56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56</v>
      </c>
      <c r="U45" s="24" t="str">
        <f>IF(L45="",IF(G45&gt;0,"W","E"),"")</f>
        <v>E</v>
      </c>
      <c r="V45" s="44"/>
      <c r="W45" s="22">
        <f>IF(S45="due",90*(I45+K45),S45+T45/60)</f>
        <v>1.9333333333333333</v>
      </c>
      <c r="X45" s="22">
        <f>IF(R45="",W45,IF(R45="N",IF(U45="E",180+W45,180-W45),IF(U45="E",360-W45,W45)))</f>
        <v>181.93333333333334</v>
      </c>
      <c r="Y45" s="22">
        <f>RADIANS(X45)</f>
        <v>3.1753356857950168</v>
      </c>
      <c r="Z45" s="64"/>
      <c r="AA45" s="58">
        <f>-M45*COS(Y45)</f>
        <v>26.890077828615233</v>
      </c>
      <c r="AB45" s="58">
        <f>-M45*SIN(Y45)</f>
        <v>0.90769728734825172</v>
      </c>
      <c r="AC45" s="64"/>
      <c r="AD45" s="82">
        <f>$AA$40/$M$40*M45</f>
        <v>8.446786899056739E-4</v>
      </c>
      <c r="AE45" s="82">
        <f>$AB$40/$M$40*M45</f>
        <v>-8.9038764836116583E-4</v>
      </c>
      <c r="AF45" s="22">
        <f>AA45-AD45</f>
        <v>26.889233149925328</v>
      </c>
      <c r="AG45" s="22">
        <f>AB45-AE45</f>
        <v>0.90858767499661286</v>
      </c>
      <c r="AH45" s="64"/>
      <c r="AI45" s="25">
        <f>A45</f>
        <v>4</v>
      </c>
      <c r="AJ45" s="82">
        <f t="shared" ref="AJ45" si="2">AJ44+AF44</f>
        <v>719632.9029487581</v>
      </c>
      <c r="AK45" s="82">
        <f t="shared" ref="AK45" si="3">AK44+AG44</f>
        <v>464860.48524108168</v>
      </c>
      <c r="AL45" s="66"/>
      <c r="AM45" s="9" t="str">
        <f>IF(A46=0,A45&amp;" - 1",A45&amp;" - "&amp;A46)</f>
        <v>4 - 1</v>
      </c>
      <c r="AN45" s="18">
        <f>AN44+F44+F45</f>
        <v>26.889999999897555</v>
      </c>
      <c r="AO45" s="18">
        <f>AN45*G45</f>
        <v>-24.469899999218086</v>
      </c>
      <c r="AP45" s="9" t="str">
        <f>D45&amp;","&amp;C45</f>
        <v>464860.58,719633.05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M23" sqref="M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87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98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2806.9857000010852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1403.4928500005426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3.2493121531999548E-3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47281.735779465991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47000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47000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153.63311869260798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3.2163545498065105E-3</v>
      </c>
      <c r="AB40" s="91">
        <f>SUM(AB42:AB65536)</f>
        <v>4.6161984237236275E-4</v>
      </c>
      <c r="AC40" s="91"/>
      <c r="AD40" s="91">
        <f>SUM(AD42:AD65536)</f>
        <v>3.2163545498065113E-3</v>
      </c>
      <c r="AE40" s="91">
        <f>SUM(AE42:AE65536)</f>
        <v>4.6161984237236281E-4</v>
      </c>
      <c r="AF40" s="91">
        <f>SUM(AF42:AF65536)</f>
        <v>0</v>
      </c>
      <c r="AG40" s="91">
        <f>SUM(AG42:AG65536)</f>
        <v>-2.2204460492503131E-15</v>
      </c>
      <c r="AH40" s="92"/>
      <c r="AI40" s="93">
        <v>1</v>
      </c>
      <c r="AJ40" s="92">
        <f>AJ44+AF44</f>
        <v>719823.86798462761</v>
      </c>
      <c r="AK40" s="92">
        <f>AK44+AG44</f>
        <v>464895.90869074629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1451.3000000000466</v>
      </c>
      <c r="G41" s="72">
        <f>IF(D42=0,D41-$D$41,D41-D42)</f>
        <v>-2444.320000000007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2842.7050413998581</v>
      </c>
      <c r="N41" s="36">
        <f>IF(F41=0,,ATAN(G41/F41))</f>
        <v>-1.0349896259991873</v>
      </c>
      <c r="O41" s="36">
        <f>ABS(DEGREES(N41))</f>
        <v>59.300537409576975</v>
      </c>
      <c r="P41" s="37" t="str">
        <f>TEXT(INT(O41),"00")</f>
        <v>59</v>
      </c>
      <c r="Q41" s="38" t="str">
        <f>TEXT((O41-P41)*60,"00")</f>
        <v>18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18</v>
      </c>
      <c r="U41" s="40" t="str">
        <f>IF(L41="",IF(G41&gt;0,"W","E"),"")</f>
        <v>E</v>
      </c>
      <c r="V41" s="41"/>
      <c r="W41" s="22">
        <f>IF(S41="due",90*(I41+K41),S41+T41/60)</f>
        <v>59.3</v>
      </c>
      <c r="X41" s="22">
        <f>IF(R41="",W41,IF(R41="N",IF(U41="E",180+W41,180-W41),IF(U41="E",360-W41,W41)))</f>
        <v>300.7</v>
      </c>
      <c r="Y41" s="22">
        <f>RADIANS(X41)</f>
        <v>5.2482050607469484</v>
      </c>
      <c r="Z41" s="64"/>
      <c r="AA41" s="58">
        <f>-M41*COS(Y41)</f>
        <v>-1451.3229265983141</v>
      </c>
      <c r="AB41" s="58">
        <f>-M41*SIN(Y41)</f>
        <v>2444.3063873275528</v>
      </c>
      <c r="AC41" s="64"/>
      <c r="AD41" s="22">
        <v>0</v>
      </c>
      <c r="AE41" s="22">
        <v>0</v>
      </c>
      <c r="AF41" s="22">
        <f t="shared" ref="AF41:AG43" si="0">AA41-AD41</f>
        <v>-1451.3229265983141</v>
      </c>
      <c r="AG41" s="22">
        <f t="shared" si="0"/>
        <v>2444.3063873275528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719777.32</v>
      </c>
      <c r="D42" s="60">
        <v>464894.54</v>
      </c>
      <c r="E42" s="79"/>
      <c r="F42" s="72">
        <f>IF(C43=0,C42-$C$42,C42-C43)</f>
        <v>-0.80000000004656613</v>
      </c>
      <c r="G42" s="72">
        <f>IF(D43=0,D42-$D$42,D42-D43)</f>
        <v>29.940000000002328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29.950686135716722</v>
      </c>
      <c r="N42" s="36">
        <f>IF(F42=0,,ATAN(G42/F42))</f>
        <v>-1.5440825762560098</v>
      </c>
      <c r="O42" s="36">
        <f>ABS(DEGREES(N42))</f>
        <v>88.469414839156457</v>
      </c>
      <c r="P42" s="37" t="str">
        <f>TEXT(INT(O42),"00")</f>
        <v>88</v>
      </c>
      <c r="Q42" s="38" t="str">
        <f>TEXT((O42-P42)*60,"00")</f>
        <v>28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28</v>
      </c>
      <c r="U42" s="40" t="str">
        <f>IF(L42="",IF(G42&gt;0,"W","E"),"")</f>
        <v>W</v>
      </c>
      <c r="V42" s="44"/>
      <c r="W42" s="22">
        <f>IF(S42="due",90*(I42+K42),S42+T42/60)</f>
        <v>88.466666666666669</v>
      </c>
      <c r="X42" s="22">
        <f>IF(R42="",W42,IF(R42="N",IF(U42="E",180+W42,180-W42),IF(U42="E",360-W42,W42)))</f>
        <v>91.533333333333331</v>
      </c>
      <c r="Y42" s="22">
        <f>RADIANS(X42)</f>
        <v>1.5975580419921429</v>
      </c>
      <c r="Z42" s="64"/>
      <c r="AA42" s="58">
        <f>-M42*COS(Y42)</f>
        <v>0.801436060997052</v>
      </c>
      <c r="AB42" s="58">
        <f>-M42*SIN(Y42)</f>
        <v>-29.939961593835545</v>
      </c>
      <c r="AC42" s="64"/>
      <c r="AD42" s="82">
        <f>$AA$40/$M$40*M42</f>
        <v>6.2702642790961099E-4</v>
      </c>
      <c r="AE42" s="82">
        <f>$AB$40/$M$40*M42</f>
        <v>8.9992516786544224E-5</v>
      </c>
      <c r="AF42" s="22">
        <f t="shared" si="0"/>
        <v>0.80080903456914243</v>
      </c>
      <c r="AG42" s="22">
        <f t="shared" si="0"/>
        <v>-29.940051586352332</v>
      </c>
      <c r="AH42" s="63"/>
      <c r="AI42" s="38">
        <f>A42</f>
        <v>1</v>
      </c>
      <c r="AJ42" s="82">
        <f t="shared" ref="AJ42:AK44" si="1">AJ41+AF41</f>
        <v>719777.29707340163</v>
      </c>
      <c r="AK42" s="82">
        <f t="shared" si="1"/>
        <v>464894.52638732753</v>
      </c>
      <c r="AL42" s="66"/>
      <c r="AM42" s="9" t="str">
        <f>IF(A43=0,A42&amp;" - 1",A42&amp;" - "&amp;A43)</f>
        <v>1 - 2</v>
      </c>
      <c r="AN42" s="18">
        <f>F42</f>
        <v>-0.80000000004656613</v>
      </c>
      <c r="AO42" s="18">
        <f>AN42*G42</f>
        <v>-23.952000001396051</v>
      </c>
      <c r="AP42" s="9" t="str">
        <f>D42&amp;","&amp;C42</f>
        <v>464894.54,719777.32</v>
      </c>
    </row>
    <row r="43" spans="1:44">
      <c r="A43" s="20">
        <f>A42+1</f>
        <v>2</v>
      </c>
      <c r="B43" s="44"/>
      <c r="C43" s="60">
        <v>719778.12</v>
      </c>
      <c r="D43" s="60">
        <v>464864.6</v>
      </c>
      <c r="E43" s="79"/>
      <c r="F43" s="72">
        <f>IF(C44=0,C43-$C$42,C43-C44)</f>
        <v>-47.130000000004657</v>
      </c>
      <c r="G43" s="72">
        <f>IF(D44=0,D43-$D$42,D43-D44)</f>
        <v>-1.4100000000325963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47.151086943998763</v>
      </c>
      <c r="N43" s="36">
        <f>IF(F43=0,,ATAN(G43/F43))</f>
        <v>2.9908329219720985E-2</v>
      </c>
      <c r="O43" s="36">
        <f>ABS(DEGREES(N43))</f>
        <v>1.7136210365778111</v>
      </c>
      <c r="P43" s="37" t="str">
        <f>TEXT(INT(O43),"00")</f>
        <v>01</v>
      </c>
      <c r="Q43" s="38" t="str">
        <f>TEXT((O43-P43)*60,"00")</f>
        <v>43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43</v>
      </c>
      <c r="U43" s="40" t="str">
        <f>IF(L43="",IF(G43&gt;0,"W","E"),"")</f>
        <v>E</v>
      </c>
      <c r="V43" s="44"/>
      <c r="W43" s="22">
        <f>IF(S43="due",90*(I43+K43),S43+T43/60)</f>
        <v>1.7166666666666668</v>
      </c>
      <c r="X43" s="22">
        <f>IF(R43="",W43,IF(R43="N",IF(U43="E",180+W43,180-W43),IF(U43="E",360-W43,W43)))</f>
        <v>181.71666666666667</v>
      </c>
      <c r="Y43" s="22">
        <f>RADIANS(X43)</f>
        <v>3.1715541390823625</v>
      </c>
      <c r="Z43" s="64"/>
      <c r="AA43" s="58">
        <f>-M43*COS(Y43)</f>
        <v>47.129924983074957</v>
      </c>
      <c r="AB43" s="58">
        <f>-M43*SIN(Y43)</f>
        <v>1.4125052531787154</v>
      </c>
      <c r="AC43" s="64"/>
      <c r="AD43" s="82">
        <f>$AA$40/$M$40*M43</f>
        <v>9.871218804331258E-4</v>
      </c>
      <c r="AE43" s="82">
        <f>$AB$40/$M$40*M43</f>
        <v>1.4167438315382933E-4</v>
      </c>
      <c r="AF43" s="22">
        <f t="shared" si="0"/>
        <v>47.128937861194522</v>
      </c>
      <c r="AG43" s="22">
        <f t="shared" si="0"/>
        <v>1.4123635787955615</v>
      </c>
      <c r="AH43" s="64"/>
      <c r="AI43" s="25">
        <f>A43</f>
        <v>2</v>
      </c>
      <c r="AJ43" s="82">
        <f t="shared" si="1"/>
        <v>719778.09788243624</v>
      </c>
      <c r="AK43" s="82">
        <f t="shared" si="1"/>
        <v>464864.58633574116</v>
      </c>
      <c r="AL43" s="66"/>
      <c r="AM43" s="9" t="str">
        <f>IF(A44=0,A43&amp;" - 1",A43&amp;" - "&amp;A44)</f>
        <v>2 - 3</v>
      </c>
      <c r="AN43" s="18">
        <f>AN42+F42+F43</f>
        <v>-48.730000000097789</v>
      </c>
      <c r="AO43" s="18">
        <f>AN43*G43</f>
        <v>68.709300001726305</v>
      </c>
      <c r="AP43" s="9" t="str">
        <f>D43&amp;","&amp;C43</f>
        <v>464864.6,719778.12</v>
      </c>
    </row>
    <row r="44" spans="1:44" s="46" customFormat="1">
      <c r="A44" s="20">
        <f>A43+1</f>
        <v>3</v>
      </c>
      <c r="B44" s="44"/>
      <c r="C44" s="60">
        <v>719825.25</v>
      </c>
      <c r="D44" s="60">
        <v>464866.01</v>
      </c>
      <c r="E44" s="79"/>
      <c r="F44" s="72">
        <f>IF(C45=0,C44-$C$42,C44-C45)</f>
        <v>1.3599999999860302</v>
      </c>
      <c r="G44" s="72">
        <f>IF(D45=0,D44-$D$42,D44-D45)</f>
        <v>-29.909999999974389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29.940903459956413</v>
      </c>
      <c r="N44" s="22">
        <f>IF(F44=0,,ATAN(G44/F44))</f>
        <v>-1.5253578816119717</v>
      </c>
      <c r="O44" s="22">
        <f>ABS(DEGREES(N44))</f>
        <v>87.396568863381859</v>
      </c>
      <c r="P44" s="24" t="str">
        <f>TEXT(INT(O44),"00")</f>
        <v>87</v>
      </c>
      <c r="Q44" s="25" t="str">
        <f>TEXT((O44-P44)*60,"00")</f>
        <v>24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24</v>
      </c>
      <c r="U44" s="24" t="str">
        <f>IF(L44="",IF(G44&gt;0,"W","E"),"")</f>
        <v>E</v>
      </c>
      <c r="V44" s="44"/>
      <c r="W44" s="22">
        <f>IF(S44="due",90*(I44+K44),S44+T44/60)</f>
        <v>87.4</v>
      </c>
      <c r="X44" s="22">
        <f>IF(R44="",W44,IF(R44="N",IF(U44="E",180+W44,180-W44),IF(U44="E",360-W44,W44)))</f>
        <v>272.60000000000002</v>
      </c>
      <c r="Y44" s="22">
        <f>RADIANS(X44)</f>
        <v>4.757767540936543</v>
      </c>
      <c r="Z44" s="64"/>
      <c r="AA44" s="58">
        <f>-M44*COS(Y44)</f>
        <v>-1.3582088482331525</v>
      </c>
      <c r="AB44" s="58">
        <f>-M44*SIN(Y44)</f>
        <v>29.910081389441437</v>
      </c>
      <c r="AC44" s="64"/>
      <c r="AD44" s="82">
        <f>$AA$40/$M$40*M44</f>
        <v>6.2682162471379801E-4</v>
      </c>
      <c r="AE44" s="82">
        <f>$AB$40/$M$40*M44</f>
        <v>8.9963122881890826E-5</v>
      </c>
      <c r="AF44" s="22">
        <f>AA44-AD44</f>
        <v>-1.3588356698578663</v>
      </c>
      <c r="AG44" s="22">
        <f>AB44-AE44</f>
        <v>29.909991426318555</v>
      </c>
      <c r="AH44" s="64"/>
      <c r="AI44" s="25">
        <f>A44</f>
        <v>3</v>
      </c>
      <c r="AJ44" s="82">
        <f t="shared" si="1"/>
        <v>719825.22682029742</v>
      </c>
      <c r="AK44" s="82">
        <f t="shared" si="1"/>
        <v>464865.99869931996</v>
      </c>
      <c r="AL44" s="66"/>
      <c r="AM44" s="9" t="str">
        <f>IF(A45=0,A44&amp;" - 1",A44&amp;" - "&amp;A45)</f>
        <v>3 - 4</v>
      </c>
      <c r="AN44" s="18">
        <f>AN43+F43+F44</f>
        <v>-94.500000000116415</v>
      </c>
      <c r="AO44" s="18">
        <f>AN44*G44</f>
        <v>2826.4950000010617</v>
      </c>
      <c r="AP44" s="9" t="str">
        <f>D44&amp;","&amp;C44</f>
        <v>464866.01,719825.25</v>
      </c>
    </row>
    <row r="45" spans="1:44" s="46" customFormat="1">
      <c r="A45" s="20">
        <f>A44+1</f>
        <v>4</v>
      </c>
      <c r="B45" s="44"/>
      <c r="C45" s="60">
        <v>719823.89</v>
      </c>
      <c r="D45" s="60">
        <v>464895.92</v>
      </c>
      <c r="E45" s="79"/>
      <c r="F45" s="72">
        <f>IF(C46=0,C45-$C$42,C45-C46)</f>
        <v>46.570000000065193</v>
      </c>
      <c r="G45" s="72">
        <f>IF(D46=0,D45-$D$42,D45-D46)</f>
        <v>1.3800000000046566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46.590442152936092</v>
      </c>
      <c r="N45" s="22">
        <f>IF(F45=0,,ATAN(G45/F45))</f>
        <v>2.9624141831306454E-2</v>
      </c>
      <c r="O45" s="22">
        <f>ABS(DEGREES(N45))</f>
        <v>1.6973382986308134</v>
      </c>
      <c r="P45" s="24" t="str">
        <f>TEXT(INT(O45),"00")</f>
        <v>01</v>
      </c>
      <c r="Q45" s="25" t="str">
        <f>TEXT((O45-P45)*60,"00")</f>
        <v>42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42</v>
      </c>
      <c r="U45" s="24" t="str">
        <f>IF(L45="",IF(G45&gt;0,"W","E"),"")</f>
        <v>W</v>
      </c>
      <c r="V45" s="44"/>
      <c r="W45" s="22">
        <f>IF(S45="due",90*(I45+K45),S45+T45/60)</f>
        <v>1.7</v>
      </c>
      <c r="X45" s="22">
        <f>IF(R45="",W45,IF(R45="N",IF(U45="E",180+W45,180-W45),IF(U45="E",360-W45,W45)))</f>
        <v>1.7</v>
      </c>
      <c r="Y45" s="22">
        <f>RADIANS(X45)</f>
        <v>2.9670597283903602E-2</v>
      </c>
      <c r="Z45" s="64"/>
      <c r="AA45" s="58">
        <f>-M45*COS(Y45)</f>
        <v>-46.569935841289052</v>
      </c>
      <c r="AB45" s="58">
        <f>-M45*SIN(Y45)</f>
        <v>-1.3821634289422351</v>
      </c>
      <c r="AC45" s="64"/>
      <c r="AD45" s="82">
        <f>$AA$40/$M$40*M45</f>
        <v>9.7538461674997622E-4</v>
      </c>
      <c r="AE45" s="82">
        <f>$AB$40/$M$40*M45</f>
        <v>1.3998981955009844E-4</v>
      </c>
      <c r="AF45" s="22">
        <f>AA45-AD45</f>
        <v>-46.570911225905803</v>
      </c>
      <c r="AG45" s="22">
        <f>AB45-AE45</f>
        <v>-1.3823034187617851</v>
      </c>
      <c r="AH45" s="64"/>
      <c r="AI45" s="25">
        <f>A45</f>
        <v>4</v>
      </c>
      <c r="AJ45" s="82">
        <f t="shared" ref="AJ45" si="2">AJ44+AF44</f>
        <v>719823.86798462761</v>
      </c>
      <c r="AK45" s="82">
        <f t="shared" ref="AK45" si="3">AK44+AG44</f>
        <v>464895.90869074629</v>
      </c>
      <c r="AL45" s="66"/>
      <c r="AM45" s="9" t="str">
        <f>IF(A46=0,A45&amp;" - 1",A45&amp;" - "&amp;A46)</f>
        <v>4 - 1</v>
      </c>
      <c r="AN45" s="18">
        <f>AN44+F44+F45</f>
        <v>-46.570000000065193</v>
      </c>
      <c r="AO45" s="18">
        <f>AN45*G45</f>
        <v>-64.266600000306823</v>
      </c>
      <c r="AP45" s="9" t="str">
        <f>D45&amp;","&amp;C45</f>
        <v>464895.92,719823.89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3011.5242000031089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1505.7621000015545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4.3993631408327741E-3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38409.765762126888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168.9785077419217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-3.6986949881776532E-3</v>
      </c>
      <c r="AB40" s="91">
        <f>SUM(AB42:AB65536)</f>
        <v>-2.3820267482435042E-3</v>
      </c>
      <c r="AC40" s="91"/>
      <c r="AD40" s="91">
        <f>SUM(AD42:AD65536)</f>
        <v>-3.6986949881776532E-3</v>
      </c>
      <c r="AE40" s="91">
        <f>SUM(AE42:AE65536)</f>
        <v>-2.3820267482435047E-3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719679.02185646666</v>
      </c>
      <c r="AK40" s="92">
        <f>AK44+AG44</f>
        <v>464921.56159177073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1568.6800000000512</v>
      </c>
      <c r="G41" s="72">
        <f>IF(D42=0,D41-$D$41,D41-D42)</f>
        <v>-2411.2700000000186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2876.6264886669333</v>
      </c>
      <c r="N41" s="36">
        <f>IF(F41=0,,ATAN(G41/F41))</f>
        <v>-0.9940263132362257</v>
      </c>
      <c r="O41" s="36">
        <f>ABS(DEGREES(N41))</f>
        <v>56.95351247338489</v>
      </c>
      <c r="P41" s="37" t="str">
        <f>TEXT(INT(O41),"00")</f>
        <v>56</v>
      </c>
      <c r="Q41" s="38" t="str">
        <f>TEXT((O41-P41)*60,"00")</f>
        <v>57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57</v>
      </c>
      <c r="U41" s="40" t="str">
        <f>IF(L41="",IF(G41&gt;0,"W","E"),"")</f>
        <v>E</v>
      </c>
      <c r="V41" s="41"/>
      <c r="W41" s="22">
        <f>IF(S41="due",90*(I41+K41),S41+T41/60)</f>
        <v>56.95</v>
      </c>
      <c r="X41" s="22">
        <f>IF(R41="",W41,IF(R41="N",IF(U41="E",180+W41,180-W41),IF(U41="E",360-W41,W41)))</f>
        <v>303.05</v>
      </c>
      <c r="Y41" s="22">
        <f>RADIANS(X41)</f>
        <v>5.2892202981688161</v>
      </c>
      <c r="Z41" s="64"/>
      <c r="AA41" s="58">
        <f>-M41*COS(Y41)</f>
        <v>-1568.8278180919592</v>
      </c>
      <c r="AB41" s="58">
        <f>-M41*SIN(Y41)</f>
        <v>2411.1738287566645</v>
      </c>
      <c r="AC41" s="64"/>
      <c r="AD41" s="22">
        <v>0</v>
      </c>
      <c r="AE41" s="22">
        <v>0</v>
      </c>
      <c r="AF41" s="22">
        <f t="shared" ref="AF41:AG43" si="0">AA41-AD41</f>
        <v>-1568.8278180919592</v>
      </c>
      <c r="AG41" s="22">
        <f t="shared" si="0"/>
        <v>2411.1738287566645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719659.94</v>
      </c>
      <c r="D42" s="60">
        <v>464861.49</v>
      </c>
      <c r="E42" s="79"/>
      <c r="F42" s="72">
        <f>IF(C43=0,C42-$C$42,C42-C43)</f>
        <v>-25.120000000111759</v>
      </c>
      <c r="G42" s="72">
        <f>IF(D43=0,D42-$D$42,D42-D43)</f>
        <v>-0.98999999999068677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25.13950079069981</v>
      </c>
      <c r="N42" s="36">
        <f>IF(F42=0,,ATAN(G42/F42))</f>
        <v>3.939044254441644E-2</v>
      </c>
      <c r="O42" s="36">
        <f>ABS(DEGREES(N42))</f>
        <v>2.2569061109476216</v>
      </c>
      <c r="P42" s="37" t="str">
        <f>TEXT(INT(O42),"00")</f>
        <v>02</v>
      </c>
      <c r="Q42" s="38" t="str">
        <f>TEXT((O42-P42)*60,"00")</f>
        <v>15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15</v>
      </c>
      <c r="U42" s="40" t="str">
        <f>IF(L42="",IF(G42&gt;0,"W","E"),"")</f>
        <v>E</v>
      </c>
      <c r="V42" s="44"/>
      <c r="W42" s="22">
        <f>IF(S42="due",90*(I42+K42),S42+T42/60)</f>
        <v>2.25</v>
      </c>
      <c r="X42" s="22">
        <f>IF(R42="",W42,IF(R42="N",IF(U42="E",180+W42,180-W42),IF(U42="E",360-W42,W42)))</f>
        <v>182.25</v>
      </c>
      <c r="Y42" s="22">
        <f>RADIANS(X42)</f>
        <v>3.1808625617596658</v>
      </c>
      <c r="Z42" s="64"/>
      <c r="AA42" s="58">
        <f>-M42*COS(Y42)</f>
        <v>25.12011914666386</v>
      </c>
      <c r="AB42" s="58">
        <f>-M42*SIN(Y42)</f>
        <v>0.9869721693178366</v>
      </c>
      <c r="AC42" s="64"/>
      <c r="AD42" s="82">
        <f>$AA$40/$M$40*M42</f>
        <v>-5.5026729033411505E-4</v>
      </c>
      <c r="AE42" s="82">
        <f>$AB$40/$M$40*M42</f>
        <v>-3.5438212895331052E-4</v>
      </c>
      <c r="AF42" s="22">
        <f t="shared" si="0"/>
        <v>25.120669413954193</v>
      </c>
      <c r="AG42" s="22">
        <f t="shared" si="0"/>
        <v>0.98732655144678994</v>
      </c>
      <c r="AH42" s="63"/>
      <c r="AI42" s="38">
        <f>A42</f>
        <v>1</v>
      </c>
      <c r="AJ42" s="82">
        <f t="shared" ref="AJ42:AK44" si="1">AJ41+AF41</f>
        <v>719659.79218190804</v>
      </c>
      <c r="AK42" s="82">
        <f t="shared" si="1"/>
        <v>464861.39382875664</v>
      </c>
      <c r="AL42" s="66"/>
      <c r="AM42" s="9" t="str">
        <f>IF(A43=0,A42&amp;" - 1",A42&amp;" - "&amp;A43)</f>
        <v>1 - 2</v>
      </c>
      <c r="AN42" s="18">
        <f>F42</f>
        <v>-25.120000000111759</v>
      </c>
      <c r="AO42" s="18">
        <f>AN42*G42</f>
        <v>24.868799999876693</v>
      </c>
      <c r="AP42" s="9" t="str">
        <f>D42&amp;","&amp;C42</f>
        <v>464861.49,719659.94</v>
      </c>
    </row>
    <row r="43" spans="1:44">
      <c r="A43" s="20">
        <f>A42+1</f>
        <v>2</v>
      </c>
      <c r="B43" s="44"/>
      <c r="C43" s="60">
        <v>719685.06</v>
      </c>
      <c r="D43" s="60">
        <v>464862.48</v>
      </c>
      <c r="E43" s="79"/>
      <c r="F43" s="72">
        <f>IF(C44=0,C43-$C$42,C43-C44)</f>
        <v>2.7100000000791624</v>
      </c>
      <c r="G43" s="72">
        <f>IF(D44=0,D43-$D$42,D43-D44)</f>
        <v>-57.869999999995343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57.933418680411826</v>
      </c>
      <c r="N43" s="36">
        <f>IF(F43=0,,ATAN(G43/F43))</f>
        <v>-1.5240014136355957</v>
      </c>
      <c r="O43" s="36">
        <f>ABS(DEGREES(N43))</f>
        <v>87.318848973290869</v>
      </c>
      <c r="P43" s="37" t="str">
        <f>TEXT(INT(O43),"00")</f>
        <v>87</v>
      </c>
      <c r="Q43" s="38" t="str">
        <f>TEXT((O43-P43)*60,"00")</f>
        <v>19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19</v>
      </c>
      <c r="U43" s="40" t="str">
        <f>IF(L43="",IF(G43&gt;0,"W","E"),"")</f>
        <v>E</v>
      </c>
      <c r="V43" s="44"/>
      <c r="W43" s="22">
        <f>IF(S43="due",90*(I43+K43),S43+T43/60)</f>
        <v>87.316666666666663</v>
      </c>
      <c r="X43" s="22">
        <f>IF(R43="",W43,IF(R43="N",IF(U43="E",180+W43,180-W43),IF(U43="E",360-W43,W43)))</f>
        <v>272.68333333333334</v>
      </c>
      <c r="Y43" s="22">
        <f>RADIANS(X43)</f>
        <v>4.7592219819798709</v>
      </c>
      <c r="Z43" s="64"/>
      <c r="AA43" s="58">
        <f>-M43*COS(Y43)</f>
        <v>-2.712204175897277</v>
      </c>
      <c r="AB43" s="58">
        <f>-M43*SIN(Y43)</f>
        <v>57.869896738357284</v>
      </c>
      <c r="AC43" s="64"/>
      <c r="AD43" s="82">
        <f>$AA$40/$M$40*M43</f>
        <v>-1.2680786934661562E-3</v>
      </c>
      <c r="AE43" s="82">
        <f>$AB$40/$M$40*M43</f>
        <v>-8.1666570949185183E-4</v>
      </c>
      <c r="AF43" s="22">
        <f t="shared" si="0"/>
        <v>-2.710936097203811</v>
      </c>
      <c r="AG43" s="22">
        <f t="shared" si="0"/>
        <v>57.870713404066777</v>
      </c>
      <c r="AH43" s="64"/>
      <c r="AI43" s="25">
        <f>A43</f>
        <v>2</v>
      </c>
      <c r="AJ43" s="82">
        <f t="shared" si="1"/>
        <v>719684.91285132198</v>
      </c>
      <c r="AK43" s="82">
        <f t="shared" si="1"/>
        <v>464862.3811553081</v>
      </c>
      <c r="AL43" s="66"/>
      <c r="AM43" s="9" t="str">
        <f>IF(A44=0,A43&amp;" - 1",A43&amp;" - "&amp;A44)</f>
        <v>2 - 3</v>
      </c>
      <c r="AN43" s="18">
        <f>AN42+F42+F43</f>
        <v>-47.530000000144355</v>
      </c>
      <c r="AO43" s="18">
        <f>AN43*G43</f>
        <v>2750.5611000081326</v>
      </c>
      <c r="AP43" s="9" t="str">
        <f>D43&amp;","&amp;C43</f>
        <v>464862.48,719685.06</v>
      </c>
    </row>
    <row r="44" spans="1:44" s="46" customFormat="1">
      <c r="A44" s="20">
        <f>A43+1</f>
        <v>3</v>
      </c>
      <c r="B44" s="44"/>
      <c r="C44" s="60">
        <v>719682.35</v>
      </c>
      <c r="D44" s="60">
        <v>464920.35</v>
      </c>
      <c r="E44" s="79"/>
      <c r="F44" s="72">
        <f>IF(C45=0,C44-$C$42,C44-C45)</f>
        <v>3.1799999999348074</v>
      </c>
      <c r="G44" s="72">
        <f>IF(D45=0,D44-$D$42,D44-D45)</f>
        <v>-1.3099999999976717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3.439258640983442</v>
      </c>
      <c r="N44" s="22">
        <f>IF(F44=0,,ATAN(G44/F44))</f>
        <v>-0.39076519647854352</v>
      </c>
      <c r="O44" s="22">
        <f>ABS(DEGREES(N44))</f>
        <v>22.389196538820922</v>
      </c>
      <c r="P44" s="24" t="str">
        <f>TEXT(INT(O44),"00")</f>
        <v>22</v>
      </c>
      <c r="Q44" s="25" t="str">
        <f>TEXT((O44-P44)*60,"00")</f>
        <v>23</v>
      </c>
      <c r="R44" s="23" t="str">
        <f>IF(L44="",IF(F44&gt;0,"S","N"),"")</f>
        <v>S</v>
      </c>
      <c r="S44" s="25" t="str">
        <f>IF(L44="",IF(INT(Q44)=60,INT(P44+1),P44),"due")</f>
        <v>22</v>
      </c>
      <c r="T44" s="25" t="str">
        <f>IF(L44="",IF(INT(Q44)=60,"00",Q44),L44)</f>
        <v>23</v>
      </c>
      <c r="U44" s="24" t="str">
        <f>IF(L44="",IF(G44&gt;0,"W","E"),"")</f>
        <v>E</v>
      </c>
      <c r="V44" s="44"/>
      <c r="W44" s="22">
        <f>IF(S44="due",90*(I44+K44),S44+T44/60)</f>
        <v>22.383333333333333</v>
      </c>
      <c r="X44" s="22">
        <f>IF(R44="",W44,IF(R44="N",IF(U44="E",180+W44,180-W44),IF(U44="E",360-W44,W44)))</f>
        <v>337.61666666666667</v>
      </c>
      <c r="Y44" s="22">
        <f>RADIANS(X44)</f>
        <v>5.8925224429415222</v>
      </c>
      <c r="Z44" s="64"/>
      <c r="AA44" s="58">
        <f>-M44*COS(Y44)</f>
        <v>-3.1801340385192995</v>
      </c>
      <c r="AB44" s="58">
        <f>-M44*SIN(Y44)</f>
        <v>1.309674576614436</v>
      </c>
      <c r="AC44" s="64"/>
      <c r="AD44" s="82">
        <f>$AA$40/$M$40*M44</f>
        <v>-7.5280394343879393E-5</v>
      </c>
      <c r="AE44" s="82">
        <f>$AB$40/$M$40*M44</f>
        <v>-4.8481941203210881E-5</v>
      </c>
      <c r="AF44" s="22">
        <f>AA44-AD44</f>
        <v>-3.1800587581249555</v>
      </c>
      <c r="AG44" s="22">
        <f>AB44-AE44</f>
        <v>1.3097230585556392</v>
      </c>
      <c r="AH44" s="64"/>
      <c r="AI44" s="25">
        <f>A44</f>
        <v>3</v>
      </c>
      <c r="AJ44" s="82">
        <f t="shared" si="1"/>
        <v>719682.20191522478</v>
      </c>
      <c r="AK44" s="82">
        <f t="shared" si="1"/>
        <v>464920.25186871219</v>
      </c>
      <c r="AL44" s="66"/>
      <c r="AM44" s="9" t="str">
        <f>IF(A45=0,A44&amp;" - 1",A44&amp;" - "&amp;A45)</f>
        <v>3 - 4</v>
      </c>
      <c r="AN44" s="18">
        <f>AN43+F43+F44</f>
        <v>-41.640000000130385</v>
      </c>
      <c r="AO44" s="18">
        <f>AN44*G44</f>
        <v>54.548400000073855</v>
      </c>
      <c r="AP44" s="9" t="str">
        <f>D44&amp;","&amp;C44</f>
        <v>464920.35,719682.35</v>
      </c>
    </row>
    <row r="45" spans="1:44" s="46" customFormat="1">
      <c r="A45" s="20">
        <f t="shared" ref="A45:A46" si="2">A44+1</f>
        <v>4</v>
      </c>
      <c r="B45" s="44"/>
      <c r="C45" s="60">
        <v>719679.17</v>
      </c>
      <c r="D45" s="60">
        <v>464921.66</v>
      </c>
      <c r="E45" s="79"/>
      <c r="F45" s="72">
        <f t="shared" ref="F45:F46" si="3">IF(C46=0,C45-$C$42,C45-C46)</f>
        <v>22.260000000009313</v>
      </c>
      <c r="G45" s="72">
        <f t="shared" ref="G45:G46" si="4">IF(D46=0,D45-$D$42,D45-D46)</f>
        <v>3.9999999979045242E-2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22.26003593888413</v>
      </c>
      <c r="N45" s="22">
        <f t="shared" ref="N45:N46" si="11">IF(F45=0,,ATAN(G45/F45))</f>
        <v>1.7969432581140291E-3</v>
      </c>
      <c r="O45" s="22">
        <f t="shared" ref="O45:O46" si="12">ABS(DEGREES(N45))</f>
        <v>0.1029572647144212</v>
      </c>
      <c r="P45" s="24" t="str">
        <f t="shared" ref="P45:P46" si="13">TEXT(INT(O45),"00")</f>
        <v>00</v>
      </c>
      <c r="Q45" s="25" t="str">
        <f t="shared" ref="Q45:Q46" si="14">TEXT((O45-P45)*60,"00")</f>
        <v>06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06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0.1</v>
      </c>
      <c r="X45" s="22">
        <f t="shared" ref="X45:X46" si="20">IF(R45="",W45,IF(R45="N",IF(U45="E",180+W45,180-W45),IF(U45="E",360-W45,W45)))</f>
        <v>0.1</v>
      </c>
      <c r="Y45" s="22">
        <f t="shared" ref="Y45:Y46" si="21">RADIANS(X45)</f>
        <v>1.7453292519943296E-3</v>
      </c>
      <c r="Z45" s="64"/>
      <c r="AA45" s="58">
        <f t="shared" ref="AA45:AA46" si="22">-M45*COS(Y45)</f>
        <v>-22.260002034919175</v>
      </c>
      <c r="AB45" s="58">
        <f t="shared" ref="AB45:AB46" si="23">-M45*SIN(Y45)</f>
        <v>-3.8851072150050264E-2</v>
      </c>
      <c r="AC45" s="64"/>
      <c r="AD45" s="82">
        <f t="shared" ref="AD45:AD46" si="24">$AA$40/$M$40*M45</f>
        <v>-4.8723997189956976E-4</v>
      </c>
      <c r="AE45" s="82">
        <f t="shared" ref="AE45:AE46" si="25">$AB$40/$M$40*M45</f>
        <v>-3.1379139117660132E-4</v>
      </c>
      <c r="AF45" s="22">
        <f t="shared" ref="AF45:AF46" si="26">AA45-AD45</f>
        <v>-22.259514794947275</v>
      </c>
      <c r="AG45" s="22">
        <f t="shared" ref="AG45:AG46" si="27">AB45-AE45</f>
        <v>-3.8537280758873665E-2</v>
      </c>
      <c r="AH45" s="64"/>
      <c r="AI45" s="25">
        <f t="shared" ref="AI45:AI46" si="28">A45</f>
        <v>4</v>
      </c>
      <c r="AJ45" s="82">
        <f t="shared" ref="AJ45:AJ46" si="29">AJ44+AF44</f>
        <v>719679.02185646666</v>
      </c>
      <c r="AK45" s="82">
        <f t="shared" ref="AK45:AK46" si="30">AK44+AG44</f>
        <v>464921.56159177073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-16.200000000186265</v>
      </c>
      <c r="AO45" s="18">
        <f t="shared" ref="AO45:AO46" si="33">AN45*G45</f>
        <v>-0.6479999996679835</v>
      </c>
      <c r="AP45" s="9" t="str">
        <f t="shared" ref="AP45:AP46" si="34">D45&amp;","&amp;C45</f>
        <v>464921.66,719679.17</v>
      </c>
    </row>
    <row r="46" spans="1:44" s="46" customFormat="1">
      <c r="A46" s="20">
        <f t="shared" si="2"/>
        <v>5</v>
      </c>
      <c r="B46" s="44"/>
      <c r="C46" s="60">
        <v>719656.91</v>
      </c>
      <c r="D46" s="60">
        <v>464921.62</v>
      </c>
      <c r="E46" s="79"/>
      <c r="F46" s="72">
        <f t="shared" si="3"/>
        <v>-3.0299999999115244</v>
      </c>
      <c r="G46" s="72">
        <f t="shared" si="4"/>
        <v>60.130000000004657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60.206293690942509</v>
      </c>
      <c r="N46" s="22">
        <f t="shared" si="11"/>
        <v>-1.5204480934159474</v>
      </c>
      <c r="O46" s="22">
        <f t="shared" si="12"/>
        <v>87.115258721446523</v>
      </c>
      <c r="P46" s="24" t="str">
        <f t="shared" si="13"/>
        <v>87</v>
      </c>
      <c r="Q46" s="25" t="str">
        <f t="shared" si="14"/>
        <v>07</v>
      </c>
      <c r="R46" s="23" t="str">
        <f t="shared" si="15"/>
        <v>N</v>
      </c>
      <c r="S46" s="25" t="str">
        <f t="shared" si="16"/>
        <v>87</v>
      </c>
      <c r="T46" s="25" t="str">
        <f t="shared" si="17"/>
        <v>07</v>
      </c>
      <c r="U46" s="24" t="str">
        <f t="shared" si="18"/>
        <v>W</v>
      </c>
      <c r="V46" s="44"/>
      <c r="W46" s="22">
        <f t="shared" si="19"/>
        <v>87.11666666666666</v>
      </c>
      <c r="X46" s="22">
        <f t="shared" si="20"/>
        <v>92.88333333333334</v>
      </c>
      <c r="Y46" s="22">
        <f t="shared" si="21"/>
        <v>1.6211199868940664</v>
      </c>
      <c r="Z46" s="64"/>
      <c r="AA46" s="58">
        <f t="shared" si="22"/>
        <v>3.0285224076837127</v>
      </c>
      <c r="AB46" s="58">
        <f t="shared" si="23"/>
        <v>-60.130074438887746</v>
      </c>
      <c r="AC46" s="64"/>
      <c r="AD46" s="82">
        <f t="shared" si="24"/>
        <v>-1.3178286381339329E-3</v>
      </c>
      <c r="AE46" s="82">
        <f t="shared" si="25"/>
        <v>-8.4870557741852993E-4</v>
      </c>
      <c r="AF46" s="22">
        <f t="shared" si="26"/>
        <v>3.0298402363218466</v>
      </c>
      <c r="AG46" s="22">
        <f t="shared" si="27"/>
        <v>-60.129225733310328</v>
      </c>
      <c r="AH46" s="64"/>
      <c r="AI46" s="25">
        <f t="shared" si="28"/>
        <v>5</v>
      </c>
      <c r="AJ46" s="82">
        <f t="shared" si="29"/>
        <v>719656.76234167174</v>
      </c>
      <c r="AK46" s="82">
        <f t="shared" si="30"/>
        <v>464921.52305448998</v>
      </c>
      <c r="AL46" s="66"/>
      <c r="AM46" s="9" t="str">
        <f t="shared" si="31"/>
        <v>5 - 1</v>
      </c>
      <c r="AN46" s="18">
        <f t="shared" si="32"/>
        <v>3.0299999999115244</v>
      </c>
      <c r="AO46" s="18">
        <f t="shared" si="33"/>
        <v>182.19389999469408</v>
      </c>
      <c r="AP46" s="9" t="str">
        <f t="shared" si="34"/>
        <v>464921.62,719656.91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24" sqref="D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3027.0779999970423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1513.5389999985211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3.9470394015805104E-3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40369.009801179935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159.33807228804702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3.0390813905256664E-3</v>
      </c>
      <c r="AB40" s="91">
        <f>SUM(AB42:AB65536)</f>
        <v>-2.5185520322974497E-3</v>
      </c>
      <c r="AC40" s="91"/>
      <c r="AD40" s="91">
        <f>SUM(AD42:AD65536)</f>
        <v>3.0390813905256664E-3</v>
      </c>
      <c r="AE40" s="91">
        <f>SUM(AE42:AE65536)</f>
        <v>-2.5185520322974497E-3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719701.66687082208</v>
      </c>
      <c r="AK40" s="92">
        <f>AK44+AG44</f>
        <v>464919.69365855108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1476.0400000000373</v>
      </c>
      <c r="G41" s="72">
        <f>IF(D42=0,D41-$D$41,D41-D42)</f>
        <v>-2443.4200000000419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2854.6445274324988</v>
      </c>
      <c r="N41" s="36">
        <f>IF(F41=0,,ATAN(G41/F41))</f>
        <v>-1.0273765747910926</v>
      </c>
      <c r="O41" s="36">
        <f>ABS(DEGREES(N41))</f>
        <v>58.864341706136173</v>
      </c>
      <c r="P41" s="37" t="str">
        <f>TEXT(INT(O41),"00")</f>
        <v>58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52</v>
      </c>
      <c r="U41" s="40" t="str">
        <f>IF(L41="",IF(G41&gt;0,"W","E"),"")</f>
        <v>E</v>
      </c>
      <c r="V41" s="41"/>
      <c r="W41" s="22">
        <f>IF(S41="due",90*(I41+K41),S41+T41/60)</f>
        <v>58.866666666666667</v>
      </c>
      <c r="X41" s="22">
        <f>IF(R41="",W41,IF(R41="N",IF(U41="E",180+W41,180-W41),IF(U41="E",360-W41,W41)))</f>
        <v>301.13333333333333</v>
      </c>
      <c r="Y41" s="22">
        <f>RADIANS(X41)</f>
        <v>5.2557681541722578</v>
      </c>
      <c r="Z41" s="64"/>
      <c r="AA41" s="58">
        <f>-M41*COS(Y41)</f>
        <v>-1475.9408491597317</v>
      </c>
      <c r="AB41" s="58">
        <f>-M41*SIN(Y41)</f>
        <v>2443.4798930586612</v>
      </c>
      <c r="AC41" s="64"/>
      <c r="AD41" s="22">
        <v>0</v>
      </c>
      <c r="AE41" s="22">
        <v>0</v>
      </c>
      <c r="AF41" s="22">
        <f t="shared" ref="AF41:AG43" si="0">AA41-AD41</f>
        <v>-1475.9408491597317</v>
      </c>
      <c r="AG41" s="22">
        <f t="shared" si="0"/>
        <v>2443.4798930586612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719752.58</v>
      </c>
      <c r="D42" s="60">
        <v>464893.64</v>
      </c>
      <c r="E42" s="79"/>
      <c r="F42" s="72">
        <f>IF(C43=0,C42-$C$42,C42-C43)</f>
        <v>0.91999999992549419</v>
      </c>
      <c r="G42" s="72">
        <f>IF(D43=0,D42-$D$42,D42-D43)</f>
        <v>-30.419999999983702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30.433908720354527</v>
      </c>
      <c r="N42" s="36">
        <f>IF(F42=0,,ATAN(G42/F42))</f>
        <v>-1.5405622814428637</v>
      </c>
      <c r="O42" s="36">
        <f>ABS(DEGREES(N42))</f>
        <v>88.267716803721385</v>
      </c>
      <c r="P42" s="37" t="str">
        <f>TEXT(INT(O42),"00")</f>
        <v>88</v>
      </c>
      <c r="Q42" s="38" t="str">
        <f>TEXT((O42-P42)*60,"00")</f>
        <v>16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16</v>
      </c>
      <c r="U42" s="40" t="str">
        <f>IF(L42="",IF(G42&gt;0,"W","E"),"")</f>
        <v>E</v>
      </c>
      <c r="V42" s="44"/>
      <c r="W42" s="22">
        <f>IF(S42="due",90*(I42+K42),S42+T42/60)</f>
        <v>88.266666666666666</v>
      </c>
      <c r="X42" s="22">
        <f>IF(R42="",W42,IF(R42="N",IF(U42="E",180+W42,180-W42),IF(U42="E",360-W42,W42)))</f>
        <v>271.73333333333335</v>
      </c>
      <c r="Y42" s="22">
        <f>RADIANS(X42)</f>
        <v>4.7426413540859249</v>
      </c>
      <c r="Z42" s="64"/>
      <c r="AA42" s="58">
        <f>-M42*COS(Y42)</f>
        <v>-0.92055754815366164</v>
      </c>
      <c r="AB42" s="58">
        <f>-M42*SIN(Y42)</f>
        <v>30.419983132792968</v>
      </c>
      <c r="AC42" s="64"/>
      <c r="AD42" s="82">
        <f>$AA$40/$M$40*M42</f>
        <v>5.8047097159417938E-4</v>
      </c>
      <c r="AE42" s="82">
        <f>$AB$40/$M$40*M42</f>
        <v>-4.810487635361831E-4</v>
      </c>
      <c r="AF42" s="22">
        <f t="shared" si="0"/>
        <v>-0.92113801912525584</v>
      </c>
      <c r="AG42" s="22">
        <f t="shared" si="0"/>
        <v>30.420464181556504</v>
      </c>
      <c r="AH42" s="63"/>
      <c r="AI42" s="38">
        <f>A42</f>
        <v>1</v>
      </c>
      <c r="AJ42" s="82">
        <f t="shared" ref="AJ42:AK44" si="1">AJ41+AF41</f>
        <v>719752.67915084027</v>
      </c>
      <c r="AK42" s="82">
        <f t="shared" si="1"/>
        <v>464893.69989305863</v>
      </c>
      <c r="AL42" s="66"/>
      <c r="AM42" s="9" t="str">
        <f>IF(A43=0,A42&amp;" - 1",A42&amp;" - "&amp;A43)</f>
        <v>1 - 2</v>
      </c>
      <c r="AN42" s="18">
        <f>F42</f>
        <v>0.91999999992549419</v>
      </c>
      <c r="AO42" s="18">
        <f>AN42*G42</f>
        <v>-27.986399997718539</v>
      </c>
      <c r="AP42" s="9" t="str">
        <f>D42&amp;","&amp;C42</f>
        <v>464893.64,719752.58</v>
      </c>
    </row>
    <row r="43" spans="1:44">
      <c r="A43" s="20">
        <f>A42+1</f>
        <v>2</v>
      </c>
      <c r="B43" s="44"/>
      <c r="C43" s="60">
        <v>719751.66</v>
      </c>
      <c r="D43" s="60">
        <v>464924.06</v>
      </c>
      <c r="E43" s="79"/>
      <c r="F43" s="72">
        <f>IF(C44=0,C43-$C$42,C43-C44)</f>
        <v>47.090000000083819</v>
      </c>
      <c r="G43" s="72">
        <f>IF(D44=0,D43-$D$42,D43-D44)</f>
        <v>1.4000000000232831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47.110806615976756</v>
      </c>
      <c r="N43" s="36">
        <f>IF(F43=0,,ATAN(G43/F43))</f>
        <v>2.9721548867914116E-2</v>
      </c>
      <c r="O43" s="36">
        <f>ABS(DEGREES(N43))</f>
        <v>1.7029193107233087</v>
      </c>
      <c r="P43" s="37" t="str">
        <f>TEXT(INT(O43),"00")</f>
        <v>01</v>
      </c>
      <c r="Q43" s="38" t="str">
        <f>TEXT((O43-P43)*60,"00")</f>
        <v>42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42</v>
      </c>
      <c r="U43" s="40" t="str">
        <f>IF(L43="",IF(G43&gt;0,"W","E"),"")</f>
        <v>W</v>
      </c>
      <c r="V43" s="44"/>
      <c r="W43" s="22">
        <f>IF(S43="due",90*(I43+K43),S43+T43/60)</f>
        <v>1.7</v>
      </c>
      <c r="X43" s="22">
        <f>IF(R43="",W43,IF(R43="N",IF(U43="E",180+W43,180-W43),IF(U43="E",360-W43,W43)))</f>
        <v>1.7</v>
      </c>
      <c r="Y43" s="22">
        <f>RADIANS(X43)</f>
        <v>2.9670597283903602E-2</v>
      </c>
      <c r="Z43" s="64"/>
      <c r="AA43" s="58">
        <f>-M43*COS(Y43)</f>
        <v>-47.090071271177081</v>
      </c>
      <c r="AB43" s="58">
        <f>-M43*SIN(Y43)</f>
        <v>-1.3976006881160172</v>
      </c>
      <c r="AC43" s="64"/>
      <c r="AD43" s="82">
        <f>$AA$40/$M$40*M43</f>
        <v>8.9855220176407761E-4</v>
      </c>
      <c r="AE43" s="82">
        <f>$AB$40/$M$40*M43</f>
        <v>-7.446495118338468E-4</v>
      </c>
      <c r="AF43" s="22">
        <f t="shared" si="0"/>
        <v>-47.090969823378842</v>
      </c>
      <c r="AG43" s="22">
        <f t="shared" si="0"/>
        <v>-1.3968560386041833</v>
      </c>
      <c r="AH43" s="64"/>
      <c r="AI43" s="25">
        <f>A43</f>
        <v>2</v>
      </c>
      <c r="AJ43" s="82">
        <f t="shared" si="1"/>
        <v>719751.7580128212</v>
      </c>
      <c r="AK43" s="82">
        <f t="shared" si="1"/>
        <v>464924.1203572402</v>
      </c>
      <c r="AL43" s="66"/>
      <c r="AM43" s="9" t="str">
        <f>IF(A44=0,A43&amp;" - 1",A43&amp;" - "&amp;A44)</f>
        <v>2 - 3</v>
      </c>
      <c r="AN43" s="18">
        <f>AN42+F42+F43</f>
        <v>48.929999999934807</v>
      </c>
      <c r="AO43" s="18">
        <f>AN43*G43</f>
        <v>68.502000001047975</v>
      </c>
      <c r="AP43" s="9" t="str">
        <f>D43&amp;","&amp;C43</f>
        <v>464924.06,719751.66</v>
      </c>
    </row>
    <row r="44" spans="1:44" s="46" customFormat="1">
      <c r="A44" s="20">
        <f>A43+1</f>
        <v>3</v>
      </c>
      <c r="B44" s="44"/>
      <c r="C44" s="60">
        <v>719704.57</v>
      </c>
      <c r="D44" s="60">
        <v>464922.66</v>
      </c>
      <c r="E44" s="79"/>
      <c r="F44" s="72">
        <f>IF(C45=0,C44-$C$42,C44-C45)</f>
        <v>3</v>
      </c>
      <c r="G44" s="72">
        <f>IF(D45=0,D44-$D$42,D44-D45)</f>
        <v>3.029999999969732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4.263906659369618</v>
      </c>
      <c r="N44" s="22">
        <f>IF(F44=0,,ATAN(G44/F44))</f>
        <v>0.790373246723308</v>
      </c>
      <c r="O44" s="22">
        <f>ABS(DEGREES(N44))</f>
        <v>45.285051277297669</v>
      </c>
      <c r="P44" s="24" t="str">
        <f>TEXT(INT(O44),"00")</f>
        <v>45</v>
      </c>
      <c r="Q44" s="25" t="str">
        <f>TEXT((O44-P44)*60,"00")</f>
        <v>17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17</v>
      </c>
      <c r="U44" s="24" t="str">
        <f>IF(L44="",IF(G44&gt;0,"W","E"),"")</f>
        <v>W</v>
      </c>
      <c r="V44" s="44"/>
      <c r="W44" s="22">
        <f>IF(S44="due",90*(I44+K44),S44+T44/60)</f>
        <v>45.283333333333331</v>
      </c>
      <c r="X44" s="22">
        <f>IF(R44="",W44,IF(R44="N",IF(U44="E",180+W44,180-W44),IF(U44="E",360-W44,W44)))</f>
        <v>45.283333333333331</v>
      </c>
      <c r="Y44" s="22">
        <f>RADIANS(X44)</f>
        <v>0.79034326294476553</v>
      </c>
      <c r="Z44" s="64"/>
      <c r="AA44" s="58">
        <f>-M44*COS(Y44)</f>
        <v>-3.0000908495004284</v>
      </c>
      <c r="AB44" s="58">
        <f>-M44*SIN(Y44)</f>
        <v>-3.0299100472720921</v>
      </c>
      <c r="AC44" s="64"/>
      <c r="AD44" s="82">
        <f>$AA$40/$M$40*M44</f>
        <v>8.1326196516315943E-5</v>
      </c>
      <c r="AE44" s="82">
        <f>$AB$40/$M$40*M44</f>
        <v>-6.7396766060207785E-5</v>
      </c>
      <c r="AF44" s="22">
        <f>AA44-AD44</f>
        <v>-3.0001721756969446</v>
      </c>
      <c r="AG44" s="22">
        <f>AB44-AE44</f>
        <v>-3.0298426505060321</v>
      </c>
      <c r="AH44" s="64"/>
      <c r="AI44" s="25">
        <f>A44</f>
        <v>3</v>
      </c>
      <c r="AJ44" s="82">
        <f t="shared" si="1"/>
        <v>719704.66704299778</v>
      </c>
      <c r="AK44" s="82">
        <f t="shared" si="1"/>
        <v>464922.7235012016</v>
      </c>
      <c r="AL44" s="66"/>
      <c r="AM44" s="9" t="str">
        <f>IF(A45=0,A44&amp;" - 1",A44&amp;" - "&amp;A45)</f>
        <v>3 - 4</v>
      </c>
      <c r="AN44" s="18">
        <f>AN43+F43+F44</f>
        <v>99.020000000018626</v>
      </c>
      <c r="AO44" s="18">
        <f>AN44*G44</f>
        <v>300.03059999705931</v>
      </c>
      <c r="AP44" s="9" t="str">
        <f>D44&amp;","&amp;C44</f>
        <v>464922.66,719704.57</v>
      </c>
    </row>
    <row r="45" spans="1:44" s="46" customFormat="1">
      <c r="A45" s="20">
        <f t="shared" ref="A45:A46" si="2">A44+1</f>
        <v>4</v>
      </c>
      <c r="B45" s="44"/>
      <c r="C45" s="60">
        <v>719701.57</v>
      </c>
      <c r="D45" s="60">
        <v>464919.63</v>
      </c>
      <c r="E45" s="79"/>
      <c r="F45" s="72">
        <f t="shared" ref="F45:F46" si="3">IF(C46=0,C45-$C$42,C45-C46)</f>
        <v>-0.34000000008381903</v>
      </c>
      <c r="G45" s="72">
        <f t="shared" ref="G45:G46" si="4">IF(D46=0,D45-$D$42,D45-D46)</f>
        <v>26.849999999976717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26.852152613874491</v>
      </c>
      <c r="N45" s="22">
        <f t="shared" ref="N45:N46" si="11">IF(F45=0,,ATAN(G45/F45))</f>
        <v>-1.5581340612894887</v>
      </c>
      <c r="O45" s="22">
        <f t="shared" ref="O45:O46" si="12">ABS(DEGREES(N45))</f>
        <v>89.274505627466041</v>
      </c>
      <c r="P45" s="24" t="str">
        <f t="shared" ref="P45:P46" si="13">TEXT(INT(O45),"00")</f>
        <v>89</v>
      </c>
      <c r="Q45" s="25" t="str">
        <f t="shared" ref="Q45:Q46" si="14">TEXT((O45-P45)*60,"00")</f>
        <v>16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16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89.266666666666666</v>
      </c>
      <c r="X45" s="22">
        <f t="shared" ref="X45:X46" si="20">IF(R45="",W45,IF(R45="N",IF(U45="E",180+W45,180-W45),IF(U45="E",360-W45,W45)))</f>
        <v>90.733333333333334</v>
      </c>
      <c r="Y45" s="22">
        <f t="shared" ref="Y45:Y46" si="21">RADIANS(X45)</f>
        <v>1.5835954079761883</v>
      </c>
      <c r="Z45" s="64"/>
      <c r="AA45" s="58">
        <f t="shared" ref="AA45:AA46" si="22">-M45*COS(Y45)</f>
        <v>0.34367349778768347</v>
      </c>
      <c r="AB45" s="58">
        <f t="shared" ref="AB45:AB46" si="23">-M45*SIN(Y45)</f>
        <v>-26.849953231350796</v>
      </c>
      <c r="AC45" s="64"/>
      <c r="AD45" s="82">
        <f t="shared" ref="AD45:AD46" si="24">$AA$40/$M$40*M45</f>
        <v>5.1215554532915535E-4</v>
      </c>
      <c r="AE45" s="82">
        <f t="shared" ref="AE45:AE46" si="25">$AB$40/$M$40*M45</f>
        <v>-4.2443430227383347E-4</v>
      </c>
      <c r="AF45" s="22">
        <f t="shared" ref="AF45:AF46" si="26">AA45-AD45</f>
        <v>0.34316134224235434</v>
      </c>
      <c r="AG45" s="22">
        <f t="shared" ref="AG45:AG46" si="27">AB45-AE45</f>
        <v>-26.849528797048521</v>
      </c>
      <c r="AH45" s="64"/>
      <c r="AI45" s="25">
        <f t="shared" ref="AI45:AI46" si="28">A45</f>
        <v>4</v>
      </c>
      <c r="AJ45" s="82">
        <f t="shared" ref="AJ45:AJ46" si="29">AJ44+AF44</f>
        <v>719701.66687082208</v>
      </c>
      <c r="AK45" s="82">
        <f t="shared" ref="AK45:AK46" si="30">AK44+AG44</f>
        <v>464919.69365855108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101.67999999993481</v>
      </c>
      <c r="AO45" s="18">
        <f t="shared" ref="AO45:AO46" si="33">AN45*G45</f>
        <v>2730.107999995882</v>
      </c>
      <c r="AP45" s="9" t="str">
        <f t="shared" ref="AP45:AP46" si="34">D45&amp;","&amp;C45</f>
        <v>464919.63,719701.57</v>
      </c>
    </row>
    <row r="46" spans="1:44" s="46" customFormat="1">
      <c r="A46" s="20">
        <f t="shared" si="2"/>
        <v>5</v>
      </c>
      <c r="B46" s="44"/>
      <c r="C46" s="60">
        <v>719701.91</v>
      </c>
      <c r="D46" s="60">
        <v>464892.78</v>
      </c>
      <c r="E46" s="79"/>
      <c r="F46" s="72">
        <f t="shared" si="3"/>
        <v>-50.669999999925494</v>
      </c>
      <c r="G46" s="72">
        <f t="shared" si="4"/>
        <v>-0.85999999998603016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50.677297678471625</v>
      </c>
      <c r="N46" s="22">
        <f t="shared" si="11"/>
        <v>1.6970938124128553E-2</v>
      </c>
      <c r="O46" s="22">
        <f t="shared" si="12"/>
        <v>0.97236312889023246</v>
      </c>
      <c r="P46" s="24" t="str">
        <f t="shared" si="13"/>
        <v>00</v>
      </c>
      <c r="Q46" s="25" t="str">
        <f t="shared" si="14"/>
        <v>58</v>
      </c>
      <c r="R46" s="23" t="str">
        <f t="shared" si="15"/>
        <v>N</v>
      </c>
      <c r="S46" s="25" t="str">
        <f t="shared" si="16"/>
        <v>00</v>
      </c>
      <c r="T46" s="25" t="str">
        <f t="shared" si="17"/>
        <v>58</v>
      </c>
      <c r="U46" s="24" t="str">
        <f t="shared" si="18"/>
        <v>E</v>
      </c>
      <c r="V46" s="44"/>
      <c r="W46" s="22">
        <f t="shared" si="19"/>
        <v>0.96666666666666667</v>
      </c>
      <c r="X46" s="22">
        <f t="shared" si="20"/>
        <v>180.96666666666667</v>
      </c>
      <c r="Y46" s="22">
        <f t="shared" si="21"/>
        <v>3.158464169692405</v>
      </c>
      <c r="Z46" s="64"/>
      <c r="AA46" s="58">
        <f t="shared" si="22"/>
        <v>50.670085252434014</v>
      </c>
      <c r="AB46" s="58">
        <f t="shared" si="23"/>
        <v>0.85496228191364132</v>
      </c>
      <c r="AC46" s="64"/>
      <c r="AD46" s="82">
        <f t="shared" si="24"/>
        <v>9.6657647532193808E-4</v>
      </c>
      <c r="AE46" s="82">
        <f t="shared" si="25"/>
        <v>-8.0102268859337869E-4</v>
      </c>
      <c r="AF46" s="22">
        <f t="shared" si="26"/>
        <v>50.669118675958693</v>
      </c>
      <c r="AG46" s="22">
        <f t="shared" si="27"/>
        <v>0.85576330460223471</v>
      </c>
      <c r="AH46" s="64"/>
      <c r="AI46" s="25">
        <f t="shared" si="28"/>
        <v>5</v>
      </c>
      <c r="AJ46" s="82">
        <f t="shared" si="29"/>
        <v>719702.01003216428</v>
      </c>
      <c r="AK46" s="82">
        <f t="shared" si="30"/>
        <v>464892.84412975406</v>
      </c>
      <c r="AL46" s="66"/>
      <c r="AM46" s="9" t="str">
        <f t="shared" si="31"/>
        <v>5 - 1</v>
      </c>
      <c r="AN46" s="18">
        <f t="shared" si="32"/>
        <v>50.669999999925494</v>
      </c>
      <c r="AO46" s="18">
        <f t="shared" si="33"/>
        <v>-43.576199999228074</v>
      </c>
      <c r="AP46" s="9" t="str">
        <f t="shared" si="34"/>
        <v>464892.78,719701.91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24" sqref="D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2975.1923000017146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1487.5961500008573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5.2347467490376507E-3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30311.159317984897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158.67124269938373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1.2139937584025873E-3</v>
      </c>
      <c r="AB40" s="91">
        <f>SUM(AB42:AB65536)</f>
        <v>5.0920322741632162E-3</v>
      </c>
      <c r="AC40" s="91"/>
      <c r="AD40" s="91">
        <f>SUM(AD42:AD65536)</f>
        <v>1.2139937584025873E-3</v>
      </c>
      <c r="AE40" s="91">
        <f>SUM(AE42:AE65536)</f>
        <v>5.0920322741632154E-3</v>
      </c>
      <c r="AF40" s="91">
        <f>SUM(AF42:AF65536)</f>
        <v>-3.5527136788005009E-15</v>
      </c>
      <c r="AG40" s="91">
        <f>SUM(AG42:AG65536)</f>
        <v>0</v>
      </c>
      <c r="AH40" s="92"/>
      <c r="AI40" s="93">
        <v>1</v>
      </c>
      <c r="AJ40" s="92">
        <f>AJ44+AF44</f>
        <v>719749.51802627672</v>
      </c>
      <c r="AK40" s="92">
        <f>AK44+AG44</f>
        <v>464862.12104843144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1476.0400000000373</v>
      </c>
      <c r="G41" s="72">
        <f>IF(D42=0,D41-$D$41,D41-D42)</f>
        <v>-2443.4200000000419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2854.6445274324988</v>
      </c>
      <c r="N41" s="36">
        <f>IF(F41=0,,ATAN(G41/F41))</f>
        <v>-1.0273765747910926</v>
      </c>
      <c r="O41" s="36">
        <f>ABS(DEGREES(N41))</f>
        <v>58.864341706136173</v>
      </c>
      <c r="P41" s="37" t="str">
        <f>TEXT(INT(O41),"00")</f>
        <v>58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52</v>
      </c>
      <c r="U41" s="40" t="str">
        <f>IF(L41="",IF(G41&gt;0,"W","E"),"")</f>
        <v>E</v>
      </c>
      <c r="V41" s="41"/>
      <c r="W41" s="22">
        <f>IF(S41="due",90*(I41+K41),S41+T41/60)</f>
        <v>58.866666666666667</v>
      </c>
      <c r="X41" s="22">
        <f>IF(R41="",W41,IF(R41="N",IF(U41="E",180+W41,180-W41),IF(U41="E",360-W41,W41)))</f>
        <v>301.13333333333333</v>
      </c>
      <c r="Y41" s="22">
        <f>RADIANS(X41)</f>
        <v>5.2557681541722578</v>
      </c>
      <c r="Z41" s="64"/>
      <c r="AA41" s="58">
        <f>-M41*COS(Y41)</f>
        <v>-1475.9408491597317</v>
      </c>
      <c r="AB41" s="58">
        <f>-M41*SIN(Y41)</f>
        <v>2443.4798930586612</v>
      </c>
      <c r="AC41" s="64"/>
      <c r="AD41" s="22">
        <v>0</v>
      </c>
      <c r="AE41" s="22">
        <v>0</v>
      </c>
      <c r="AF41" s="22">
        <f t="shared" ref="AF41:AG43" si="0">AA41-AD41</f>
        <v>-1475.9408491597317</v>
      </c>
      <c r="AG41" s="22">
        <f t="shared" si="0"/>
        <v>2443.4798930586612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719752.58</v>
      </c>
      <c r="D42" s="60">
        <v>464893.64</v>
      </c>
      <c r="E42" s="79"/>
      <c r="F42" s="72">
        <f>IF(C43=0,C42-$C$42,C42-C43)</f>
        <v>50.669999999925494</v>
      </c>
      <c r="G42" s="72">
        <f>IF(D43=0,D42-$D$42,D42-D43)</f>
        <v>0.85999999998603016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50.677297678471625</v>
      </c>
      <c r="N42" s="36">
        <f>IF(F42=0,,ATAN(G42/F42))</f>
        <v>1.6970938124128553E-2</v>
      </c>
      <c r="O42" s="36">
        <f>ABS(DEGREES(N42))</f>
        <v>0.97236312889023246</v>
      </c>
      <c r="P42" s="37" t="str">
        <f>TEXT(INT(O42),"00")</f>
        <v>00</v>
      </c>
      <c r="Q42" s="38" t="str">
        <f>TEXT((O42-P42)*60,"00")</f>
        <v>58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58</v>
      </c>
      <c r="U42" s="40" t="str">
        <f>IF(L42="",IF(G42&gt;0,"W","E"),"")</f>
        <v>W</v>
      </c>
      <c r="V42" s="44"/>
      <c r="W42" s="22">
        <f>IF(S42="due",90*(I42+K42),S42+T42/60)</f>
        <v>0.96666666666666667</v>
      </c>
      <c r="X42" s="22">
        <f>IF(R42="",W42,IF(R42="N",IF(U42="E",180+W42,180-W42),IF(U42="E",360-W42,W42)))</f>
        <v>0.96666666666666667</v>
      </c>
      <c r="Y42" s="22">
        <f>RADIANS(X42)</f>
        <v>1.6871516102611853E-2</v>
      </c>
      <c r="Z42" s="64"/>
      <c r="AA42" s="58">
        <f>-M42*COS(Y42)</f>
        <v>-50.670085252434014</v>
      </c>
      <c r="AB42" s="58">
        <f>-M42*SIN(Y42)</f>
        <v>-0.85496228191364831</v>
      </c>
      <c r="AC42" s="64"/>
      <c r="AD42" s="82">
        <f>$AA$40/$M$40*M42</f>
        <v>3.8773203025158781E-4</v>
      </c>
      <c r="AE42" s="82">
        <f>$AB$40/$M$40*M42</f>
        <v>1.6263213860059872E-3</v>
      </c>
      <c r="AF42" s="22">
        <f t="shared" si="0"/>
        <v>-50.670472984464269</v>
      </c>
      <c r="AG42" s="22">
        <f t="shared" si="0"/>
        <v>-0.85658860329965425</v>
      </c>
      <c r="AH42" s="63"/>
      <c r="AI42" s="38">
        <f>A42</f>
        <v>1</v>
      </c>
      <c r="AJ42" s="82">
        <f t="shared" ref="AJ42:AK44" si="1">AJ41+AF41</f>
        <v>719752.67915084027</v>
      </c>
      <c r="AK42" s="82">
        <f t="shared" si="1"/>
        <v>464893.69989305863</v>
      </c>
      <c r="AL42" s="66"/>
      <c r="AM42" s="9" t="str">
        <f>IF(A43=0,A42&amp;" - 1",A42&amp;" - "&amp;A43)</f>
        <v>1 - 2</v>
      </c>
      <c r="AN42" s="18">
        <f>F42</f>
        <v>50.669999999925494</v>
      </c>
      <c r="AO42" s="18">
        <f>AN42*G42</f>
        <v>43.576199999228074</v>
      </c>
      <c r="AP42" s="9" t="str">
        <f>D42&amp;","&amp;C42</f>
        <v>464893.64,719752.58</v>
      </c>
    </row>
    <row r="43" spans="1:44">
      <c r="A43" s="20">
        <f>A42+1</f>
        <v>2</v>
      </c>
      <c r="B43" s="44"/>
      <c r="C43" s="60">
        <v>719701.91</v>
      </c>
      <c r="D43" s="60">
        <v>464892.78</v>
      </c>
      <c r="E43" s="79"/>
      <c r="F43" s="72">
        <f>IF(C44=0,C43-$C$42,C43-C44)</f>
        <v>-0.78999999992083758</v>
      </c>
      <c r="G43" s="72">
        <f>IF(D44=0,D43-$D$42,D43-D44)</f>
        <v>29.510000000009313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29.520572487680937</v>
      </c>
      <c r="N43" s="36">
        <f>IF(F43=0,,ATAN(G43/F43))</f>
        <v>-1.5440321329814988</v>
      </c>
      <c r="O43" s="36">
        <f>ABS(DEGREES(N43))</f>
        <v>88.466524652422152</v>
      </c>
      <c r="P43" s="37" t="str">
        <f>TEXT(INT(O43),"00")</f>
        <v>88</v>
      </c>
      <c r="Q43" s="38" t="str">
        <f>TEXT((O43-P43)*60,"00")</f>
        <v>28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28</v>
      </c>
      <c r="U43" s="40" t="str">
        <f>IF(L43="",IF(G43&gt;0,"W","E"),"")</f>
        <v>W</v>
      </c>
      <c r="V43" s="44"/>
      <c r="W43" s="22">
        <f>IF(S43="due",90*(I43+K43),S43+T43/60)</f>
        <v>88.466666666666669</v>
      </c>
      <c r="X43" s="22">
        <f>IF(R43="",W43,IF(R43="N",IF(U43="E",180+W43,180-W43),IF(U43="E",360-W43,W43)))</f>
        <v>91.533333333333331</v>
      </c>
      <c r="Y43" s="22">
        <f>RADIANS(X43)</f>
        <v>1.5975580419921429</v>
      </c>
      <c r="Z43" s="64"/>
      <c r="AA43" s="58">
        <f>-M43*COS(Y43)</f>
        <v>0.78992685595577583</v>
      </c>
      <c r="AB43" s="58">
        <f>-M43*SIN(Y43)</f>
        <v>-29.510001958025427</v>
      </c>
      <c r="AC43" s="64"/>
      <c r="AD43" s="82">
        <f>$AA$40/$M$40*M43</f>
        <v>2.2586191508195072E-4</v>
      </c>
      <c r="AE43" s="82">
        <f>$AB$40/$M$40*M43</f>
        <v>9.4736579421539921E-4</v>
      </c>
      <c r="AF43" s="22">
        <f t="shared" si="0"/>
        <v>0.78970099404069383</v>
      </c>
      <c r="AG43" s="22">
        <f t="shared" si="0"/>
        <v>-29.510949323819641</v>
      </c>
      <c r="AH43" s="64"/>
      <c r="AI43" s="25">
        <f>A43</f>
        <v>2</v>
      </c>
      <c r="AJ43" s="82">
        <f t="shared" si="1"/>
        <v>719702.00867785583</v>
      </c>
      <c r="AK43" s="82">
        <f t="shared" si="1"/>
        <v>464892.84330445534</v>
      </c>
      <c r="AL43" s="66"/>
      <c r="AM43" s="9" t="str">
        <f>IF(A44=0,A43&amp;" - 1",A43&amp;" - "&amp;A44)</f>
        <v>2 - 3</v>
      </c>
      <c r="AN43" s="18">
        <f>AN42+F42+F43</f>
        <v>100.54999999993015</v>
      </c>
      <c r="AO43" s="18">
        <f>AN43*G43</f>
        <v>2967.2304999988751</v>
      </c>
      <c r="AP43" s="9" t="str">
        <f>D43&amp;","&amp;C43</f>
        <v>464892.78,719701.91</v>
      </c>
    </row>
    <row r="44" spans="1:44" s="46" customFormat="1">
      <c r="A44" s="20">
        <f>A43+1</f>
        <v>3</v>
      </c>
      <c r="B44" s="44"/>
      <c r="C44" s="60">
        <v>719702.7</v>
      </c>
      <c r="D44" s="60">
        <v>464863.27</v>
      </c>
      <c r="E44" s="79"/>
      <c r="F44" s="72">
        <f>IF(C45=0,C44-$C$42,C44-C45)</f>
        <v>-46.720000000088476</v>
      </c>
      <c r="G44" s="72">
        <f>IF(D45=0,D44-$D$42,D44-D45)</f>
        <v>1.2100000000209548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46.735666251892866</v>
      </c>
      <c r="N44" s="22">
        <f>IF(F44=0,,ATAN(G44/F44))</f>
        <v>-2.5893184295316136E-2</v>
      </c>
      <c r="O44" s="22">
        <f>ABS(DEGREES(N44))</f>
        <v>1.4835701782760391</v>
      </c>
      <c r="P44" s="24" t="str">
        <f>TEXT(INT(O44),"00")</f>
        <v>01</v>
      </c>
      <c r="Q44" s="25" t="str">
        <f>TEXT((O44-P44)*60,"00")</f>
        <v>29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29</v>
      </c>
      <c r="U44" s="24" t="str">
        <f>IF(L44="",IF(G44&gt;0,"W","E"),"")</f>
        <v>W</v>
      </c>
      <c r="V44" s="44"/>
      <c r="W44" s="22">
        <f>IF(S44="due",90*(I44+K44),S44+T44/60)</f>
        <v>1.4833333333333334</v>
      </c>
      <c r="X44" s="22">
        <f>IF(R44="",W44,IF(R44="N",IF(U44="E",180+W44,180-W44),IF(U44="E",360-W44,W44)))</f>
        <v>178.51666666666668</v>
      </c>
      <c r="Y44" s="22">
        <f>RADIANS(X44)</f>
        <v>3.1157036030185443</v>
      </c>
      <c r="Z44" s="64"/>
      <c r="AA44" s="58">
        <f>-M44*COS(Y44)</f>
        <v>46.720005001495423</v>
      </c>
      <c r="AB44" s="58">
        <f>-M44*SIN(Y44)</f>
        <v>-1.2098068724221964</v>
      </c>
      <c r="AC44" s="64"/>
      <c r="AD44" s="82">
        <f>$AA$40/$M$40*M44</f>
        <v>3.5757460620685456E-4</v>
      </c>
      <c r="AE44" s="82">
        <f>$AB$40/$M$40*M44</f>
        <v>1.4998276742562084E-3</v>
      </c>
      <c r="AF44" s="22">
        <f>AA44-AD44</f>
        <v>46.719647426889217</v>
      </c>
      <c r="AG44" s="22">
        <f>AB44-AE44</f>
        <v>-1.2113067000964526</v>
      </c>
      <c r="AH44" s="64"/>
      <c r="AI44" s="25">
        <f>A44</f>
        <v>3</v>
      </c>
      <c r="AJ44" s="82">
        <f t="shared" si="1"/>
        <v>719702.79837884987</v>
      </c>
      <c r="AK44" s="82">
        <f t="shared" si="1"/>
        <v>464863.33235513151</v>
      </c>
      <c r="AL44" s="66"/>
      <c r="AM44" s="9" t="str">
        <f>IF(A45=0,A44&amp;" - 1",A44&amp;" - "&amp;A45)</f>
        <v>3 - 4</v>
      </c>
      <c r="AN44" s="18">
        <f>AN43+F43+F44</f>
        <v>53.039999999920838</v>
      </c>
      <c r="AO44" s="18">
        <f>AN44*G44</f>
        <v>64.17840000101566</v>
      </c>
      <c r="AP44" s="9" t="str">
        <f>D44&amp;","&amp;C44</f>
        <v>464863.27,719702.7</v>
      </c>
    </row>
    <row r="45" spans="1:44" s="46" customFormat="1">
      <c r="A45" s="20">
        <f>A44+1</f>
        <v>4</v>
      </c>
      <c r="B45" s="44"/>
      <c r="C45" s="60">
        <v>719749.42</v>
      </c>
      <c r="D45" s="60">
        <v>464862.06</v>
      </c>
      <c r="E45" s="79"/>
      <c r="F45" s="72">
        <f>IF(C46=0,C45-$C$42,C45-C46)</f>
        <v>-3.159999999916181</v>
      </c>
      <c r="G45" s="72">
        <f>IF(D46=0,D45-$D$42,D45-D46)</f>
        <v>-31.580000000016298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31.737706281338287</v>
      </c>
      <c r="N45" s="22">
        <f>IF(F45=0,,ATAN(G45/F45))</f>
        <v>1.4710649705191869</v>
      </c>
      <c r="O45" s="22">
        <f>ABS(DEGREES(N45))</f>
        <v>84.285814200286282</v>
      </c>
      <c r="P45" s="24" t="str">
        <f>TEXT(INT(O45),"00")</f>
        <v>84</v>
      </c>
      <c r="Q45" s="25" t="str">
        <f>TEXT((O45-P45)*60,"00")</f>
        <v>17</v>
      </c>
      <c r="R45" s="23" t="str">
        <f>IF(L45="",IF(F45&gt;0,"S","N"),"")</f>
        <v>N</v>
      </c>
      <c r="S45" s="25" t="str">
        <f>IF(L45="",IF(INT(Q45)=60,INT(P45+1),P45),"due")</f>
        <v>84</v>
      </c>
      <c r="T45" s="25" t="str">
        <f>IF(L45="",IF(INT(Q45)=60,"00",Q45),L45)</f>
        <v>17</v>
      </c>
      <c r="U45" s="24" t="str">
        <f>IF(L45="",IF(G45&gt;0,"W","E"),"")</f>
        <v>E</v>
      </c>
      <c r="V45" s="44"/>
      <c r="W45" s="22">
        <f>IF(S45="due",90*(I45+K45),S45+T45/60)</f>
        <v>84.283333333333331</v>
      </c>
      <c r="X45" s="22">
        <f>IF(R45="",W45,IF(R45="N",IF(U45="E",180+W45,180-W45),IF(U45="E",360-W45,W45)))</f>
        <v>264.2833333333333</v>
      </c>
      <c r="Y45" s="22">
        <f>RADIANS(X45)</f>
        <v>4.6126143248123466</v>
      </c>
      <c r="Z45" s="64"/>
      <c r="AA45" s="58">
        <f>-M45*COS(Y45)</f>
        <v>3.1613673887412164</v>
      </c>
      <c r="AB45" s="58">
        <f>-M45*SIN(Y45)</f>
        <v>31.579863144635432</v>
      </c>
      <c r="AC45" s="64"/>
      <c r="AD45" s="82">
        <f>$AA$40/$M$40*M45</f>
        <v>2.4282520686219418E-4</v>
      </c>
      <c r="AE45" s="82">
        <f>$AB$40/$M$40*M45</f>
        <v>1.0185174196856205E-3</v>
      </c>
      <c r="AF45" s="22">
        <f>AA45-AD45</f>
        <v>3.1611245635343543</v>
      </c>
      <c r="AG45" s="22">
        <f>AB45-AE45</f>
        <v>31.578844627215748</v>
      </c>
      <c r="AH45" s="64"/>
      <c r="AI45" s="25">
        <f>A45</f>
        <v>4</v>
      </c>
      <c r="AJ45" s="82">
        <f t="shared" ref="AJ45" si="2">AJ44+AF44</f>
        <v>719749.51802627672</v>
      </c>
      <c r="AK45" s="82">
        <f t="shared" ref="AK45" si="3">AK44+AG44</f>
        <v>464862.12104843144</v>
      </c>
      <c r="AL45" s="66"/>
      <c r="AM45" s="9" t="str">
        <f>IF(A46=0,A45&amp;" - 1",A45&amp;" - "&amp;A46)</f>
        <v>4 - 1</v>
      </c>
      <c r="AN45" s="18">
        <f>AN44+F44+F45</f>
        <v>3.159999999916181</v>
      </c>
      <c r="AO45" s="18">
        <f>AN45*G45</f>
        <v>-99.792799997404501</v>
      </c>
      <c r="AP45" s="9" t="str">
        <f>D45&amp;","&amp;C45</f>
        <v>464862.06,719749.42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2791.2215000025344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1395.6107500012672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6.2217721851993328E-3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24695.661364017356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153.65077896974501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-1.0600410336820687E-3</v>
      </c>
      <c r="AB40" s="91">
        <f>SUM(AB42:AB65536)</f>
        <v>-6.1308043625147857E-3</v>
      </c>
      <c r="AC40" s="91"/>
      <c r="AD40" s="91">
        <f>SUM(AD42:AD65536)</f>
        <v>-1.0600410336820685E-3</v>
      </c>
      <c r="AE40" s="91">
        <f>SUM(AE42:AE65536)</f>
        <v>-6.1308043625147857E-3</v>
      </c>
      <c r="AF40" s="91">
        <f>SUM(AF42:AF65536)</f>
        <v>0</v>
      </c>
      <c r="AG40" s="91">
        <f>SUM(AG42:AG65536)</f>
        <v>-3.5527136788005009E-15</v>
      </c>
      <c r="AH40" s="92"/>
      <c r="AI40" s="93">
        <v>1</v>
      </c>
      <c r="AJ40" s="92">
        <f>AJ44+AF44</f>
        <v>719704.18624724075</v>
      </c>
      <c r="AK40" s="92">
        <f>AK44+AG44</f>
        <v>464832.8877253884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1477.109999999986</v>
      </c>
      <c r="G41" s="72">
        <f>IF(D42=0,D41-$D$41,D41-D42)</f>
        <v>-2383.2200000000303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2803.8529776898258</v>
      </c>
      <c r="N41" s="36">
        <f>IF(F41=0,,ATAN(G41/F41))</f>
        <v>-1.0159480368127132</v>
      </c>
      <c r="O41" s="36">
        <f>ABS(DEGREES(N41))</f>
        <v>58.209534713970058</v>
      </c>
      <c r="P41" s="37" t="str">
        <f>TEXT(INT(O41),"00")</f>
        <v>58</v>
      </c>
      <c r="Q41" s="38" t="str">
        <f>TEXT((O41-P41)*60,"00")</f>
        <v>13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13</v>
      </c>
      <c r="U41" s="40" t="str">
        <f>IF(L41="",IF(G41&gt;0,"W","E"),"")</f>
        <v>E</v>
      </c>
      <c r="V41" s="41"/>
      <c r="W41" s="22">
        <f>IF(S41="due",90*(I41+K41),S41+T41/60)</f>
        <v>58.216666666666669</v>
      </c>
      <c r="X41" s="22">
        <f>IF(R41="",W41,IF(R41="N",IF(U41="E",180+W41,180-W41),IF(U41="E",360-W41,W41)))</f>
        <v>301.7833333333333</v>
      </c>
      <c r="Y41" s="22">
        <f>RADIANS(X41)</f>
        <v>5.2671127943102203</v>
      </c>
      <c r="Z41" s="64"/>
      <c r="AA41" s="58">
        <f>-M41*COS(Y41)</f>
        <v>-1476.8133347296314</v>
      </c>
      <c r="AB41" s="58">
        <f>-M41*SIN(Y41)</f>
        <v>2383.4038463644488</v>
      </c>
      <c r="AC41" s="64"/>
      <c r="AD41" s="22">
        <v>0</v>
      </c>
      <c r="AE41" s="22">
        <v>0</v>
      </c>
      <c r="AF41" s="22">
        <f t="shared" ref="AF41:AG43" si="0">AA41-AD41</f>
        <v>-1476.8133347296314</v>
      </c>
      <c r="AG41" s="22">
        <f t="shared" si="0"/>
        <v>2383.4038463644488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719751.51</v>
      </c>
      <c r="D42" s="60">
        <v>464833.44</v>
      </c>
      <c r="E42" s="79"/>
      <c r="F42" s="72">
        <f>IF(C43=0,C42-$C$42,C42-C43)</f>
        <v>2.0899999999674037</v>
      </c>
      <c r="G42" s="72">
        <f>IF(D43=0,D42-$D$42,D42-D43)</f>
        <v>-28.619999999995343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28.696210551213852</v>
      </c>
      <c r="N42" s="36">
        <f>IF(F42=0,,ATAN(G42/F42))</f>
        <v>-1.4978998671467763</v>
      </c>
      <c r="O42" s="36">
        <f>ABS(DEGREES(N42))</f>
        <v>85.823340520716997</v>
      </c>
      <c r="P42" s="37" t="str">
        <f>TEXT(INT(O42),"00")</f>
        <v>85</v>
      </c>
      <c r="Q42" s="38" t="str">
        <f>TEXT((O42-P42)*60,"00")</f>
        <v>49</v>
      </c>
      <c r="R42" s="39" t="str">
        <f>IF(L42="",IF(F42&gt;0,"S","N"),"")</f>
        <v>S</v>
      </c>
      <c r="S42" s="25" t="str">
        <f>IF(L42="",IF(INT(Q42)=60,INT(P42+1),P42),"due")</f>
        <v>85</v>
      </c>
      <c r="T42" s="38" t="str">
        <f>IF(L42="",IF(INT(Q42)=60,"00",Q42),L42)</f>
        <v>49</v>
      </c>
      <c r="U42" s="40" t="str">
        <f>IF(L42="",IF(G42&gt;0,"W","E"),"")</f>
        <v>E</v>
      </c>
      <c r="V42" s="44"/>
      <c r="W42" s="22">
        <f>IF(S42="due",90*(I42+K42),S42+T42/60)</f>
        <v>85.816666666666663</v>
      </c>
      <c r="X42" s="22">
        <f>IF(R42="",W42,IF(R42="N",IF(U42="E",180+W42,180-W42),IF(U42="E",360-W42,W42)))</f>
        <v>274.18333333333334</v>
      </c>
      <c r="Y42" s="22">
        <f>RADIANS(X42)</f>
        <v>4.785401920759786</v>
      </c>
      <c r="Z42" s="64"/>
      <c r="AA42" s="58">
        <f>-M42*COS(Y42)</f>
        <v>-2.093333664187603</v>
      </c>
      <c r="AB42" s="58">
        <f>-M42*SIN(Y42)</f>
        <v>28.619756361121876</v>
      </c>
      <c r="AC42" s="64"/>
      <c r="AD42" s="82">
        <f>$AA$40/$M$40*M42</f>
        <v>-1.979759614590485E-4</v>
      </c>
      <c r="AE42" s="82">
        <f>$AB$40/$M$40*M42</f>
        <v>-1.1450046268211033E-3</v>
      </c>
      <c r="AF42" s="22">
        <f t="shared" si="0"/>
        <v>-2.0931356882261438</v>
      </c>
      <c r="AG42" s="22">
        <f t="shared" si="0"/>
        <v>28.620901365748697</v>
      </c>
      <c r="AH42" s="63"/>
      <c r="AI42" s="38">
        <f>A42</f>
        <v>1</v>
      </c>
      <c r="AJ42" s="82">
        <f t="shared" ref="AJ42:AK44" si="1">AJ41+AF41</f>
        <v>719751.80666527036</v>
      </c>
      <c r="AK42" s="82">
        <f t="shared" si="1"/>
        <v>464833.62384636444</v>
      </c>
      <c r="AL42" s="66"/>
      <c r="AM42" s="9" t="str">
        <f>IF(A43=0,A42&amp;" - 1",A42&amp;" - "&amp;A43)</f>
        <v>1 - 2</v>
      </c>
      <c r="AN42" s="18">
        <f>F42</f>
        <v>2.0899999999674037</v>
      </c>
      <c r="AO42" s="18">
        <f>AN42*G42</f>
        <v>-59.815799999057361</v>
      </c>
      <c r="AP42" s="9" t="str">
        <f>D42&amp;","&amp;C42</f>
        <v>464833.44,719751.51</v>
      </c>
    </row>
    <row r="43" spans="1:44">
      <c r="A43" s="20">
        <f>A42+1</f>
        <v>2</v>
      </c>
      <c r="B43" s="44"/>
      <c r="C43" s="60">
        <v>719749.42</v>
      </c>
      <c r="D43" s="60">
        <v>464862.06</v>
      </c>
      <c r="E43" s="79"/>
      <c r="F43" s="72">
        <f>IF(C44=0,C43-$C$42,C43-C44)</f>
        <v>46.720000000088476</v>
      </c>
      <c r="G43" s="72">
        <f>IF(D44=0,D43-$D$42,D43-D44)</f>
        <v>-1.2100000000209548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46.735666251892866</v>
      </c>
      <c r="N43" s="36">
        <f>IF(F43=0,,ATAN(G43/F43))</f>
        <v>-2.5893184295316136E-2</v>
      </c>
      <c r="O43" s="36">
        <f>ABS(DEGREES(N43))</f>
        <v>1.4835701782760391</v>
      </c>
      <c r="P43" s="37" t="str">
        <f>TEXT(INT(O43),"00")</f>
        <v>01</v>
      </c>
      <c r="Q43" s="38" t="str">
        <f>TEXT((O43-P43)*60,"00")</f>
        <v>29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29</v>
      </c>
      <c r="U43" s="40" t="str">
        <f>IF(L43="",IF(G43&gt;0,"W","E"),"")</f>
        <v>E</v>
      </c>
      <c r="V43" s="44"/>
      <c r="W43" s="22">
        <f>IF(S43="due",90*(I43+K43),S43+T43/60)</f>
        <v>1.4833333333333334</v>
      </c>
      <c r="X43" s="22">
        <f>IF(R43="",W43,IF(R43="N",IF(U43="E",180+W43,180-W43),IF(U43="E",360-W43,W43)))</f>
        <v>358.51666666666665</v>
      </c>
      <c r="Y43" s="22">
        <f>RADIANS(X43)</f>
        <v>6.2572962566083365</v>
      </c>
      <c r="Z43" s="64"/>
      <c r="AA43" s="58">
        <f>-M43*COS(Y43)</f>
        <v>-46.720005001495423</v>
      </c>
      <c r="AB43" s="58">
        <f>-M43*SIN(Y43)</f>
        <v>1.2098068724222437</v>
      </c>
      <c r="AC43" s="64"/>
      <c r="AD43" s="82">
        <f>$AA$40/$M$40*M43</f>
        <v>-3.2243067230548712E-4</v>
      </c>
      <c r="AE43" s="82">
        <f>$AB$40/$M$40*M43</f>
        <v>-1.864795144309416E-3</v>
      </c>
      <c r="AF43" s="22">
        <f t="shared" si="0"/>
        <v>-46.719682570823117</v>
      </c>
      <c r="AG43" s="22">
        <f t="shared" si="0"/>
        <v>1.2116716675665531</v>
      </c>
      <c r="AH43" s="64"/>
      <c r="AI43" s="25">
        <f>A43</f>
        <v>2</v>
      </c>
      <c r="AJ43" s="82">
        <f t="shared" si="1"/>
        <v>719749.71352958214</v>
      </c>
      <c r="AK43" s="82">
        <f t="shared" si="1"/>
        <v>464862.2447477302</v>
      </c>
      <c r="AL43" s="66"/>
      <c r="AM43" s="9" t="str">
        <f>IF(A44=0,A43&amp;" - 1",A43&amp;" - "&amp;A44)</f>
        <v>2 - 3</v>
      </c>
      <c r="AN43" s="18">
        <f>AN42+F42+F43</f>
        <v>50.900000000023283</v>
      </c>
      <c r="AO43" s="18">
        <f>AN43*G43</f>
        <v>-61.589000001094767</v>
      </c>
      <c r="AP43" s="9" t="str">
        <f>D43&amp;","&amp;C43</f>
        <v>464862.06,719749.42</v>
      </c>
    </row>
    <row r="44" spans="1:44" s="46" customFormat="1">
      <c r="A44" s="20">
        <f>A43+1</f>
        <v>3</v>
      </c>
      <c r="B44" s="44"/>
      <c r="C44" s="60">
        <v>719702.7</v>
      </c>
      <c r="D44" s="60">
        <v>464863.27</v>
      </c>
      <c r="E44" s="79"/>
      <c r="F44" s="72">
        <f>IF(C45=0,C44-$C$42,C44-C45)</f>
        <v>-1.190000000060536</v>
      </c>
      <c r="G44" s="72">
        <f>IF(D45=0,D44-$D$42,D44-D45)</f>
        <v>30.570000000006985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30.593152828706149</v>
      </c>
      <c r="N44" s="22">
        <f>IF(F44=0,,ATAN(G44/F44))</f>
        <v>-1.5318889185240385</v>
      </c>
      <c r="O44" s="22">
        <f>ABS(DEGREES(N44))</f>
        <v>87.770769714287439</v>
      </c>
      <c r="P44" s="24" t="str">
        <f>TEXT(INT(O44),"00")</f>
        <v>87</v>
      </c>
      <c r="Q44" s="25" t="str">
        <f>TEXT((O44-P44)*60,"00")</f>
        <v>46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87.766666666666666</v>
      </c>
      <c r="X44" s="22">
        <f>IF(R44="",W44,IF(R44="N",IF(U44="E",180+W44,180-W44),IF(U44="E",360-W44,W44)))</f>
        <v>92.233333333333334</v>
      </c>
      <c r="Y44" s="22">
        <f>RADIANS(X44)</f>
        <v>1.6097753467561033</v>
      </c>
      <c r="Z44" s="64"/>
      <c r="AA44" s="58">
        <f>-M44*COS(Y44)</f>
        <v>1.1921891663813227</v>
      </c>
      <c r="AB44" s="58">
        <f>-M44*SIN(Y44)</f>
        <v>-30.569914703710477</v>
      </c>
      <c r="AC44" s="64"/>
      <c r="AD44" s="82">
        <f>$AA$40/$M$40*M44</f>
        <v>-2.1106301943656843E-4</v>
      </c>
      <c r="AE44" s="82">
        <f>$AB$40/$M$40*M44</f>
        <v>-1.2206943308907359E-3</v>
      </c>
      <c r="AF44" s="22">
        <f>AA44-AD44</f>
        <v>1.1924002294007592</v>
      </c>
      <c r="AG44" s="22">
        <f>AB44-AE44</f>
        <v>-30.568694009379588</v>
      </c>
      <c r="AH44" s="64"/>
      <c r="AI44" s="25">
        <f>A44</f>
        <v>3</v>
      </c>
      <c r="AJ44" s="82">
        <f t="shared" si="1"/>
        <v>719702.99384701136</v>
      </c>
      <c r="AK44" s="82">
        <f t="shared" si="1"/>
        <v>464863.45641939779</v>
      </c>
      <c r="AL44" s="66"/>
      <c r="AM44" s="9" t="str">
        <f>IF(A45=0,A44&amp;" - 1",A44&amp;" - "&amp;A45)</f>
        <v>3 - 4</v>
      </c>
      <c r="AN44" s="18">
        <f>AN43+F43+F44</f>
        <v>96.430000000051223</v>
      </c>
      <c r="AO44" s="18">
        <f>AN44*G44</f>
        <v>2947.8651000022396</v>
      </c>
      <c r="AP44" s="9" t="str">
        <f>D44&amp;","&amp;C44</f>
        <v>464863.27,719702.7</v>
      </c>
    </row>
    <row r="45" spans="1:44" s="46" customFormat="1">
      <c r="A45" s="20">
        <f>A44+1</f>
        <v>4</v>
      </c>
      <c r="B45" s="44"/>
      <c r="C45" s="60">
        <v>719703.89</v>
      </c>
      <c r="D45" s="60">
        <v>464832.7</v>
      </c>
      <c r="E45" s="79"/>
      <c r="F45" s="72">
        <f>IF(C46=0,C45-$C$42,C45-C46)</f>
        <v>-47.619999999995343</v>
      </c>
      <c r="G45" s="72">
        <f>IF(D46=0,D45-$D$42,D45-D46)</f>
        <v>-0.73999999999068677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47.625749337932128</v>
      </c>
      <c r="N45" s="22">
        <f>IF(F45=0,,ATAN(G45/F45))</f>
        <v>1.553843853579002E-2</v>
      </c>
      <c r="O45" s="22">
        <f>ABS(DEGREES(N45))</f>
        <v>0.89028694832420674</v>
      </c>
      <c r="P45" s="24" t="str">
        <f>TEXT(INT(O45),"00")</f>
        <v>00</v>
      </c>
      <c r="Q45" s="25" t="str">
        <f>TEXT((O45-P45)*60,"00")</f>
        <v>53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53</v>
      </c>
      <c r="U45" s="24" t="str">
        <f>IF(L45="",IF(G45&gt;0,"W","E"),"")</f>
        <v>E</v>
      </c>
      <c r="V45" s="44"/>
      <c r="W45" s="22">
        <f>IF(S45="due",90*(I45+K45),S45+T45/60)</f>
        <v>0.8833333333333333</v>
      </c>
      <c r="X45" s="22">
        <f>IF(R45="",W45,IF(R45="N",IF(U45="E",180+W45,180-W45),IF(U45="E",360-W45,W45)))</f>
        <v>180.88333333333333</v>
      </c>
      <c r="Y45" s="22">
        <f>RADIANS(X45)</f>
        <v>3.1570097286490761</v>
      </c>
      <c r="Z45" s="64"/>
      <c r="AA45" s="58">
        <f>-M45*COS(Y45)</f>
        <v>47.620089458268019</v>
      </c>
      <c r="AB45" s="58">
        <f>-M45*SIN(Y45)</f>
        <v>0.73422066580384127</v>
      </c>
      <c r="AC45" s="64"/>
      <c r="AD45" s="82">
        <f>$AA$40/$M$40*M45</f>
        <v>-3.2857138048096455E-4</v>
      </c>
      <c r="AE45" s="82">
        <f>$AB$40/$M$40*M45</f>
        <v>-1.9003102604935301E-3</v>
      </c>
      <c r="AF45" s="22">
        <f>AA45-AD45</f>
        <v>47.620418029648498</v>
      </c>
      <c r="AG45" s="22">
        <f>AB45-AE45</f>
        <v>0.7361209760643348</v>
      </c>
      <c r="AH45" s="64"/>
      <c r="AI45" s="25">
        <f>A45</f>
        <v>4</v>
      </c>
      <c r="AJ45" s="82">
        <f t="shared" ref="AJ45" si="2">AJ44+AF44</f>
        <v>719704.18624724075</v>
      </c>
      <c r="AK45" s="82">
        <f t="shared" ref="AK45" si="3">AK44+AG44</f>
        <v>464832.8877253884</v>
      </c>
      <c r="AL45" s="66"/>
      <c r="AM45" s="9" t="str">
        <f>IF(A46=0,A45&amp;" - 1",A45&amp;" - "&amp;A46)</f>
        <v>4 - 1</v>
      </c>
      <c r="AN45" s="18">
        <f>AN44+F44+F45</f>
        <v>47.619999999995343</v>
      </c>
      <c r="AO45" s="18">
        <f>AN45*G45</f>
        <v>-35.238799999553059</v>
      </c>
      <c r="AP45" s="9" t="str">
        <f>D45&amp;","&amp;C45</f>
        <v>464832.7,719703.89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2839.2658000016731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1419.6329000008366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7.1048755815554593E-3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21784.362906444549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154.7751880737404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-1.9716567844652033E-3</v>
      </c>
      <c r="AB40" s="91">
        <f>SUM(AB42:AB65536)</f>
        <v>6.8258205773119585E-3</v>
      </c>
      <c r="AC40" s="91"/>
      <c r="AD40" s="91">
        <f>SUM(AD42:AD65536)</f>
        <v>-1.9716567844652029E-3</v>
      </c>
      <c r="AE40" s="91">
        <f>SUM(AE42:AE65536)</f>
        <v>6.8258205773119567E-3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719708.1673906066</v>
      </c>
      <c r="AK40" s="92">
        <f>AK44+AG44</f>
        <v>464802.88571221998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1477.109999999986</v>
      </c>
      <c r="G41" s="72">
        <f>IF(D42=0,D41-$D$41,D41-D42)</f>
        <v>-2383.2200000000303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2803.8529776898258</v>
      </c>
      <c r="N41" s="36">
        <f>IF(F41=0,,ATAN(G41/F41))</f>
        <v>-1.0159480368127132</v>
      </c>
      <c r="O41" s="36">
        <f>ABS(DEGREES(N41))</f>
        <v>58.209534713970058</v>
      </c>
      <c r="P41" s="37" t="str">
        <f>TEXT(INT(O41),"00")</f>
        <v>58</v>
      </c>
      <c r="Q41" s="38" t="str">
        <f>TEXT((O41-P41)*60,"00")</f>
        <v>13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13</v>
      </c>
      <c r="U41" s="40" t="str">
        <f>IF(L41="",IF(G41&gt;0,"W","E"),"")</f>
        <v>E</v>
      </c>
      <c r="V41" s="41"/>
      <c r="W41" s="22">
        <f>IF(S41="due",90*(I41+K41),S41+T41/60)</f>
        <v>58.216666666666669</v>
      </c>
      <c r="X41" s="22">
        <f>IF(R41="",W41,IF(R41="N",IF(U41="E",180+W41,180-W41),IF(U41="E",360-W41,W41)))</f>
        <v>301.7833333333333</v>
      </c>
      <c r="Y41" s="22">
        <f>RADIANS(X41)</f>
        <v>5.2671127943102203</v>
      </c>
      <c r="Z41" s="64"/>
      <c r="AA41" s="58">
        <f>-M41*COS(Y41)</f>
        <v>-1476.8133347296314</v>
      </c>
      <c r="AB41" s="58">
        <f>-M41*SIN(Y41)</f>
        <v>2383.4038463644488</v>
      </c>
      <c r="AC41" s="64"/>
      <c r="AD41" s="22">
        <v>0</v>
      </c>
      <c r="AE41" s="22">
        <v>0</v>
      </c>
      <c r="AF41" s="22">
        <f t="shared" ref="AF41:AG43" si="0">AA41-AD41</f>
        <v>-1476.8133347296314</v>
      </c>
      <c r="AG41" s="22">
        <f t="shared" si="0"/>
        <v>2383.4038463644488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719751.51</v>
      </c>
      <c r="D42" s="60">
        <v>464833.44</v>
      </c>
      <c r="E42" s="79"/>
      <c r="F42" s="72">
        <f>IF(C43=0,C42-$C$42,C42-C43)</f>
        <v>47.619999999995343</v>
      </c>
      <c r="G42" s="72">
        <f>IF(D43=0,D42-$D$42,D42-D43)</f>
        <v>0.73999999999068677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47.625749337932128</v>
      </c>
      <c r="N42" s="36">
        <f>IF(F42=0,,ATAN(G42/F42))</f>
        <v>1.553843853579002E-2</v>
      </c>
      <c r="O42" s="36">
        <f>ABS(DEGREES(N42))</f>
        <v>0.89028694832420674</v>
      </c>
      <c r="P42" s="37" t="str">
        <f>TEXT(INT(O42),"00")</f>
        <v>00</v>
      </c>
      <c r="Q42" s="38" t="str">
        <f>TEXT((O42-P42)*60,"00")</f>
        <v>53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53</v>
      </c>
      <c r="U42" s="40" t="str">
        <f>IF(L42="",IF(G42&gt;0,"W","E"),"")</f>
        <v>W</v>
      </c>
      <c r="V42" s="44"/>
      <c r="W42" s="22">
        <f>IF(S42="due",90*(I42+K42),S42+T42/60)</f>
        <v>0.8833333333333333</v>
      </c>
      <c r="X42" s="22">
        <f>IF(R42="",W42,IF(R42="N",IF(U42="E",180+W42,180-W42),IF(U42="E",360-W42,W42)))</f>
        <v>0.8833333333333333</v>
      </c>
      <c r="Y42" s="22">
        <f>RADIANS(X42)</f>
        <v>1.5417075059283244E-2</v>
      </c>
      <c r="Z42" s="64"/>
      <c r="AA42" s="58">
        <f>-M42*COS(Y42)</f>
        <v>-47.620089458268019</v>
      </c>
      <c r="AB42" s="58">
        <f>-M42*SIN(Y42)</f>
        <v>-0.73422066580385748</v>
      </c>
      <c r="AC42" s="64"/>
      <c r="AD42" s="82">
        <f>$AA$40/$M$40*M42</f>
        <v>-6.0669693227983655E-4</v>
      </c>
      <c r="AE42" s="82">
        <f>$AB$40/$M$40*M42</f>
        <v>2.1003677907719715E-3</v>
      </c>
      <c r="AF42" s="22">
        <f t="shared" si="0"/>
        <v>-47.619482761335739</v>
      </c>
      <c r="AG42" s="22">
        <f t="shared" si="0"/>
        <v>-0.73632103359462941</v>
      </c>
      <c r="AH42" s="63"/>
      <c r="AI42" s="38">
        <f>A42</f>
        <v>1</v>
      </c>
      <c r="AJ42" s="82">
        <f t="shared" ref="AJ42:AK44" si="1">AJ41+AF41</f>
        <v>719751.80666527036</v>
      </c>
      <c r="AK42" s="82">
        <f t="shared" si="1"/>
        <v>464833.62384636444</v>
      </c>
      <c r="AL42" s="66"/>
      <c r="AM42" s="9" t="str">
        <f>IF(A43=0,A42&amp;" - 1",A42&amp;" - "&amp;A43)</f>
        <v>1 - 2</v>
      </c>
      <c r="AN42" s="18">
        <f>F42</f>
        <v>47.619999999995343</v>
      </c>
      <c r="AO42" s="18">
        <f>AN42*G42</f>
        <v>35.238799999553059</v>
      </c>
      <c r="AP42" s="9" t="str">
        <f>D42&amp;","&amp;C42</f>
        <v>464833.44,719751.51</v>
      </c>
    </row>
    <row r="43" spans="1:44">
      <c r="A43" s="20">
        <f>A42+1</f>
        <v>2</v>
      </c>
      <c r="B43" s="44"/>
      <c r="C43" s="60">
        <v>719703.89</v>
      </c>
      <c r="D43" s="60">
        <v>464832.7</v>
      </c>
      <c r="E43" s="79"/>
      <c r="F43" s="72">
        <f>IF(C44=0,C43-$C$42,C43-C44)</f>
        <v>-0.71999999997206032</v>
      </c>
      <c r="G43" s="72">
        <f>IF(D44=0,D43-$D$42,D43-D44)</f>
        <v>27.200000000011642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27.209527743064434</v>
      </c>
      <c r="N43" s="36">
        <f>IF(F43=0,,ATAN(G43/F43))</f>
        <v>-1.5443319185395281</v>
      </c>
      <c r="O43" s="36">
        <f>ABS(DEGREES(N43))</f>
        <v>88.483701099656216</v>
      </c>
      <c r="P43" s="37" t="str">
        <f>TEXT(INT(O43),"00")</f>
        <v>88</v>
      </c>
      <c r="Q43" s="38" t="str">
        <f>TEXT((O43-P43)*60,"00")</f>
        <v>29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29</v>
      </c>
      <c r="U43" s="40" t="str">
        <f>IF(L43="",IF(G43&gt;0,"W","E"),"")</f>
        <v>W</v>
      </c>
      <c r="V43" s="44"/>
      <c r="W43" s="22">
        <f>IF(S43="due",90*(I43+K43),S43+T43/60)</f>
        <v>88.483333333333334</v>
      </c>
      <c r="X43" s="22">
        <f>IF(R43="",W43,IF(R43="N",IF(U43="E",180+W43,180-W43),IF(U43="E",360-W43,W43)))</f>
        <v>91.516666666666666</v>
      </c>
      <c r="Y43" s="22">
        <f>RADIANS(X43)</f>
        <v>1.5972671537834773</v>
      </c>
      <c r="Z43" s="64"/>
      <c r="AA43" s="58">
        <f>-M43*COS(Y43)</f>
        <v>0.72017458950059554</v>
      </c>
      <c r="AB43" s="58">
        <f>-M43*SIN(Y43)</f>
        <v>-27.199995377963408</v>
      </c>
      <c r="AC43" s="64"/>
      <c r="AD43" s="82">
        <f>$AA$40/$M$40*M43</f>
        <v>-3.4661789557088066E-4</v>
      </c>
      <c r="AE43" s="82">
        <f>$AB$40/$M$40*M43</f>
        <v>1.1999814484416115E-3</v>
      </c>
      <c r="AF43" s="22">
        <f t="shared" si="0"/>
        <v>0.72052120739616643</v>
      </c>
      <c r="AG43" s="22">
        <f t="shared" si="0"/>
        <v>-27.201195359411848</v>
      </c>
      <c r="AH43" s="64"/>
      <c r="AI43" s="25">
        <f>A43</f>
        <v>2</v>
      </c>
      <c r="AJ43" s="82">
        <f t="shared" si="1"/>
        <v>719704.18718250899</v>
      </c>
      <c r="AK43" s="82">
        <f t="shared" si="1"/>
        <v>464832.88752533082</v>
      </c>
      <c r="AL43" s="66"/>
      <c r="AM43" s="9" t="str">
        <f>IF(A44=0,A43&amp;" - 1",A43&amp;" - "&amp;A44)</f>
        <v>2 - 3</v>
      </c>
      <c r="AN43" s="18">
        <f>AN42+F42+F43</f>
        <v>94.520000000018626</v>
      </c>
      <c r="AO43" s="18">
        <f>AN43*G43</f>
        <v>2570.944000001607</v>
      </c>
      <c r="AP43" s="9" t="str">
        <f>D43&amp;","&amp;C43</f>
        <v>464832.7,719703.89</v>
      </c>
    </row>
    <row r="44" spans="1:44" s="46" customFormat="1">
      <c r="A44" s="20">
        <f>A43+1</f>
        <v>3</v>
      </c>
      <c r="B44" s="44"/>
      <c r="C44" s="60">
        <v>719704.61</v>
      </c>
      <c r="D44" s="60">
        <v>464805.5</v>
      </c>
      <c r="E44" s="79"/>
      <c r="F44" s="72">
        <f>IF(C45=0,C44-$C$42,C44-C45)</f>
        <v>-3.2600000000093132</v>
      </c>
      <c r="G44" s="72">
        <f>IF(D45=0,D44-$D$42,D44-D45)</f>
        <v>2.7999999999883585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4.2973945594971292</v>
      </c>
      <c r="N44" s="22">
        <f>IF(F44=0,,ATAN(G44/F44))</f>
        <v>-0.70963586289678493</v>
      </c>
      <c r="O44" s="22">
        <f>ABS(DEGREES(N44))</f>
        <v>40.659139935110105</v>
      </c>
      <c r="P44" s="24" t="str">
        <f>TEXT(INT(O44),"00")</f>
        <v>40</v>
      </c>
      <c r="Q44" s="25" t="str">
        <f>TEXT((O44-P44)*60,"00")</f>
        <v>40</v>
      </c>
      <c r="R44" s="23" t="str">
        <f>IF(L44="",IF(F44&gt;0,"S","N"),"")</f>
        <v>N</v>
      </c>
      <c r="S44" s="25" t="str">
        <f>IF(L44="",IF(INT(Q44)=60,INT(P44+1),P44),"due")</f>
        <v>40</v>
      </c>
      <c r="T44" s="25" t="str">
        <f>IF(L44="",IF(INT(Q44)=60,"00",Q44),L44)</f>
        <v>40</v>
      </c>
      <c r="U44" s="24" t="str">
        <f>IF(L44="",IF(G44&gt;0,"W","E"),"")</f>
        <v>W</v>
      </c>
      <c r="V44" s="44"/>
      <c r="W44" s="22">
        <f>IF(S44="due",90*(I44+K44),S44+T44/60)</f>
        <v>40.666666666666664</v>
      </c>
      <c r="X44" s="22">
        <f>IF(R44="",W44,IF(R44="N",IF(U44="E",180+W44,180-W44),IF(U44="E",360-W44,W44)))</f>
        <v>139.33333333333334</v>
      </c>
      <c r="Y44" s="22">
        <f>RADIANS(X44)</f>
        <v>2.4318254244454325</v>
      </c>
      <c r="Z44" s="64"/>
      <c r="AA44" s="58">
        <f>-M44*COS(Y44)</f>
        <v>3.2596321463881015</v>
      </c>
      <c r="AB44" s="58">
        <f>-M44*SIN(Y44)</f>
        <v>-2.8004282297942975</v>
      </c>
      <c r="AC44" s="64"/>
      <c r="AD44" s="82">
        <f>$AA$40/$M$40*M44</f>
        <v>-5.4743833583452258E-5</v>
      </c>
      <c r="AE44" s="82">
        <f>$AB$40/$M$40*M44</f>
        <v>1.8952161892427205E-4</v>
      </c>
      <c r="AF44" s="22">
        <f>AA44-AD44</f>
        <v>3.2596868902216851</v>
      </c>
      <c r="AG44" s="22">
        <f>AB44-AE44</f>
        <v>-2.8006177514132218</v>
      </c>
      <c r="AH44" s="64"/>
      <c r="AI44" s="25">
        <f>A44</f>
        <v>3</v>
      </c>
      <c r="AJ44" s="82">
        <f t="shared" si="1"/>
        <v>719704.90770371642</v>
      </c>
      <c r="AK44" s="82">
        <f t="shared" si="1"/>
        <v>464805.68632997142</v>
      </c>
      <c r="AL44" s="66"/>
      <c r="AM44" s="9" t="str">
        <f>IF(A45=0,A44&amp;" - 1",A44&amp;" - "&amp;A45)</f>
        <v>3 - 4</v>
      </c>
      <c r="AN44" s="18">
        <f>AN43+F43+F44</f>
        <v>90.540000000037253</v>
      </c>
      <c r="AO44" s="18">
        <f>AN44*G44</f>
        <v>253.51199999905029</v>
      </c>
      <c r="AP44" s="9" t="str">
        <f>D44&amp;","&amp;C44</f>
        <v>464805.5,719704.61</v>
      </c>
    </row>
    <row r="45" spans="1:44" s="46" customFormat="1">
      <c r="A45" s="20">
        <f t="shared" ref="A45:A46" si="2">A44+1</f>
        <v>4</v>
      </c>
      <c r="B45" s="44"/>
      <c r="C45" s="60">
        <v>719707.87</v>
      </c>
      <c r="D45" s="60">
        <v>464802.7</v>
      </c>
      <c r="E45" s="79"/>
      <c r="F45" s="72">
        <f t="shared" ref="F45:F46" si="3">IF(C46=0,C45-$C$42,C45-C46)</f>
        <v>-47.930000000051223</v>
      </c>
      <c r="G45" s="72">
        <f t="shared" ref="G45:G46" si="4">IF(D46=0,D45-$D$42,D45-D46)</f>
        <v>-3.4899999999906868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48.056893366143065</v>
      </c>
      <c r="N45" s="22">
        <f t="shared" ref="N45:N46" si="11">IF(F45=0,,ATAN(G45/F45))</f>
        <v>7.2686242580280169E-2</v>
      </c>
      <c r="O45" s="22">
        <f t="shared" ref="O45:O46" si="12">ABS(DEGREES(N45))</f>
        <v>4.1646149285141485</v>
      </c>
      <c r="P45" s="24" t="str">
        <f t="shared" ref="P45:P46" si="13">TEXT(INT(O45),"00")</f>
        <v>04</v>
      </c>
      <c r="Q45" s="25" t="str">
        <f t="shared" ref="Q45:Q46" si="14">TEXT((O45-P45)*60,"00")</f>
        <v>10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04</v>
      </c>
      <c r="T45" s="25" t="str">
        <f t="shared" ref="T45:T46" si="17">IF(L45="",IF(INT(Q45)=60,"00",Q45),L45)</f>
        <v>10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4.166666666666667</v>
      </c>
      <c r="X45" s="22">
        <f t="shared" ref="X45:X46" si="20">IF(R45="",W45,IF(R45="N",IF(U45="E",180+W45,180-W45),IF(U45="E",360-W45,W45)))</f>
        <v>184.16666666666666</v>
      </c>
      <c r="Y45" s="22">
        <f t="shared" ref="Y45:Y46" si="21">RADIANS(X45)</f>
        <v>3.2143147057562236</v>
      </c>
      <c r="Z45" s="64"/>
      <c r="AA45" s="58">
        <f t="shared" ref="AA45:AA46" si="22">-M45*COS(Y45)</f>
        <v>47.92987499386463</v>
      </c>
      <c r="AB45" s="58">
        <f t="shared" ref="AB45:AB46" si="23">-M45*SIN(Y45)</f>
        <v>3.4917163512168403</v>
      </c>
      <c r="AC45" s="64"/>
      <c r="AD45" s="82">
        <f t="shared" ref="AD45:AD46" si="24">$AA$40/$M$40*M45</f>
        <v>-6.1218920826336658E-4</v>
      </c>
      <c r="AE45" s="82">
        <f t="shared" ref="AE45:AE46" si="25">$AB$40/$M$40*M45</f>
        <v>2.1193818964317574E-3</v>
      </c>
      <c r="AF45" s="22">
        <f t="shared" ref="AF45:AF46" si="26">AA45-AD45</f>
        <v>47.930487183072891</v>
      </c>
      <c r="AG45" s="22">
        <f t="shared" ref="AG45:AG46" si="27">AB45-AE45</f>
        <v>3.4895969693204085</v>
      </c>
      <c r="AH45" s="64"/>
      <c r="AI45" s="25">
        <f t="shared" ref="AI45:AI46" si="28">A45</f>
        <v>4</v>
      </c>
      <c r="AJ45" s="82">
        <f t="shared" ref="AJ45:AJ46" si="29">AJ44+AF44</f>
        <v>719708.1673906066</v>
      </c>
      <c r="AK45" s="82">
        <f t="shared" ref="AK45:AK46" si="30">AK44+AG44</f>
        <v>464802.88571221998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39.349999999976717</v>
      </c>
      <c r="AO45" s="18">
        <f t="shared" ref="AO45:AO46" si="33">AN45*G45</f>
        <v>-137.33149999955228</v>
      </c>
      <c r="AP45" s="9" t="str">
        <f t="shared" ref="AP45:AP46" si="34">D45&amp;","&amp;C45</f>
        <v>464802.7,719707.87</v>
      </c>
    </row>
    <row r="46" spans="1:44" s="46" customFormat="1">
      <c r="A46" s="20">
        <f t="shared" si="2"/>
        <v>5</v>
      </c>
      <c r="B46" s="44"/>
      <c r="C46" s="60">
        <v>719755.8</v>
      </c>
      <c r="D46" s="60">
        <v>464806.19</v>
      </c>
      <c r="E46" s="79"/>
      <c r="F46" s="72">
        <f t="shared" si="3"/>
        <v>4.2900000000372529</v>
      </c>
      <c r="G46" s="72">
        <f t="shared" si="4"/>
        <v>-27.25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27.585623067103626</v>
      </c>
      <c r="N46" s="22">
        <f t="shared" si="11"/>
        <v>-1.4146467508624574</v>
      </c>
      <c r="O46" s="22">
        <f t="shared" si="12"/>
        <v>81.053288326313663</v>
      </c>
      <c r="P46" s="24" t="str">
        <f t="shared" si="13"/>
        <v>81</v>
      </c>
      <c r="Q46" s="25" t="str">
        <f t="shared" si="14"/>
        <v>03</v>
      </c>
      <c r="R46" s="23" t="str">
        <f t="shared" si="15"/>
        <v>S</v>
      </c>
      <c r="S46" s="25" t="str">
        <f t="shared" si="16"/>
        <v>81</v>
      </c>
      <c r="T46" s="25" t="str">
        <f t="shared" si="17"/>
        <v>03</v>
      </c>
      <c r="U46" s="24" t="str">
        <f t="shared" si="18"/>
        <v>E</v>
      </c>
      <c r="V46" s="44"/>
      <c r="W46" s="22">
        <f t="shared" si="19"/>
        <v>81.05</v>
      </c>
      <c r="X46" s="22">
        <f t="shared" si="20"/>
        <v>278.95</v>
      </c>
      <c r="Y46" s="22">
        <f t="shared" si="21"/>
        <v>4.8685959484381822</v>
      </c>
      <c r="Z46" s="64"/>
      <c r="AA46" s="58">
        <f t="shared" si="22"/>
        <v>-4.2915639282697695</v>
      </c>
      <c r="AB46" s="58">
        <f t="shared" si="23"/>
        <v>27.249753742922035</v>
      </c>
      <c r="AC46" s="64"/>
      <c r="AD46" s="82">
        <f t="shared" si="24"/>
        <v>-3.5140891476766705E-4</v>
      </c>
      <c r="AE46" s="82">
        <f t="shared" si="25"/>
        <v>1.2165678227423452E-3</v>
      </c>
      <c r="AF46" s="22">
        <f t="shared" si="26"/>
        <v>-4.2912125193550015</v>
      </c>
      <c r="AG46" s="22">
        <f t="shared" si="27"/>
        <v>27.248537175099294</v>
      </c>
      <c r="AH46" s="64"/>
      <c r="AI46" s="25">
        <f t="shared" si="28"/>
        <v>5</v>
      </c>
      <c r="AJ46" s="82">
        <f t="shared" si="29"/>
        <v>719756.09787778964</v>
      </c>
      <c r="AK46" s="82">
        <f t="shared" si="30"/>
        <v>464806.37530918932</v>
      </c>
      <c r="AL46" s="66"/>
      <c r="AM46" s="9" t="str">
        <f t="shared" si="31"/>
        <v>5 - 1</v>
      </c>
      <c r="AN46" s="18">
        <f t="shared" si="32"/>
        <v>-4.2900000000372529</v>
      </c>
      <c r="AO46" s="18">
        <f t="shared" si="33"/>
        <v>116.90250000101514</v>
      </c>
      <c r="AP46" s="9" t="str">
        <f t="shared" si="34"/>
        <v>464806.19,719755.8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24" sqref="D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87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3080.9290999964783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1540.4645499982391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4.0066439012298796E-3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41900.346247368114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167.87976675143773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3.8781158512426472E-3</v>
      </c>
      <c r="AB40" s="91">
        <f>SUM(AB42:AB65536)</f>
        <v>1.0066840594760151E-3</v>
      </c>
      <c r="AC40" s="91"/>
      <c r="AD40" s="91">
        <f>SUM(AD42:AD65536)</f>
        <v>3.8781158512426477E-3</v>
      </c>
      <c r="AE40" s="91">
        <f>SUM(AE42:AE65536)</f>
        <v>1.0066840594760151E-3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719779.04368177603</v>
      </c>
      <c r="AK40" s="92">
        <f>AK44+AG44</f>
        <v>464834.80027876759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1477.109999999986</v>
      </c>
      <c r="G41" s="72">
        <f>IF(D42=0,D41-$D$41,D41-D42)</f>
        <v>-2383.2200000000303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2803.8529776898258</v>
      </c>
      <c r="N41" s="36">
        <f>IF(F41=0,,ATAN(G41/F41))</f>
        <v>-1.0159480368127132</v>
      </c>
      <c r="O41" s="36">
        <f>ABS(DEGREES(N41))</f>
        <v>58.209534713970058</v>
      </c>
      <c r="P41" s="37" t="str">
        <f>TEXT(INT(O41),"00")</f>
        <v>58</v>
      </c>
      <c r="Q41" s="38" t="str">
        <f>TEXT((O41-P41)*60,"00")</f>
        <v>13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13</v>
      </c>
      <c r="U41" s="40" t="str">
        <f>IF(L41="",IF(G41&gt;0,"W","E"),"")</f>
        <v>E</v>
      </c>
      <c r="V41" s="41"/>
      <c r="W41" s="22">
        <f>IF(S41="due",90*(I41+K41),S41+T41/60)</f>
        <v>58.216666666666669</v>
      </c>
      <c r="X41" s="22">
        <f>IF(R41="",W41,IF(R41="N",IF(U41="E",180+W41,180-W41),IF(U41="E",360-W41,W41)))</f>
        <v>301.7833333333333</v>
      </c>
      <c r="Y41" s="22">
        <f>RADIANS(X41)</f>
        <v>5.2671127943102203</v>
      </c>
      <c r="Z41" s="64"/>
      <c r="AA41" s="58">
        <f>-M41*COS(Y41)</f>
        <v>-1476.8133347296314</v>
      </c>
      <c r="AB41" s="58">
        <f>-M41*SIN(Y41)</f>
        <v>2383.4038463644488</v>
      </c>
      <c r="AC41" s="64"/>
      <c r="AD41" s="22">
        <v>0</v>
      </c>
      <c r="AE41" s="22">
        <v>0</v>
      </c>
      <c r="AF41" s="22">
        <f t="shared" ref="AF41:AG43" si="0">AA41-AD41</f>
        <v>-1476.8133347296314</v>
      </c>
      <c r="AG41" s="22">
        <f t="shared" si="0"/>
        <v>2383.4038463644488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719751.51</v>
      </c>
      <c r="D42" s="60">
        <v>464833.44</v>
      </c>
      <c r="E42" s="79"/>
      <c r="F42" s="72">
        <f>IF(C43=0,C42-$C$42,C42-C43)</f>
        <v>-4.2900000000372529</v>
      </c>
      <c r="G42" s="72">
        <f>IF(D43=0,D42-$D$42,D42-D43)</f>
        <v>27.25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27.585623067103626</v>
      </c>
      <c r="N42" s="36">
        <f>IF(F42=0,,ATAN(G42/F42))</f>
        <v>-1.4146467508624574</v>
      </c>
      <c r="O42" s="36">
        <f>ABS(DEGREES(N42))</f>
        <v>81.053288326313663</v>
      </c>
      <c r="P42" s="37" t="str">
        <f>TEXT(INT(O42),"00")</f>
        <v>81</v>
      </c>
      <c r="Q42" s="38" t="str">
        <f>TEXT((O42-P42)*60,"00")</f>
        <v>03</v>
      </c>
      <c r="R42" s="39" t="str">
        <f>IF(L42="",IF(F42&gt;0,"S","N"),"")</f>
        <v>N</v>
      </c>
      <c r="S42" s="25" t="str">
        <f>IF(L42="",IF(INT(Q42)=60,INT(P42+1),P42),"due")</f>
        <v>81</v>
      </c>
      <c r="T42" s="38" t="str">
        <f>IF(L42="",IF(INT(Q42)=60,"00",Q42),L42)</f>
        <v>03</v>
      </c>
      <c r="U42" s="40" t="str">
        <f>IF(L42="",IF(G42&gt;0,"W","E"),"")</f>
        <v>W</v>
      </c>
      <c r="V42" s="44"/>
      <c r="W42" s="22">
        <f>IF(S42="due",90*(I42+K42),S42+T42/60)</f>
        <v>81.05</v>
      </c>
      <c r="X42" s="22">
        <f>IF(R42="",W42,IF(R42="N",IF(U42="E",180+W42,180-W42),IF(U42="E",360-W42,W42)))</f>
        <v>98.95</v>
      </c>
      <c r="Y42" s="22">
        <f>RADIANS(X42)</f>
        <v>1.7270032948483891</v>
      </c>
      <c r="Z42" s="64"/>
      <c r="AA42" s="58">
        <f>-M42*COS(Y42)</f>
        <v>4.291563928269774</v>
      </c>
      <c r="AB42" s="58">
        <f>-M42*SIN(Y42)</f>
        <v>-27.249753742922032</v>
      </c>
      <c r="AC42" s="64"/>
      <c r="AD42" s="82">
        <f>$AA$40/$M$40*M42</f>
        <v>6.3724321371814877E-4</v>
      </c>
      <c r="AE42" s="82">
        <f>$AB$40/$M$40*M42</f>
        <v>1.6541604476662914E-4</v>
      </c>
      <c r="AF42" s="22">
        <f t="shared" si="0"/>
        <v>4.2909266850560561</v>
      </c>
      <c r="AG42" s="22">
        <f t="shared" si="0"/>
        <v>-27.249919158966797</v>
      </c>
      <c r="AH42" s="63"/>
      <c r="AI42" s="38">
        <f>A42</f>
        <v>1</v>
      </c>
      <c r="AJ42" s="82">
        <f t="shared" ref="AJ42:AK44" si="1">AJ41+AF41</f>
        <v>719751.80666527036</v>
      </c>
      <c r="AK42" s="82">
        <f t="shared" si="1"/>
        <v>464833.62384636444</v>
      </c>
      <c r="AL42" s="66"/>
      <c r="AM42" s="9" t="str">
        <f>IF(A43=0,A42&amp;" - 1",A42&amp;" - "&amp;A43)</f>
        <v>1 - 2</v>
      </c>
      <c r="AN42" s="18">
        <f>F42</f>
        <v>-4.2900000000372529</v>
      </c>
      <c r="AO42" s="18">
        <f>AN42*G42</f>
        <v>-116.90250000101514</v>
      </c>
      <c r="AP42" s="9" t="str">
        <f>D42&amp;","&amp;C42</f>
        <v>464833.44,719751.51</v>
      </c>
    </row>
    <row r="43" spans="1:44">
      <c r="A43" s="20">
        <f>A42+1</f>
        <v>2</v>
      </c>
      <c r="B43" s="44"/>
      <c r="C43" s="60">
        <v>719755.8</v>
      </c>
      <c r="D43" s="60">
        <v>464806.19</v>
      </c>
      <c r="E43" s="79"/>
      <c r="F43" s="72">
        <f>IF(C44=0,C43-$C$42,C43-C44)</f>
        <v>-23.839999999967404</v>
      </c>
      <c r="G43" s="72">
        <f>IF(D44=0,D43-$D$42,D43-D44)</f>
        <v>0.51000000000931323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23.845454493434495</v>
      </c>
      <c r="N43" s="36">
        <f>IF(F43=0,,ATAN(G43/F43))</f>
        <v>-2.1389354944290388E-2</v>
      </c>
      <c r="O43" s="36">
        <f>ABS(DEGREES(N43))</f>
        <v>1.2255197648151193</v>
      </c>
      <c r="P43" s="37" t="str">
        <f>TEXT(INT(O43),"00")</f>
        <v>01</v>
      </c>
      <c r="Q43" s="38" t="str">
        <f>TEXT((O43-P43)*60,"00")</f>
        <v>14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14</v>
      </c>
      <c r="U43" s="40" t="str">
        <f>IF(L43="",IF(G43&gt;0,"W","E"),"")</f>
        <v>W</v>
      </c>
      <c r="V43" s="44"/>
      <c r="W43" s="22">
        <f>IF(S43="due",90*(I43+K43),S43+T43/60)</f>
        <v>1.2333333333333334</v>
      </c>
      <c r="X43" s="22">
        <f>IF(R43="",W43,IF(R43="N",IF(U43="E",180+W43,180-W43),IF(U43="E",360-W43,W43)))</f>
        <v>178.76666666666668</v>
      </c>
      <c r="Y43" s="22">
        <f>RADIANS(X43)</f>
        <v>3.1200669261485299</v>
      </c>
      <c r="Z43" s="64"/>
      <c r="AA43" s="58">
        <f>-M43*COS(Y43)</f>
        <v>23.839930228312465</v>
      </c>
      <c r="AB43" s="58">
        <f>-M43*SIN(Y43)</f>
        <v>-0.5132511155847157</v>
      </c>
      <c r="AC43" s="64"/>
      <c r="AD43" s="82">
        <f>$AA$40/$M$40*M43</f>
        <v>5.5084324240211972E-4</v>
      </c>
      <c r="AE43" s="82">
        <f>$AB$40/$M$40*M43</f>
        <v>1.4298827901662928E-4</v>
      </c>
      <c r="AF43" s="22">
        <f t="shared" si="0"/>
        <v>23.839379385070064</v>
      </c>
      <c r="AG43" s="22">
        <f t="shared" si="0"/>
        <v>-0.5133941038637323</v>
      </c>
      <c r="AH43" s="64"/>
      <c r="AI43" s="25">
        <f>A43</f>
        <v>2</v>
      </c>
      <c r="AJ43" s="82">
        <f t="shared" si="1"/>
        <v>719756.09759195545</v>
      </c>
      <c r="AK43" s="82">
        <f t="shared" si="1"/>
        <v>464806.37392720545</v>
      </c>
      <c r="AL43" s="66"/>
      <c r="AM43" s="9" t="str">
        <f>IF(A44=0,A43&amp;" - 1",A43&amp;" - "&amp;A44)</f>
        <v>2 - 3</v>
      </c>
      <c r="AN43" s="18">
        <f>AN42+F42+F43</f>
        <v>-32.42000000004191</v>
      </c>
      <c r="AO43" s="18">
        <f>AN43*G43</f>
        <v>-16.53420000032331</v>
      </c>
      <c r="AP43" s="9" t="str">
        <f>D43&amp;","&amp;C43</f>
        <v>464806.19,719755.8</v>
      </c>
    </row>
    <row r="44" spans="1:44" s="46" customFormat="1">
      <c r="A44" s="20">
        <f>A43+1</f>
        <v>3</v>
      </c>
      <c r="B44" s="44"/>
      <c r="C44" s="60">
        <v>719779.64</v>
      </c>
      <c r="D44" s="60">
        <v>464805.68</v>
      </c>
      <c r="E44" s="79"/>
      <c r="F44" s="72">
        <f>IF(C45=0,C44-$C$42,C44-C45)</f>
        <v>0.89000000001396984</v>
      </c>
      <c r="G44" s="72">
        <f>IF(D45=0,D44-$D$42,D44-D45)</f>
        <v>-28.940000000002328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28.953681976566635</v>
      </c>
      <c r="N44" s="22">
        <f>IF(F44=0,,ATAN(G44/F44))</f>
        <v>-1.5400527337626955</v>
      </c>
      <c r="O44" s="22">
        <f>ABS(DEGREES(N44))</f>
        <v>88.238521872187079</v>
      </c>
      <c r="P44" s="24" t="str">
        <f>TEXT(INT(O44),"00")</f>
        <v>88</v>
      </c>
      <c r="Q44" s="25" t="str">
        <f>TEXT((O44-P44)*60,"00")</f>
        <v>14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14</v>
      </c>
      <c r="U44" s="24" t="str">
        <f>IF(L44="",IF(G44&gt;0,"W","E"),"")</f>
        <v>E</v>
      </c>
      <c r="V44" s="44"/>
      <c r="W44" s="22">
        <f>IF(S44="due",90*(I44+K44),S44+T44/60)</f>
        <v>88.233333333333334</v>
      </c>
      <c r="X44" s="22">
        <f>IF(R44="",W44,IF(R44="N",IF(U44="E",180+W44,180-W44),IF(U44="E",360-W44,W44)))</f>
        <v>271.76666666666665</v>
      </c>
      <c r="Y44" s="22">
        <f>RADIANS(X44)</f>
        <v>4.7432231305032557</v>
      </c>
      <c r="Z44" s="64"/>
      <c r="AA44" s="58">
        <f>-M44*COS(Y44)</f>
        <v>-0.89262071844052027</v>
      </c>
      <c r="AB44" s="58">
        <f>-M44*SIN(Y44)</f>
        <v>28.939919285533094</v>
      </c>
      <c r="AC44" s="64"/>
      <c r="AD44" s="82">
        <f>$AA$40/$M$40*M44</f>
        <v>6.6884613433738883E-4</v>
      </c>
      <c r="AE44" s="82">
        <f>$AB$40/$M$40*M44</f>
        <v>1.7361955328483927E-4</v>
      </c>
      <c r="AF44" s="22">
        <f>AA44-AD44</f>
        <v>-0.89328956457485764</v>
      </c>
      <c r="AG44" s="22">
        <f>AB44-AE44</f>
        <v>28.93974566597981</v>
      </c>
      <c r="AH44" s="64"/>
      <c r="AI44" s="25">
        <f>A44</f>
        <v>3</v>
      </c>
      <c r="AJ44" s="82">
        <f t="shared" si="1"/>
        <v>719779.93697134056</v>
      </c>
      <c r="AK44" s="82">
        <f t="shared" si="1"/>
        <v>464805.8605331016</v>
      </c>
      <c r="AL44" s="66"/>
      <c r="AM44" s="9" t="str">
        <f>IF(A45=0,A44&amp;" - 1",A44&amp;" - "&amp;A45)</f>
        <v>3 - 4</v>
      </c>
      <c r="AN44" s="18">
        <f>AN43+F43+F44</f>
        <v>-55.369999999995343</v>
      </c>
      <c r="AO44" s="18">
        <f>AN44*G44</f>
        <v>1602.4077999999943</v>
      </c>
      <c r="AP44" s="9" t="str">
        <f>D44&amp;","&amp;C44</f>
        <v>464805.68,719779.64</v>
      </c>
    </row>
    <row r="45" spans="1:44" s="46" customFormat="1">
      <c r="A45" s="20">
        <f t="shared" ref="A45:A47" si="2">A44+1</f>
        <v>4</v>
      </c>
      <c r="B45" s="44"/>
      <c r="C45" s="60">
        <v>719778.75</v>
      </c>
      <c r="D45" s="60">
        <v>464834.62</v>
      </c>
      <c r="E45" s="79"/>
      <c r="F45" s="72">
        <f t="shared" ref="F45:F47" si="3">IF(C46=0,C45-$C$42,C45-C46)</f>
        <v>0.63000000000465661</v>
      </c>
      <c r="G45" s="72">
        <f t="shared" ref="G45:G47" si="4">IF(D46=0,D45-$D$42,D45-D46)</f>
        <v>-29.979999999981374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29.986618682320437</v>
      </c>
      <c r="N45" s="22">
        <f t="shared" ref="N45:N47" si="11">IF(F45=0,,ATAN(G45/F45))</f>
        <v>-1.5497854098181199</v>
      </c>
      <c r="O45" s="22">
        <f t="shared" ref="O45:O47" si="12">ABS(DEGREES(N45))</f>
        <v>88.796163133530925</v>
      </c>
      <c r="P45" s="24" t="str">
        <f t="shared" ref="P45:P47" si="13">TEXT(INT(O45),"00")</f>
        <v>88</v>
      </c>
      <c r="Q45" s="25" t="str">
        <f t="shared" ref="Q45:Q47" si="14">TEXT((O45-P45)*60,"00")</f>
        <v>48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88</v>
      </c>
      <c r="T45" s="25" t="str">
        <f t="shared" ref="T45:T47" si="17">IF(L45="",IF(INT(Q45)=60,"00",Q45),L45)</f>
        <v>48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88.8</v>
      </c>
      <c r="X45" s="22">
        <f t="shared" ref="X45:X47" si="20">IF(R45="",W45,IF(R45="N",IF(U45="E",180+W45,180-W45),IF(U45="E",360-W45,W45)))</f>
        <v>271.2</v>
      </c>
      <c r="Y45" s="22">
        <f t="shared" ref="Y45:Y47" si="21">RADIANS(X45)</f>
        <v>4.7333329314086212</v>
      </c>
      <c r="Z45" s="64"/>
      <c r="AA45" s="58">
        <f t="shared" ref="AA45:AA47" si="22">-M45*COS(Y45)</f>
        <v>-0.62799235932725284</v>
      </c>
      <c r="AB45" s="58">
        <f t="shared" ref="AB45:AB47" si="23">-M45*SIN(Y45)</f>
        <v>29.980042121309896</v>
      </c>
      <c r="AC45" s="64"/>
      <c r="AD45" s="82">
        <f t="shared" ref="AD45:AD47" si="24">$AA$40/$M$40*M45</f>
        <v>6.9270754592634599E-4</v>
      </c>
      <c r="AE45" s="82">
        <f t="shared" ref="AE45:AE47" si="25">$AB$40/$M$40*M45</f>
        <v>1.7981351540577553E-4</v>
      </c>
      <c r="AF45" s="22">
        <f t="shared" ref="AF45:AF47" si="26">AA45-AD45</f>
        <v>-0.62868506687317915</v>
      </c>
      <c r="AG45" s="22">
        <f t="shared" ref="AG45:AG47" si="27">AB45-AE45</f>
        <v>29.979862307794491</v>
      </c>
      <c r="AH45" s="64"/>
      <c r="AI45" s="25">
        <f t="shared" ref="AI45:AI47" si="28">A45</f>
        <v>4</v>
      </c>
      <c r="AJ45" s="82">
        <f t="shared" ref="AJ45:AJ47" si="29">AJ44+AF44</f>
        <v>719779.04368177603</v>
      </c>
      <c r="AK45" s="82">
        <f t="shared" ref="AK45:AK47" si="30">AK44+AG44</f>
        <v>464834.80027876759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-53.849999999976717</v>
      </c>
      <c r="AO45" s="18">
        <f t="shared" ref="AO45:AO47" si="33">AN45*G45</f>
        <v>1614.422999998299</v>
      </c>
      <c r="AP45" s="9" t="str">
        <f t="shared" ref="AP45:AP47" si="34">D45&amp;","&amp;C45</f>
        <v>464834.62,719778.75</v>
      </c>
    </row>
    <row r="46" spans="1:44" s="46" customFormat="1">
      <c r="A46" s="20">
        <f t="shared" si="2"/>
        <v>5</v>
      </c>
      <c r="B46" s="44"/>
      <c r="C46" s="60">
        <v>719778.12</v>
      </c>
      <c r="D46" s="60">
        <v>464864.6</v>
      </c>
      <c r="E46" s="79"/>
      <c r="F46" s="72">
        <f t="shared" si="3"/>
        <v>28.699999999953434</v>
      </c>
      <c r="G46" s="72">
        <f t="shared" si="4"/>
        <v>2.5399999999790452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28.812177980798687</v>
      </c>
      <c r="N46" s="22">
        <f t="shared" si="11"/>
        <v>8.8271756999065115E-2</v>
      </c>
      <c r="O46" s="22">
        <f t="shared" si="12"/>
        <v>5.0575991262508158</v>
      </c>
      <c r="P46" s="24" t="str">
        <f t="shared" si="13"/>
        <v>05</v>
      </c>
      <c r="Q46" s="25" t="str">
        <f t="shared" si="14"/>
        <v>03</v>
      </c>
      <c r="R46" s="23" t="str">
        <f t="shared" si="15"/>
        <v>S</v>
      </c>
      <c r="S46" s="25" t="str">
        <f t="shared" si="16"/>
        <v>05</v>
      </c>
      <c r="T46" s="25" t="str">
        <f t="shared" si="17"/>
        <v>03</v>
      </c>
      <c r="U46" s="24" t="str">
        <f t="shared" si="18"/>
        <v>W</v>
      </c>
      <c r="V46" s="44"/>
      <c r="W46" s="22">
        <f t="shared" si="19"/>
        <v>5.05</v>
      </c>
      <c r="X46" s="22">
        <f t="shared" si="20"/>
        <v>5.05</v>
      </c>
      <c r="Y46" s="22">
        <f t="shared" si="21"/>
        <v>8.813912722571364E-2</v>
      </c>
      <c r="Z46" s="64"/>
      <c r="AA46" s="58">
        <f t="shared" si="22"/>
        <v>-28.700336627150833</v>
      </c>
      <c r="AB46" s="58">
        <f t="shared" si="23"/>
        <v>-2.5361935031548897</v>
      </c>
      <c r="AC46" s="64"/>
      <c r="AD46" s="82">
        <f t="shared" si="24"/>
        <v>6.6557731344478921E-4</v>
      </c>
      <c r="AE46" s="82">
        <f t="shared" si="25"/>
        <v>1.7277103044228216E-4</v>
      </c>
      <c r="AF46" s="22">
        <f t="shared" si="26"/>
        <v>-28.701002204464277</v>
      </c>
      <c r="AG46" s="22">
        <f t="shared" si="27"/>
        <v>-2.5363662741853319</v>
      </c>
      <c r="AH46" s="64"/>
      <c r="AI46" s="25">
        <f t="shared" si="28"/>
        <v>5</v>
      </c>
      <c r="AJ46" s="82">
        <f t="shared" si="29"/>
        <v>719778.41499670921</v>
      </c>
      <c r="AK46" s="82">
        <f t="shared" si="30"/>
        <v>464864.78014107537</v>
      </c>
      <c r="AL46" s="66"/>
      <c r="AM46" s="9" t="str">
        <f t="shared" si="31"/>
        <v>5 - 6</v>
      </c>
      <c r="AN46" s="18">
        <f t="shared" si="32"/>
        <v>-24.520000000018626</v>
      </c>
      <c r="AO46" s="18">
        <f t="shared" si="33"/>
        <v>-62.2807999995335</v>
      </c>
      <c r="AP46" s="9" t="str">
        <f t="shared" si="34"/>
        <v>464864.6,719778.12</v>
      </c>
    </row>
    <row r="47" spans="1:44" s="46" customFormat="1">
      <c r="A47" s="20">
        <f t="shared" si="2"/>
        <v>6</v>
      </c>
      <c r="B47" s="44"/>
      <c r="C47" s="60">
        <v>719749.42</v>
      </c>
      <c r="D47" s="60">
        <v>464862.06</v>
      </c>
      <c r="E47" s="79"/>
      <c r="F47" s="72">
        <f t="shared" si="3"/>
        <v>-2.0899999999674037</v>
      </c>
      <c r="G47" s="72">
        <f t="shared" si="4"/>
        <v>28.619999999995343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28.696210551213852</v>
      </c>
      <c r="N47" s="22">
        <f t="shared" si="11"/>
        <v>-1.4978998671467763</v>
      </c>
      <c r="O47" s="22">
        <f t="shared" si="12"/>
        <v>85.823340520716997</v>
      </c>
      <c r="P47" s="24" t="str">
        <f t="shared" si="13"/>
        <v>85</v>
      </c>
      <c r="Q47" s="25" t="str">
        <f t="shared" si="14"/>
        <v>49</v>
      </c>
      <c r="R47" s="23" t="str">
        <f t="shared" si="15"/>
        <v>N</v>
      </c>
      <c r="S47" s="25" t="str">
        <f t="shared" si="16"/>
        <v>85</v>
      </c>
      <c r="T47" s="25" t="str">
        <f t="shared" si="17"/>
        <v>49</v>
      </c>
      <c r="U47" s="24" t="str">
        <f t="shared" si="18"/>
        <v>W</v>
      </c>
      <c r="V47" s="44"/>
      <c r="W47" s="22">
        <f t="shared" si="19"/>
        <v>85.816666666666663</v>
      </c>
      <c r="X47" s="22">
        <f t="shared" si="20"/>
        <v>94.183333333333337</v>
      </c>
      <c r="Y47" s="22">
        <f t="shared" si="21"/>
        <v>1.6438092671699929</v>
      </c>
      <c r="Z47" s="64"/>
      <c r="AA47" s="58">
        <f t="shared" si="22"/>
        <v>2.0933336641876066</v>
      </c>
      <c r="AB47" s="58">
        <f t="shared" si="23"/>
        <v>-28.619756361121876</v>
      </c>
      <c r="AC47" s="64"/>
      <c r="AD47" s="82">
        <f t="shared" si="24"/>
        <v>6.6289840141385515E-4</v>
      </c>
      <c r="AE47" s="82">
        <f t="shared" si="25"/>
        <v>1.720756365598597E-4</v>
      </c>
      <c r="AF47" s="22">
        <f t="shared" si="26"/>
        <v>2.0926707657861927</v>
      </c>
      <c r="AG47" s="22">
        <f t="shared" si="27"/>
        <v>-28.619928436758435</v>
      </c>
      <c r="AH47" s="64"/>
      <c r="AI47" s="25">
        <f t="shared" si="28"/>
        <v>6</v>
      </c>
      <c r="AJ47" s="82">
        <f t="shared" si="29"/>
        <v>719749.71399450477</v>
      </c>
      <c r="AK47" s="82">
        <f t="shared" si="30"/>
        <v>464862.2437748012</v>
      </c>
      <c r="AL47" s="66"/>
      <c r="AM47" s="9" t="str">
        <f t="shared" si="31"/>
        <v>6 - 1</v>
      </c>
      <c r="AN47" s="18">
        <f t="shared" si="32"/>
        <v>2.0899999999674037</v>
      </c>
      <c r="AO47" s="18">
        <f t="shared" si="33"/>
        <v>59.815799999057361</v>
      </c>
      <c r="AP47" s="9" t="str">
        <f t="shared" si="34"/>
        <v>464862.06,719749.42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23" sqref="D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2796.756500000035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1398.3782500000175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4.6343030062141613E-3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34296.866480095974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158.94207143243449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1.9805995156048084E-3</v>
      </c>
      <c r="AB40" s="91">
        <f>SUM(AB42:AB65536)</f>
        <v>-4.1897481919790369E-3</v>
      </c>
      <c r="AC40" s="91"/>
      <c r="AD40" s="91">
        <f>SUM(AD42:AD65536)</f>
        <v>1.9805995156048084E-3</v>
      </c>
      <c r="AE40" s="91">
        <f>SUM(AE42:AE65536)</f>
        <v>-4.1897481919790369E-3</v>
      </c>
      <c r="AF40" s="91">
        <f>SUM(AF42:AF65536)</f>
        <v>0</v>
      </c>
      <c r="AG40" s="91">
        <f>SUM(AG42:AG65536)</f>
        <v>3.9968028886505635E-15</v>
      </c>
      <c r="AH40" s="92"/>
      <c r="AI40" s="93">
        <v>1</v>
      </c>
      <c r="AJ40" s="92">
        <f>AJ44+AF44</f>
        <v>719828.07662692573</v>
      </c>
      <c r="AK40" s="92">
        <f>AK44+AG44</f>
        <v>464839.13915378461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1449.8699999999953</v>
      </c>
      <c r="G41" s="72">
        <f>IF(D42=0,D41-$D$41,D41-D42)</f>
        <v>-2384.4000000000233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2790.6068115913604</v>
      </c>
      <c r="N41" s="36">
        <f>IF(F41=0,,ATAN(G41/F41))</f>
        <v>-1.0244678303689259</v>
      </c>
      <c r="O41" s="36">
        <f>ABS(DEGREES(N41))</f>
        <v>58.697682927063802</v>
      </c>
      <c r="P41" s="37" t="str">
        <f>TEXT(INT(O41),"00")</f>
        <v>58</v>
      </c>
      <c r="Q41" s="38" t="str">
        <f>TEXT((O41-P41)*60,"00")</f>
        <v>42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42</v>
      </c>
      <c r="U41" s="40" t="str">
        <f>IF(L41="",IF(G41&gt;0,"W","E"),"")</f>
        <v>E</v>
      </c>
      <c r="V41" s="41"/>
      <c r="W41" s="22">
        <f>IF(S41="due",90*(I41+K41),S41+T41/60)</f>
        <v>58.7</v>
      </c>
      <c r="X41" s="22">
        <f>IF(R41="",W41,IF(R41="N",IF(U41="E",180+W41,180-W41),IF(U41="E",360-W41,W41)))</f>
        <v>301.3</v>
      </c>
      <c r="Y41" s="22">
        <f>RADIANS(X41)</f>
        <v>5.2586770362589155</v>
      </c>
      <c r="Z41" s="64"/>
      <c r="AA41" s="58">
        <f>-M41*COS(Y41)</f>
        <v>-1449.7735723628539</v>
      </c>
      <c r="AB41" s="58">
        <f>-M41*SIN(Y41)</f>
        <v>2384.4586315929969</v>
      </c>
      <c r="AC41" s="64"/>
      <c r="AD41" s="22">
        <v>0</v>
      </c>
      <c r="AE41" s="22">
        <v>0</v>
      </c>
      <c r="AF41" s="22">
        <f t="shared" ref="AF41:AG43" si="0">AA41-AD41</f>
        <v>-1449.7735723628539</v>
      </c>
      <c r="AG41" s="22">
        <f t="shared" si="0"/>
        <v>2384.4586315929969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719778.75</v>
      </c>
      <c r="D42" s="60">
        <v>464834.62</v>
      </c>
      <c r="E42" s="79"/>
      <c r="F42" s="72">
        <f>IF(C43=0,C42-$C$42,C42-C43)</f>
        <v>-0.89000000001396984</v>
      </c>
      <c r="G42" s="72">
        <f>IF(D43=0,D42-$D$42,D42-D43)</f>
        <v>28.940000000002328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28.953681976566635</v>
      </c>
      <c r="N42" s="36">
        <f>IF(F42=0,,ATAN(G42/F42))</f>
        <v>-1.5400527337626955</v>
      </c>
      <c r="O42" s="36">
        <f>ABS(DEGREES(N42))</f>
        <v>88.238521872187079</v>
      </c>
      <c r="P42" s="37" t="str">
        <f>TEXT(INT(O42),"00")</f>
        <v>88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14</v>
      </c>
      <c r="U42" s="40" t="str">
        <f>IF(L42="",IF(G42&gt;0,"W","E"),"")</f>
        <v>W</v>
      </c>
      <c r="V42" s="44"/>
      <c r="W42" s="22">
        <f>IF(S42="due",90*(I42+K42),S42+T42/60)</f>
        <v>88.233333333333334</v>
      </c>
      <c r="X42" s="22">
        <f>IF(R42="",W42,IF(R42="N",IF(U42="E",180+W42,180-W42),IF(U42="E",360-W42,W42)))</f>
        <v>91.766666666666666</v>
      </c>
      <c r="Y42" s="22">
        <f>RADIANS(X42)</f>
        <v>1.6016304769134631</v>
      </c>
      <c r="Z42" s="64"/>
      <c r="AA42" s="58">
        <f>-M42*COS(Y42)</f>
        <v>0.89262071844053681</v>
      </c>
      <c r="AB42" s="58">
        <f>-M42*SIN(Y42)</f>
        <v>-28.939919285533094</v>
      </c>
      <c r="AC42" s="64"/>
      <c r="AD42" s="82">
        <f>$AA$40/$M$40*M42</f>
        <v>3.6079590495422041E-4</v>
      </c>
      <c r="AE42" s="82">
        <f>$AB$40/$M$40*M42</f>
        <v>-7.6322546711003324E-4</v>
      </c>
      <c r="AF42" s="22">
        <f t="shared" si="0"/>
        <v>0.89225992253558262</v>
      </c>
      <c r="AG42" s="22">
        <f t="shared" si="0"/>
        <v>-28.939156060065983</v>
      </c>
      <c r="AH42" s="63"/>
      <c r="AI42" s="38">
        <f>A42</f>
        <v>1</v>
      </c>
      <c r="AJ42" s="82">
        <f t="shared" ref="AJ42:AK44" si="1">AJ41+AF41</f>
        <v>719778.84642763715</v>
      </c>
      <c r="AK42" s="82">
        <f t="shared" si="1"/>
        <v>464834.67863159295</v>
      </c>
      <c r="AL42" s="66"/>
      <c r="AM42" s="9" t="str">
        <f>IF(A43=0,A42&amp;" - 1",A42&amp;" - "&amp;A43)</f>
        <v>1 - 2</v>
      </c>
      <c r="AN42" s="18">
        <f>F42</f>
        <v>-0.89000000001396984</v>
      </c>
      <c r="AO42" s="18">
        <f>AN42*G42</f>
        <v>-25.756600000406358</v>
      </c>
      <c r="AP42" s="9" t="str">
        <f>D42&amp;","&amp;C42</f>
        <v>464834.62,719778.75</v>
      </c>
    </row>
    <row r="43" spans="1:44">
      <c r="A43" s="20">
        <f>A42+1</f>
        <v>2</v>
      </c>
      <c r="B43" s="44"/>
      <c r="C43" s="60">
        <v>719779.64</v>
      </c>
      <c r="D43" s="60">
        <v>464805.68</v>
      </c>
      <c r="E43" s="79"/>
      <c r="F43" s="72">
        <f>IF(C44=0,C43-$C$42,C43-C44)</f>
        <v>-45.35999999998603</v>
      </c>
      <c r="G43" s="72">
        <f>IF(D44=0,D43-$D$42,D43-D44)</f>
        <v>-0.23999999999068677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45.360634916177354</v>
      </c>
      <c r="N43" s="36">
        <f>IF(F43=0,,ATAN(G43/F43))</f>
        <v>5.2909559181970652E-3</v>
      </c>
      <c r="O43" s="36">
        <f>ABS(DEGREES(N43))</f>
        <v>0.30314944370245706</v>
      </c>
      <c r="P43" s="37" t="str">
        <f>TEXT(INT(O43),"00")</f>
        <v>00</v>
      </c>
      <c r="Q43" s="38" t="str">
        <f>TEXT((O43-P43)*60,"00")</f>
        <v>18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18</v>
      </c>
      <c r="U43" s="40" t="str">
        <f>IF(L43="",IF(G43&gt;0,"W","E"),"")</f>
        <v>E</v>
      </c>
      <c r="V43" s="44"/>
      <c r="W43" s="22">
        <f>IF(S43="due",90*(I43+K43),S43+T43/60)</f>
        <v>0.3</v>
      </c>
      <c r="X43" s="22">
        <f>IF(R43="",W43,IF(R43="N",IF(U43="E",180+W43,180-W43),IF(U43="E",360-W43,W43)))</f>
        <v>180.3</v>
      </c>
      <c r="Y43" s="22">
        <f>RADIANS(X43)</f>
        <v>3.1468286413457762</v>
      </c>
      <c r="Z43" s="64"/>
      <c r="AA43" s="58">
        <f>-M43*COS(Y43)</f>
        <v>45.36001312381736</v>
      </c>
      <c r="AB43" s="58">
        <f>-M43*SIN(Y43)</f>
        <v>0.23750664379133257</v>
      </c>
      <c r="AC43" s="64"/>
      <c r="AD43" s="82">
        <f>$AA$40/$M$40*M43</f>
        <v>5.6524525402765061E-4</v>
      </c>
      <c r="AE43" s="82">
        <f>$AB$40/$M$40*M43</f>
        <v>-1.1957163790196634E-3</v>
      </c>
      <c r="AF43" s="22">
        <f t="shared" si="0"/>
        <v>45.35944787856333</v>
      </c>
      <c r="AG43" s="22">
        <f t="shared" si="0"/>
        <v>0.23870236017035223</v>
      </c>
      <c r="AH43" s="64"/>
      <c r="AI43" s="25">
        <f>A43</f>
        <v>2</v>
      </c>
      <c r="AJ43" s="82">
        <f t="shared" si="1"/>
        <v>719779.73868755973</v>
      </c>
      <c r="AK43" s="82">
        <f t="shared" si="1"/>
        <v>464805.7394755329</v>
      </c>
      <c r="AL43" s="66"/>
      <c r="AM43" s="9" t="str">
        <f>IF(A44=0,A43&amp;" - 1",A43&amp;" - "&amp;A44)</f>
        <v>2 - 3</v>
      </c>
      <c r="AN43" s="18">
        <f>AN42+F42+F43</f>
        <v>-47.14000000001397</v>
      </c>
      <c r="AO43" s="18">
        <f>AN43*G43</f>
        <v>11.313599999564328</v>
      </c>
      <c r="AP43" s="9" t="str">
        <f>D43&amp;","&amp;C43</f>
        <v>464805.68,719779.64</v>
      </c>
    </row>
    <row r="44" spans="1:44" s="46" customFormat="1">
      <c r="A44" s="20">
        <f>A43+1</f>
        <v>3</v>
      </c>
      <c r="B44" s="44"/>
      <c r="C44" s="60">
        <v>719825</v>
      </c>
      <c r="D44" s="60">
        <v>464805.92</v>
      </c>
      <c r="E44" s="79"/>
      <c r="F44" s="72">
        <f>IF(C45=0,C44-$C$42,C44-C45)</f>
        <v>-2.9799999999813735</v>
      </c>
      <c r="G44" s="72">
        <f>IF(D45=0,D44-$D$42,D44-D45)</f>
        <v>-33.160000000032596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33.293633024980181</v>
      </c>
      <c r="N44" s="22">
        <f>IF(F44=0,,ATAN(G44/F44))</f>
        <v>1.4811697779989592</v>
      </c>
      <c r="O44" s="22">
        <f>ABS(DEGREES(N44))</f>
        <v>84.864777021669454</v>
      </c>
      <c r="P44" s="24" t="str">
        <f>TEXT(INT(O44),"00")</f>
        <v>84</v>
      </c>
      <c r="Q44" s="25" t="str">
        <f>TEXT((O44-P44)*60,"00")</f>
        <v>52</v>
      </c>
      <c r="R44" s="23" t="str">
        <f>IF(L44="",IF(F44&gt;0,"S","N"),"")</f>
        <v>N</v>
      </c>
      <c r="S44" s="25" t="str">
        <f>IF(L44="",IF(INT(Q44)=60,INT(P44+1),P44),"due")</f>
        <v>84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84.86666666666666</v>
      </c>
      <c r="X44" s="22">
        <f>IF(R44="",W44,IF(R44="N",IF(U44="E",180+W44,180-W44),IF(U44="E",360-W44,W44)))</f>
        <v>264.86666666666667</v>
      </c>
      <c r="Y44" s="22">
        <f>RADIANS(X44)</f>
        <v>4.6227954121156474</v>
      </c>
      <c r="Z44" s="64"/>
      <c r="AA44" s="58">
        <f>-M44*COS(Y44)</f>
        <v>2.9789063640890365</v>
      </c>
      <c r="AB44" s="58">
        <f>-M44*SIN(Y44)</f>
        <v>33.160098263968408</v>
      </c>
      <c r="AC44" s="64"/>
      <c r="AD44" s="82">
        <f>$AA$40/$M$40*M44</f>
        <v>4.1487664560878302E-4</v>
      </c>
      <c r="AE44" s="82">
        <f>$AB$40/$M$40*M44</f>
        <v>-8.7762753759077329E-4</v>
      </c>
      <c r="AF44" s="22">
        <f>AA44-AD44</f>
        <v>2.9784914874434278</v>
      </c>
      <c r="AG44" s="22">
        <f>AB44-AE44</f>
        <v>33.160975891505998</v>
      </c>
      <c r="AH44" s="64"/>
      <c r="AI44" s="25">
        <f>A44</f>
        <v>3</v>
      </c>
      <c r="AJ44" s="82">
        <f t="shared" si="1"/>
        <v>719825.09813543828</v>
      </c>
      <c r="AK44" s="82">
        <f t="shared" si="1"/>
        <v>464805.97817789309</v>
      </c>
      <c r="AL44" s="66"/>
      <c r="AM44" s="9" t="str">
        <f>IF(A45=0,A44&amp;" - 1",A44&amp;" - "&amp;A45)</f>
        <v>3 - 4</v>
      </c>
      <c r="AN44" s="18">
        <f>AN43+F43+F44</f>
        <v>-95.479999999981374</v>
      </c>
      <c r="AO44" s="18">
        <f>AN44*G44</f>
        <v>3166.1168000024945</v>
      </c>
      <c r="AP44" s="9" t="str">
        <f>D44&amp;","&amp;C44</f>
        <v>464805.92,719825</v>
      </c>
    </row>
    <row r="45" spans="1:44" s="46" customFormat="1">
      <c r="A45" s="20">
        <f t="shared" ref="A45:A46" si="2">A44+1</f>
        <v>4</v>
      </c>
      <c r="B45" s="44"/>
      <c r="C45" s="60">
        <v>719827.98</v>
      </c>
      <c r="D45" s="60">
        <v>464839.08</v>
      </c>
      <c r="E45" s="79"/>
      <c r="F45" s="72">
        <f t="shared" ref="F45:F46" si="3">IF(C46=0,C45-$C$42,C45-C46)</f>
        <v>0.89000000001396984</v>
      </c>
      <c r="G45" s="72">
        <f t="shared" ref="G45:G46" si="4">IF(D46=0,D45-$D$42,D45-D46)</f>
        <v>2.8300000000162981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2.9666479400355401</v>
      </c>
      <c r="N45" s="22">
        <f t="shared" ref="N45:N46" si="11">IF(F45=0,,ATAN(G45/F45))</f>
        <v>1.2661016876199394</v>
      </c>
      <c r="O45" s="22">
        <f t="shared" ref="O45:O46" si="12">ABS(DEGREES(N45))</f>
        <v>72.542283135013477</v>
      </c>
      <c r="P45" s="24" t="str">
        <f t="shared" ref="P45:P46" si="13">TEXT(INT(O45),"00")</f>
        <v>72</v>
      </c>
      <c r="Q45" s="25" t="str">
        <f t="shared" ref="Q45:Q46" si="14">TEXT((O45-P45)*60,"00")</f>
        <v>33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72</v>
      </c>
      <c r="T45" s="25" t="str">
        <f t="shared" ref="T45:T46" si="17">IF(L45="",IF(INT(Q45)=60,"00",Q45),L45)</f>
        <v>33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72.55</v>
      </c>
      <c r="X45" s="22">
        <f t="shared" ref="X45:X46" si="20">IF(R45="",W45,IF(R45="N",IF(U45="E",180+W45,180-W45),IF(U45="E",360-W45,W45)))</f>
        <v>72.55</v>
      </c>
      <c r="Y45" s="22">
        <f t="shared" ref="Y45:Y46" si="21">RADIANS(X45)</f>
        <v>1.2662363723218861</v>
      </c>
      <c r="Z45" s="64"/>
      <c r="AA45" s="58">
        <f t="shared" ref="AA45:AA46" si="22">-M45*COS(Y45)</f>
        <v>-0.88961883423632448</v>
      </c>
      <c r="AB45" s="58">
        <f t="shared" ref="AB45:AB46" si="23">-M45*SIN(Y45)</f>
        <v>-2.8301198437326143</v>
      </c>
      <c r="AC45" s="64"/>
      <c r="AD45" s="82">
        <f t="shared" ref="AD45:AD46" si="24">$AA$40/$M$40*M45</f>
        <v>3.6967817394415568E-5</v>
      </c>
      <c r="AE45" s="82">
        <f t="shared" ref="AE45:AE46" si="25">$AB$40/$M$40*M45</f>
        <v>-7.8201496501107093E-5</v>
      </c>
      <c r="AF45" s="22">
        <f t="shared" ref="AF45:AF46" si="26">AA45-AD45</f>
        <v>-0.88965580205371886</v>
      </c>
      <c r="AG45" s="22">
        <f t="shared" ref="AG45:AG46" si="27">AB45-AE45</f>
        <v>-2.8300416422361132</v>
      </c>
      <c r="AH45" s="64"/>
      <c r="AI45" s="25">
        <f t="shared" ref="AI45:AI46" si="28">A45</f>
        <v>4</v>
      </c>
      <c r="AJ45" s="82">
        <f t="shared" ref="AJ45:AJ46" si="29">AJ44+AF44</f>
        <v>719828.07662692573</v>
      </c>
      <c r="AK45" s="82">
        <f t="shared" ref="AK45:AK46" si="30">AK44+AG44</f>
        <v>464839.13915378461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-97.569999999948777</v>
      </c>
      <c r="AO45" s="18">
        <f t="shared" ref="AO45:AO46" si="33">AN45*G45</f>
        <v>-276.12310000144527</v>
      </c>
      <c r="AP45" s="9" t="str">
        <f t="shared" ref="AP45:AP46" si="34">D45&amp;","&amp;C45</f>
        <v>464839.08,719827.98</v>
      </c>
    </row>
    <row r="46" spans="1:44" s="46" customFormat="1">
      <c r="A46" s="20">
        <f t="shared" si="2"/>
        <v>5</v>
      </c>
      <c r="B46" s="44"/>
      <c r="C46" s="60">
        <v>719827.09</v>
      </c>
      <c r="D46" s="60">
        <v>464836.25</v>
      </c>
      <c r="E46" s="79"/>
      <c r="F46" s="72">
        <f t="shared" si="3"/>
        <v>48.339999999967404</v>
      </c>
      <c r="G46" s="72">
        <f t="shared" si="4"/>
        <v>1.6300000000046566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48.367473574674783</v>
      </c>
      <c r="N46" s="22">
        <f t="shared" si="11"/>
        <v>3.3706715950432238E-2</v>
      </c>
      <c r="O46" s="22">
        <f t="shared" si="12"/>
        <v>1.9312525652060606</v>
      </c>
      <c r="P46" s="24" t="str">
        <f t="shared" si="13"/>
        <v>01</v>
      </c>
      <c r="Q46" s="25" t="str">
        <f t="shared" si="14"/>
        <v>56</v>
      </c>
      <c r="R46" s="23" t="str">
        <f t="shared" si="15"/>
        <v>S</v>
      </c>
      <c r="S46" s="25" t="str">
        <f t="shared" si="16"/>
        <v>01</v>
      </c>
      <c r="T46" s="25" t="str">
        <f t="shared" si="17"/>
        <v>56</v>
      </c>
      <c r="U46" s="24" t="str">
        <f t="shared" si="18"/>
        <v>W</v>
      </c>
      <c r="V46" s="44"/>
      <c r="W46" s="22">
        <f t="shared" si="19"/>
        <v>1.9333333333333333</v>
      </c>
      <c r="X46" s="22">
        <f t="shared" si="20"/>
        <v>1.9333333333333333</v>
      </c>
      <c r="Y46" s="22">
        <f t="shared" si="21"/>
        <v>3.3743032205223705E-2</v>
      </c>
      <c r="Z46" s="64"/>
      <c r="AA46" s="58">
        <f t="shared" si="22"/>
        <v>-48.339940772595007</v>
      </c>
      <c r="AB46" s="58">
        <f t="shared" si="23"/>
        <v>-1.6317555266860098</v>
      </c>
      <c r="AC46" s="64"/>
      <c r="AD46" s="82">
        <f t="shared" si="24"/>
        <v>6.0271389361973881E-4</v>
      </c>
      <c r="AE46" s="82">
        <f t="shared" si="25"/>
        <v>-1.2749773117574602E-3</v>
      </c>
      <c r="AF46" s="22">
        <f t="shared" si="26"/>
        <v>-48.340543486488627</v>
      </c>
      <c r="AG46" s="22">
        <f t="shared" si="27"/>
        <v>-1.6304805493742522</v>
      </c>
      <c r="AH46" s="64"/>
      <c r="AI46" s="25">
        <f t="shared" si="28"/>
        <v>5</v>
      </c>
      <c r="AJ46" s="82">
        <f t="shared" si="29"/>
        <v>719827.18697112368</v>
      </c>
      <c r="AK46" s="82">
        <f t="shared" si="30"/>
        <v>464836.30911214236</v>
      </c>
      <c r="AL46" s="66"/>
      <c r="AM46" s="9" t="str">
        <f t="shared" si="31"/>
        <v>5 - 1</v>
      </c>
      <c r="AN46" s="18">
        <f t="shared" si="32"/>
        <v>-48.339999999967404</v>
      </c>
      <c r="AO46" s="18">
        <f t="shared" si="33"/>
        <v>-78.794200000171969</v>
      </c>
      <c r="AP46" s="9" t="str">
        <f t="shared" si="34"/>
        <v>464836.25,719827.09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25" sqref="D2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2855.4432999987243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1427.7216499993622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7.6802709002068406E-4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202235.06264670601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200000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200000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155.32200666470035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4.2031573499623498E-4</v>
      </c>
      <c r="AB40" s="91">
        <f>SUM(AB42:AB65536)</f>
        <v>-6.428065758221635E-4</v>
      </c>
      <c r="AC40" s="91"/>
      <c r="AD40" s="91">
        <f>SUM(AD42:AD65536)</f>
        <v>4.2031573499623498E-4</v>
      </c>
      <c r="AE40" s="91">
        <f>SUM(AE42:AE65536)</f>
        <v>-6.428065758221636E-4</v>
      </c>
      <c r="AF40" s="91">
        <f>SUM(AF42:AF65536)</f>
        <v>-6.8833827526759706E-15</v>
      </c>
      <c r="AG40" s="91">
        <f>SUM(AG42:AG65536)</f>
        <v>0</v>
      </c>
      <c r="AH40" s="92"/>
      <c r="AI40" s="93">
        <v>1</v>
      </c>
      <c r="AJ40" s="92">
        <f>AJ44+AF44</f>
        <v>719778.21851642441</v>
      </c>
      <c r="AK40" s="92">
        <f>AK44+AG44</f>
        <v>464864.65854961338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1449.8699999999953</v>
      </c>
      <c r="G41" s="72">
        <f>IF(D42=0,D41-$D$41,D41-D42)</f>
        <v>-2384.4000000000233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2790.6068115913604</v>
      </c>
      <c r="N41" s="36">
        <f>IF(F41=0,,ATAN(G41/F41))</f>
        <v>-1.0244678303689259</v>
      </c>
      <c r="O41" s="36">
        <f>ABS(DEGREES(N41))</f>
        <v>58.697682927063802</v>
      </c>
      <c r="P41" s="37" t="str">
        <f>TEXT(INT(O41),"00")</f>
        <v>58</v>
      </c>
      <c r="Q41" s="38" t="str">
        <f>TEXT((O41-P41)*60,"00")</f>
        <v>42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42</v>
      </c>
      <c r="U41" s="40" t="str">
        <f>IF(L41="",IF(G41&gt;0,"W","E"),"")</f>
        <v>E</v>
      </c>
      <c r="V41" s="41"/>
      <c r="W41" s="22">
        <f>IF(S41="due",90*(I41+K41),S41+T41/60)</f>
        <v>58.7</v>
      </c>
      <c r="X41" s="22">
        <f>IF(R41="",W41,IF(R41="N",IF(U41="E",180+W41,180-W41),IF(U41="E",360-W41,W41)))</f>
        <v>301.3</v>
      </c>
      <c r="Y41" s="22">
        <f>RADIANS(X41)</f>
        <v>5.2586770362589155</v>
      </c>
      <c r="Z41" s="64"/>
      <c r="AA41" s="58">
        <f>-M41*COS(Y41)</f>
        <v>-1449.7735723628539</v>
      </c>
      <c r="AB41" s="58">
        <f>-M41*SIN(Y41)</f>
        <v>2384.4586315929969</v>
      </c>
      <c r="AC41" s="64"/>
      <c r="AD41" s="22">
        <v>0</v>
      </c>
      <c r="AE41" s="22">
        <v>0</v>
      </c>
      <c r="AF41" s="22">
        <f t="shared" ref="AF41:AG43" si="0">AA41-AD41</f>
        <v>-1449.7735723628539</v>
      </c>
      <c r="AG41" s="22">
        <f t="shared" si="0"/>
        <v>2384.4586315929969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719778.75</v>
      </c>
      <c r="D42" s="60">
        <v>464834.62</v>
      </c>
      <c r="E42" s="79"/>
      <c r="F42" s="72">
        <f>IF(C43=0,C42-$C$42,C42-C43)</f>
        <v>-48.339999999967404</v>
      </c>
      <c r="G42" s="72">
        <f>IF(D43=0,D42-$D$42,D42-D43)</f>
        <v>-1.6300000000046566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48.367473574674783</v>
      </c>
      <c r="N42" s="36">
        <f>IF(F42=0,,ATAN(G42/F42))</f>
        <v>3.3706715950432238E-2</v>
      </c>
      <c r="O42" s="36">
        <f>ABS(DEGREES(N42))</f>
        <v>1.9312525652060606</v>
      </c>
      <c r="P42" s="37" t="str">
        <f>TEXT(INT(O42),"00")</f>
        <v>01</v>
      </c>
      <c r="Q42" s="38" t="str">
        <f>TEXT((O42-P42)*60,"00")</f>
        <v>56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56</v>
      </c>
      <c r="U42" s="40" t="str">
        <f>IF(L42="",IF(G42&gt;0,"W","E"),"")</f>
        <v>E</v>
      </c>
      <c r="V42" s="44"/>
      <c r="W42" s="22">
        <f>IF(S42="due",90*(I42+K42),S42+T42/60)</f>
        <v>1.9333333333333333</v>
      </c>
      <c r="X42" s="22">
        <f>IF(R42="",W42,IF(R42="N",IF(U42="E",180+W42,180-W42),IF(U42="E",360-W42,W42)))</f>
        <v>181.93333333333334</v>
      </c>
      <c r="Y42" s="22">
        <f>RADIANS(X42)</f>
        <v>3.1753356857950168</v>
      </c>
      <c r="Z42" s="64"/>
      <c r="AA42" s="58">
        <f>-M42*COS(Y42)</f>
        <v>48.339940772595007</v>
      </c>
      <c r="AB42" s="58">
        <f>-M42*SIN(Y42)</f>
        <v>1.6317555266860022</v>
      </c>
      <c r="AC42" s="64"/>
      <c r="AD42" s="82">
        <f>$AA$40/$M$40*M42</f>
        <v>1.3088686298868597E-4</v>
      </c>
      <c r="AE42" s="82">
        <f>$AB$40/$M$40*M42</f>
        <v>-2.0017079831335734E-4</v>
      </c>
      <c r="AF42" s="22">
        <f t="shared" si="0"/>
        <v>48.339809885732016</v>
      </c>
      <c r="AG42" s="22">
        <f t="shared" si="0"/>
        <v>1.6319556974843155</v>
      </c>
      <c r="AH42" s="63"/>
      <c r="AI42" s="38">
        <f>A42</f>
        <v>1</v>
      </c>
      <c r="AJ42" s="82">
        <f t="shared" ref="AJ42:AK44" si="1">AJ41+AF41</f>
        <v>719778.84642763715</v>
      </c>
      <c r="AK42" s="82">
        <f t="shared" si="1"/>
        <v>464834.67863159295</v>
      </c>
      <c r="AL42" s="66"/>
      <c r="AM42" s="9" t="str">
        <f>IF(A43=0,A42&amp;" - 1",A42&amp;" - "&amp;A43)</f>
        <v>1 - 2</v>
      </c>
      <c r="AN42" s="18">
        <f>F42</f>
        <v>-48.339999999967404</v>
      </c>
      <c r="AO42" s="18">
        <f>AN42*G42</f>
        <v>78.794200000171969</v>
      </c>
      <c r="AP42" s="9" t="str">
        <f>D42&amp;","&amp;C42</f>
        <v>464834.62,719778.75</v>
      </c>
    </row>
    <row r="43" spans="1:44">
      <c r="A43" s="20">
        <f>A42+1</f>
        <v>2</v>
      </c>
      <c r="B43" s="44"/>
      <c r="C43" s="60">
        <v>719827.09</v>
      </c>
      <c r="D43" s="60">
        <v>464836.25</v>
      </c>
      <c r="E43" s="79"/>
      <c r="F43" s="72">
        <f>IF(C44=0,C43-$C$42,C43-C44)</f>
        <v>1.8399999999674037</v>
      </c>
      <c r="G43" s="72">
        <f>IF(D44=0,D43-$D$42,D43-D44)</f>
        <v>-29.760000000009313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29.816827463706367</v>
      </c>
      <c r="N43" s="36">
        <f>IF(F43=0,,ATAN(G43/F43))</f>
        <v>-1.5090469727669849</v>
      </c>
      <c r="O43" s="36">
        <f>ABS(DEGREES(N43))</f>
        <v>86.462022626541511</v>
      </c>
      <c r="P43" s="37" t="str">
        <f>TEXT(INT(O43),"00")</f>
        <v>86</v>
      </c>
      <c r="Q43" s="38" t="str">
        <f>TEXT((O43-P43)*60,"00")</f>
        <v>28</v>
      </c>
      <c r="R43" s="39" t="str">
        <f>IF(L43="",IF(F43&gt;0,"S","N"),"")</f>
        <v>S</v>
      </c>
      <c r="S43" s="25" t="str">
        <f>IF(L43="",IF(INT(Q43)=60,INT(P43+1),P43),"due")</f>
        <v>86</v>
      </c>
      <c r="T43" s="38" t="str">
        <f>IF(L43="",IF(INT(Q43)=60,"00",Q43),L43)</f>
        <v>28</v>
      </c>
      <c r="U43" s="40" t="str">
        <f>IF(L43="",IF(G43&gt;0,"W","E"),"")</f>
        <v>E</v>
      </c>
      <c r="V43" s="44"/>
      <c r="W43" s="22">
        <f>IF(S43="due",90*(I43+K43),S43+T43/60)</f>
        <v>86.466666666666669</v>
      </c>
      <c r="X43" s="22">
        <f>IF(R43="",W43,IF(R43="N",IF(U43="E",180+W43,180-W43),IF(U43="E",360-W43,W43)))</f>
        <v>273.5333333333333</v>
      </c>
      <c r="Y43" s="22">
        <f>RADIANS(X43)</f>
        <v>4.7740572806218227</v>
      </c>
      <c r="Z43" s="64"/>
      <c r="AA43" s="58">
        <f>-M43*COS(Y43)</f>
        <v>-1.8375878331123257</v>
      </c>
      <c r="AB43" s="58">
        <f>-M43*SIN(Y43)</f>
        <v>29.760149041226789</v>
      </c>
      <c r="AC43" s="64"/>
      <c r="AD43" s="82">
        <f>$AA$40/$M$40*M43</f>
        <v>8.068709656654142E-5</v>
      </c>
      <c r="AE43" s="82">
        <f>$AB$40/$M$40*M43</f>
        <v>-1.2339817888910425E-4</v>
      </c>
      <c r="AF43" s="22">
        <f t="shared" si="0"/>
        <v>-1.8376685202088923</v>
      </c>
      <c r="AG43" s="22">
        <f t="shared" si="0"/>
        <v>29.760272439405679</v>
      </c>
      <c r="AH43" s="64"/>
      <c r="AI43" s="25">
        <f>A43</f>
        <v>2</v>
      </c>
      <c r="AJ43" s="82">
        <f t="shared" si="1"/>
        <v>719827.18623752287</v>
      </c>
      <c r="AK43" s="82">
        <f t="shared" si="1"/>
        <v>464836.31058729044</v>
      </c>
      <c r="AL43" s="66"/>
      <c r="AM43" s="9" t="str">
        <f>IF(A44=0,A43&amp;" - 1",A43&amp;" - "&amp;A44)</f>
        <v>2 - 3</v>
      </c>
      <c r="AN43" s="18">
        <f>AN42+F42+F43</f>
        <v>-94.839999999967404</v>
      </c>
      <c r="AO43" s="18">
        <f>AN43*G43</f>
        <v>2822.4383999999131</v>
      </c>
      <c r="AP43" s="9" t="str">
        <f>D43&amp;","&amp;C43</f>
        <v>464836.25,719827.09</v>
      </c>
    </row>
    <row r="44" spans="1:44" s="46" customFormat="1">
      <c r="A44" s="20">
        <f>A43+1</f>
        <v>3</v>
      </c>
      <c r="B44" s="44"/>
      <c r="C44" s="60">
        <v>719825.25</v>
      </c>
      <c r="D44" s="60">
        <v>464866.01</v>
      </c>
      <c r="E44" s="79"/>
      <c r="F44" s="72">
        <f>IF(C45=0,C44-$C$42,C44-C45)</f>
        <v>47.130000000004657</v>
      </c>
      <c r="G44" s="72">
        <f>IF(D45=0,D44-$D$42,D44-D45)</f>
        <v>1.4100000000325963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47.151086943998763</v>
      </c>
      <c r="N44" s="22">
        <f>IF(F44=0,,ATAN(G44/F44))</f>
        <v>2.9908329219720985E-2</v>
      </c>
      <c r="O44" s="22">
        <f>ABS(DEGREES(N44))</f>
        <v>1.7136210365778111</v>
      </c>
      <c r="P44" s="24" t="str">
        <f>TEXT(INT(O44),"00")</f>
        <v>01</v>
      </c>
      <c r="Q44" s="25" t="str">
        <f>TEXT((O44-P44)*60,"00")</f>
        <v>43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43</v>
      </c>
      <c r="U44" s="24" t="str">
        <f>IF(L44="",IF(G44&gt;0,"W","E"),"")</f>
        <v>W</v>
      </c>
      <c r="V44" s="44"/>
      <c r="W44" s="22">
        <f>IF(S44="due",90*(I44+K44),S44+T44/60)</f>
        <v>1.7166666666666668</v>
      </c>
      <c r="X44" s="22">
        <f>IF(R44="",W44,IF(R44="N",IF(U44="E",180+W44,180-W44),IF(U44="E",360-W44,W44)))</f>
        <v>1.7166666666666668</v>
      </c>
      <c r="Y44" s="22">
        <f>RADIANS(X44)</f>
        <v>2.9961485492569325E-2</v>
      </c>
      <c r="Z44" s="64"/>
      <c r="AA44" s="58">
        <f>-M44*COS(Y44)</f>
        <v>-47.129924983074957</v>
      </c>
      <c r="AB44" s="58">
        <f>-M44*SIN(Y44)</f>
        <v>-1.4125052531787183</v>
      </c>
      <c r="AC44" s="64"/>
      <c r="AD44" s="82">
        <f>$AA$40/$M$40*M44</f>
        <v>1.2759520811188622E-4</v>
      </c>
      <c r="AE44" s="82">
        <f>$AB$40/$M$40*M44</f>
        <v>-1.9513673172014991E-4</v>
      </c>
      <c r="AF44" s="22">
        <f>AA44-AD44</f>
        <v>-47.13005257828307</v>
      </c>
      <c r="AG44" s="22">
        <f>AB44-AE44</f>
        <v>-1.4123101164469982</v>
      </c>
      <c r="AH44" s="64"/>
      <c r="AI44" s="25">
        <f>A44</f>
        <v>3</v>
      </c>
      <c r="AJ44" s="82">
        <f t="shared" si="1"/>
        <v>719825.3485690027</v>
      </c>
      <c r="AK44" s="82">
        <f t="shared" si="1"/>
        <v>464866.07085972984</v>
      </c>
      <c r="AL44" s="66"/>
      <c r="AM44" s="9" t="str">
        <f>IF(A45=0,A44&amp;" - 1",A44&amp;" - "&amp;A45)</f>
        <v>3 - 4</v>
      </c>
      <c r="AN44" s="18">
        <f>AN43+F43+F44</f>
        <v>-45.869999999995343</v>
      </c>
      <c r="AO44" s="18">
        <f>AN44*G44</f>
        <v>-64.676700001488626</v>
      </c>
      <c r="AP44" s="9" t="str">
        <f>D44&amp;","&amp;C44</f>
        <v>464866.01,719825.25</v>
      </c>
    </row>
    <row r="45" spans="1:44" s="46" customFormat="1">
      <c r="A45" s="20">
        <f>A44+1</f>
        <v>4</v>
      </c>
      <c r="B45" s="44"/>
      <c r="C45" s="60">
        <v>719778.12</v>
      </c>
      <c r="D45" s="60">
        <v>464864.6</v>
      </c>
      <c r="E45" s="79"/>
      <c r="F45" s="72">
        <f>IF(C46=0,C45-$C$42,C45-C46)</f>
        <v>-0.63000000000465661</v>
      </c>
      <c r="G45" s="72">
        <f>IF(D46=0,D45-$D$42,D45-D46)</f>
        <v>29.979999999981374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29.986618682320437</v>
      </c>
      <c r="N45" s="22">
        <f>IF(F45=0,,ATAN(G45/F45))</f>
        <v>-1.5497854098181199</v>
      </c>
      <c r="O45" s="22">
        <f>ABS(DEGREES(N45))</f>
        <v>88.796163133530925</v>
      </c>
      <c r="P45" s="24" t="str">
        <f>TEXT(INT(O45),"00")</f>
        <v>88</v>
      </c>
      <c r="Q45" s="25" t="str">
        <f>TEXT((O45-P45)*60,"00")</f>
        <v>48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48</v>
      </c>
      <c r="U45" s="24" t="str">
        <f>IF(L45="",IF(G45&gt;0,"W","E"),"")</f>
        <v>W</v>
      </c>
      <c r="V45" s="44"/>
      <c r="W45" s="22">
        <f>IF(S45="due",90*(I45+K45),S45+T45/60)</f>
        <v>88.8</v>
      </c>
      <c r="X45" s="22">
        <f>IF(R45="",W45,IF(R45="N",IF(U45="E",180+W45,180-W45),IF(U45="E",360-W45,W45)))</f>
        <v>91.2</v>
      </c>
      <c r="Y45" s="22">
        <f>RADIANS(X45)</f>
        <v>1.5917402778188285</v>
      </c>
      <c r="Z45" s="64"/>
      <c r="AA45" s="58">
        <f>-M45*COS(Y45)</f>
        <v>0.62799235932726982</v>
      </c>
      <c r="AB45" s="58">
        <f>-M45*SIN(Y45)</f>
        <v>-29.980042121309896</v>
      </c>
      <c r="AC45" s="64"/>
      <c r="AD45" s="82">
        <f>$AA$40/$M$40*M45</f>
        <v>8.114656732912137E-5</v>
      </c>
      <c r="AE45" s="82">
        <f>$AB$40/$M$40*M45</f>
        <v>-1.2410086689955207E-4</v>
      </c>
      <c r="AF45" s="22">
        <f>AA45-AD45</f>
        <v>0.62791121275994066</v>
      </c>
      <c r="AG45" s="22">
        <f>AB45-AE45</f>
        <v>-29.979918020442998</v>
      </c>
      <c r="AH45" s="64"/>
      <c r="AI45" s="25">
        <f>A45</f>
        <v>4</v>
      </c>
      <c r="AJ45" s="82">
        <f t="shared" ref="AJ45" si="2">AJ44+AF44</f>
        <v>719778.21851642441</v>
      </c>
      <c r="AK45" s="82">
        <f t="shared" ref="AK45" si="3">AK44+AG44</f>
        <v>464864.65854961338</v>
      </c>
      <c r="AL45" s="66"/>
      <c r="AM45" s="9" t="str">
        <f>IF(A46=0,A45&amp;" - 1",A45&amp;" - "&amp;A46)</f>
        <v>4 - 1</v>
      </c>
      <c r="AN45" s="18">
        <f>AN44+F44+F45</f>
        <v>0.63000000000465661</v>
      </c>
      <c r="AO45" s="18">
        <f>AN45*G45</f>
        <v>18.887400000127872</v>
      </c>
      <c r="AP45" s="9" t="str">
        <f>D45&amp;","&amp;C45</f>
        <v>464864.6,719778.12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4672</vt:lpstr>
      <vt:lpstr>4673</vt:lpstr>
      <vt:lpstr>4674</vt:lpstr>
      <vt:lpstr>4675</vt:lpstr>
      <vt:lpstr>4676</vt:lpstr>
      <vt:lpstr>4677</vt:lpstr>
      <vt:lpstr>4678</vt:lpstr>
      <vt:lpstr>4679</vt:lpstr>
      <vt:lpstr>4680</vt:lpstr>
      <vt:lpstr>4681</vt:lpstr>
      <vt:lpstr>'4672'!Print_Area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2007-05-23T00:43:06Z</dcterms:modified>
</cp:coreProperties>
</file>