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4682" sheetId="2" r:id="rId1"/>
    <sheet name="4683" sheetId="4" r:id="rId2"/>
    <sheet name="4684" sheetId="5" r:id="rId3"/>
    <sheet name="4685" sheetId="6" r:id="rId4"/>
    <sheet name="4686" sheetId="7" r:id="rId5"/>
    <sheet name="4687" sheetId="8" r:id="rId6"/>
    <sheet name="4688" sheetId="9" r:id="rId7"/>
    <sheet name="4689" sheetId="10" r:id="rId8"/>
    <sheet name="4690" sheetId="11" r:id="rId9"/>
    <sheet name="4691" sheetId="3" r:id="rId10"/>
  </sheets>
  <definedNames>
    <definedName name="_xlnm.Print_Area" localSheetId="0">'4682'!$A$1:$AJ$43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6" i="10"/>
  <c r="G46"/>
  <c r="F46"/>
  <c r="N46" s="1"/>
  <c r="O46" s="1"/>
  <c r="AP45"/>
  <c r="G45"/>
  <c r="F45"/>
  <c r="N45" s="1"/>
  <c r="O45" s="1"/>
  <c r="A45"/>
  <c r="A46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5" i="7"/>
  <c r="G45"/>
  <c r="F45"/>
  <c r="N45" s="1"/>
  <c r="O45" s="1"/>
  <c r="A45"/>
  <c r="AM45" s="1"/>
  <c r="AP45" i="6"/>
  <c r="G45"/>
  <c r="F45"/>
  <c r="N45" s="1"/>
  <c r="O45" s="1"/>
  <c r="A45"/>
  <c r="AM45" s="1"/>
  <c r="AP46" i="5"/>
  <c r="G46"/>
  <c r="F46"/>
  <c r="N46" s="1"/>
  <c r="O46" s="1"/>
  <c r="AP45"/>
  <c r="G45"/>
  <c r="F45"/>
  <c r="N45" s="1"/>
  <c r="O45" s="1"/>
  <c r="A45"/>
  <c r="A46" s="1"/>
  <c r="AP47" i="4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5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5" i="6"/>
  <c r="T45"/>
  <c r="S45"/>
  <c r="W45" s="1"/>
  <c r="R45"/>
  <c r="X45" s="1"/>
  <c r="Y45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6" i="10"/>
  <c r="AA46"/>
  <c r="AB45"/>
  <c r="AA45"/>
  <c r="AB46" i="9"/>
  <c r="AA46"/>
  <c r="AB45"/>
  <c r="AA45"/>
  <c r="AB46" i="8"/>
  <c r="AA46"/>
  <c r="AB45"/>
  <c r="AA45"/>
  <c r="AB45" i="7"/>
  <c r="AA45"/>
  <c r="AB45" i="6"/>
  <c r="AA45"/>
  <c r="AB46" i="5"/>
  <c r="AA46"/>
  <c r="AB45"/>
  <c r="AA45"/>
  <c r="AB47" i="4"/>
  <c r="AA47"/>
  <c r="AB46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7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4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6" s="1"/>
  <c r="AJ40"/>
  <c r="AK45"/>
  <c r="AK46" s="1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0"/>
  <c r="AK45"/>
  <c r="AK40"/>
  <c r="AJ45" i="6"/>
  <c r="AJ40"/>
  <c r="AK45"/>
  <c r="AK40"/>
  <c r="AJ45" i="5"/>
  <c r="AJ46" s="1"/>
  <c r="AJ40"/>
  <c r="AK45"/>
  <c r="AK46" s="1"/>
  <c r="AK40"/>
  <c r="AJ45" i="4"/>
  <c r="AJ46" s="1"/>
  <c r="AJ47" s="1"/>
  <c r="AJ40"/>
  <c r="AK45"/>
  <c r="AK46" s="1"/>
  <c r="AK47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<sst xmlns="http://schemas.openxmlformats.org/spreadsheetml/2006/main" count="930" uniqueCount="99">
  <si>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</si>
  <si>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</si>
  <si>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</si>
  <si>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</si>
  <si>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</si>
  <si>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</si>
  <si>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</si>
  <si>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</si>
  <si>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</si>
  <si>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</si>
  <si>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</si>
  <si>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</si>
  <si>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</si>
  <si>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</si>
  <si>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</si>
  <si>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</si>
  <si>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</si>
  <si>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</si>
  <si>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</si>
  <si>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</si>
  <si>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</si>
  <si>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</si>
  <si>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</si>
  <si>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</si>
  <si>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</si>
  <si>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</si>
  <si>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</si>
  <si>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</si>
  <si>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</si>
  <si>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</si>
  <si>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</si>
  <si>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</si>
  <si>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</si>
  <si>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</si>
  <si>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</si>
  <si>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</si>
  <si>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</si>
  <si>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</si>
  <si>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</si>
  <si>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</si>
  <si>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</si>
  <si>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</si>
  <si>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</si>
  <si>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</si>
  <si>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</si>
  <si>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</si>
  <si>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</si>
  <si>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</si>
  <si>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</si>
  <si>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</si>
  <si>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</si>
  <si>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</si>
  <si>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</si>
  <si>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</si>
  <si>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</si>
  <si>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</si>
  <si>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</si>
  <si>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4682</t>
  </si>
  <si>
    <t>Suay, Felomino</t>
  </si>
  <si>
    <t>409 C-4</t>
  </si>
  <si>
    <t>6 30 N. 124 40 E.</t>
  </si>
  <si>
    <t>Bo.1 Lopez Jaena</t>
  </si>
  <si>
    <t>Norala</t>
  </si>
  <si>
    <t>South Cotabato</t>
  </si>
  <si>
    <t>Mindanao</t>
  </si>
  <si>
    <t>L. Clarin</t>
  </si>
  <si>
    <t>November 16, 1972</t>
  </si>
  <si>
    <t>1,406.97</t>
  </si>
  <si>
    <t>BLLM 1</t>
  </si>
  <si>
    <t>4683</t>
  </si>
  <si>
    <t>Bautista, Arnoldo</t>
  </si>
  <si>
    <t>1,571.99</t>
  </si>
  <si>
    <t>4684</t>
  </si>
  <si>
    <t>Bautista, Felecisima</t>
  </si>
  <si>
    <t>November 14, 1972</t>
  </si>
  <si>
    <t>1,120.94</t>
  </si>
  <si>
    <t>4685</t>
  </si>
  <si>
    <t>Tarique, Ludevico</t>
  </si>
  <si>
    <t>1,201.70</t>
  </si>
  <si>
    <t>4686</t>
  </si>
  <si>
    <t>Public Land</t>
  </si>
  <si>
    <t>1,129.68</t>
  </si>
  <si>
    <t>4687</t>
  </si>
  <si>
    <t>Dalde, Victor</t>
  </si>
  <si>
    <t xml:space="preserve">409 C-4 </t>
  </si>
  <si>
    <t>1,096.94</t>
  </si>
  <si>
    <t>4688</t>
  </si>
  <si>
    <t>Tablanda, Martina</t>
  </si>
  <si>
    <t>1,342.03</t>
  </si>
  <si>
    <t>4689</t>
  </si>
  <si>
    <t>Gumayan, Carmelio</t>
  </si>
  <si>
    <t>1,335.74</t>
  </si>
  <si>
    <t>4690</t>
  </si>
  <si>
    <t>Herradora, Jose</t>
  </si>
  <si>
    <t>1,309.08</t>
  </si>
  <si>
    <t>4691</t>
  </si>
  <si>
    <t>Jaena, Modesto</t>
  </si>
  <si>
    <t>Nov. 14, 1972</t>
  </si>
  <si>
    <t>1,350.21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</si>
</sst>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2813.9387000025176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1406.9693500012588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6.1169206230632595E-3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24891.810302169382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25000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25000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152.26122778271841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1.7873681375235595E-4</v>
      </c>
      <c r="AB40" s="91">
        <f>SUM(AB42:AB65536)</f>
        <v>6.1143087148316511E-3</v>
      </c>
      <c r="AC40" s="91"/>
      <c r="AD40" s="91">
        <f>SUM(AD42:AD65536)</f>
        <v>1.7873681375235592E-4</v>
      </c>
      <c r="AE40" s="91">
        <f>SUM(AE42:AE65536)</f>
        <v>6.1143087148316502E-3</v>
      </c>
      <c r="AF40" s="91">
        <f>SUM(AF42:AF65536)</f>
        <v>-3.6637359812630166E-15</v>
      </c>
      <c r="AG40" s="91">
        <f>SUM(AG42:AG65536)</f>
        <v>0</v>
      </c>
      <c r="AH40" s="92"/>
      <c r="AI40" s="93">
        <v>1</v>
      </c>
      <c r="AJ40" s="92">
        <f>AJ44+AF44</f>
        <v>719820.65817101893</v>
      </c>
      <c r="AK40" s="92">
        <f>AK44+AG44</f>
        <v>464925.77579403308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1451.3000000000466</v>
      </c>
      <c r="G41" s="72">
        <f>IF(D42=0,D41-$D$41,D41-D42)</f>
        <v>-2444.320000000007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2842.7050413998581</v>
      </c>
      <c r="N41" s="36">
        <f>IF(F41=0,,ATAN(G41/F41))</f>
        <v>-1.0349896259991873</v>
      </c>
      <c r="O41" s="36">
        <f>ABS(DEGREES(N41))</f>
        <v>59.300537409576975</v>
      </c>
      <c r="P41" s="37" t="str">
        <f>TEXT(INT(O41),"00")</f>
        <v>59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59</v>
      </c>
      <c r="T41" s="38" t="str">
        <f>IF(L41="",IF(INT(Q41)=60,"00",Q41),L41)</f>
        <v>18</v>
      </c>
      <c r="U41" s="40" t="str">
        <f>IF(L41="",IF(G41&gt;0,"W","E"),"")</f>
        <v>E</v>
      </c>
      <c r="V41" s="41"/>
      <c r="W41" s="22">
        <f>IF(S41="due",90*(I41+K41),S41+T41/60)</f>
        <v>59.3</v>
      </c>
      <c r="X41" s="22">
        <f>IF(R41="",W41,IF(R41="N",IF(U41="E",180+W41,180-W41),IF(U41="E",360-W41,W41)))</f>
        <v>300.7</v>
      </c>
      <c r="Y41" s="22">
        <f>RADIANS(X41)</f>
        <v>5.2482050607469484</v>
      </c>
      <c r="Z41" s="64"/>
      <c r="AA41" s="58">
        <f>-M41*COS(Y41)</f>
        <v>-1451.3229265983141</v>
      </c>
      <c r="AB41" s="58">
        <f>-M41*SIN(Y41)</f>
        <v>2444.3063873275528</v>
      </c>
      <c r="AC41" s="64"/>
      <c r="AD41" s="22">
        <v>0</v>
      </c>
      <c r="AE41" s="22">
        <v>0</v>
      </c>
      <c r="AF41" s="22">
        <f t="shared" ref="AF41:AG43" si="0">AA41-AD41</f>
        <v>-1451.3229265983141</v>
      </c>
      <c r="AG41" s="22">
        <f t="shared" si="0"/>
        <v>2444.3063873275528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719777.32</v>
      </c>
      <c r="D42" s="60">
        <v>464894.54</v>
      </c>
      <c r="E42" s="79"/>
      <c r="F42" s="72">
        <f>IF(C43=0,C42-$C$42,C42-C43)</f>
        <v>-46.570000000065193</v>
      </c>
      <c r="G42" s="72">
        <f>IF(D43=0,D42-$D$42,D42-D43)</f>
        <v>-1.3800000000046566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46.590442152936092</v>
      </c>
      <c r="N42" s="36">
        <f>IF(F42=0,,ATAN(G42/F42))</f>
        <v>2.9624141831306454E-2</v>
      </c>
      <c r="O42" s="36">
        <f>ABS(DEGREES(N42))</f>
        <v>1.6973382986308134</v>
      </c>
      <c r="P42" s="37" t="str">
        <f>TEXT(INT(O42),"00")</f>
        <v>01</v>
      </c>
      <c r="Q42" s="38" t="str">
        <f>TEXT((O42-P42)*60,"00")</f>
        <v>42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42</v>
      </c>
      <c r="U42" s="40" t="str">
        <f>IF(L42="",IF(G42&gt;0,"W","E"),"")</f>
        <v>E</v>
      </c>
      <c r="V42" s="44"/>
      <c r="W42" s="22">
        <f>IF(S42="due",90*(I42+K42),S42+T42/60)</f>
        <v>1.7</v>
      </c>
      <c r="X42" s="22">
        <f>IF(R42="",W42,IF(R42="N",IF(U42="E",180+W42,180-W42),IF(U42="E",360-W42,W42)))</f>
        <v>181.7</v>
      </c>
      <c r="Y42" s="22">
        <f>RADIANS(X42)</f>
        <v>3.1712632508736966</v>
      </c>
      <c r="Z42" s="64"/>
      <c r="AA42" s="58">
        <f>-M42*COS(Y42)</f>
        <v>46.569935841289052</v>
      </c>
      <c r="AB42" s="58">
        <f>-M42*SIN(Y42)</f>
        <v>1.3821634289422262</v>
      </c>
      <c r="AC42" s="64"/>
      <c r="AD42" s="82">
        <f>$AA$40/$M$40*M42</f>
        <v>5.4691711757459058E-5</v>
      </c>
      <c r="AE42" s="82">
        <f>$AB$40/$M$40*M42</f>
        <v>1.8709184907537537E-3</v>
      </c>
      <c r="AF42" s="22">
        <f t="shared" si="0"/>
        <v>46.569881149577292</v>
      </c>
      <c r="AG42" s="22">
        <f t="shared" si="0"/>
        <v>1.3802925104514725</v>
      </c>
      <c r="AH42" s="63"/>
      <c r="AI42" s="38">
        <f>A42</f>
        <v>1</v>
      </c>
      <c r="AJ42" s="82">
        <f t="shared" ref="AJ42:AK44" si="1">AJ41+AF41</f>
        <v>719777.29707340163</v>
      </c>
      <c r="AK42" s="82">
        <f t="shared" si="1"/>
        <v>464894.52638732753</v>
      </c>
      <c r="AL42" s="66"/>
      <c r="AM42" s="9" t="str">
        <f>IF(A43=0,A42&amp;" - 1",A42&amp;" - "&amp;A43)</f>
        <v>1 - 2</v>
      </c>
      <c r="AN42" s="18">
        <f>F42</f>
        <v>-46.570000000065193</v>
      </c>
      <c r="AO42" s="18">
        <f>AN42*G42</f>
        <v>64.266600000306823</v>
      </c>
      <c r="AP42" s="9" t="str">
        <f>D42&amp;","&amp;C42</f>
        <v>464894.54,719777.32</v>
      </c>
    </row>
    <row r="43" spans="1:44">
      <c r="A43" s="20">
        <f>A42+1</f>
        <v>2</v>
      </c>
      <c r="B43" s="44"/>
      <c r="C43" s="60">
        <v>719823.89</v>
      </c>
      <c r="D43" s="60">
        <v>464895.92</v>
      </c>
      <c r="E43" s="79"/>
      <c r="F43" s="72">
        <f>IF(C44=0,C43-$C$42,C43-C44)</f>
        <v>7.9999999958090484E-2</v>
      </c>
      <c r="G43" s="72">
        <f>IF(D44=0,D43-$D$42,D43-D44)</f>
        <v>-27.179999999993015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27.18011773336557</v>
      </c>
      <c r="N43" s="36">
        <f>IF(F43=0,,ATAN(G43/F43))</f>
        <v>-1.5678529946043449</v>
      </c>
      <c r="O43" s="36">
        <f>ABS(DEGREES(N43))</f>
        <v>89.831359487776396</v>
      </c>
      <c r="P43" s="37" t="str">
        <f>TEXT(INT(O43),"00")</f>
        <v>89</v>
      </c>
      <c r="Q43" s="38" t="str">
        <f>TEXT((O43-P43)*60,"00")</f>
        <v>50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50</v>
      </c>
      <c r="U43" s="40" t="str">
        <f>IF(L43="",IF(G43&gt;0,"W","E"),"")</f>
        <v>E</v>
      </c>
      <c r="V43" s="44"/>
      <c r="W43" s="22">
        <f>IF(S43="due",90*(I43+K43),S43+T43/60)</f>
        <v>89.833333333333329</v>
      </c>
      <c r="X43" s="22">
        <f>IF(R43="",W43,IF(R43="N",IF(U43="E",180+W43,180-W43),IF(U43="E",360-W43,W43)))</f>
        <v>270.16666666666669</v>
      </c>
      <c r="Y43" s="22">
        <f>RADIANS(X43)</f>
        <v>4.7152978624713473</v>
      </c>
      <c r="Z43" s="64"/>
      <c r="AA43" s="58">
        <f>-M43*COS(Y43)</f>
        <v>-7.9063646086958692E-2</v>
      </c>
      <c r="AB43" s="58">
        <f>-M43*SIN(Y43)</f>
        <v>27.180002739872581</v>
      </c>
      <c r="AC43" s="64"/>
      <c r="AD43" s="82">
        <f>$AA$40/$M$40*M43</f>
        <v>3.1906268666165713E-5</v>
      </c>
      <c r="AE43" s="82">
        <f>$AB$40/$M$40*M43</f>
        <v>1.0914638818256635E-3</v>
      </c>
      <c r="AF43" s="22">
        <f t="shared" si="0"/>
        <v>-7.9095552355624862E-2</v>
      </c>
      <c r="AG43" s="22">
        <f t="shared" si="0"/>
        <v>27.178911275990757</v>
      </c>
      <c r="AH43" s="64"/>
      <c r="AI43" s="25">
        <f>A43</f>
        <v>2</v>
      </c>
      <c r="AJ43" s="82">
        <f t="shared" si="1"/>
        <v>719823.86695455119</v>
      </c>
      <c r="AK43" s="82">
        <f t="shared" si="1"/>
        <v>464895.90667983796</v>
      </c>
      <c r="AL43" s="66"/>
      <c r="AM43" s="9" t="str">
        <f>IF(A44=0,A43&amp;" - 1",A43&amp;" - "&amp;A44)</f>
        <v>2 - 3</v>
      </c>
      <c r="AN43" s="18">
        <f>AN42+F42+F43</f>
        <v>-93.060000000172295</v>
      </c>
      <c r="AO43" s="18">
        <f>AN43*G43</f>
        <v>2529.3708000040328</v>
      </c>
      <c r="AP43" s="9" t="str">
        <f>D43&amp;","&amp;C43</f>
        <v>464895.92,719823.89</v>
      </c>
    </row>
    <row r="44" spans="1:44" s="46" customFormat="1">
      <c r="A44" s="20">
        <f>A43+1</f>
        <v>3</v>
      </c>
      <c r="B44" s="44"/>
      <c r="C44" s="60">
        <v>719823.81</v>
      </c>
      <c r="D44" s="60">
        <v>464923.1</v>
      </c>
      <c r="E44" s="79"/>
      <c r="F44" s="72">
        <f>IF(C45=0,C44-$C$42,C44-C45)</f>
        <v>3.1300000000046566</v>
      </c>
      <c r="G44" s="72">
        <f>IF(D45=0,D44-$D$42,D44-D45)</f>
        <v>-2.6900000000023283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4.1271055232501235</v>
      </c>
      <c r="N44" s="22">
        <f>IF(F44=0,,ATAN(G44/F44))</f>
        <v>-0.70994033181779059</v>
      </c>
      <c r="O44" s="22">
        <f>ABS(DEGREES(N44))</f>
        <v>40.676584719276633</v>
      </c>
      <c r="P44" s="24" t="str">
        <f>TEXT(INT(O44),"00")</f>
        <v>40</v>
      </c>
      <c r="Q44" s="25" t="str">
        <f>TEXT((O44-P44)*60,"00")</f>
        <v>41</v>
      </c>
      <c r="R44" s="23" t="str">
        <f>IF(L44="",IF(F44&gt;0,"S","N"),"")</f>
        <v>S</v>
      </c>
      <c r="S44" s="25" t="str">
        <f>IF(L44="",IF(INT(Q44)=60,INT(P44+1),P44),"due")</f>
        <v>40</v>
      </c>
      <c r="T44" s="25" t="str">
        <f>IF(L44="",IF(INT(Q44)=60,"00",Q44),L44)</f>
        <v>41</v>
      </c>
      <c r="U44" s="24" t="str">
        <f>IF(L44="",IF(G44&gt;0,"W","E"),"")</f>
        <v>E</v>
      </c>
      <c r="V44" s="44"/>
      <c r="W44" s="22">
        <f>IF(S44="due",90*(I44+K44),S44+T44/60)</f>
        <v>40.68333333333333</v>
      </c>
      <c r="X44" s="22">
        <f>IF(R44="",W44,IF(R44="N",IF(U44="E",180+W44,180-W44),IF(U44="E",360-W44,W44)))</f>
        <v>319.31666666666666</v>
      </c>
      <c r="Y44" s="22">
        <f>RADIANS(X44)</f>
        <v>5.5731271898265602</v>
      </c>
      <c r="Z44" s="64"/>
      <c r="AA44" s="58">
        <f>-M44*COS(Y44)</f>
        <v>-3.1296831352036834</v>
      </c>
      <c r="AB44" s="58">
        <f>-M44*SIN(Y44)</f>
        <v>2.6903686500669974</v>
      </c>
      <c r="AC44" s="64"/>
      <c r="AD44" s="82">
        <f>$AA$40/$M$40*M44</f>
        <v>4.8447375736267487E-6</v>
      </c>
      <c r="AE44" s="82">
        <f>$AB$40/$M$40*M44</f>
        <v>1.6573094566036439E-4</v>
      </c>
      <c r="AF44" s="22">
        <f>AA44-AD44</f>
        <v>-3.1296879799412571</v>
      </c>
      <c r="AG44" s="22">
        <f>AB44-AE44</f>
        <v>2.690202919121337</v>
      </c>
      <c r="AH44" s="64"/>
      <c r="AI44" s="25">
        <f>A44</f>
        <v>3</v>
      </c>
      <c r="AJ44" s="82">
        <f t="shared" si="1"/>
        <v>719823.78785899887</v>
      </c>
      <c r="AK44" s="82">
        <f t="shared" si="1"/>
        <v>464923.08559111395</v>
      </c>
      <c r="AL44" s="66"/>
      <c r="AM44" s="9" t="str">
        <f>IF(A45=0,A44&amp;" - 1",A44&amp;" - "&amp;A45)</f>
        <v>3 - 4</v>
      </c>
      <c r="AN44" s="18">
        <f>AN43+F43+F44</f>
        <v>-89.850000000209548</v>
      </c>
      <c r="AO44" s="18">
        <f>AN44*G44</f>
        <v>241.69650000077289</v>
      </c>
      <c r="AP44" s="9" t="str">
        <f>D44&amp;","&amp;C44</f>
        <v>464923.1,719823.81</v>
      </c>
    </row>
    <row r="45" spans="1:44" s="46" customFormat="1">
      <c r="A45" s="20">
        <f t="shared" ref="A45:A46" si="2">A44+1</f>
        <v>4</v>
      </c>
      <c r="B45" s="44"/>
      <c r="C45" s="60">
        <v>719820.68</v>
      </c>
      <c r="D45" s="60">
        <v>464925.79</v>
      </c>
      <c r="E45" s="79"/>
      <c r="F45" s="72">
        <f t="shared" ref="F45:F46" si="3">IF(C46=0,C45-$C$42,C45-C46)</f>
        <v>44.160000000032596</v>
      </c>
      <c r="G45" s="72">
        <f t="shared" ref="G45:G46" si="4">IF(D46=0,D45-$D$42,D45-D46)</f>
        <v>1.0700000000069849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44.172961186713458</v>
      </c>
      <c r="N45" s="22">
        <f t="shared" ref="N45:N46" si="11">IF(F45=0,,ATAN(G45/F45))</f>
        <v>2.4225332337344339E-2</v>
      </c>
      <c r="O45" s="22">
        <f t="shared" ref="O45:O46" si="12">ABS(DEGREES(N45))</f>
        <v>1.3880093002316245</v>
      </c>
      <c r="P45" s="24" t="str">
        <f t="shared" ref="P45:P46" si="13">TEXT(INT(O45),"00")</f>
        <v>01</v>
      </c>
      <c r="Q45" s="25" t="str">
        <f t="shared" ref="Q45:Q46" si="14">TEXT((O45-P45)*60,"00")</f>
        <v>23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23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1.3833333333333333</v>
      </c>
      <c r="X45" s="22">
        <f t="shared" ref="X45:X46" si="20">IF(R45="",W45,IF(R45="N",IF(U45="E",180+W45,180-W45),IF(U45="E",360-W45,W45)))</f>
        <v>1.3833333333333333</v>
      </c>
      <c r="Y45" s="22">
        <f t="shared" ref="Y45:Y46" si="21">RADIANS(X45)</f>
        <v>2.4143721319254893E-2</v>
      </c>
      <c r="Z45" s="64"/>
      <c r="AA45" s="58">
        <f t="shared" ref="AA45:AA46" si="22">-M45*COS(Y45)</f>
        <v>-44.160087176761145</v>
      </c>
      <c r="AB45" s="58">
        <f t="shared" ref="AB45:AB46" si="23">-M45*SIN(Y45)</f>
        <v>-1.0663960538888611</v>
      </c>
      <c r="AC45" s="64"/>
      <c r="AD45" s="82">
        <f t="shared" ref="AD45:AD46" si="24">$AA$40/$M$40*M45</f>
        <v>5.1853872791480066E-5</v>
      </c>
      <c r="AE45" s="82">
        <f t="shared" ref="AE45:AE46" si="25">$AB$40/$M$40*M45</f>
        <v>1.7738404285644223E-3</v>
      </c>
      <c r="AF45" s="22">
        <f t="shared" ref="AF45:AF46" si="26">AA45-AD45</f>
        <v>-44.160139030633935</v>
      </c>
      <c r="AG45" s="22">
        <f t="shared" ref="AG45:AG46" si="27">AB45-AE45</f>
        <v>-1.0681698943174254</v>
      </c>
      <c r="AH45" s="64"/>
      <c r="AI45" s="25">
        <f t="shared" ref="AI45:AI46" si="28">A45</f>
        <v>4</v>
      </c>
      <c r="AJ45" s="82">
        <f t="shared" ref="AJ45:AJ46" si="29">AJ44+AF44</f>
        <v>719820.65817101893</v>
      </c>
      <c r="AK45" s="82">
        <f t="shared" ref="AK45:AK46" si="30">AK44+AG44</f>
        <v>464925.77579403308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-42.560000000172295</v>
      </c>
      <c r="AO45" s="18">
        <f t="shared" ref="AO45:AO46" si="33">AN45*G45</f>
        <v>-45.539200000481635</v>
      </c>
      <c r="AP45" s="9" t="str">
        <f t="shared" ref="AP45:AP46" si="34">D45&amp;","&amp;C45</f>
        <v>464925.79,719820.68</v>
      </c>
    </row>
    <row r="46" spans="1:44" s="46" customFormat="1">
      <c r="A46" s="20">
        <f t="shared" si="2"/>
        <v>5</v>
      </c>
      <c r="B46" s="44"/>
      <c r="C46" s="60">
        <v>719776.52</v>
      </c>
      <c r="D46" s="60">
        <v>464924.72</v>
      </c>
      <c r="E46" s="79"/>
      <c r="F46" s="72">
        <f t="shared" si="3"/>
        <v>-0.79999999993015081</v>
      </c>
      <c r="G46" s="72">
        <f t="shared" si="4"/>
        <v>30.179999999993015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30.190601186453154</v>
      </c>
      <c r="N46" s="22">
        <f t="shared" si="11"/>
        <v>-1.5442949118016918</v>
      </c>
      <c r="O46" s="22">
        <f t="shared" si="12"/>
        <v>88.481580769764648</v>
      </c>
      <c r="P46" s="24" t="str">
        <f t="shared" si="13"/>
        <v>88</v>
      </c>
      <c r="Q46" s="25" t="str">
        <f t="shared" si="14"/>
        <v>29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29</v>
      </c>
      <c r="U46" s="24" t="str">
        <f t="shared" si="18"/>
        <v>W</v>
      </c>
      <c r="V46" s="44"/>
      <c r="W46" s="22">
        <f t="shared" si="19"/>
        <v>88.483333333333334</v>
      </c>
      <c r="X46" s="22">
        <f t="shared" si="20"/>
        <v>91.516666666666666</v>
      </c>
      <c r="Y46" s="22">
        <f t="shared" si="21"/>
        <v>1.5972671537834773</v>
      </c>
      <c r="Z46" s="64"/>
      <c r="AA46" s="58">
        <f t="shared" si="22"/>
        <v>0.79907685357648817</v>
      </c>
      <c r="AB46" s="58">
        <f t="shared" si="23"/>
        <v>-30.180024456278112</v>
      </c>
      <c r="AC46" s="64"/>
      <c r="AD46" s="82">
        <f t="shared" si="24"/>
        <v>3.5440222963624342E-5</v>
      </c>
      <c r="AE46" s="82">
        <f t="shared" si="25"/>
        <v>1.2123549680274463E-3</v>
      </c>
      <c r="AF46" s="22">
        <f t="shared" si="26"/>
        <v>0.79904141335352452</v>
      </c>
      <c r="AG46" s="22">
        <f t="shared" si="27"/>
        <v>-30.181236811246141</v>
      </c>
      <c r="AH46" s="64"/>
      <c r="AI46" s="25">
        <f t="shared" si="28"/>
        <v>5</v>
      </c>
      <c r="AJ46" s="82">
        <f t="shared" si="29"/>
        <v>719776.49803198827</v>
      </c>
      <c r="AK46" s="82">
        <f t="shared" si="30"/>
        <v>464924.70762413874</v>
      </c>
      <c r="AL46" s="66"/>
      <c r="AM46" s="9" t="str">
        <f t="shared" si="31"/>
        <v>5 - 1</v>
      </c>
      <c r="AN46" s="18">
        <f t="shared" si="32"/>
        <v>0.79999999993015081</v>
      </c>
      <c r="AO46" s="18">
        <f t="shared" si="33"/>
        <v>24.143999997886365</v>
      </c>
      <c r="AP46" s="9" t="str">
        <f t="shared" si="34"/>
        <v>464924.72,719776.52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97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2700.4208000003541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1350.2104000001771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9.4175197640820659E-3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16825.436440675341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17000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17000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158.45388021936662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-1.4709350917990194E-3</v>
      </c>
      <c r="AB40" s="91">
        <f>SUM(AB42:AB65536)</f>
        <v>-9.3019368124380719E-3</v>
      </c>
      <c r="AC40" s="91"/>
      <c r="AD40" s="91">
        <f>SUM(AD42:AD65536)</f>
        <v>-1.4709350917990192E-3</v>
      </c>
      <c r="AE40" s="91">
        <f>SUM(AE42:AE65536)</f>
        <v>-9.3019368124380702E-3</v>
      </c>
      <c r="AF40" s="91">
        <f>SUM(AF42:AF65536)</f>
        <v>-3.0531133177191805E-16</v>
      </c>
      <c r="AG40" s="91">
        <f>SUM(AG42:AG65536)</f>
        <v>0</v>
      </c>
      <c r="AH40" s="92"/>
      <c r="AI40" s="93">
        <v>1</v>
      </c>
      <c r="AJ40" s="92">
        <f>AJ44+AF44</f>
        <v>719758.0250994612</v>
      </c>
      <c r="AK40" s="92">
        <f>AK44+AG44</f>
        <v>465160.20395316218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1470.4799999999814</v>
      </c>
      <c r="G41" s="72">
        <f>IF(D42=0,D41-$D$41,D41-D42)</f>
        <v>-2685.6900000000023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3061.9017303793335</v>
      </c>
      <c r="N41" s="36">
        <f>IF(F41=0,,ATAN(G41/F41))</f>
        <v>-1.0698559859503909</v>
      </c>
      <c r="O41" s="36">
        <f>ABS(DEGREES(N41))</f>
        <v>61.298232681764894</v>
      </c>
      <c r="P41" s="37" t="str">
        <f>TEXT(INT(O41),"00")</f>
        <v>61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18</v>
      </c>
      <c r="U41" s="40" t="str">
        <f>IF(L41="",IF(G41&gt;0,"W","E"),"")</f>
        <v>E</v>
      </c>
      <c r="V41" s="41"/>
      <c r="W41" s="22">
        <f>IF(S41="due",90*(I41+K41),S41+T41/60)</f>
        <v>61.3</v>
      </c>
      <c r="X41" s="22">
        <f>IF(R41="",W41,IF(R41="N",IF(U41="E",180+W41,180-W41),IF(U41="E",360-W41,W41)))</f>
        <v>298.7</v>
      </c>
      <c r="Y41" s="22">
        <f>RADIANS(X41)</f>
        <v>5.2132984757070622</v>
      </c>
      <c r="Z41" s="64"/>
      <c r="AA41" s="58">
        <f>-M41*COS(Y41)</f>
        <v>-1470.397157790115</v>
      </c>
      <c r="AB41" s="58">
        <f>-M41*SIN(Y41)</f>
        <v>2685.7353564457367</v>
      </c>
      <c r="AC41" s="64"/>
      <c r="AD41" s="22">
        <v>0</v>
      </c>
      <c r="AE41" s="22">
        <v>0</v>
      </c>
      <c r="AF41" s="22">
        <f t="shared" ref="AF41:AG43" si="0">AA41-AD41</f>
        <v>-1470.397157790115</v>
      </c>
      <c r="AG41" s="22">
        <f t="shared" si="0"/>
        <v>2685.7353564457367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719758.14</v>
      </c>
      <c r="D42" s="60">
        <v>465135.91</v>
      </c>
      <c r="E42" s="79"/>
      <c r="F42" s="72">
        <f>IF(C43=0,C42-$C$42,C42-C43)</f>
        <v>-54.439999999944121</v>
      </c>
      <c r="G42" s="72">
        <f>IF(D43=0,D42-$D$42,D42-D43)</f>
        <v>-1.6700000000419095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54.465608414797458</v>
      </c>
      <c r="N42" s="36">
        <f>IF(F42=0,,ATAN(G42/F42))</f>
        <v>3.0666356791427353E-2</v>
      </c>
      <c r="O42" s="36">
        <f>ABS(DEGREES(N42))</f>
        <v>1.7570528171911364</v>
      </c>
      <c r="P42" s="37" t="str">
        <f>TEXT(INT(O42),"00")</f>
        <v>01</v>
      </c>
      <c r="Q42" s="38" t="str">
        <f>TEXT((O42-P42)*60,"00")</f>
        <v>45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45</v>
      </c>
      <c r="U42" s="40" t="str">
        <f>IF(L42="",IF(G42&gt;0,"W","E"),"")</f>
        <v>E</v>
      </c>
      <c r="V42" s="44"/>
      <c r="W42" s="22">
        <f>IF(S42="due",90*(I42+K42),S42+T42/60)</f>
        <v>1.75</v>
      </c>
      <c r="X42" s="22">
        <f>IF(R42="",W42,IF(R42="N",IF(U42="E",180+W42,180-W42),IF(U42="E",360-W42,W42)))</f>
        <v>181.75</v>
      </c>
      <c r="Y42" s="22">
        <f>RADIANS(X42)</f>
        <v>3.1721359154996938</v>
      </c>
      <c r="Z42" s="64"/>
      <c r="AA42" s="58">
        <f>-M42*COS(Y42)</f>
        <v>54.440205155948796</v>
      </c>
      <c r="AB42" s="58">
        <f>-M42*SIN(Y42)</f>
        <v>1.663298702056307</v>
      </c>
      <c r="AC42" s="64"/>
      <c r="AD42" s="82">
        <f>$AA$40/$M$40*M42</f>
        <v>-5.0560689711477095E-4</v>
      </c>
      <c r="AE42" s="82">
        <f>$AB$40/$M$40*M42</f>
        <v>-3.1973697786639565E-3</v>
      </c>
      <c r="AF42" s="22">
        <f t="shared" si="0"/>
        <v>54.44071076284591</v>
      </c>
      <c r="AG42" s="22">
        <f t="shared" si="0"/>
        <v>1.6664960718349711</v>
      </c>
      <c r="AH42" s="63"/>
      <c r="AI42" s="38">
        <f>A42</f>
        <v>1</v>
      </c>
      <c r="AJ42" s="82">
        <f t="shared" ref="AJ42:AK44" si="1">AJ41+AF41</f>
        <v>719758.22284220986</v>
      </c>
      <c r="AK42" s="82">
        <f t="shared" si="1"/>
        <v>465135.95535644569</v>
      </c>
      <c r="AL42" s="66"/>
      <c r="AM42" s="9" t="str">
        <f>IF(A43=0,A42&amp;" - 1",A42&amp;" - "&amp;A43)</f>
        <v>1 - 2</v>
      </c>
      <c r="AN42" s="18">
        <f>F42</f>
        <v>-54.439999999944121</v>
      </c>
      <c r="AO42" s="18">
        <f>AN42*G42</f>
        <v>90.91480000218823</v>
      </c>
      <c r="AP42" s="9" t="str">
        <f>D42&amp;","&amp;C42</f>
        <v>465135.91,719758.14</v>
      </c>
    </row>
    <row r="43" spans="1:44">
      <c r="A43" s="20">
        <f>A42+1</f>
        <v>2</v>
      </c>
      <c r="B43" s="44"/>
      <c r="C43" s="60">
        <v>719812.58</v>
      </c>
      <c r="D43" s="60">
        <v>465137.58</v>
      </c>
      <c r="E43" s="79"/>
      <c r="F43" s="72">
        <f>IF(C44=0,C43-$C$42,C43-C44)</f>
        <v>0.39999999990686774</v>
      </c>
      <c r="G43" s="72">
        <f>IF(D44=0,D43-$D$42,D43-D44)</f>
        <v>-25.419999999983702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25.423146933436406</v>
      </c>
      <c r="N43" s="36">
        <f>IF(F43=0,,ATAN(G43/F43))</f>
        <v>-1.5550619841477484</v>
      </c>
      <c r="O43" s="36">
        <f>ABS(DEGREES(N43))</f>
        <v>89.098488572905708</v>
      </c>
      <c r="P43" s="37" t="str">
        <f>TEXT(INT(O43),"00")</f>
        <v>89</v>
      </c>
      <c r="Q43" s="38" t="str">
        <f>TEXT((O43-P43)*60,"00")</f>
        <v>06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06</v>
      </c>
      <c r="U43" s="40" t="str">
        <f>IF(L43="",IF(G43&gt;0,"W","E"),"")</f>
        <v>E</v>
      </c>
      <c r="V43" s="44"/>
      <c r="W43" s="22">
        <f>IF(S43="due",90*(I43+K43),S43+T43/60)</f>
        <v>89.1</v>
      </c>
      <c r="X43" s="22">
        <f>IF(R43="",W43,IF(R43="N",IF(U43="E",180+W43,180-W43),IF(U43="E",360-W43,W43)))</f>
        <v>270.89999999999998</v>
      </c>
      <c r="Y43" s="22">
        <f>RADIANS(X43)</f>
        <v>4.7280969436526386</v>
      </c>
      <c r="Z43" s="64"/>
      <c r="AA43" s="58">
        <f>-M43*COS(Y43)</f>
        <v>-0.39932943594851944</v>
      </c>
      <c r="AB43" s="58">
        <f>-M43*SIN(Y43)</f>
        <v>25.42001054289085</v>
      </c>
      <c r="AC43" s="64"/>
      <c r="AD43" s="82">
        <f>$AA$40/$M$40*M43</f>
        <v>-2.3600431189556715E-4</v>
      </c>
      <c r="AE43" s="82">
        <f>$AB$40/$M$40*M43</f>
        <v>-1.4924500808737562E-3</v>
      </c>
      <c r="AF43" s="22">
        <f t="shared" si="0"/>
        <v>-0.39909343163662386</v>
      </c>
      <c r="AG43" s="22">
        <f t="shared" si="0"/>
        <v>25.421502992971725</v>
      </c>
      <c r="AH43" s="64"/>
      <c r="AI43" s="25">
        <f>A43</f>
        <v>2</v>
      </c>
      <c r="AJ43" s="82">
        <f t="shared" si="1"/>
        <v>719812.66355297272</v>
      </c>
      <c r="AK43" s="82">
        <f t="shared" si="1"/>
        <v>465137.62185251754</v>
      </c>
      <c r="AL43" s="66"/>
      <c r="AM43" s="9" t="str">
        <f>IF(A44=0,A43&amp;" - 1",A43&amp;" - "&amp;A44)</f>
        <v>2 - 3</v>
      </c>
      <c r="AN43" s="18">
        <f>AN42+F42+F43</f>
        <v>-108.47999999998137</v>
      </c>
      <c r="AO43" s="18">
        <f>AN43*G43</f>
        <v>2757.5615999977585</v>
      </c>
      <c r="AP43" s="9" t="str">
        <f>D43&amp;","&amp;C43</f>
        <v>465137.58,719812.58</v>
      </c>
    </row>
    <row r="44" spans="1:44" s="46" customFormat="1">
      <c r="A44" s="20">
        <f>A43+1</f>
        <v>3</v>
      </c>
      <c r="B44" s="44"/>
      <c r="C44" s="60">
        <v>719812.18</v>
      </c>
      <c r="D44" s="60">
        <v>465163</v>
      </c>
      <c r="E44" s="79"/>
      <c r="F44" s="72">
        <f>IF(C45=0,C44-$C$42,C44-C45)</f>
        <v>54.240000000107102</v>
      </c>
      <c r="G44" s="72">
        <f>IF(D45=0,D44-$D$42,D44-D45)</f>
        <v>2.8400000000256114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54.314300142888371</v>
      </c>
      <c r="N44" s="22">
        <f>IF(F44=0,,ATAN(G44/F44))</f>
        <v>5.2312111356666559E-2</v>
      </c>
      <c r="O44" s="22">
        <f>ABS(DEGREES(N44))</f>
        <v>2.9972631981553768</v>
      </c>
      <c r="P44" s="24" t="str">
        <f>TEXT(INT(O44),"00")</f>
        <v>02</v>
      </c>
      <c r="Q44" s="25" t="str">
        <f>TEXT((O44-P44)*60,"00")</f>
        <v>60</v>
      </c>
      <c r="R44" s="23" t="str">
        <f>IF(L44="",IF(F44&gt;0,"S","N"),"")</f>
        <v>S</v>
      </c>
      <c r="S44" s="25">
        <f>IF(L44="",IF(INT(Q44)=60,INT(P44+1),P44),"due")</f>
        <v>3</v>
      </c>
      <c r="T44" s="25" t="str">
        <f>IF(L44="",IF(INT(Q44)=60,"00",Q44),L44)</f>
        <v>00</v>
      </c>
      <c r="U44" s="24" t="str">
        <f>IF(L44="",IF(G44&gt;0,"W","E"),"")</f>
        <v>W</v>
      </c>
      <c r="V44" s="44"/>
      <c r="W44" s="22">
        <f>IF(S44="due",90*(I44+K44),S44+T44/60)</f>
        <v>3</v>
      </c>
      <c r="X44" s="22">
        <f>IF(R44="",W44,IF(R44="N",IF(U44="E",180+W44,180-W44),IF(U44="E",360-W44,W44)))</f>
        <v>3</v>
      </c>
      <c r="Y44" s="22">
        <f>RADIANS(X44)</f>
        <v>5.235987755982989E-2</v>
      </c>
      <c r="Z44" s="64"/>
      <c r="AA44" s="58">
        <f>-M44*COS(Y44)</f>
        <v>-54.239864282212899</v>
      </c>
      <c r="AB44" s="58">
        <f>-M44*SIN(Y44)</f>
        <v>-2.8425908356443239</v>
      </c>
      <c r="AC44" s="64"/>
      <c r="AD44" s="82">
        <f>$AA$40/$M$40*M44</f>
        <v>-5.0420229505313376E-4</v>
      </c>
      <c r="AE44" s="82">
        <f>$AB$40/$M$40*M44</f>
        <v>-3.1884873203577978E-3</v>
      </c>
      <c r="AF44" s="22">
        <f>AA44-AD44</f>
        <v>-54.239360079917844</v>
      </c>
      <c r="AG44" s="22">
        <f>AB44-AE44</f>
        <v>-2.8394023483239663</v>
      </c>
      <c r="AH44" s="64"/>
      <c r="AI44" s="25">
        <f>A44</f>
        <v>3</v>
      </c>
      <c r="AJ44" s="82">
        <f t="shared" si="1"/>
        <v>719812.26445954107</v>
      </c>
      <c r="AK44" s="82">
        <f t="shared" si="1"/>
        <v>465163.04335551051</v>
      </c>
      <c r="AL44" s="66"/>
      <c r="AM44" s="9" t="str">
        <f>IF(A45=0,A44&amp;" - 1",A44&amp;" - "&amp;A45)</f>
        <v>3 - 4</v>
      </c>
      <c r="AN44" s="18">
        <f>AN43+F43+F44</f>
        <v>-53.839999999967404</v>
      </c>
      <c r="AO44" s="18">
        <f>AN44*G44</f>
        <v>-152.90560000128633</v>
      </c>
      <c r="AP44" s="9" t="str">
        <f>D44&amp;","&amp;C44</f>
        <v>465163,719812.18</v>
      </c>
    </row>
    <row r="45" spans="1:44" s="46" customFormat="1">
      <c r="A45" s="20">
        <f>A44+1</f>
        <v>4</v>
      </c>
      <c r="B45" s="44"/>
      <c r="C45" s="60">
        <v>719757.94</v>
      </c>
      <c r="D45" s="60">
        <v>465160.16</v>
      </c>
      <c r="E45" s="79"/>
      <c r="F45" s="72">
        <f>IF(C46=0,C45-$C$42,C45-C46)</f>
        <v>-0.20000000006984919</v>
      </c>
      <c r="G45" s="72">
        <f>IF(D46=0,D45-$D$42,D45-D46)</f>
        <v>24.25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24.250824728244357</v>
      </c>
      <c r="N45" s="22">
        <f>IF(F45=0,,ATAN(G45/F45))</f>
        <v>-1.5625490911004838</v>
      </c>
      <c r="O45" s="22">
        <f>ABS(DEGREES(N45))</f>
        <v>89.527468202060504</v>
      </c>
      <c r="P45" s="24" t="str">
        <f>TEXT(INT(O45),"00")</f>
        <v>89</v>
      </c>
      <c r="Q45" s="25" t="str">
        <f>TEXT((O45-P45)*60,"00")</f>
        <v>32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32</v>
      </c>
      <c r="U45" s="24" t="str">
        <f>IF(L45="",IF(G45&gt;0,"W","E"),"")</f>
        <v>W</v>
      </c>
      <c r="V45" s="44"/>
      <c r="W45" s="22">
        <f>IF(S45="due",90*(I45+K45),S45+T45/60)</f>
        <v>89.533333333333331</v>
      </c>
      <c r="X45" s="22">
        <f>IF(R45="",W45,IF(R45="N",IF(U45="E",180+W45,180-W45),IF(U45="E",360-W45,W45)))</f>
        <v>90.466666666666669</v>
      </c>
      <c r="Y45" s="22">
        <f>RADIANS(X45)</f>
        <v>1.5789411966375368</v>
      </c>
      <c r="Z45" s="64"/>
      <c r="AA45" s="58">
        <f>-M45*COS(Y45)</f>
        <v>0.19751762712082049</v>
      </c>
      <c r="AB45" s="58">
        <f>-M45*SIN(Y45)</f>
        <v>-24.250020346115271</v>
      </c>
      <c r="AC45" s="64"/>
      <c r="AD45" s="82">
        <f>$AA$40/$M$40*M45</f>
        <v>-2.2512158773554727E-4</v>
      </c>
      <c r="AE45" s="82">
        <f>$AB$40/$M$40*M45</f>
        <v>-1.4236296325425598E-3</v>
      </c>
      <c r="AF45" s="22">
        <f>AA45-AD45</f>
        <v>0.19774274870855604</v>
      </c>
      <c r="AG45" s="22">
        <f>AB45-AE45</f>
        <v>-24.248596716482727</v>
      </c>
      <c r="AH45" s="64"/>
      <c r="AI45" s="25">
        <f>A45</f>
        <v>4</v>
      </c>
      <c r="AJ45" s="82">
        <f t="shared" ref="AJ45" si="2">AJ44+AF44</f>
        <v>719758.0250994612</v>
      </c>
      <c r="AK45" s="82">
        <f t="shared" ref="AK45" si="3">AK44+AG44</f>
        <v>465160.20395316218</v>
      </c>
      <c r="AL45" s="66"/>
      <c r="AM45" s="9" t="str">
        <f>IF(A46=0,A45&amp;" - 1",A45&amp;" - "&amp;A46)</f>
        <v>4 - 1</v>
      </c>
      <c r="AN45" s="18">
        <f>AN44+F44+F45</f>
        <v>0.20000000006984919</v>
      </c>
      <c r="AO45" s="18">
        <f>AN45*G45</f>
        <v>4.8500000016938429</v>
      </c>
      <c r="AP45" s="9" t="str">
        <f>D45&amp;","&amp;C45</f>
        <v>465160.16,719757.94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3143.976799997622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1571.988399998811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2.1509458583266277E-3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81821.603803773192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82000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82000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175.99383982336821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-1.0333273566884849E-3</v>
      </c>
      <c r="AB40" s="91">
        <f>SUM(AB42:AB65536)</f>
        <v>-1.8864789050958564E-3</v>
      </c>
      <c r="AC40" s="91"/>
      <c r="AD40" s="91">
        <f>SUM(AD42:AD65536)</f>
        <v>-1.0333273566884849E-3</v>
      </c>
      <c r="AE40" s="91">
        <f>SUM(AE42:AE65536)</f>
        <v>-1.8864789050958561E-3</v>
      </c>
      <c r="AF40" s="91">
        <f>SUM(AF42:AF65536)</f>
        <v>9.9920072216264089E-16</v>
      </c>
      <c r="AG40" s="91">
        <f>SUM(AG42:AG65536)</f>
        <v>0</v>
      </c>
      <c r="AH40" s="92"/>
      <c r="AI40" s="93">
        <v>1</v>
      </c>
      <c r="AJ40" s="92">
        <f>AJ44+AF44</f>
        <v>719777.41721538117</v>
      </c>
      <c r="AK40" s="92">
        <f>AK44+AG44</f>
        <v>464894.59715508705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1476.0400000000373</v>
      </c>
      <c r="G41" s="72">
        <f>IF(D42=0,D41-$D$41,D41-D42)</f>
        <v>-2443.4200000000419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2854.6445274324988</v>
      </c>
      <c r="N41" s="36">
        <f>IF(F41=0,,ATAN(G41/F41))</f>
        <v>-1.0273765747910926</v>
      </c>
      <c r="O41" s="36">
        <f>ABS(DEGREES(N41))</f>
        <v>58.864341706136173</v>
      </c>
      <c r="P41" s="37" t="str">
        <f>TEXT(INT(O41),"00")</f>
        <v>58</v>
      </c>
      <c r="Q41" s="38" t="str">
        <f>TEXT((O41-P41)*60,"00")</f>
        <v>52</v>
      </c>
      <c r="R41" s="39" t="str">
        <f>IF(L41="",IF(F41&gt;0,"S","N"),"")</f>
        <v>S</v>
      </c>
      <c r="S41" s="25" t="str">
        <f>IF(L41="",IF(INT(Q41)=60,INT(P41+1),P41),"due")</f>
        <v>58</v>
      </c>
      <c r="T41" s="38" t="str">
        <f>IF(L41="",IF(INT(Q41)=60,"00",Q41),L41)</f>
        <v>52</v>
      </c>
      <c r="U41" s="40" t="str">
        <f>IF(L41="",IF(G41&gt;0,"W","E"),"")</f>
        <v>E</v>
      </c>
      <c r="V41" s="41"/>
      <c r="W41" s="22">
        <f>IF(S41="due",90*(I41+K41),S41+T41/60)</f>
        <v>58.866666666666667</v>
      </c>
      <c r="X41" s="22">
        <f>IF(R41="",W41,IF(R41="N",IF(U41="E",180+W41,180-W41),IF(U41="E",360-W41,W41)))</f>
        <v>301.13333333333333</v>
      </c>
      <c r="Y41" s="22">
        <f>RADIANS(X41)</f>
        <v>5.2557681541722578</v>
      </c>
      <c r="Z41" s="64"/>
      <c r="AA41" s="58">
        <f>-M41*COS(Y41)</f>
        <v>-1475.9408491597317</v>
      </c>
      <c r="AB41" s="58">
        <f>-M41*SIN(Y41)</f>
        <v>2443.4798930586612</v>
      </c>
      <c r="AC41" s="64"/>
      <c r="AD41" s="22">
        <v>0</v>
      </c>
      <c r="AE41" s="22">
        <v>0</v>
      </c>
      <c r="AF41" s="22">
        <f t="shared" ref="AF41:AG43" si="0">AA41-AD41</f>
        <v>-1475.9408491597317</v>
      </c>
      <c r="AG41" s="22">
        <f t="shared" si="0"/>
        <v>2443.4798930586612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719752.58</v>
      </c>
      <c r="D42" s="60">
        <v>464893.64</v>
      </c>
      <c r="E42" s="79"/>
      <c r="F42" s="72">
        <f>IF(C43=0,C42-$C$42,C42-C43)</f>
        <v>3.159999999916181</v>
      </c>
      <c r="G42" s="72">
        <f>IF(D43=0,D42-$D$42,D42-D43)</f>
        <v>31.580000000016298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31.737706281338287</v>
      </c>
      <c r="N42" s="36">
        <f>IF(F42=0,,ATAN(G42/F42))</f>
        <v>1.4710649705191869</v>
      </c>
      <c r="O42" s="36">
        <f>ABS(DEGREES(N42))</f>
        <v>84.285814200286282</v>
      </c>
      <c r="P42" s="37" t="str">
        <f>TEXT(INT(O42),"00")</f>
        <v>84</v>
      </c>
      <c r="Q42" s="38" t="str">
        <f>TEXT((O42-P42)*60,"00")</f>
        <v>17</v>
      </c>
      <c r="R42" s="39" t="str">
        <f>IF(L42="",IF(F42&gt;0,"S","N"),"")</f>
        <v>S</v>
      </c>
      <c r="S42" s="25" t="str">
        <f>IF(L42="",IF(INT(Q42)=60,INT(P42+1),P42),"due")</f>
        <v>84</v>
      </c>
      <c r="T42" s="38" t="str">
        <f>IF(L42="",IF(INT(Q42)=60,"00",Q42),L42)</f>
        <v>17</v>
      </c>
      <c r="U42" s="40" t="str">
        <f>IF(L42="",IF(G42&gt;0,"W","E"),"")</f>
        <v>W</v>
      </c>
      <c r="V42" s="44"/>
      <c r="W42" s="22">
        <f>IF(S42="due",90*(I42+K42),S42+T42/60)</f>
        <v>84.283333333333331</v>
      </c>
      <c r="X42" s="22">
        <f>IF(R42="",W42,IF(R42="N",IF(U42="E",180+W42,180-W42),IF(U42="E",360-W42,W42)))</f>
        <v>84.283333333333331</v>
      </c>
      <c r="Y42" s="22">
        <f>RADIANS(X42)</f>
        <v>1.4710216712225541</v>
      </c>
      <c r="Z42" s="64"/>
      <c r="AA42" s="58">
        <f>-M42*COS(Y42)</f>
        <v>-3.1613673887411915</v>
      </c>
      <c r="AB42" s="58">
        <f>-M42*SIN(Y42)</f>
        <v>-31.579863144635436</v>
      </c>
      <c r="AC42" s="64"/>
      <c r="AD42" s="82">
        <f>$AA$40/$M$40*M42</f>
        <v>-1.8634425029856233E-4</v>
      </c>
      <c r="AE42" s="82">
        <f>$AB$40/$M$40*M42</f>
        <v>-3.4019664242772633E-4</v>
      </c>
      <c r="AF42" s="22">
        <f t="shared" si="0"/>
        <v>-3.1611810444908928</v>
      </c>
      <c r="AG42" s="22">
        <f t="shared" si="0"/>
        <v>-31.579522947993009</v>
      </c>
      <c r="AH42" s="63"/>
      <c r="AI42" s="38">
        <f>A42</f>
        <v>1</v>
      </c>
      <c r="AJ42" s="82">
        <f t="shared" ref="AJ42:AK44" si="1">AJ41+AF41</f>
        <v>719752.67915084027</v>
      </c>
      <c r="AK42" s="82">
        <f t="shared" si="1"/>
        <v>464893.69989305863</v>
      </c>
      <c r="AL42" s="66"/>
      <c r="AM42" s="9" t="str">
        <f>IF(A43=0,A42&amp;" - 1",A42&amp;" - "&amp;A43)</f>
        <v>1 - 2</v>
      </c>
      <c r="AN42" s="18">
        <f>F42</f>
        <v>3.159999999916181</v>
      </c>
      <c r="AO42" s="18">
        <f>AN42*G42</f>
        <v>99.792799997404501</v>
      </c>
      <c r="AP42" s="9" t="str">
        <f>D42&amp;","&amp;C42</f>
        <v>464893.64,719752.58</v>
      </c>
    </row>
    <row r="43" spans="1:44">
      <c r="A43" s="20">
        <f>A42+1</f>
        <v>2</v>
      </c>
      <c r="B43" s="44"/>
      <c r="C43" s="60">
        <v>719749.42</v>
      </c>
      <c r="D43" s="60">
        <v>464862.06</v>
      </c>
      <c r="E43" s="79"/>
      <c r="F43" s="72">
        <f>IF(C44=0,C43-$C$42,C43-C44)</f>
        <v>-28.699999999953434</v>
      </c>
      <c r="G43" s="72">
        <f>IF(D44=0,D43-$D$42,D43-D44)</f>
        <v>-2.5399999999790452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28.812177980798687</v>
      </c>
      <c r="N43" s="36">
        <f>IF(F43=0,,ATAN(G43/F43))</f>
        <v>8.8271756999065115E-2</v>
      </c>
      <c r="O43" s="36">
        <f>ABS(DEGREES(N43))</f>
        <v>5.0575991262508158</v>
      </c>
      <c r="P43" s="37" t="str">
        <f>TEXT(INT(O43),"00")</f>
        <v>05</v>
      </c>
      <c r="Q43" s="38" t="str">
        <f>TEXT((O43-P43)*60,"00")</f>
        <v>03</v>
      </c>
      <c r="R43" s="39" t="str">
        <f>IF(L43="",IF(F43&gt;0,"S","N"),"")</f>
        <v>N</v>
      </c>
      <c r="S43" s="25" t="str">
        <f>IF(L43="",IF(INT(Q43)=60,INT(P43+1),P43),"due")</f>
        <v>05</v>
      </c>
      <c r="T43" s="38" t="str">
        <f>IF(L43="",IF(INT(Q43)=60,"00",Q43),L43)</f>
        <v>03</v>
      </c>
      <c r="U43" s="40" t="str">
        <f>IF(L43="",IF(G43&gt;0,"W","E"),"")</f>
        <v>E</v>
      </c>
      <c r="V43" s="44"/>
      <c r="W43" s="22">
        <f>IF(S43="due",90*(I43+K43),S43+T43/60)</f>
        <v>5.05</v>
      </c>
      <c r="X43" s="22">
        <f>IF(R43="",W43,IF(R43="N",IF(U43="E",180+W43,180-W43),IF(U43="E",360-W43,W43)))</f>
        <v>185.05</v>
      </c>
      <c r="Y43" s="22">
        <f>RADIANS(X43)</f>
        <v>3.229731780815507</v>
      </c>
      <c r="Z43" s="64"/>
      <c r="AA43" s="58">
        <f>-M43*COS(Y43)</f>
        <v>28.700336627150833</v>
      </c>
      <c r="AB43" s="58">
        <f>-M43*SIN(Y43)</f>
        <v>2.5361935031548946</v>
      </c>
      <c r="AC43" s="64"/>
      <c r="AD43" s="82">
        <f>$AA$40/$M$40*M43</f>
        <v>-1.6916735121648123E-4</v>
      </c>
      <c r="AE43" s="82">
        <f>$AB$40/$M$40*M43</f>
        <v>-3.0883788901472139E-4</v>
      </c>
      <c r="AF43" s="22">
        <f t="shared" si="0"/>
        <v>28.70050579450205</v>
      </c>
      <c r="AG43" s="22">
        <f t="shared" si="0"/>
        <v>2.5365023410439091</v>
      </c>
      <c r="AH43" s="64"/>
      <c r="AI43" s="25">
        <f>A43</f>
        <v>2</v>
      </c>
      <c r="AJ43" s="82">
        <f t="shared" si="1"/>
        <v>719749.51796979574</v>
      </c>
      <c r="AK43" s="82">
        <f t="shared" si="1"/>
        <v>464862.12037011061</v>
      </c>
      <c r="AL43" s="66"/>
      <c r="AM43" s="9" t="str">
        <f>IF(A44=0,A43&amp;" - 1",A43&amp;" - "&amp;A44)</f>
        <v>2 - 3</v>
      </c>
      <c r="AN43" s="18">
        <f>AN42+F42+F43</f>
        <v>-22.380000000121072</v>
      </c>
      <c r="AO43" s="18">
        <f>AN43*G43</f>
        <v>56.845199999838556</v>
      </c>
      <c r="AP43" s="9" t="str">
        <f>D43&amp;","&amp;C43</f>
        <v>464862.06,719749.42</v>
      </c>
    </row>
    <row r="44" spans="1:44" s="46" customFormat="1">
      <c r="A44" s="20">
        <f>A43+1</f>
        <v>3</v>
      </c>
      <c r="B44" s="44"/>
      <c r="C44" s="60">
        <v>719778.12</v>
      </c>
      <c r="D44" s="60">
        <v>464864.6</v>
      </c>
      <c r="E44" s="79"/>
      <c r="F44" s="72">
        <f>IF(C45=0,C44-$C$42,C44-C45)</f>
        <v>0.80000000004656613</v>
      </c>
      <c r="G44" s="72">
        <f>IF(D45=0,D44-$D$42,D44-D45)</f>
        <v>-29.940000000002328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29.950686135716722</v>
      </c>
      <c r="N44" s="22">
        <f>IF(F44=0,,ATAN(G44/F44))</f>
        <v>-1.5440825762560098</v>
      </c>
      <c r="O44" s="22">
        <f>ABS(DEGREES(N44))</f>
        <v>88.469414839156457</v>
      </c>
      <c r="P44" s="24" t="str">
        <f>TEXT(INT(O44),"00")</f>
        <v>88</v>
      </c>
      <c r="Q44" s="25" t="str">
        <f>TEXT((O44-P44)*60,"00")</f>
        <v>28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28</v>
      </c>
      <c r="U44" s="24" t="str">
        <f>IF(L44="",IF(G44&gt;0,"W","E"),"")</f>
        <v>E</v>
      </c>
      <c r="V44" s="44"/>
      <c r="W44" s="22">
        <f>IF(S44="due",90*(I44+K44),S44+T44/60)</f>
        <v>88.466666666666669</v>
      </c>
      <c r="X44" s="22">
        <f>IF(R44="",W44,IF(R44="N",IF(U44="E",180+W44,180-W44),IF(U44="E",360-W44,W44)))</f>
        <v>271.5333333333333</v>
      </c>
      <c r="Y44" s="22">
        <f>RADIANS(X44)</f>
        <v>4.7391506955819356</v>
      </c>
      <c r="Z44" s="64"/>
      <c r="AA44" s="58">
        <f>-M44*COS(Y44)</f>
        <v>-0.80143606099703502</v>
      </c>
      <c r="AB44" s="58">
        <f>-M44*SIN(Y44)</f>
        <v>29.939961593835545</v>
      </c>
      <c r="AC44" s="64"/>
      <c r="AD44" s="82">
        <f>$AA$40/$M$40*M44</f>
        <v>-1.758519694023817E-4</v>
      </c>
      <c r="AE44" s="82">
        <f>$AB$40/$M$40*M44</f>
        <v>-3.2104156398248186E-4</v>
      </c>
      <c r="AF44" s="22">
        <f>AA44-AD44</f>
        <v>-0.80126020902763262</v>
      </c>
      <c r="AG44" s="22">
        <f>AB44-AE44</f>
        <v>29.940282635399527</v>
      </c>
      <c r="AH44" s="64"/>
      <c r="AI44" s="25">
        <f>A44</f>
        <v>3</v>
      </c>
      <c r="AJ44" s="82">
        <f t="shared" si="1"/>
        <v>719778.21847559023</v>
      </c>
      <c r="AK44" s="82">
        <f t="shared" si="1"/>
        <v>464864.65687245165</v>
      </c>
      <c r="AL44" s="66"/>
      <c r="AM44" s="9" t="str">
        <f>IF(A45=0,A44&amp;" - 1",A44&amp;" - "&amp;A45)</f>
        <v>3 - 4</v>
      </c>
      <c r="AN44" s="18">
        <f>AN43+F43+F44</f>
        <v>-50.28000000002794</v>
      </c>
      <c r="AO44" s="18">
        <f>AN44*G44</f>
        <v>1505.3832000009536</v>
      </c>
      <c r="AP44" s="9" t="str">
        <f>D44&amp;","&amp;C44</f>
        <v>464864.6,719778.12</v>
      </c>
    </row>
    <row r="45" spans="1:44" s="46" customFormat="1">
      <c r="A45" s="20">
        <f t="shared" ref="A45:A47" si="2">A44+1</f>
        <v>4</v>
      </c>
      <c r="B45" s="44"/>
      <c r="C45" s="60">
        <v>719777.32</v>
      </c>
      <c r="D45" s="60">
        <v>464894.54</v>
      </c>
      <c r="E45" s="79"/>
      <c r="F45" s="72">
        <f t="shared" ref="F45:F47" si="3">IF(C46=0,C45-$C$42,C45-C46)</f>
        <v>0.79999999993015081</v>
      </c>
      <c r="G45" s="72">
        <f t="shared" ref="G45:G47" si="4">IF(D46=0,D45-$D$42,D45-D46)</f>
        <v>-30.179999999993015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30.190601186453154</v>
      </c>
      <c r="N45" s="22">
        <f t="shared" ref="N45:N47" si="11">IF(F45=0,,ATAN(G45/F45))</f>
        <v>-1.5442949118016918</v>
      </c>
      <c r="O45" s="22">
        <f t="shared" ref="O45:O47" si="12">ABS(DEGREES(N45))</f>
        <v>88.481580769764648</v>
      </c>
      <c r="P45" s="24" t="str">
        <f t="shared" ref="P45:P47" si="13">TEXT(INT(O45),"00")</f>
        <v>88</v>
      </c>
      <c r="Q45" s="25" t="str">
        <f t="shared" ref="Q45:Q47" si="14">TEXT((O45-P45)*60,"00")</f>
        <v>29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29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88.483333333333334</v>
      </c>
      <c r="X45" s="22">
        <f t="shared" ref="X45:X47" si="20">IF(R45="",W45,IF(R45="N",IF(U45="E",180+W45,180-W45),IF(U45="E",360-W45,W45)))</f>
        <v>271.51666666666665</v>
      </c>
      <c r="Y45" s="22">
        <f t="shared" ref="Y45:Y47" si="21">RADIANS(X45)</f>
        <v>4.7388598073732702</v>
      </c>
      <c r="Z45" s="64"/>
      <c r="AA45" s="58">
        <f t="shared" ref="AA45:AA47" si="22">-M45*COS(Y45)</f>
        <v>-0.79907685357647784</v>
      </c>
      <c r="AB45" s="58">
        <f t="shared" ref="AB45:AB47" si="23">-M45*SIN(Y45)</f>
        <v>30.180024456278112</v>
      </c>
      <c r="AC45" s="64"/>
      <c r="AD45" s="82">
        <f t="shared" ref="AD45:AD47" si="24">$AA$40/$M$40*M45</f>
        <v>-1.7726060271282067E-4</v>
      </c>
      <c r="AE45" s="82">
        <f t="shared" ref="AE45:AE47" si="25">$AB$40/$M$40*M45</f>
        <v>-3.2361321468732195E-4</v>
      </c>
      <c r="AF45" s="22">
        <f t="shared" ref="AF45:AF47" si="26">AA45-AD45</f>
        <v>-0.798899592973765</v>
      </c>
      <c r="AG45" s="22">
        <f t="shared" ref="AG45:AG47" si="27">AB45-AE45</f>
        <v>30.180348069492798</v>
      </c>
      <c r="AH45" s="64"/>
      <c r="AI45" s="25">
        <f t="shared" ref="AI45:AI47" si="28">A45</f>
        <v>4</v>
      </c>
      <c r="AJ45" s="82">
        <f t="shared" ref="AJ45:AJ47" si="29">AJ44+AF44</f>
        <v>719777.41721538117</v>
      </c>
      <c r="AK45" s="82">
        <f t="shared" ref="AK45:AK47" si="30">AK44+AG44</f>
        <v>464894.59715508705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-48.680000000051223</v>
      </c>
      <c r="AO45" s="18">
        <f t="shared" ref="AO45:AO47" si="33">AN45*G45</f>
        <v>1469.1624000012059</v>
      </c>
      <c r="AP45" s="9" t="str">
        <f t="shared" ref="AP45:AP47" si="34">D45&amp;","&amp;C45</f>
        <v>464894.54,719777.32</v>
      </c>
    </row>
    <row r="46" spans="1:44" s="46" customFormat="1">
      <c r="A46" s="20">
        <f t="shared" si="2"/>
        <v>5</v>
      </c>
      <c r="B46" s="44"/>
      <c r="C46" s="60">
        <v>719776.52</v>
      </c>
      <c r="D46" s="60">
        <v>464924.72</v>
      </c>
      <c r="E46" s="79"/>
      <c r="F46" s="72">
        <f t="shared" si="3"/>
        <v>24.85999999998603</v>
      </c>
      <c r="G46" s="72">
        <f t="shared" si="4"/>
        <v>0.65999999997438863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24.868759518706831</v>
      </c>
      <c r="N46" s="22">
        <f t="shared" si="11"/>
        <v>2.6542437750382598E-2</v>
      </c>
      <c r="O46" s="22">
        <f t="shared" si="12"/>
        <v>1.5207696610856341</v>
      </c>
      <c r="P46" s="24" t="str">
        <f t="shared" si="13"/>
        <v>01</v>
      </c>
      <c r="Q46" s="25" t="str">
        <f t="shared" si="14"/>
        <v>31</v>
      </c>
      <c r="R46" s="23" t="str">
        <f t="shared" si="15"/>
        <v>S</v>
      </c>
      <c r="S46" s="25" t="str">
        <f t="shared" si="16"/>
        <v>01</v>
      </c>
      <c r="T46" s="25" t="str">
        <f t="shared" si="17"/>
        <v>31</v>
      </c>
      <c r="U46" s="24" t="str">
        <f t="shared" si="18"/>
        <v>W</v>
      </c>
      <c r="V46" s="44"/>
      <c r="W46" s="22">
        <f t="shared" si="19"/>
        <v>1.5166666666666666</v>
      </c>
      <c r="X46" s="22">
        <f t="shared" si="20"/>
        <v>1.5166666666666666</v>
      </c>
      <c r="Y46" s="22">
        <f t="shared" si="21"/>
        <v>2.6470826988580665E-2</v>
      </c>
      <c r="Z46" s="64"/>
      <c r="AA46" s="58">
        <f t="shared" si="22"/>
        <v>-24.860047199346479</v>
      </c>
      <c r="AB46" s="58">
        <f t="shared" si="23"/>
        <v>-0.65821975474524164</v>
      </c>
      <c r="AC46" s="64"/>
      <c r="AD46" s="82">
        <f t="shared" si="24"/>
        <v>-1.4601402846473288E-4</v>
      </c>
      <c r="AE46" s="82">
        <f t="shared" si="25"/>
        <v>-2.665683655463547E-4</v>
      </c>
      <c r="AF46" s="22">
        <f t="shared" si="26"/>
        <v>-24.859901185318012</v>
      </c>
      <c r="AG46" s="22">
        <f t="shared" si="27"/>
        <v>-0.65795318637969524</v>
      </c>
      <c r="AH46" s="64"/>
      <c r="AI46" s="25">
        <f t="shared" si="28"/>
        <v>5</v>
      </c>
      <c r="AJ46" s="82">
        <f t="shared" si="29"/>
        <v>719776.61831578822</v>
      </c>
      <c r="AK46" s="82">
        <f t="shared" si="30"/>
        <v>464924.77750315651</v>
      </c>
      <c r="AL46" s="66"/>
      <c r="AM46" s="9" t="str">
        <f t="shared" si="31"/>
        <v>5 - 6</v>
      </c>
      <c r="AN46" s="18">
        <f t="shared" si="32"/>
        <v>-23.020000000135042</v>
      </c>
      <c r="AO46" s="18">
        <f t="shared" si="33"/>
        <v>-15.193199999499553</v>
      </c>
      <c r="AP46" s="9" t="str">
        <f t="shared" si="34"/>
        <v>464924.72,719776.52</v>
      </c>
    </row>
    <row r="47" spans="1:44" s="46" customFormat="1">
      <c r="A47" s="20">
        <f t="shared" si="2"/>
        <v>6</v>
      </c>
      <c r="B47" s="44"/>
      <c r="C47" s="60">
        <v>719751.66</v>
      </c>
      <c r="D47" s="60">
        <v>464924.06</v>
      </c>
      <c r="E47" s="79"/>
      <c r="F47" s="72">
        <f t="shared" si="3"/>
        <v>-0.91999999992549419</v>
      </c>
      <c r="G47" s="72">
        <f t="shared" si="4"/>
        <v>30.419999999983702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30.433908720354527</v>
      </c>
      <c r="N47" s="22">
        <f t="shared" si="11"/>
        <v>-1.5405622814428637</v>
      </c>
      <c r="O47" s="22">
        <f t="shared" si="12"/>
        <v>88.267716803721385</v>
      </c>
      <c r="P47" s="24" t="str">
        <f t="shared" si="13"/>
        <v>88</v>
      </c>
      <c r="Q47" s="25" t="str">
        <f t="shared" si="14"/>
        <v>16</v>
      </c>
      <c r="R47" s="23" t="str">
        <f t="shared" si="15"/>
        <v>N</v>
      </c>
      <c r="S47" s="25" t="str">
        <f t="shared" si="16"/>
        <v>88</v>
      </c>
      <c r="T47" s="25" t="str">
        <f t="shared" si="17"/>
        <v>16</v>
      </c>
      <c r="U47" s="24" t="str">
        <f t="shared" si="18"/>
        <v>W</v>
      </c>
      <c r="V47" s="44"/>
      <c r="W47" s="22">
        <f t="shared" si="19"/>
        <v>88.266666666666666</v>
      </c>
      <c r="X47" s="22">
        <f t="shared" si="20"/>
        <v>91.733333333333334</v>
      </c>
      <c r="Y47" s="22">
        <f t="shared" si="21"/>
        <v>1.6010487004961316</v>
      </c>
      <c r="Z47" s="64"/>
      <c r="AA47" s="58">
        <f t="shared" si="22"/>
        <v>0.92055754815365853</v>
      </c>
      <c r="AB47" s="58">
        <f t="shared" si="23"/>
        <v>-30.419983132792968</v>
      </c>
      <c r="AC47" s="64"/>
      <c r="AD47" s="82">
        <f t="shared" si="24"/>
        <v>-1.7868915459350599E-4</v>
      </c>
      <c r="AE47" s="82">
        <f t="shared" si="25"/>
        <v>-3.2622122943725009E-4</v>
      </c>
      <c r="AF47" s="22">
        <f t="shared" si="26"/>
        <v>0.92073623730825205</v>
      </c>
      <c r="AG47" s="22">
        <f t="shared" si="27"/>
        <v>-30.419656911563532</v>
      </c>
      <c r="AH47" s="64"/>
      <c r="AI47" s="25">
        <f t="shared" si="28"/>
        <v>6</v>
      </c>
      <c r="AJ47" s="82">
        <f t="shared" si="29"/>
        <v>719751.75841460295</v>
      </c>
      <c r="AK47" s="82">
        <f t="shared" si="30"/>
        <v>464924.11954997014</v>
      </c>
      <c r="AL47" s="66"/>
      <c r="AM47" s="9" t="str">
        <f t="shared" si="31"/>
        <v>6 - 1</v>
      </c>
      <c r="AN47" s="18">
        <f t="shared" si="32"/>
        <v>0.91999999992549419</v>
      </c>
      <c r="AO47" s="18">
        <f t="shared" si="33"/>
        <v>27.986399997718539</v>
      </c>
      <c r="AP47" s="9" t="str">
        <f t="shared" si="34"/>
        <v>464924.06,719751.66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2241.8759999990962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1120.9379999995481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4.4201297701381053E-3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31458.003672488972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139.04845854188235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-7.9436551597922289E-4</v>
      </c>
      <c r="AB40" s="91">
        <f>SUM(AB42:AB65536)</f>
        <v>-4.3481640507097019E-3</v>
      </c>
      <c r="AC40" s="91"/>
      <c r="AD40" s="91">
        <f>SUM(AD42:AD65536)</f>
        <v>-7.9436551597922278E-4</v>
      </c>
      <c r="AE40" s="91">
        <f>SUM(AE42:AE65536)</f>
        <v>-4.348164050709701E-3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719822.16320311022</v>
      </c>
      <c r="AK40" s="92">
        <f>AK44+AG44</f>
        <v>464948.88254846242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1452.9499999999534</v>
      </c>
      <c r="G41" s="72">
        <f>IF(D42=0,D41-$D$41,D41-D42)</f>
        <v>-2517.320000000007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2906.5380928004197</v>
      </c>
      <c r="N41" s="36">
        <f>IF(F41=0,,ATAN(G41/F41))</f>
        <v>-1.0473242963348577</v>
      </c>
      <c r="O41" s="36">
        <f>ABS(DEGREES(N41))</f>
        <v>60.007261961496098</v>
      </c>
      <c r="P41" s="37" t="str">
        <f>TEXT(INT(O41),"00")</f>
        <v>60</v>
      </c>
      <c r="Q41" s="38" t="str">
        <f>TEXT((O41-P41)*60,"00")</f>
        <v>00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00</v>
      </c>
      <c r="U41" s="40" t="str">
        <f>IF(L41="",IF(G41&gt;0,"W","E"),"")</f>
        <v>E</v>
      </c>
      <c r="V41" s="41"/>
      <c r="W41" s="22">
        <f>IF(S41="due",90*(I41+K41),S41+T41/60)</f>
        <v>60</v>
      </c>
      <c r="X41" s="22">
        <f>IF(R41="",W41,IF(R41="N",IF(U41="E",180+W41,180-W41),IF(U41="E",360-W41,W41)))</f>
        <v>300</v>
      </c>
      <c r="Y41" s="22">
        <f>RADIANS(X41)</f>
        <v>5.2359877559829888</v>
      </c>
      <c r="Z41" s="64"/>
      <c r="AA41" s="58">
        <f>-M41*COS(Y41)</f>
        <v>-1453.2690464002101</v>
      </c>
      <c r="AB41" s="58">
        <f>-M41*SIN(Y41)</f>
        <v>2517.1358254323354</v>
      </c>
      <c r="AC41" s="64"/>
      <c r="AD41" s="22">
        <v>0</v>
      </c>
      <c r="AE41" s="22">
        <v>0</v>
      </c>
      <c r="AF41" s="22">
        <f t="shared" ref="AF41:AG43" si="0">AA41-AD41</f>
        <v>-1453.2690464002101</v>
      </c>
      <c r="AG41" s="22">
        <f t="shared" si="0"/>
        <v>2517.1358254323354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719775.67</v>
      </c>
      <c r="D42" s="60">
        <v>464967.54</v>
      </c>
      <c r="E42" s="79"/>
      <c r="F42" s="72">
        <f>IF(C43=0,C42-$C$42,C42-C43)</f>
        <v>-1.6400000000139698</v>
      </c>
      <c r="G42" s="72">
        <f>IF(D43=0,D42-$D$42,D42-D43)</f>
        <v>24.60999999998603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24.664583921067031</v>
      </c>
      <c r="N42" s="36">
        <f>IF(F42=0,,ATAN(G42/F42))</f>
        <v>-1.5042551324620839</v>
      </c>
      <c r="O42" s="36">
        <f>ABS(DEGREES(N42))</f>
        <v>86.18747040097</v>
      </c>
      <c r="P42" s="37" t="str">
        <f>TEXT(INT(O42),"00")</f>
        <v>86</v>
      </c>
      <c r="Q42" s="38" t="str">
        <f>TEXT((O42-P42)*60,"00")</f>
        <v>11</v>
      </c>
      <c r="R42" s="39" t="str">
        <f>IF(L42="",IF(F42&gt;0,"S","N"),"")</f>
        <v>N</v>
      </c>
      <c r="S42" s="25" t="str">
        <f>IF(L42="",IF(INT(Q42)=60,INT(P42+1),P42),"due")</f>
        <v>86</v>
      </c>
      <c r="T42" s="38" t="str">
        <f>IF(L42="",IF(INT(Q42)=60,"00",Q42),L42)</f>
        <v>11</v>
      </c>
      <c r="U42" s="40" t="str">
        <f>IF(L42="",IF(G42&gt;0,"W","E"),"")</f>
        <v>W</v>
      </c>
      <c r="V42" s="44"/>
      <c r="W42" s="22">
        <f>IF(S42="due",90*(I42+K42),S42+T42/60)</f>
        <v>86.183333333333337</v>
      </c>
      <c r="X42" s="22">
        <f>IF(R42="",W42,IF(R42="N",IF(U42="E",180+W42,180-W42),IF(U42="E",360-W42,W42)))</f>
        <v>93.816666666666663</v>
      </c>
      <c r="Y42" s="22">
        <f>RADIANS(X42)</f>
        <v>1.6374097265793468</v>
      </c>
      <c r="Z42" s="64"/>
      <c r="AA42" s="58">
        <f>-M42*COS(Y42)</f>
        <v>1.6417769719020472</v>
      </c>
      <c r="AB42" s="58">
        <f>-M42*SIN(Y42)</f>
        <v>-24.609881518891765</v>
      </c>
      <c r="AC42" s="64"/>
      <c r="AD42" s="82">
        <f>$AA$40/$M$40*M42</f>
        <v>-1.4090551695666444E-4</v>
      </c>
      <c r="AE42" s="82">
        <f>$AB$40/$M$40*M42</f>
        <v>-7.7128260360393038E-4</v>
      </c>
      <c r="AF42" s="22">
        <f t="shared" si="0"/>
        <v>1.6419178774190037</v>
      </c>
      <c r="AG42" s="22">
        <f t="shared" si="0"/>
        <v>-24.60911023628816</v>
      </c>
      <c r="AH42" s="63"/>
      <c r="AI42" s="38">
        <f>A42</f>
        <v>1</v>
      </c>
      <c r="AJ42" s="82">
        <f t="shared" ref="AJ42:AK44" si="1">AJ41+AF41</f>
        <v>719775.35095359979</v>
      </c>
      <c r="AK42" s="82">
        <f t="shared" si="1"/>
        <v>464967.35582543229</v>
      </c>
      <c r="AL42" s="66"/>
      <c r="AM42" s="9" t="str">
        <f>IF(A43=0,A42&amp;" - 1",A42&amp;" - "&amp;A43)</f>
        <v>1 - 2</v>
      </c>
      <c r="AN42" s="18">
        <f>F42</f>
        <v>-1.6400000000139698</v>
      </c>
      <c r="AO42" s="18">
        <f>AN42*G42</f>
        <v>-40.360400000320887</v>
      </c>
      <c r="AP42" s="9" t="str">
        <f>D42&amp;","&amp;C42</f>
        <v>464967.54,719775.67</v>
      </c>
    </row>
    <row r="43" spans="1:44">
      <c r="A43" s="20">
        <f>A42+1</f>
        <v>2</v>
      </c>
      <c r="B43" s="44"/>
      <c r="C43" s="60">
        <v>719777.31</v>
      </c>
      <c r="D43" s="60">
        <v>464942.93</v>
      </c>
      <c r="E43" s="79"/>
      <c r="F43" s="72">
        <f>IF(C44=0,C43-$C$42,C43-C44)</f>
        <v>-42.21999999997206</v>
      </c>
      <c r="G43" s="72">
        <f>IF(D44=0,D43-$D$42,D43-D44)</f>
        <v>-3.2299999999813735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42.343373743686513</v>
      </c>
      <c r="N43" s="36">
        <f>IF(F43=0,,ATAN(G43/F43))</f>
        <v>7.6355292550532056E-2</v>
      </c>
      <c r="O43" s="36">
        <f>ABS(DEGREES(N43))</f>
        <v>4.3748360066321821</v>
      </c>
      <c r="P43" s="37" t="str">
        <f>TEXT(INT(O43),"00")</f>
        <v>04</v>
      </c>
      <c r="Q43" s="38" t="str">
        <f>TEXT((O43-P43)*60,"00")</f>
        <v>22</v>
      </c>
      <c r="R43" s="39" t="str">
        <f>IF(L43="",IF(F43&gt;0,"S","N"),"")</f>
        <v>N</v>
      </c>
      <c r="S43" s="25" t="str">
        <f>IF(L43="",IF(INT(Q43)=60,INT(P43+1),P43),"due")</f>
        <v>04</v>
      </c>
      <c r="T43" s="38" t="str">
        <f>IF(L43="",IF(INT(Q43)=60,"00",Q43),L43)</f>
        <v>22</v>
      </c>
      <c r="U43" s="40" t="str">
        <f>IF(L43="",IF(G43&gt;0,"W","E"),"")</f>
        <v>E</v>
      </c>
      <c r="V43" s="44"/>
      <c r="W43" s="22">
        <f>IF(S43="due",90*(I43+K43),S43+T43/60)</f>
        <v>4.3666666666666663</v>
      </c>
      <c r="X43" s="22">
        <f>IF(R43="",W43,IF(R43="N",IF(U43="E",180+W43,180-W43),IF(U43="E",360-W43,W43)))</f>
        <v>184.36666666666667</v>
      </c>
      <c r="Y43" s="22">
        <f>RADIANS(X43)</f>
        <v>3.2178053642602125</v>
      </c>
      <c r="Z43" s="64"/>
      <c r="AA43" s="58">
        <f>-M43*COS(Y43)</f>
        <v>42.220460110285565</v>
      </c>
      <c r="AB43" s="58">
        <f>-M43*SIN(Y43)</f>
        <v>3.2239801601911187</v>
      </c>
      <c r="AC43" s="64"/>
      <c r="AD43" s="82">
        <f>$AA$40/$M$40*M43</f>
        <v>-2.4190211301100605E-4</v>
      </c>
      <c r="AE43" s="82">
        <f>$AB$40/$M$40*M43</f>
        <v>-1.3241134596440403E-3</v>
      </c>
      <c r="AF43" s="22">
        <f t="shared" si="0"/>
        <v>42.220702012398576</v>
      </c>
      <c r="AG43" s="22">
        <f t="shared" si="0"/>
        <v>3.2253042736507629</v>
      </c>
      <c r="AH43" s="64"/>
      <c r="AI43" s="25">
        <f>A43</f>
        <v>2</v>
      </c>
      <c r="AJ43" s="82">
        <f t="shared" si="1"/>
        <v>719776.99287147715</v>
      </c>
      <c r="AK43" s="82">
        <f t="shared" si="1"/>
        <v>464942.746715196</v>
      </c>
      <c r="AL43" s="66"/>
      <c r="AM43" s="9" t="str">
        <f>IF(A44=0,A43&amp;" - 1",A43&amp;" - "&amp;A44)</f>
        <v>2 - 3</v>
      </c>
      <c r="AN43" s="18">
        <f>AN42+F42+F43</f>
        <v>-45.5</v>
      </c>
      <c r="AO43" s="18">
        <f>AN43*G43</f>
        <v>146.9649999991525</v>
      </c>
      <c r="AP43" s="9" t="str">
        <f>D43&amp;","&amp;C43</f>
        <v>464942.93,719777.31</v>
      </c>
    </row>
    <row r="44" spans="1:44" s="46" customFormat="1">
      <c r="A44" s="20">
        <f>A43+1</f>
        <v>3</v>
      </c>
      <c r="B44" s="44"/>
      <c r="C44" s="60">
        <v>719819.53</v>
      </c>
      <c r="D44" s="60">
        <v>464946.16</v>
      </c>
      <c r="E44" s="79"/>
      <c r="F44" s="72">
        <f>IF(C45=0,C44-$C$42,C44-C45)</f>
        <v>-2.9499999999534339</v>
      </c>
      <c r="G44" s="72">
        <f>IF(D45=0,D44-$D$42,D44-D45)</f>
        <v>-2.9100000000325963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4.1437422699674471</v>
      </c>
      <c r="N44" s="22">
        <f>IF(F44=0,,ATAN(G44/F44))</f>
        <v>0.77857233085607069</v>
      </c>
      <c r="O44" s="22">
        <f>ABS(DEGREES(N44))</f>
        <v>44.60890860371601</v>
      </c>
      <c r="P44" s="24" t="str">
        <f>TEXT(INT(O44),"00")</f>
        <v>44</v>
      </c>
      <c r="Q44" s="25" t="str">
        <f>TEXT((O44-P44)*60,"00")</f>
        <v>37</v>
      </c>
      <c r="R44" s="23" t="str">
        <f>IF(L44="",IF(F44&gt;0,"S","N"),"")</f>
        <v>N</v>
      </c>
      <c r="S44" s="25" t="str">
        <f>IF(L44="",IF(INT(Q44)=60,INT(P44+1),P44),"due")</f>
        <v>44</v>
      </c>
      <c r="T44" s="25" t="str">
        <f>IF(L44="",IF(INT(Q44)=60,"00",Q44),L44)</f>
        <v>37</v>
      </c>
      <c r="U44" s="24" t="str">
        <f>IF(L44="",IF(G44&gt;0,"W","E"),"")</f>
        <v>E</v>
      </c>
      <c r="V44" s="44"/>
      <c r="W44" s="22">
        <f>IF(S44="due",90*(I44+K44),S44+T44/60)</f>
        <v>44.616666666666667</v>
      </c>
      <c r="X44" s="22">
        <f>IF(R44="",W44,IF(R44="N",IF(U44="E",180+W44,180-W44),IF(U44="E",360-W44,W44)))</f>
        <v>224.61666666666667</v>
      </c>
      <c r="Y44" s="22">
        <f>RADIANS(X44)</f>
        <v>3.9203003881879299</v>
      </c>
      <c r="Z44" s="64"/>
      <c r="AA44" s="58">
        <f>-M44*COS(Y44)</f>
        <v>2.9496059480223158</v>
      </c>
      <c r="AB44" s="58">
        <f>-M44*SIN(Y44)</f>
        <v>2.910399414394242</v>
      </c>
      <c r="AC44" s="64"/>
      <c r="AD44" s="82">
        <f>$AA$40/$M$40*M44</f>
        <v>-2.3672653410797365E-5</v>
      </c>
      <c r="AE44" s="82">
        <f>$AB$40/$M$40*M44</f>
        <v>-1.2957835967848303E-4</v>
      </c>
      <c r="AF44" s="22">
        <f>AA44-AD44</f>
        <v>2.9496296206757266</v>
      </c>
      <c r="AG44" s="22">
        <f>AB44-AE44</f>
        <v>2.9105289927539206</v>
      </c>
      <c r="AH44" s="64"/>
      <c r="AI44" s="25">
        <f>A44</f>
        <v>3</v>
      </c>
      <c r="AJ44" s="82">
        <f t="shared" si="1"/>
        <v>719819.21357348957</v>
      </c>
      <c r="AK44" s="82">
        <f t="shared" si="1"/>
        <v>464945.97201946966</v>
      </c>
      <c r="AL44" s="66"/>
      <c r="AM44" s="9" t="str">
        <f>IF(A45=0,A44&amp;" - 1",A44&amp;" - "&amp;A45)</f>
        <v>3 - 4</v>
      </c>
      <c r="AN44" s="18">
        <f>AN43+F43+F44</f>
        <v>-90.669999999925494</v>
      </c>
      <c r="AO44" s="18">
        <f>AN44*G44</f>
        <v>263.8497000027387</v>
      </c>
      <c r="AP44" s="9" t="str">
        <f>D44&amp;","&amp;C44</f>
        <v>464946.16,719819.53</v>
      </c>
    </row>
    <row r="45" spans="1:44" s="46" customFormat="1">
      <c r="A45" s="20">
        <f t="shared" ref="A45:A46" si="2">A44+1</f>
        <v>4</v>
      </c>
      <c r="B45" s="44"/>
      <c r="C45" s="60">
        <v>719822.48</v>
      </c>
      <c r="D45" s="60">
        <v>464949.07</v>
      </c>
      <c r="E45" s="79"/>
      <c r="F45" s="72">
        <f t="shared" ref="F45:F46" si="3">IF(C46=0,C45-$C$42,C45-C46)</f>
        <v>0.93999999994412065</v>
      </c>
      <c r="G45" s="72">
        <f t="shared" ref="G45:G46" si="4">IF(D46=0,D45-$D$42,D45-D46)</f>
        <v>-21.880000000004657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21.900182647642435</v>
      </c>
      <c r="N45" s="22">
        <f t="shared" ref="N45:N46" si="11">IF(F45=0,,ATAN(G45/F45))</f>
        <v>-1.5278611202014978</v>
      </c>
      <c r="O45" s="22">
        <f t="shared" ref="O45:O46" si="12">ABS(DEGREES(N45))</f>
        <v>87.539993869675982</v>
      </c>
      <c r="P45" s="24" t="str">
        <f t="shared" ref="P45:P46" si="13">TEXT(INT(O45),"00")</f>
        <v>87</v>
      </c>
      <c r="Q45" s="25" t="str">
        <f t="shared" ref="Q45:Q46" si="14">TEXT((O45-P45)*60,"00")</f>
        <v>32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87</v>
      </c>
      <c r="T45" s="25" t="str">
        <f t="shared" ref="T45:T46" si="17">IF(L45="",IF(INT(Q45)=60,"00",Q45),L45)</f>
        <v>32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87.533333333333331</v>
      </c>
      <c r="X45" s="22">
        <f t="shared" ref="X45:X46" si="20">IF(R45="",W45,IF(R45="N",IF(U45="E",180+W45,180-W45),IF(U45="E",360-W45,W45)))</f>
        <v>272.4666666666667</v>
      </c>
      <c r="Y45" s="22">
        <f t="shared" ref="Y45:Y46" si="21">RADIANS(X45)</f>
        <v>4.755440435267217</v>
      </c>
      <c r="Z45" s="64"/>
      <c r="AA45" s="58">
        <f t="shared" ref="AA45:AA46" si="22">-M45*COS(Y45)</f>
        <v>-0.94254350615309701</v>
      </c>
      <c r="AB45" s="58">
        <f t="shared" ref="AB45:AB46" si="23">-M45*SIN(Y45)</f>
        <v>21.87989057877364</v>
      </c>
      <c r="AC45" s="64"/>
      <c r="AD45" s="82">
        <f t="shared" ref="AD45:AD46" si="24">$AA$40/$M$40*M45</f>
        <v>-1.2511285685122274E-4</v>
      </c>
      <c r="AE45" s="82">
        <f t="shared" ref="AE45:AE46" si="25">$AB$40/$M$40*M45</f>
        <v>-6.8483741489138935E-4</v>
      </c>
      <c r="AF45" s="22">
        <f t="shared" ref="AF45:AF46" si="26">AA45-AD45</f>
        <v>-0.94241839329624577</v>
      </c>
      <c r="AG45" s="22">
        <f t="shared" ref="AG45:AG46" si="27">AB45-AE45</f>
        <v>21.880575416188531</v>
      </c>
      <c r="AH45" s="64"/>
      <c r="AI45" s="25">
        <f t="shared" ref="AI45:AI46" si="28">A45</f>
        <v>4</v>
      </c>
      <c r="AJ45" s="82">
        <f t="shared" ref="AJ45:AJ46" si="29">AJ44+AF44</f>
        <v>719822.16320311022</v>
      </c>
      <c r="AK45" s="82">
        <f t="shared" ref="AK45:AK46" si="30">AK44+AG44</f>
        <v>464948.88254846242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-92.679999999934807</v>
      </c>
      <c r="AO45" s="18">
        <f t="shared" ref="AO45:AO46" si="33">AN45*G45</f>
        <v>2027.8383999990051</v>
      </c>
      <c r="AP45" s="9" t="str">
        <f t="shared" ref="AP45:AP46" si="34">D45&amp;","&amp;C45</f>
        <v>464949.07,719822.48</v>
      </c>
    </row>
    <row r="46" spans="1:44" s="46" customFormat="1">
      <c r="A46" s="20">
        <f t="shared" si="2"/>
        <v>5</v>
      </c>
      <c r="B46" s="44"/>
      <c r="C46" s="60">
        <v>719821.54</v>
      </c>
      <c r="D46" s="60">
        <v>464970.95</v>
      </c>
      <c r="E46" s="79"/>
      <c r="F46" s="72">
        <f t="shared" si="3"/>
        <v>45.869999999995343</v>
      </c>
      <c r="G46" s="72">
        <f t="shared" si="4"/>
        <v>3.4100000000325963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45.996575959518928</v>
      </c>
      <c r="N46" s="22">
        <f t="shared" si="11"/>
        <v>7.420403191090949E-2</v>
      </c>
      <c r="O46" s="22">
        <f t="shared" si="12"/>
        <v>4.2515778513491949</v>
      </c>
      <c r="P46" s="24" t="str">
        <f t="shared" si="13"/>
        <v>04</v>
      </c>
      <c r="Q46" s="25" t="str">
        <f t="shared" si="14"/>
        <v>15</v>
      </c>
      <c r="R46" s="23" t="str">
        <f t="shared" si="15"/>
        <v>S</v>
      </c>
      <c r="S46" s="25" t="str">
        <f t="shared" si="16"/>
        <v>04</v>
      </c>
      <c r="T46" s="25" t="str">
        <f t="shared" si="17"/>
        <v>15</v>
      </c>
      <c r="U46" s="24" t="str">
        <f t="shared" si="18"/>
        <v>W</v>
      </c>
      <c r="V46" s="44"/>
      <c r="W46" s="22">
        <f t="shared" si="19"/>
        <v>4.25</v>
      </c>
      <c r="X46" s="22">
        <f t="shared" si="20"/>
        <v>4.25</v>
      </c>
      <c r="Y46" s="22">
        <f t="shared" si="21"/>
        <v>7.4176493209759012E-2</v>
      </c>
      <c r="Z46" s="64"/>
      <c r="AA46" s="58">
        <f t="shared" si="22"/>
        <v>-45.870093889572807</v>
      </c>
      <c r="AB46" s="58">
        <f t="shared" si="23"/>
        <v>-3.4087367985179449</v>
      </c>
      <c r="AC46" s="64"/>
      <c r="AD46" s="82">
        <f t="shared" si="24"/>
        <v>-2.6277237574953228E-4</v>
      </c>
      <c r="AE46" s="82">
        <f t="shared" si="25"/>
        <v>-1.4383522128918582E-3</v>
      </c>
      <c r="AF46" s="22">
        <f t="shared" si="26"/>
        <v>-45.869831117197059</v>
      </c>
      <c r="AG46" s="22">
        <f t="shared" si="27"/>
        <v>-3.4072984463050529</v>
      </c>
      <c r="AH46" s="64"/>
      <c r="AI46" s="25">
        <f t="shared" si="28"/>
        <v>5</v>
      </c>
      <c r="AJ46" s="82">
        <f t="shared" si="29"/>
        <v>719821.22078471689</v>
      </c>
      <c r="AK46" s="82">
        <f t="shared" si="30"/>
        <v>464970.76312387863</v>
      </c>
      <c r="AL46" s="66"/>
      <c r="AM46" s="9" t="str">
        <f t="shared" si="31"/>
        <v>5 - 1</v>
      </c>
      <c r="AN46" s="18">
        <f t="shared" si="32"/>
        <v>-45.869999999995343</v>
      </c>
      <c r="AO46" s="18">
        <f t="shared" si="33"/>
        <v>-156.41670000147931</v>
      </c>
      <c r="AP46" s="9" t="str">
        <f t="shared" si="34"/>
        <v>464970.95,719821.54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22" sqref="D2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2403.4040999992289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1201.7020499996145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7.3160413277640777E-3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19703.161259372169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144.14914206116691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-2.1945436639260185E-3</v>
      </c>
      <c r="AB40" s="91">
        <f>SUM(AB42:AB65536)</f>
        <v>-6.979143129115073E-3</v>
      </c>
      <c r="AC40" s="91"/>
      <c r="AD40" s="91">
        <f>SUM(AD42:AD65536)</f>
        <v>-2.1945436639260181E-3</v>
      </c>
      <c r="AE40" s="91">
        <f>SUM(AE42:AE65536)</f>
        <v>-6.979143129115073E-3</v>
      </c>
      <c r="AF40" s="91">
        <f>SUM(AF42:AF65536)</f>
        <v>-1.4432899320127035E-15</v>
      </c>
      <c r="AG40" s="91">
        <f>SUM(AG42:AG65536)</f>
        <v>0</v>
      </c>
      <c r="AH40" s="92"/>
      <c r="AI40" s="93">
        <v>1</v>
      </c>
      <c r="AJ40" s="92">
        <f>AJ44+AF44</f>
        <v>719774.43059019709</v>
      </c>
      <c r="AK40" s="92">
        <f>AK44+AG44</f>
        <v>464994.37451811123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1452.9499999999534</v>
      </c>
      <c r="G41" s="72">
        <f>IF(D42=0,D41-$D$41,D41-D42)</f>
        <v>-2517.320000000007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2906.5380928004197</v>
      </c>
      <c r="N41" s="36">
        <f>IF(F41=0,,ATAN(G41/F41))</f>
        <v>-1.0473242963348577</v>
      </c>
      <c r="O41" s="36">
        <f>ABS(DEGREES(N41))</f>
        <v>60.007261961496098</v>
      </c>
      <c r="P41" s="37" t="str">
        <f>TEXT(INT(O41),"00")</f>
        <v>60</v>
      </c>
      <c r="Q41" s="38" t="str">
        <f>TEXT((O41-P41)*60,"00")</f>
        <v>00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00</v>
      </c>
      <c r="U41" s="40" t="str">
        <f>IF(L41="",IF(G41&gt;0,"W","E"),"")</f>
        <v>E</v>
      </c>
      <c r="V41" s="41"/>
      <c r="W41" s="22">
        <f>IF(S41="due",90*(I41+K41),S41+T41/60)</f>
        <v>60</v>
      </c>
      <c r="X41" s="22">
        <f>IF(R41="",W41,IF(R41="N",IF(U41="E",180+W41,180-W41),IF(U41="E",360-W41,W41)))</f>
        <v>300</v>
      </c>
      <c r="Y41" s="22">
        <f>RADIANS(X41)</f>
        <v>5.2359877559829888</v>
      </c>
      <c r="Z41" s="64"/>
      <c r="AA41" s="58">
        <f>-M41*COS(Y41)</f>
        <v>-1453.2690464002101</v>
      </c>
      <c r="AB41" s="58">
        <f>-M41*SIN(Y41)</f>
        <v>2517.1358254323354</v>
      </c>
      <c r="AC41" s="64"/>
      <c r="AD41" s="22">
        <v>0</v>
      </c>
      <c r="AE41" s="22">
        <v>0</v>
      </c>
      <c r="AF41" s="22">
        <f t="shared" ref="AF41:AG43" si="0">AA41-AD41</f>
        <v>-1453.2690464002101</v>
      </c>
      <c r="AG41" s="22">
        <f t="shared" si="0"/>
        <v>2517.1358254323354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719775.67</v>
      </c>
      <c r="D42" s="60">
        <v>464967.54</v>
      </c>
      <c r="E42" s="79"/>
      <c r="F42" s="72">
        <f>IF(C43=0,C42-$C$42,C42-C43)</f>
        <v>-45.869999999995343</v>
      </c>
      <c r="G42" s="72">
        <f>IF(D43=0,D42-$D$42,D42-D43)</f>
        <v>-3.4100000000325963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45.996575959518928</v>
      </c>
      <c r="N42" s="36">
        <f>IF(F42=0,,ATAN(G42/F42))</f>
        <v>7.420403191090949E-2</v>
      </c>
      <c r="O42" s="36">
        <f>ABS(DEGREES(N42))</f>
        <v>4.2515778513491949</v>
      </c>
      <c r="P42" s="37" t="str">
        <f>TEXT(INT(O42),"00")</f>
        <v>04</v>
      </c>
      <c r="Q42" s="38" t="str">
        <f>TEXT((O42-P42)*60,"00")</f>
        <v>15</v>
      </c>
      <c r="R42" s="39" t="str">
        <f>IF(L42="",IF(F42&gt;0,"S","N"),"")</f>
        <v>N</v>
      </c>
      <c r="S42" s="25" t="str">
        <f>IF(L42="",IF(INT(Q42)=60,INT(P42+1),P42),"due")</f>
        <v>04</v>
      </c>
      <c r="T42" s="38" t="str">
        <f>IF(L42="",IF(INT(Q42)=60,"00",Q42),L42)</f>
        <v>15</v>
      </c>
      <c r="U42" s="40" t="str">
        <f>IF(L42="",IF(G42&gt;0,"W","E"),"")</f>
        <v>E</v>
      </c>
      <c r="V42" s="44"/>
      <c r="W42" s="22">
        <f>IF(S42="due",90*(I42+K42),S42+T42/60)</f>
        <v>4.25</v>
      </c>
      <c r="X42" s="22">
        <f>IF(R42="",W42,IF(R42="N",IF(U42="E",180+W42,180-W42),IF(U42="E",360-W42,W42)))</f>
        <v>184.25</v>
      </c>
      <c r="Y42" s="22">
        <f>RADIANS(X42)</f>
        <v>3.2157691467995524</v>
      </c>
      <c r="Z42" s="64"/>
      <c r="AA42" s="58">
        <f>-M42*COS(Y42)</f>
        <v>45.8700938895728</v>
      </c>
      <c r="AB42" s="58">
        <f>-M42*SIN(Y42)</f>
        <v>3.408736798517952</v>
      </c>
      <c r="AC42" s="64"/>
      <c r="AD42" s="82">
        <f>$AA$40/$M$40*M42</f>
        <v>-7.0025733688669131E-4</v>
      </c>
      <c r="AE42" s="82">
        <f>$AB$40/$M$40*M42</f>
        <v>-2.2269760505024636E-3</v>
      </c>
      <c r="AF42" s="22">
        <f t="shared" si="0"/>
        <v>45.870794146909688</v>
      </c>
      <c r="AG42" s="22">
        <f t="shared" si="0"/>
        <v>3.4109637745684545</v>
      </c>
      <c r="AH42" s="63"/>
      <c r="AI42" s="38">
        <f>A42</f>
        <v>1</v>
      </c>
      <c r="AJ42" s="82">
        <f t="shared" ref="AJ42:AK44" si="1">AJ41+AF41</f>
        <v>719775.35095359979</v>
      </c>
      <c r="AK42" s="82">
        <f t="shared" si="1"/>
        <v>464967.35582543229</v>
      </c>
      <c r="AL42" s="66"/>
      <c r="AM42" s="9" t="str">
        <f>IF(A43=0,A42&amp;" - 1",A42&amp;" - "&amp;A43)</f>
        <v>1 - 2</v>
      </c>
      <c r="AN42" s="18">
        <f>F42</f>
        <v>-45.869999999995343</v>
      </c>
      <c r="AO42" s="18">
        <f>AN42*G42</f>
        <v>156.41670000147931</v>
      </c>
      <c r="AP42" s="9" t="str">
        <f>D42&amp;","&amp;C42</f>
        <v>464967.54,719775.67</v>
      </c>
    </row>
    <row r="43" spans="1:44">
      <c r="A43" s="20">
        <f>A42+1</f>
        <v>2</v>
      </c>
      <c r="B43" s="44"/>
      <c r="C43" s="60">
        <v>719821.54</v>
      </c>
      <c r="D43" s="60">
        <v>464970.95</v>
      </c>
      <c r="E43" s="79"/>
      <c r="F43" s="72">
        <f>IF(C44=0,C43-$C$42,C43-C44)</f>
        <v>1.090000000083819</v>
      </c>
      <c r="G43" s="72">
        <f>IF(D44=0,D43-$D$42,D43-D44)</f>
        <v>-25.35999999998603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25.38341387598355</v>
      </c>
      <c r="N43" s="36">
        <f>IF(F43=0,,ATAN(G43/F43))</f>
        <v>-1.527841692289879</v>
      </c>
      <c r="O43" s="36">
        <f>ABS(DEGREES(N43))</f>
        <v>87.538880732335471</v>
      </c>
      <c r="P43" s="37" t="str">
        <f>TEXT(INT(O43),"00")</f>
        <v>87</v>
      </c>
      <c r="Q43" s="38" t="str">
        <f>TEXT((O43-P43)*60,"00")</f>
        <v>32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32</v>
      </c>
      <c r="U43" s="40" t="str">
        <f>IF(L43="",IF(G43&gt;0,"W","E"),"")</f>
        <v>E</v>
      </c>
      <c r="V43" s="44"/>
      <c r="W43" s="22">
        <f>IF(S43="due",90*(I43+K43),S43+T43/60)</f>
        <v>87.533333333333331</v>
      </c>
      <c r="X43" s="22">
        <f>IF(R43="",W43,IF(R43="N",IF(U43="E",180+W43,180-W43),IF(U43="E",360-W43,W43)))</f>
        <v>272.4666666666667</v>
      </c>
      <c r="Y43" s="22">
        <f>RADIANS(X43)</f>
        <v>4.755440435267217</v>
      </c>
      <c r="Z43" s="64"/>
      <c r="AA43" s="58">
        <f>-M43*COS(Y43)</f>
        <v>-1.0924553597446935</v>
      </c>
      <c r="AB43" s="58">
        <f>-M43*SIN(Y43)</f>
        <v>25.359894346910032</v>
      </c>
      <c r="AC43" s="64"/>
      <c r="AD43" s="82">
        <f>$AA$40/$M$40*M43</f>
        <v>-3.8644010844486419E-4</v>
      </c>
      <c r="AE43" s="82">
        <f>$AB$40/$M$40*M43</f>
        <v>-1.2289665828942825E-3</v>
      </c>
      <c r="AF43" s="22">
        <f t="shared" si="0"/>
        <v>-1.0920689196362487</v>
      </c>
      <c r="AG43" s="22">
        <f t="shared" si="0"/>
        <v>25.361123313492925</v>
      </c>
      <c r="AH43" s="64"/>
      <c r="AI43" s="25">
        <f>A43</f>
        <v>2</v>
      </c>
      <c r="AJ43" s="82">
        <f t="shared" si="1"/>
        <v>719821.22174774669</v>
      </c>
      <c r="AK43" s="82">
        <f t="shared" si="1"/>
        <v>464970.76678920683</v>
      </c>
      <c r="AL43" s="66"/>
      <c r="AM43" s="9" t="str">
        <f>IF(A44=0,A43&amp;" - 1",A43&amp;" - "&amp;A44)</f>
        <v>2 - 3</v>
      </c>
      <c r="AN43" s="18">
        <f>AN42+F42+F43</f>
        <v>-90.649999999906868</v>
      </c>
      <c r="AO43" s="18">
        <f>AN43*G43</f>
        <v>2298.8839999963716</v>
      </c>
      <c r="AP43" s="9" t="str">
        <f>D43&amp;","&amp;C43</f>
        <v>464970.95,719821.54</v>
      </c>
    </row>
    <row r="44" spans="1:44" s="46" customFormat="1">
      <c r="A44" s="20">
        <f>A43+1</f>
        <v>3</v>
      </c>
      <c r="B44" s="44"/>
      <c r="C44" s="60">
        <v>719820.45</v>
      </c>
      <c r="D44" s="60">
        <v>464996.31</v>
      </c>
      <c r="E44" s="79"/>
      <c r="F44" s="72">
        <f>IF(C45=0,C44-$C$42,C44-C45)</f>
        <v>45.699999999953434</v>
      </c>
      <c r="G44" s="72">
        <f>IF(D45=0,D44-$D$42,D44-D45)</f>
        <v>1.75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45.733494290243598</v>
      </c>
      <c r="N44" s="22">
        <f>IF(F44=0,,ATAN(G44/F44))</f>
        <v>3.8274515733973925E-2</v>
      </c>
      <c r="O44" s="22">
        <f>ABS(DEGREES(N44))</f>
        <v>2.1929682144637703</v>
      </c>
      <c r="P44" s="24" t="str">
        <f>TEXT(INT(O44),"00")</f>
        <v>02</v>
      </c>
      <c r="Q44" s="25" t="str">
        <f>TEXT((O44-P44)*60,"00")</f>
        <v>12</v>
      </c>
      <c r="R44" s="23" t="str">
        <f>IF(L44="",IF(F44&gt;0,"S","N"),"")</f>
        <v>S</v>
      </c>
      <c r="S44" s="25" t="str">
        <f>IF(L44="",IF(INT(Q44)=60,INT(P44+1),P44),"due")</f>
        <v>02</v>
      </c>
      <c r="T44" s="25" t="str">
        <f>IF(L44="",IF(INT(Q44)=60,"00",Q44),L44)</f>
        <v>12</v>
      </c>
      <c r="U44" s="24" t="str">
        <f>IF(L44="",IF(G44&gt;0,"W","E"),"")</f>
        <v>W</v>
      </c>
      <c r="V44" s="44"/>
      <c r="W44" s="22">
        <f>IF(S44="due",90*(I44+K44),S44+T44/60)</f>
        <v>2.2000000000000002</v>
      </c>
      <c r="X44" s="22">
        <f>IF(R44="",W44,IF(R44="N",IF(U44="E",180+W44,180-W44),IF(U44="E",360-W44,W44)))</f>
        <v>2.2000000000000002</v>
      </c>
      <c r="Y44" s="22">
        <f>RADIANS(X44)</f>
        <v>3.8397243543875255E-2</v>
      </c>
      <c r="Z44" s="64"/>
      <c r="AA44" s="58">
        <f>-M44*COS(Y44)</f>
        <v>-45.699784882117306</v>
      </c>
      <c r="AB44" s="58">
        <f>-M44*SIN(Y44)</f>
        <v>-1.7556086477190547</v>
      </c>
      <c r="AC44" s="64"/>
      <c r="AD44" s="82">
        <f>$AA$40/$M$40*M44</f>
        <v>-6.9625215029905094E-4</v>
      </c>
      <c r="AE44" s="82">
        <f>$AB$40/$M$40*M44</f>
        <v>-2.2142386550642037E-3</v>
      </c>
      <c r="AF44" s="22">
        <f>AA44-AD44</f>
        <v>-45.699088629967008</v>
      </c>
      <c r="AG44" s="22">
        <f>AB44-AE44</f>
        <v>-1.7533944090639906</v>
      </c>
      <c r="AH44" s="64"/>
      <c r="AI44" s="25">
        <f>A44</f>
        <v>3</v>
      </c>
      <c r="AJ44" s="82">
        <f t="shared" si="1"/>
        <v>719820.12967882701</v>
      </c>
      <c r="AK44" s="82">
        <f t="shared" si="1"/>
        <v>464996.12791252031</v>
      </c>
      <c r="AL44" s="66"/>
      <c r="AM44" s="9" t="str">
        <f>IF(A45=0,A44&amp;" - 1",A44&amp;" - "&amp;A45)</f>
        <v>3 - 4</v>
      </c>
      <c r="AN44" s="18">
        <f>AN43+F43+F44</f>
        <v>-43.859999999869615</v>
      </c>
      <c r="AO44" s="18">
        <f>AN44*G44</f>
        <v>-76.754999999771826</v>
      </c>
      <c r="AP44" s="9" t="str">
        <f>D44&amp;","&amp;C44</f>
        <v>464996.31,719820.45</v>
      </c>
    </row>
    <row r="45" spans="1:44" s="46" customFormat="1">
      <c r="A45" s="20">
        <f>A44+1</f>
        <v>4</v>
      </c>
      <c r="B45" s="44"/>
      <c r="C45" s="60">
        <v>719774.75</v>
      </c>
      <c r="D45" s="60">
        <v>464994.56</v>
      </c>
      <c r="E45" s="79"/>
      <c r="F45" s="72">
        <f>IF(C46=0,C45-$C$42,C45-C46)</f>
        <v>-0.92000000004190952</v>
      </c>
      <c r="G45" s="72">
        <f>IF(D46=0,D45-$D$42,D45-D46)</f>
        <v>27.020000000018626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27.035657935420836</v>
      </c>
      <c r="N45" s="22">
        <f>IF(F45=0,,ATAN(G45/F45))</f>
        <v>-1.5367606228349238</v>
      </c>
      <c r="O45" s="22">
        <f>ABS(DEGREES(N45))</f>
        <v>88.049897810336859</v>
      </c>
      <c r="P45" s="24" t="str">
        <f>TEXT(INT(O45),"00")</f>
        <v>88</v>
      </c>
      <c r="Q45" s="25" t="str">
        <f>TEXT((O45-P45)*60,"00")</f>
        <v>03</v>
      </c>
      <c r="R45" s="23" t="str">
        <f>IF(L45="",IF(F45&gt;0,"S","N"),"")</f>
        <v>N</v>
      </c>
      <c r="S45" s="25" t="str">
        <f>IF(L45="",IF(INT(Q45)=60,INT(P45+1),P45),"due")</f>
        <v>88</v>
      </c>
      <c r="T45" s="25" t="str">
        <f>IF(L45="",IF(INT(Q45)=60,"00",Q45),L45)</f>
        <v>03</v>
      </c>
      <c r="U45" s="24" t="str">
        <f>IF(L45="",IF(G45&gt;0,"W","E"),"")</f>
        <v>W</v>
      </c>
      <c r="V45" s="44"/>
      <c r="W45" s="22">
        <f>IF(S45="due",90*(I45+K45),S45+T45/60)</f>
        <v>88.05</v>
      </c>
      <c r="X45" s="22">
        <f>IF(R45="",W45,IF(R45="N",IF(U45="E",180+W45,180-W45),IF(U45="E",360-W45,W45)))</f>
        <v>91.95</v>
      </c>
      <c r="Y45" s="22">
        <f>RADIANS(X45)</f>
        <v>1.6048302472087861</v>
      </c>
      <c r="Z45" s="64"/>
      <c r="AA45" s="58">
        <f>-M45*COS(Y45)</f>
        <v>0.9199518086252706</v>
      </c>
      <c r="AB45" s="58">
        <f>-M45*SIN(Y45)</f>
        <v>-27.020001640838046</v>
      </c>
      <c r="AC45" s="64"/>
      <c r="AD45" s="82">
        <f>$AA$40/$M$40*M45</f>
        <v>-4.1159406829541196E-4</v>
      </c>
      <c r="AE45" s="82">
        <f>$AB$40/$M$40*M45</f>
        <v>-1.3089618406541231E-3</v>
      </c>
      <c r="AF45" s="22">
        <f>AA45-AD45</f>
        <v>0.92036340269356598</v>
      </c>
      <c r="AG45" s="22">
        <f>AB45-AE45</f>
        <v>-27.018692678997393</v>
      </c>
      <c r="AH45" s="64"/>
      <c r="AI45" s="25">
        <f>A45</f>
        <v>4</v>
      </c>
      <c r="AJ45" s="82">
        <f t="shared" ref="AJ45" si="2">AJ44+AF44</f>
        <v>719774.43059019709</v>
      </c>
      <c r="AK45" s="82">
        <f t="shared" ref="AK45" si="3">AK44+AG44</f>
        <v>464994.37451811123</v>
      </c>
      <c r="AL45" s="66"/>
      <c r="AM45" s="9" t="str">
        <f>IF(A46=0,A45&amp;" - 1",A45&amp;" - "&amp;A46)</f>
        <v>4 - 1</v>
      </c>
      <c r="AN45" s="18">
        <f>AN44+F44+F45</f>
        <v>0.92000000004190952</v>
      </c>
      <c r="AO45" s="18">
        <f>AN45*G45</f>
        <v>24.85840000114953</v>
      </c>
      <c r="AP45" s="9" t="str">
        <f>D45&amp;","&amp;C45</f>
        <v>464994.56,719774.75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2259.3520000006138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1129.6760000003069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1.2000287002847537E-2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11719.915464691423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140.64234922540834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3.4799491591996912E-4</v>
      </c>
      <c r="AB40" s="91">
        <f>SUM(AB42:AB65536)</f>
        <v>1.1995240209733415E-2</v>
      </c>
      <c r="AC40" s="91"/>
      <c r="AD40" s="91">
        <f>SUM(AD42:AD65536)</f>
        <v>3.4799491591996917E-4</v>
      </c>
      <c r="AE40" s="91">
        <f>SUM(AE42:AE65536)</f>
        <v>1.1995240209733415E-2</v>
      </c>
      <c r="AF40" s="91">
        <f>SUM(AF42:AF65536)</f>
        <v>0</v>
      </c>
      <c r="AG40" s="91">
        <f>SUM(AG42:AG65536)</f>
        <v>2.2204460492503131E-15</v>
      </c>
      <c r="AH40" s="92"/>
      <c r="AI40" s="93">
        <v>1</v>
      </c>
      <c r="AJ40" s="92">
        <f>AJ44+AF44</f>
        <v>719819.15448513697</v>
      </c>
      <c r="AK40" s="92">
        <f>AK44+AG44</f>
        <v>465021.02647177328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1454.7700000000186</v>
      </c>
      <c r="G41" s="72">
        <f>IF(D42=0,D41-$D$41,D41-D42)</f>
        <v>-2569.3100000000559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2952.5767778332779</v>
      </c>
      <c r="N41" s="36">
        <f>IF(F41=0,,ATAN(G41/F41))</f>
        <v>-1.0555927654009156</v>
      </c>
      <c r="O41" s="36">
        <f>ABS(DEGREES(N41))</f>
        <v>60.481010342015693</v>
      </c>
      <c r="P41" s="37" t="str">
        <f>TEXT(INT(O41),"00")</f>
        <v>60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29</v>
      </c>
      <c r="U41" s="40" t="str">
        <f>IF(L41="",IF(G41&gt;0,"W","E"),"")</f>
        <v>E</v>
      </c>
      <c r="V41" s="41"/>
      <c r="W41" s="22">
        <f>IF(S41="due",90*(I41+K41),S41+T41/60)</f>
        <v>60.483333333333334</v>
      </c>
      <c r="X41" s="22">
        <f>IF(R41="",W41,IF(R41="N",IF(U41="E",180+W41,180-W41),IF(U41="E",360-W41,W41)))</f>
        <v>299.51666666666665</v>
      </c>
      <c r="Y41" s="22">
        <f>RADIANS(X41)</f>
        <v>5.2275519979316822</v>
      </c>
      <c r="Z41" s="64"/>
      <c r="AA41" s="58">
        <f>-M41*COS(Y41)</f>
        <v>-1454.6658290928626</v>
      </c>
      <c r="AB41" s="58">
        <f>-M41*SIN(Y41)</f>
        <v>2569.3689798606033</v>
      </c>
      <c r="AC41" s="64"/>
      <c r="AD41" s="22">
        <v>0</v>
      </c>
      <c r="AE41" s="22">
        <v>0</v>
      </c>
      <c r="AF41" s="22">
        <f t="shared" ref="AF41:AG43" si="0">AA41-AD41</f>
        <v>-1454.6658290928626</v>
      </c>
      <c r="AG41" s="22">
        <f t="shared" si="0"/>
        <v>2569.3689798606033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719773.85</v>
      </c>
      <c r="D42" s="60">
        <v>465019.53</v>
      </c>
      <c r="E42" s="79"/>
      <c r="F42" s="72">
        <f>IF(C43=0,C42-$C$42,C42-C43)</f>
        <v>-0.90000000002328306</v>
      </c>
      <c r="G42" s="72">
        <f>IF(D43=0,D42-$D$42,D42-D43)</f>
        <v>24.970000000030268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24.986214199064921</v>
      </c>
      <c r="N42" s="36">
        <f>IF(F42=0,,ATAN(G42/F42))</f>
        <v>-1.5347686708587862</v>
      </c>
      <c r="O42" s="36">
        <f>ABS(DEGREES(N42))</f>
        <v>87.935767369111431</v>
      </c>
      <c r="P42" s="37" t="str">
        <f>TEXT(INT(O42),"00")</f>
        <v>87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87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87.933333333333337</v>
      </c>
      <c r="X42" s="22">
        <f>IF(R42="",W42,IF(R42="N",IF(U42="E",180+W42,180-W42),IF(U42="E",360-W42,W42)))</f>
        <v>92.066666666666663</v>
      </c>
      <c r="Y42" s="22">
        <f>RADIANS(X42)</f>
        <v>1.6068664646694459</v>
      </c>
      <c r="Z42" s="64"/>
      <c r="AA42" s="58">
        <f>-M42*COS(Y42)</f>
        <v>0.90106077321366274</v>
      </c>
      <c r="AB42" s="58">
        <f>-M42*SIN(Y42)</f>
        <v>-24.969961743753814</v>
      </c>
      <c r="AC42" s="64"/>
      <c r="AD42" s="82">
        <f>$AA$40/$M$40*M42</f>
        <v>6.1824020696826438E-5</v>
      </c>
      <c r="AE42" s="82">
        <f>$AB$40/$M$40*M42</f>
        <v>2.1310483143969637E-3</v>
      </c>
      <c r="AF42" s="22">
        <f t="shared" si="0"/>
        <v>0.90099894919296586</v>
      </c>
      <c r="AG42" s="22">
        <f t="shared" si="0"/>
        <v>-24.97209279206821</v>
      </c>
      <c r="AH42" s="63"/>
      <c r="AI42" s="38">
        <f>A42</f>
        <v>1</v>
      </c>
      <c r="AJ42" s="82">
        <f t="shared" ref="AJ42:AK44" si="1">AJ41+AF41</f>
        <v>719773.95417090715</v>
      </c>
      <c r="AK42" s="82">
        <f t="shared" si="1"/>
        <v>465019.58897986059</v>
      </c>
      <c r="AL42" s="66"/>
      <c r="AM42" s="9" t="str">
        <f>IF(A43=0,A42&amp;" - 1",A42&amp;" - "&amp;A43)</f>
        <v>1 - 2</v>
      </c>
      <c r="AN42" s="18">
        <f>F42</f>
        <v>-0.90000000002328306</v>
      </c>
      <c r="AO42" s="18">
        <f>AN42*G42</f>
        <v>-22.473000000608618</v>
      </c>
      <c r="AP42" s="9" t="str">
        <f>D42&amp;","&amp;C42</f>
        <v>465019.53,719773.85</v>
      </c>
    </row>
    <row r="43" spans="1:44">
      <c r="A43" s="20">
        <f>A42+1</f>
        <v>2</v>
      </c>
      <c r="B43" s="44"/>
      <c r="C43" s="60">
        <v>719774.75</v>
      </c>
      <c r="D43" s="60">
        <v>464994.56</v>
      </c>
      <c r="E43" s="79"/>
      <c r="F43" s="72">
        <f>IF(C44=0,C43-$C$42,C43-C44)</f>
        <v>-45.699999999953434</v>
      </c>
      <c r="G43" s="72">
        <f>IF(D44=0,D43-$D$42,D43-D44)</f>
        <v>-1.75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45.733494290243598</v>
      </c>
      <c r="N43" s="36">
        <f>IF(F43=0,,ATAN(G43/F43))</f>
        <v>3.8274515733973925E-2</v>
      </c>
      <c r="O43" s="36">
        <f>ABS(DEGREES(N43))</f>
        <v>2.1929682144637703</v>
      </c>
      <c r="P43" s="37" t="str">
        <f>TEXT(INT(O43),"00")</f>
        <v>02</v>
      </c>
      <c r="Q43" s="38" t="str">
        <f>TEXT((O43-P43)*60,"00")</f>
        <v>12</v>
      </c>
      <c r="R43" s="39" t="str">
        <f>IF(L43="",IF(F43&gt;0,"S","N"),"")</f>
        <v>N</v>
      </c>
      <c r="S43" s="25" t="str">
        <f>IF(L43="",IF(INT(Q43)=60,INT(P43+1),P43),"due")</f>
        <v>02</v>
      </c>
      <c r="T43" s="38" t="str">
        <f>IF(L43="",IF(INT(Q43)=60,"00",Q43),L43)</f>
        <v>12</v>
      </c>
      <c r="U43" s="40" t="str">
        <f>IF(L43="",IF(G43&gt;0,"W","E"),"")</f>
        <v>E</v>
      </c>
      <c r="V43" s="44"/>
      <c r="W43" s="22">
        <f>IF(S43="due",90*(I43+K43),S43+T43/60)</f>
        <v>2.2000000000000002</v>
      </c>
      <c r="X43" s="22">
        <f>IF(R43="",W43,IF(R43="N",IF(U43="E",180+W43,180-W43),IF(U43="E",360-W43,W43)))</f>
        <v>182.2</v>
      </c>
      <c r="Y43" s="22">
        <f>RADIANS(X43)</f>
        <v>3.1799898971336682</v>
      </c>
      <c r="Z43" s="64"/>
      <c r="AA43" s="58">
        <f>-M43*COS(Y43)</f>
        <v>45.699784882117314</v>
      </c>
      <c r="AB43" s="58">
        <f>-M43*SIN(Y43)</f>
        <v>1.7556086477190411</v>
      </c>
      <c r="AC43" s="64"/>
      <c r="AD43" s="82">
        <f>$AA$40/$M$40*M43</f>
        <v>1.1315953969705529E-4</v>
      </c>
      <c r="AE43" s="82">
        <f>$AB$40/$M$40*M43</f>
        <v>3.9005623317819038E-3</v>
      </c>
      <c r="AF43" s="22">
        <f t="shared" si="0"/>
        <v>45.699671722577619</v>
      </c>
      <c r="AG43" s="22">
        <f t="shared" si="0"/>
        <v>1.7517080853872593</v>
      </c>
      <c r="AH43" s="64"/>
      <c r="AI43" s="25">
        <f>A43</f>
        <v>2</v>
      </c>
      <c r="AJ43" s="82">
        <f t="shared" si="1"/>
        <v>719774.85516985634</v>
      </c>
      <c r="AK43" s="82">
        <f t="shared" si="1"/>
        <v>464994.61688706855</v>
      </c>
      <c r="AL43" s="66"/>
      <c r="AM43" s="9" t="str">
        <f>IF(A44=0,A43&amp;" - 1",A43&amp;" - "&amp;A44)</f>
        <v>2 - 3</v>
      </c>
      <c r="AN43" s="18">
        <f>AN42+F42+F43</f>
        <v>-47.5</v>
      </c>
      <c r="AO43" s="18">
        <f>AN43*G43</f>
        <v>83.125</v>
      </c>
      <c r="AP43" s="9" t="str">
        <f>D43&amp;","&amp;C43</f>
        <v>464994.56,719774.75</v>
      </c>
    </row>
    <row r="44" spans="1:44" s="46" customFormat="1">
      <c r="A44" s="20">
        <f>A43+1</f>
        <v>3</v>
      </c>
      <c r="B44" s="44"/>
      <c r="C44" s="60">
        <v>719820.45</v>
      </c>
      <c r="D44" s="60">
        <v>464996.31</v>
      </c>
      <c r="E44" s="79"/>
      <c r="F44" s="72">
        <f>IF(C45=0,C44-$C$42,C44-C45)</f>
        <v>1.3999999999068677</v>
      </c>
      <c r="G44" s="72">
        <f>IF(D45=0,D44-$D$42,D44-D45)</f>
        <v>-24.659999999974389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24.69970850027336</v>
      </c>
      <c r="N44" s="22">
        <f>IF(F44=0,,ATAN(G44/F44))</f>
        <v>-1.514085102061159</v>
      </c>
      <c r="O44" s="22">
        <f>ABS(DEGREES(N44))</f>
        <v>86.750686171738906</v>
      </c>
      <c r="P44" s="24" t="str">
        <f>TEXT(INT(O44),"00")</f>
        <v>86</v>
      </c>
      <c r="Q44" s="25" t="str">
        <f>TEXT((O44-P44)*60,"00")</f>
        <v>45</v>
      </c>
      <c r="R44" s="23" t="str">
        <f>IF(L44="",IF(F44&gt;0,"S","N"),"")</f>
        <v>S</v>
      </c>
      <c r="S44" s="25" t="str">
        <f>IF(L44="",IF(INT(Q44)=60,INT(P44+1),P44),"due")</f>
        <v>86</v>
      </c>
      <c r="T44" s="25" t="str">
        <f>IF(L44="",IF(INT(Q44)=60,"00",Q44),L44)</f>
        <v>45</v>
      </c>
      <c r="U44" s="24" t="str">
        <f>IF(L44="",IF(G44&gt;0,"W","E"),"")</f>
        <v>E</v>
      </c>
      <c r="V44" s="44"/>
      <c r="W44" s="22">
        <f>IF(S44="due",90*(I44+K44),S44+T44/60)</f>
        <v>86.75</v>
      </c>
      <c r="X44" s="22">
        <f>IF(R44="",W44,IF(R44="N",IF(U44="E",180+W44,180-W44),IF(U44="E",360-W44,W44)))</f>
        <v>273.25</v>
      </c>
      <c r="Y44" s="22">
        <f>RADIANS(X44)</f>
        <v>4.7691121810745054</v>
      </c>
      <c r="Z44" s="64"/>
      <c r="AA44" s="58">
        <f>-M44*COS(Y44)</f>
        <v>-1.4002953268833433</v>
      </c>
      <c r="AB44" s="58">
        <f>-M44*SIN(Y44)</f>
        <v>24.659983231867468</v>
      </c>
      <c r="AC44" s="64"/>
      <c r="AD44" s="82">
        <f>$AA$40/$M$40*M44</f>
        <v>6.1115112412012682E-5</v>
      </c>
      <c r="AE44" s="82">
        <f>$AB$40/$M$40*M44</f>
        <v>2.1066125402692559E-3</v>
      </c>
      <c r="AF44" s="22">
        <f>AA44-AD44</f>
        <v>-1.4003564419957553</v>
      </c>
      <c r="AG44" s="22">
        <f>AB44-AE44</f>
        <v>24.657876619327197</v>
      </c>
      <c r="AH44" s="64"/>
      <c r="AI44" s="25">
        <f>A44</f>
        <v>3</v>
      </c>
      <c r="AJ44" s="82">
        <f t="shared" si="1"/>
        <v>719820.55484157894</v>
      </c>
      <c r="AK44" s="82">
        <f t="shared" si="1"/>
        <v>464996.36859515397</v>
      </c>
      <c r="AL44" s="66"/>
      <c r="AM44" s="9" t="str">
        <f>IF(A45=0,A44&amp;" - 1",A44&amp;" - "&amp;A45)</f>
        <v>3 - 4</v>
      </c>
      <c r="AN44" s="18">
        <f>AN43+F43+F44</f>
        <v>-91.800000000046566</v>
      </c>
      <c r="AO44" s="18">
        <f>AN44*G44</f>
        <v>2263.7879999987972</v>
      </c>
      <c r="AP44" s="9" t="str">
        <f>D44&amp;","&amp;C44</f>
        <v>464996.31,719820.45</v>
      </c>
    </row>
    <row r="45" spans="1:44" s="46" customFormat="1">
      <c r="A45" s="20">
        <f>A44+1</f>
        <v>4</v>
      </c>
      <c r="B45" s="44"/>
      <c r="C45" s="60">
        <v>719819.05</v>
      </c>
      <c r="D45" s="60">
        <v>465020.97</v>
      </c>
      <c r="E45" s="79"/>
      <c r="F45" s="72">
        <f>IF(C46=0,C45-$C$42,C45-C46)</f>
        <v>45.200000000069849</v>
      </c>
      <c r="G45" s="72">
        <f>IF(D46=0,D45-$D$42,D45-D46)</f>
        <v>1.4399999999441206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45.222932235826477</v>
      </c>
      <c r="N45" s="22">
        <f>IF(F45=0,,ATAN(G45/F45))</f>
        <v>3.1847635321206894E-2</v>
      </c>
      <c r="O45" s="22">
        <f>ABS(DEGREES(N45))</f>
        <v>1.8247350913769229</v>
      </c>
      <c r="P45" s="24" t="str">
        <f>TEXT(INT(O45),"00")</f>
        <v>01</v>
      </c>
      <c r="Q45" s="25" t="str">
        <f>TEXT((O45-P45)*60,"00")</f>
        <v>49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49</v>
      </c>
      <c r="U45" s="24" t="str">
        <f>IF(L45="",IF(G45&gt;0,"W","E"),"")</f>
        <v>W</v>
      </c>
      <c r="V45" s="44"/>
      <c r="W45" s="22">
        <f>IF(S45="due",90*(I45+K45),S45+T45/60)</f>
        <v>1.8166666666666667</v>
      </c>
      <c r="X45" s="22">
        <f>IF(R45="",W45,IF(R45="N",IF(U45="E",180+W45,180-W45),IF(U45="E",360-W45,W45)))</f>
        <v>1.8166666666666667</v>
      </c>
      <c r="Y45" s="22">
        <f>RADIANS(X45)</f>
        <v>3.1706814744563654E-2</v>
      </c>
      <c r="Z45" s="64"/>
      <c r="AA45" s="58">
        <f>-M45*COS(Y45)</f>
        <v>-45.200202333531713</v>
      </c>
      <c r="AB45" s="58">
        <f>-M45*SIN(Y45)</f>
        <v>-1.4336348956229605</v>
      </c>
      <c r="AC45" s="64"/>
      <c r="AD45" s="82">
        <f>$AA$40/$M$40*M45</f>
        <v>1.1189624311407477E-4</v>
      </c>
      <c r="AE45" s="82">
        <f>$AB$40/$M$40*M45</f>
        <v>3.8570170232852937E-3</v>
      </c>
      <c r="AF45" s="22">
        <f>AA45-AD45</f>
        <v>-45.200314229774825</v>
      </c>
      <c r="AG45" s="22">
        <f>AB45-AE45</f>
        <v>-1.4374919126462458</v>
      </c>
      <c r="AH45" s="64"/>
      <c r="AI45" s="25">
        <f>A45</f>
        <v>4</v>
      </c>
      <c r="AJ45" s="82">
        <f t="shared" ref="AJ45" si="2">AJ44+AF44</f>
        <v>719819.15448513697</v>
      </c>
      <c r="AK45" s="82">
        <f t="shared" ref="AK45" si="3">AK44+AG44</f>
        <v>465021.02647177328</v>
      </c>
      <c r="AL45" s="66"/>
      <c r="AM45" s="9" t="str">
        <f>IF(A46=0,A45&amp;" - 1",A45&amp;" - "&amp;A46)</f>
        <v>4 - 1</v>
      </c>
      <c r="AN45" s="18">
        <f>AN44+F44+F45</f>
        <v>-45.200000000069849</v>
      </c>
      <c r="AO45" s="18">
        <f>AN45*G45</f>
        <v>-65.08799999757484</v>
      </c>
      <c r="AP45" s="9" t="str">
        <f>D45&amp;","&amp;C45</f>
        <v>465020.97,719819.05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D27" sqref="D2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84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2193.8841000020338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1096.9420500010169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1.2449921128925203E-2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11049.393136497067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137.56407307187595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3.0853340816927588E-3</v>
      </c>
      <c r="AB40" s="91">
        <f>SUM(AB42:AB65536)</f>
        <v>-1.2061560832695051E-2</v>
      </c>
      <c r="AC40" s="91"/>
      <c r="AD40" s="91">
        <f>SUM(AD42:AD65536)</f>
        <v>3.0853340816927584E-3</v>
      </c>
      <c r="AE40" s="91">
        <f>SUM(AE42:AE65536)</f>
        <v>-1.2061560832695051E-2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719815.23330441839</v>
      </c>
      <c r="AK40" s="92">
        <f>AK44+AG44</f>
        <v>465045.89884953183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1454.7700000000186</v>
      </c>
      <c r="G41" s="72">
        <f>IF(D42=0,D41-$D$41,D41-D42)</f>
        <v>-2569.3100000000559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2952.5767778332779</v>
      </c>
      <c r="N41" s="36">
        <f>IF(F41=0,,ATAN(G41/F41))</f>
        <v>-1.0555927654009156</v>
      </c>
      <c r="O41" s="36">
        <f>ABS(DEGREES(N41))</f>
        <v>60.481010342015693</v>
      </c>
      <c r="P41" s="37" t="str">
        <f>TEXT(INT(O41),"00")</f>
        <v>60</v>
      </c>
      <c r="Q41" s="38" t="str">
        <f>TEXT((O41-P41)*60,"00")</f>
        <v>29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29</v>
      </c>
      <c r="U41" s="40" t="str">
        <f>IF(L41="",IF(G41&gt;0,"W","E"),"")</f>
        <v>E</v>
      </c>
      <c r="V41" s="41"/>
      <c r="W41" s="22">
        <f>IF(S41="due",90*(I41+K41),S41+T41/60)</f>
        <v>60.483333333333334</v>
      </c>
      <c r="X41" s="22">
        <f>IF(R41="",W41,IF(R41="N",IF(U41="E",180+W41,180-W41),IF(U41="E",360-W41,W41)))</f>
        <v>299.51666666666665</v>
      </c>
      <c r="Y41" s="22">
        <f>RADIANS(X41)</f>
        <v>5.2275519979316822</v>
      </c>
      <c r="Z41" s="64"/>
      <c r="AA41" s="58">
        <f>-M41*COS(Y41)</f>
        <v>-1454.6658290928626</v>
      </c>
      <c r="AB41" s="58">
        <f>-M41*SIN(Y41)</f>
        <v>2569.3689798606033</v>
      </c>
      <c r="AC41" s="64"/>
      <c r="AD41" s="22">
        <v>0</v>
      </c>
      <c r="AE41" s="22">
        <v>0</v>
      </c>
      <c r="AF41" s="22">
        <f t="shared" ref="AF41:AG43" si="0">AA41-AD41</f>
        <v>-1454.6658290928626</v>
      </c>
      <c r="AG41" s="22">
        <f t="shared" si="0"/>
        <v>2569.3689798606033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719773.85</v>
      </c>
      <c r="D42" s="60">
        <v>465019.53</v>
      </c>
      <c r="E42" s="79"/>
      <c r="F42" s="72">
        <f>IF(C43=0,C42-$C$42,C42-C43)</f>
        <v>-45.200000000069849</v>
      </c>
      <c r="G42" s="72">
        <f>IF(D43=0,D42-$D$42,D42-D43)</f>
        <v>-1.4399999999441206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45.222932235826477</v>
      </c>
      <c r="N42" s="36">
        <f>IF(F42=0,,ATAN(G42/F42))</f>
        <v>3.1847635321206894E-2</v>
      </c>
      <c r="O42" s="36">
        <f>ABS(DEGREES(N42))</f>
        <v>1.8247350913769229</v>
      </c>
      <c r="P42" s="37" t="str">
        <f>TEXT(INT(O42),"00")</f>
        <v>01</v>
      </c>
      <c r="Q42" s="38" t="str">
        <f>TEXT((O42-P42)*60,"00")</f>
        <v>49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49</v>
      </c>
      <c r="U42" s="40" t="str">
        <f>IF(L42="",IF(G42&gt;0,"W","E"),"")</f>
        <v>E</v>
      </c>
      <c r="V42" s="44"/>
      <c r="W42" s="22">
        <f>IF(S42="due",90*(I42+K42),S42+T42/60)</f>
        <v>1.8166666666666667</v>
      </c>
      <c r="X42" s="22">
        <f>IF(R42="",W42,IF(R42="N",IF(U42="E",180+W42,180-W42),IF(U42="E",360-W42,W42)))</f>
        <v>181.81666666666666</v>
      </c>
      <c r="Y42" s="22">
        <f>RADIANS(X42)</f>
        <v>3.1732994683343567</v>
      </c>
      <c r="Z42" s="64"/>
      <c r="AA42" s="58">
        <f>-M42*COS(Y42)</f>
        <v>45.200202333531713</v>
      </c>
      <c r="AB42" s="58">
        <f>-M42*SIN(Y42)</f>
        <v>1.4336348956229528</v>
      </c>
      <c r="AC42" s="64"/>
      <c r="AD42" s="82">
        <f>$AA$40/$M$40*M42</f>
        <v>1.0142753917178327E-3</v>
      </c>
      <c r="AE42" s="82">
        <f>$AB$40/$M$40*M42</f>
        <v>-3.965127929225167E-3</v>
      </c>
      <c r="AF42" s="22">
        <f t="shared" si="0"/>
        <v>45.199188058139995</v>
      </c>
      <c r="AG42" s="22">
        <f t="shared" si="0"/>
        <v>1.437600023552178</v>
      </c>
      <c r="AH42" s="63"/>
      <c r="AI42" s="38">
        <f>A42</f>
        <v>1</v>
      </c>
      <c r="AJ42" s="82">
        <f t="shared" ref="AJ42:AK44" si="1">AJ41+AF41</f>
        <v>719773.95417090715</v>
      </c>
      <c r="AK42" s="82">
        <f t="shared" si="1"/>
        <v>465019.58897986059</v>
      </c>
      <c r="AL42" s="66"/>
      <c r="AM42" s="9" t="str">
        <f>IF(A43=0,A42&amp;" - 1",A42&amp;" - "&amp;A43)</f>
        <v>1 - 2</v>
      </c>
      <c r="AN42" s="18">
        <f>F42</f>
        <v>-45.200000000069849</v>
      </c>
      <c r="AO42" s="18">
        <f>AN42*G42</f>
        <v>65.08799999757484</v>
      </c>
      <c r="AP42" s="9" t="str">
        <f>D42&amp;","&amp;C42</f>
        <v>465019.53,719773.85</v>
      </c>
    </row>
    <row r="43" spans="1:44">
      <c r="A43" s="20">
        <f>A42+1</f>
        <v>2</v>
      </c>
      <c r="B43" s="44"/>
      <c r="C43" s="60">
        <v>719819.05</v>
      </c>
      <c r="D43" s="60">
        <v>465020.97</v>
      </c>
      <c r="E43" s="79"/>
      <c r="F43" s="72">
        <f>IF(C44=0,C43-$C$42,C43-C44)</f>
        <v>3.2300000000977889</v>
      </c>
      <c r="G43" s="72">
        <f>IF(D44=0,D43-$D$42,D43-D44)</f>
        <v>-24.150000000023283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24.365044633691035</v>
      </c>
      <c r="N43" s="36">
        <f>IF(F43=0,,ATAN(G43/F43))</f>
        <v>-1.4378379707257598</v>
      </c>
      <c r="O43" s="36">
        <f>ABS(DEGREES(N43))</f>
        <v>82.382047346240853</v>
      </c>
      <c r="P43" s="37" t="str">
        <f>TEXT(INT(O43),"00")</f>
        <v>82</v>
      </c>
      <c r="Q43" s="38" t="str">
        <f>TEXT((O43-P43)*60,"00")</f>
        <v>23</v>
      </c>
      <c r="R43" s="39" t="str">
        <f>IF(L43="",IF(F43&gt;0,"S","N"),"")</f>
        <v>S</v>
      </c>
      <c r="S43" s="25" t="str">
        <f>IF(L43="",IF(INT(Q43)=60,INT(P43+1),P43),"due")</f>
        <v>82</v>
      </c>
      <c r="T43" s="38" t="str">
        <f>IF(L43="",IF(INT(Q43)=60,"00",Q43),L43)</f>
        <v>23</v>
      </c>
      <c r="U43" s="40" t="str">
        <f>IF(L43="",IF(G43&gt;0,"W","E"),"")</f>
        <v>E</v>
      </c>
      <c r="V43" s="44"/>
      <c r="W43" s="22">
        <f>IF(S43="due",90*(I43+K43),S43+T43/60)</f>
        <v>82.38333333333334</v>
      </c>
      <c r="X43" s="22">
        <f>IF(R43="",W43,IF(R43="N",IF(U43="E",180+W43,180-W43),IF(U43="E",360-W43,W43)))</f>
        <v>277.61666666666667</v>
      </c>
      <c r="Y43" s="22">
        <f>RADIANS(X43)</f>
        <v>4.8453248917449248</v>
      </c>
      <c r="Z43" s="64"/>
      <c r="AA43" s="58">
        <f>-M43*COS(Y43)</f>
        <v>-3.2294579595642712</v>
      </c>
      <c r="AB43" s="58">
        <f>-M43*SIN(Y43)</f>
        <v>24.15007249035007</v>
      </c>
      <c r="AC43" s="64"/>
      <c r="AD43" s="82">
        <f>$AA$40/$M$40*M43</f>
        <v>5.4646755458465036E-4</v>
      </c>
      <c r="AE43" s="82">
        <f>$AB$40/$M$40*M43</f>
        <v>-2.1363170010751621E-3</v>
      </c>
      <c r="AF43" s="22">
        <f t="shared" si="0"/>
        <v>-3.2300044271188559</v>
      </c>
      <c r="AG43" s="22">
        <f t="shared" si="0"/>
        <v>24.152208807351144</v>
      </c>
      <c r="AH43" s="64"/>
      <c r="AI43" s="25">
        <f>A43</f>
        <v>2</v>
      </c>
      <c r="AJ43" s="82">
        <f t="shared" si="1"/>
        <v>719819.1533589653</v>
      </c>
      <c r="AK43" s="82">
        <f t="shared" si="1"/>
        <v>465021.02657988417</v>
      </c>
      <c r="AL43" s="66"/>
      <c r="AM43" s="9" t="str">
        <f>IF(A44=0,A43&amp;" - 1",A43&amp;" - "&amp;A44)</f>
        <v>2 - 3</v>
      </c>
      <c r="AN43" s="18">
        <f>AN42+F42+F43</f>
        <v>-87.17000000004191</v>
      </c>
      <c r="AO43" s="18">
        <f>AN43*G43</f>
        <v>2105.1555000030417</v>
      </c>
      <c r="AP43" s="9" t="str">
        <f>D43&amp;","&amp;C43</f>
        <v>465020.97,719819.05</v>
      </c>
    </row>
    <row r="44" spans="1:44" s="46" customFormat="1">
      <c r="A44" s="20">
        <f>A43+1</f>
        <v>3</v>
      </c>
      <c r="B44" s="44"/>
      <c r="C44" s="60">
        <v>719815.82</v>
      </c>
      <c r="D44" s="60">
        <v>465045.12</v>
      </c>
      <c r="E44" s="79"/>
      <c r="F44" s="72">
        <f>IF(C45=0,C44-$C$42,C44-C45)</f>
        <v>0.68999999994412065</v>
      </c>
      <c r="G44" s="72">
        <f>IF(D45=0,D44-$D$42,D44-D45)</f>
        <v>-0.72000000003026798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0.99724620829886956</v>
      </c>
      <c r="N44" s="22">
        <f>IF(F44=0,,ATAN(G44/F44))</f>
        <v>-0.80667154948296549</v>
      </c>
      <c r="O44" s="22">
        <f>ABS(DEGREES(N44))</f>
        <v>46.218875238652465</v>
      </c>
      <c r="P44" s="24" t="str">
        <f>TEXT(INT(O44),"00")</f>
        <v>46</v>
      </c>
      <c r="Q44" s="25" t="str">
        <f>TEXT((O44-P44)*60,"00")</f>
        <v>13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13</v>
      </c>
      <c r="U44" s="24" t="str">
        <f>IF(L44="",IF(G44&gt;0,"W","E"),"")</f>
        <v>E</v>
      </c>
      <c r="V44" s="44"/>
      <c r="W44" s="22">
        <f>IF(S44="due",90*(I44+K44),S44+T44/60)</f>
        <v>46.216666666666669</v>
      </c>
      <c r="X44" s="22">
        <f>IF(R44="",W44,IF(R44="N",IF(U44="E",180+W44,180-W44),IF(U44="E",360-W44,W44)))</f>
        <v>313.7833333333333</v>
      </c>
      <c r="Y44" s="22">
        <f>RADIANS(X44)</f>
        <v>5.4765523045495401</v>
      </c>
      <c r="Z44" s="64"/>
      <c r="AA44" s="58">
        <f>-M44*COS(Y44)</f>
        <v>-0.69002775316559506</v>
      </c>
      <c r="AB44" s="58">
        <f>-M44*SIN(Y44)</f>
        <v>0.7199734021668529</v>
      </c>
      <c r="AC44" s="64"/>
      <c r="AD44" s="82">
        <f>$AA$40/$M$40*M44</f>
        <v>2.2366579046374698E-5</v>
      </c>
      <c r="AE44" s="82">
        <f>$AB$40/$M$40*M44</f>
        <v>-8.7438133649085802E-5</v>
      </c>
      <c r="AF44" s="22">
        <f>AA44-AD44</f>
        <v>-0.69005011974464148</v>
      </c>
      <c r="AG44" s="22">
        <f>AB44-AE44</f>
        <v>0.72006084030050199</v>
      </c>
      <c r="AH44" s="64"/>
      <c r="AI44" s="25">
        <f>A44</f>
        <v>3</v>
      </c>
      <c r="AJ44" s="82">
        <f t="shared" si="1"/>
        <v>719815.92335453816</v>
      </c>
      <c r="AK44" s="82">
        <f t="shared" si="1"/>
        <v>465045.17878869153</v>
      </c>
      <c r="AL44" s="66"/>
      <c r="AM44" s="9" t="str">
        <f>IF(A45=0,A44&amp;" - 1",A44&amp;" - "&amp;A45)</f>
        <v>3 - 4</v>
      </c>
      <c r="AN44" s="18">
        <f>AN43+F43+F44</f>
        <v>-83.25</v>
      </c>
      <c r="AO44" s="18">
        <f>AN44*G44</f>
        <v>59.94000000251981</v>
      </c>
      <c r="AP44" s="9" t="str">
        <f>D44&amp;","&amp;C44</f>
        <v>465045.12,719815.82</v>
      </c>
    </row>
    <row r="45" spans="1:44" s="46" customFormat="1">
      <c r="A45" s="20">
        <f t="shared" ref="A45:A46" si="2">A44+1</f>
        <v>4</v>
      </c>
      <c r="B45" s="44"/>
      <c r="C45" s="60">
        <v>719815.13</v>
      </c>
      <c r="D45" s="60">
        <v>465045.84</v>
      </c>
      <c r="E45" s="79"/>
      <c r="F45" s="72">
        <f t="shared" ref="F45:F46" si="3">IF(C46=0,C45-$C$42,C45-C46)</f>
        <v>41.940000000060536</v>
      </c>
      <c r="G45" s="72">
        <f t="shared" ref="G45:G46" si="4">IF(D46=0,D45-$D$42,D45-D46)</f>
        <v>1.3000000000465661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41.960142993145276</v>
      </c>
      <c r="N45" s="22">
        <f t="shared" ref="N45:N46" si="11">IF(F45=0,,ATAN(G45/F45))</f>
        <v>3.0986740492074887E-2</v>
      </c>
      <c r="O45" s="22">
        <f t="shared" ref="O45:O46" si="12">ABS(DEGREES(N45))</f>
        <v>1.7754094510630227</v>
      </c>
      <c r="P45" s="24" t="str">
        <f t="shared" ref="P45:P46" si="13">TEXT(INT(O45),"00")</f>
        <v>01</v>
      </c>
      <c r="Q45" s="25" t="str">
        <f t="shared" ref="Q45:Q46" si="14">TEXT((O45-P45)*60,"00")</f>
        <v>47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47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1.7833333333333332</v>
      </c>
      <c r="X45" s="22">
        <f t="shared" ref="X45:X46" si="20">IF(R45="",W45,IF(R45="N",IF(U45="E",180+W45,180-W45),IF(U45="E",360-W45,W45)))</f>
        <v>1.7833333333333332</v>
      </c>
      <c r="Y45" s="22">
        <f t="shared" ref="Y45:Y46" si="21">RADIANS(X45)</f>
        <v>3.1125038327232207E-2</v>
      </c>
      <c r="Z45" s="64"/>
      <c r="AA45" s="58">
        <f t="shared" ref="AA45:AA46" si="22">-M45*COS(Y45)</f>
        <v>-41.939819811797065</v>
      </c>
      <c r="AB45" s="58">
        <f t="shared" ref="AB45:AB46" si="23">-M45*SIN(Y45)</f>
        <v>-1.3058001988024937</v>
      </c>
      <c r="AC45" s="64"/>
      <c r="AD45" s="82">
        <f t="shared" ref="AD45:AD46" si="24">$AA$40/$M$40*M45</f>
        <v>9.4109643861599334E-4</v>
      </c>
      <c r="AE45" s="82">
        <f t="shared" ref="AE45:AE46" si="25">$AB$40/$M$40*M45</f>
        <v>-3.6790479226067232E-3</v>
      </c>
      <c r="AF45" s="22">
        <f t="shared" ref="AF45:AF46" si="26">AA45-AD45</f>
        <v>-41.940760908235681</v>
      </c>
      <c r="AG45" s="22">
        <f t="shared" ref="AG45:AG46" si="27">AB45-AE45</f>
        <v>-1.3021211508798869</v>
      </c>
      <c r="AH45" s="64"/>
      <c r="AI45" s="25">
        <f t="shared" ref="AI45:AI46" si="28">A45</f>
        <v>4</v>
      </c>
      <c r="AJ45" s="82">
        <f t="shared" ref="AJ45:AJ46" si="29">AJ44+AF44</f>
        <v>719815.23330441839</v>
      </c>
      <c r="AK45" s="82">
        <f t="shared" ref="AK45:AK46" si="30">AK44+AG44</f>
        <v>465045.89884953183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-40.619999999995343</v>
      </c>
      <c r="AO45" s="18">
        <f t="shared" ref="AO45:AO46" si="33">AN45*G45</f>
        <v>-52.806000001885465</v>
      </c>
      <c r="AP45" s="9" t="str">
        <f t="shared" ref="AP45:AP46" si="34">D45&amp;","&amp;C45</f>
        <v>465045.84,719815.13</v>
      </c>
    </row>
    <row r="46" spans="1:44" s="46" customFormat="1">
      <c r="A46" s="20">
        <f t="shared" si="2"/>
        <v>5</v>
      </c>
      <c r="B46" s="44"/>
      <c r="C46" s="60">
        <v>719773.19</v>
      </c>
      <c r="D46" s="60">
        <v>465044.54</v>
      </c>
      <c r="E46" s="79"/>
      <c r="F46" s="72">
        <f t="shared" si="3"/>
        <v>-0.66000000003259629</v>
      </c>
      <c r="G46" s="72">
        <f t="shared" si="4"/>
        <v>25.009999999951106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25.018707000914283</v>
      </c>
      <c r="N46" s="22">
        <f t="shared" si="11"/>
        <v>-1.5444130059068368</v>
      </c>
      <c r="O46" s="22">
        <f t="shared" si="12"/>
        <v>88.488347063574835</v>
      </c>
      <c r="P46" s="24" t="str">
        <f t="shared" si="13"/>
        <v>88</v>
      </c>
      <c r="Q46" s="25" t="str">
        <f t="shared" si="14"/>
        <v>29</v>
      </c>
      <c r="R46" s="23" t="str">
        <f t="shared" si="15"/>
        <v>N</v>
      </c>
      <c r="S46" s="25" t="str">
        <f t="shared" si="16"/>
        <v>88</v>
      </c>
      <c r="T46" s="25" t="str">
        <f t="shared" si="17"/>
        <v>29</v>
      </c>
      <c r="U46" s="24" t="str">
        <f t="shared" si="18"/>
        <v>W</v>
      </c>
      <c r="V46" s="44"/>
      <c r="W46" s="22">
        <f t="shared" si="19"/>
        <v>88.483333333333334</v>
      </c>
      <c r="X46" s="22">
        <f t="shared" si="20"/>
        <v>91.516666666666666</v>
      </c>
      <c r="Y46" s="22">
        <f t="shared" si="21"/>
        <v>1.5972671537834773</v>
      </c>
      <c r="Z46" s="64"/>
      <c r="AA46" s="58">
        <f t="shared" si="22"/>
        <v>0.66218852507691062</v>
      </c>
      <c r="AB46" s="58">
        <f t="shared" si="23"/>
        <v>-25.009942150170076</v>
      </c>
      <c r="AC46" s="64"/>
      <c r="AD46" s="82">
        <f t="shared" si="24"/>
        <v>5.6112811772790743E-4</v>
      </c>
      <c r="AE46" s="82">
        <f t="shared" si="25"/>
        <v>-2.193629846138911E-3</v>
      </c>
      <c r="AF46" s="22">
        <f t="shared" si="26"/>
        <v>0.66162739695918271</v>
      </c>
      <c r="AG46" s="22">
        <f t="shared" si="27"/>
        <v>-25.007748520323936</v>
      </c>
      <c r="AH46" s="64"/>
      <c r="AI46" s="25">
        <f t="shared" si="28"/>
        <v>5</v>
      </c>
      <c r="AJ46" s="82">
        <f t="shared" si="29"/>
        <v>719773.29254351021</v>
      </c>
      <c r="AK46" s="82">
        <f t="shared" si="30"/>
        <v>465044.59672838094</v>
      </c>
      <c r="AL46" s="66"/>
      <c r="AM46" s="9" t="str">
        <f t="shared" si="31"/>
        <v>5 - 1</v>
      </c>
      <c r="AN46" s="18">
        <f t="shared" si="32"/>
        <v>0.66000000003259629</v>
      </c>
      <c r="AO46" s="18">
        <f t="shared" si="33"/>
        <v>16.506600000782964</v>
      </c>
      <c r="AP46" s="9" t="str">
        <f t="shared" si="34"/>
        <v>465044.54,719773.19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2684.0609999993649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1342.0304999996824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4.6638981016255722E-3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34006.422556148173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34000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34000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158.60248960269649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-2.4978442257008737E-3</v>
      </c>
      <c r="AB40" s="91">
        <f>SUM(AB42:AB65536)</f>
        <v>3.9386190126082798E-3</v>
      </c>
      <c r="AC40" s="91"/>
      <c r="AD40" s="91">
        <f>SUM(AD42:AD65536)</f>
        <v>-2.4978442257008737E-3</v>
      </c>
      <c r="AE40" s="91">
        <f>SUM(AE42:AE65536)</f>
        <v>3.9386190126082798E-3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719816.6139062962</v>
      </c>
      <c r="AK40" s="92">
        <f>AK44+AG44</f>
        <v>465068.92847472022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1469.1700000000419</v>
      </c>
      <c r="G41" s="72">
        <f>IF(D42=0,D41-$D$41,D41-D42)</f>
        <v>-2637.8800000000047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3019.41573541971</v>
      </c>
      <c r="N41" s="36">
        <f>IF(F41=0,,ATAN(G41/F41))</f>
        <v>-1.0626320961319424</v>
      </c>
      <c r="O41" s="36">
        <f>ABS(DEGREES(N41))</f>
        <v>60.884334283500273</v>
      </c>
      <c r="P41" s="37" t="str">
        <f>TEXT(INT(O41),"00")</f>
        <v>60</v>
      </c>
      <c r="Q41" s="38" t="str">
        <f>TEXT((O41-P41)*60,"00")</f>
        <v>53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53</v>
      </c>
      <c r="U41" s="40" t="str">
        <f>IF(L41="",IF(G41&gt;0,"W","E"),"")</f>
        <v>E</v>
      </c>
      <c r="V41" s="41"/>
      <c r="W41" s="22">
        <f>IF(S41="due",90*(I41+K41),S41+T41/60)</f>
        <v>60.883333333333333</v>
      </c>
      <c r="X41" s="22">
        <f>IF(R41="",W41,IF(R41="N",IF(U41="E",180+W41,180-W41),IF(U41="E",360-W41,W41)))</f>
        <v>299.11666666666667</v>
      </c>
      <c r="Y41" s="22">
        <f>RADIANS(X41)</f>
        <v>5.2205706809237054</v>
      </c>
      <c r="Z41" s="64"/>
      <c r="AA41" s="58">
        <f>-M41*COS(Y41)</f>
        <v>-1469.216083212511</v>
      </c>
      <c r="AB41" s="58">
        <f>-M41*SIN(Y41)</f>
        <v>2637.8543333796574</v>
      </c>
      <c r="AC41" s="64"/>
      <c r="AD41" s="22">
        <v>0</v>
      </c>
      <c r="AE41" s="22">
        <v>0</v>
      </c>
      <c r="AF41" s="22">
        <f t="shared" ref="AF41:AG43" si="0">AA41-AD41</f>
        <v>-1469.216083212511</v>
      </c>
      <c r="AG41" s="22">
        <f t="shared" si="0"/>
        <v>2637.8543333796574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719759.45</v>
      </c>
      <c r="D42" s="60">
        <v>465088.1</v>
      </c>
      <c r="E42" s="79"/>
      <c r="F42" s="72">
        <f>IF(C43=0,C42-$C$42,C42-C43)</f>
        <v>-0.83000000007450581</v>
      </c>
      <c r="G42" s="72">
        <f>IF(D43=0,D42-$D$42,D42-D43)</f>
        <v>23.929999999993015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23.944389739556723</v>
      </c>
      <c r="N42" s="36">
        <f>IF(F42=0,,ATAN(G42/F42))</f>
        <v>-1.5361257289613746</v>
      </c>
      <c r="O42" s="36">
        <f>ABS(DEGREES(N42))</f>
        <v>88.013521070943767</v>
      </c>
      <c r="P42" s="37" t="str">
        <f>TEXT(INT(O42),"00")</f>
        <v>88</v>
      </c>
      <c r="Q42" s="38" t="str">
        <f>TEXT((O42-P42)*60,"00")</f>
        <v>01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01</v>
      </c>
      <c r="U42" s="40" t="str">
        <f>IF(L42="",IF(G42&gt;0,"W","E"),"")</f>
        <v>W</v>
      </c>
      <c r="V42" s="44"/>
      <c r="W42" s="22">
        <f>IF(S42="due",90*(I42+K42),S42+T42/60)</f>
        <v>88.016666666666666</v>
      </c>
      <c r="X42" s="22">
        <f>IF(R42="",W42,IF(R42="N",IF(U42="E",180+W42,180-W42),IF(U42="E",360-W42,W42)))</f>
        <v>91.983333333333334</v>
      </c>
      <c r="Y42" s="22">
        <f>RADIANS(X42)</f>
        <v>1.6054120236261176</v>
      </c>
      <c r="Z42" s="64"/>
      <c r="AA42" s="58">
        <f>-M42*COS(Y42)</f>
        <v>0.82868621783924046</v>
      </c>
      <c r="AB42" s="58">
        <f>-M42*SIN(Y42)</f>
        <v>-23.930045531760957</v>
      </c>
      <c r="AC42" s="64"/>
      <c r="AD42" s="82">
        <f>$AA$40/$M$40*M42</f>
        <v>-3.7710224977367666E-4</v>
      </c>
      <c r="AE42" s="82">
        <f>$AB$40/$M$40*M42</f>
        <v>5.9461758078176695E-4</v>
      </c>
      <c r="AF42" s="22">
        <f t="shared" si="0"/>
        <v>0.82906332008901418</v>
      </c>
      <c r="AG42" s="22">
        <f t="shared" si="0"/>
        <v>-23.930640149341738</v>
      </c>
      <c r="AH42" s="63"/>
      <c r="AI42" s="38">
        <f>A42</f>
        <v>1</v>
      </c>
      <c r="AJ42" s="82">
        <f t="shared" ref="AJ42:AK44" si="1">AJ41+AF41</f>
        <v>719759.40391678747</v>
      </c>
      <c r="AK42" s="82">
        <f t="shared" si="1"/>
        <v>465088.07433337963</v>
      </c>
      <c r="AL42" s="66"/>
      <c r="AM42" s="9" t="str">
        <f>IF(A43=0,A42&amp;" - 1",A42&amp;" - "&amp;A43)</f>
        <v>1 - 2</v>
      </c>
      <c r="AN42" s="18">
        <f>F42</f>
        <v>-0.83000000007450581</v>
      </c>
      <c r="AO42" s="18">
        <f>AN42*G42</f>
        <v>-19.861900001777126</v>
      </c>
      <c r="AP42" s="9" t="str">
        <f>D42&amp;","&amp;C42</f>
        <v>465088.1,719759.45</v>
      </c>
    </row>
    <row r="43" spans="1:44">
      <c r="A43" s="20">
        <f>A42+1</f>
        <v>2</v>
      </c>
      <c r="B43" s="44"/>
      <c r="C43" s="60">
        <v>719760.28</v>
      </c>
      <c r="D43" s="60">
        <v>465064.17</v>
      </c>
      <c r="E43" s="79"/>
      <c r="F43" s="72">
        <f>IF(C44=0,C43-$C$42,C43-C44)</f>
        <v>-53.539999999920838</v>
      </c>
      <c r="G43" s="72">
        <f>IF(D44=0,D43-$D$42,D43-D44)</f>
        <v>-1.7800000000279397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53.569580920440501</v>
      </c>
      <c r="N43" s="36">
        <f>IF(F43=0,,ATAN(G43/F43))</f>
        <v>3.3233930119513193E-2</v>
      </c>
      <c r="O43" s="36">
        <f>ABS(DEGREES(N43))</f>
        <v>1.9041639324808135</v>
      </c>
      <c r="P43" s="37" t="str">
        <f>TEXT(INT(O43),"00")</f>
        <v>01</v>
      </c>
      <c r="Q43" s="38" t="str">
        <f>TEXT((O43-P43)*60,"00")</f>
        <v>54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54</v>
      </c>
      <c r="U43" s="40" t="str">
        <f>IF(L43="",IF(G43&gt;0,"W","E"),"")</f>
        <v>E</v>
      </c>
      <c r="V43" s="44"/>
      <c r="W43" s="22">
        <f>IF(S43="due",90*(I43+K43),S43+T43/60)</f>
        <v>1.9</v>
      </c>
      <c r="X43" s="22">
        <f>IF(R43="",W43,IF(R43="N",IF(U43="E",180+W43,180-W43),IF(U43="E",360-W43,W43)))</f>
        <v>181.9</v>
      </c>
      <c r="Y43" s="22">
        <f>RADIANS(X43)</f>
        <v>3.1747539093776855</v>
      </c>
      <c r="Z43" s="64"/>
      <c r="AA43" s="58">
        <f>-M43*COS(Y43)</f>
        <v>53.540129218843695</v>
      </c>
      <c r="AB43" s="58">
        <f>-M43*SIN(Y43)</f>
        <v>1.7761090116158005</v>
      </c>
      <c r="AC43" s="64"/>
      <c r="AD43" s="82">
        <f>$AA$40/$M$40*M43</f>
        <v>-8.4367192917672237E-4</v>
      </c>
      <c r="AE43" s="82">
        <f>$AB$40/$M$40*M43</f>
        <v>1.3303080578321361E-3</v>
      </c>
      <c r="AF43" s="22">
        <f t="shared" si="0"/>
        <v>53.540972890772871</v>
      </c>
      <c r="AG43" s="22">
        <f t="shared" si="0"/>
        <v>1.7747787035579683</v>
      </c>
      <c r="AH43" s="64"/>
      <c r="AI43" s="25">
        <f>A43</f>
        <v>2</v>
      </c>
      <c r="AJ43" s="82">
        <f t="shared" si="1"/>
        <v>719760.23298010754</v>
      </c>
      <c r="AK43" s="82">
        <f t="shared" si="1"/>
        <v>465064.14369323029</v>
      </c>
      <c r="AL43" s="66"/>
      <c r="AM43" s="9" t="str">
        <f>IF(A44=0,A43&amp;" - 1",A43&amp;" - "&amp;A44)</f>
        <v>2 - 3</v>
      </c>
      <c r="AN43" s="18">
        <f>AN42+F42+F43</f>
        <v>-55.200000000069849</v>
      </c>
      <c r="AO43" s="18">
        <f>AN43*G43</f>
        <v>98.256000001666607</v>
      </c>
      <c r="AP43" s="9" t="str">
        <f>D43&amp;","&amp;C43</f>
        <v>465064.17,719760.28</v>
      </c>
    </row>
    <row r="44" spans="1:44" s="46" customFormat="1">
      <c r="A44" s="20">
        <f>A43+1</f>
        <v>3</v>
      </c>
      <c r="B44" s="44"/>
      <c r="C44" s="60">
        <v>719813.82</v>
      </c>
      <c r="D44" s="60">
        <v>465065.95</v>
      </c>
      <c r="E44" s="79"/>
      <c r="F44" s="72">
        <f>IF(C45=0,C44-$C$42,C44-C45)</f>
        <v>-2.840000000083819</v>
      </c>
      <c r="G44" s="72">
        <f>IF(D45=0,D44-$D$42,D44-D45)</f>
        <v>-3.0100000000093132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4.1383209156048011</v>
      </c>
      <c r="N44" s="22">
        <f>IF(F44=0,,ATAN(G44/F44))</f>
        <v>0.81444981649952874</v>
      </c>
      <c r="O44" s="22">
        <f>ABS(DEGREES(N44))</f>
        <v>46.664537110627357</v>
      </c>
      <c r="P44" s="24" t="str">
        <f>TEXT(INT(O44),"00")</f>
        <v>46</v>
      </c>
      <c r="Q44" s="25" t="str">
        <f>TEXT((O44-P44)*60,"00")</f>
        <v>40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46.666666666666664</v>
      </c>
      <c r="X44" s="22">
        <f>IF(R44="",W44,IF(R44="N",IF(U44="E",180+W44,180-W44),IF(U44="E",360-W44,W44)))</f>
        <v>226.66666666666666</v>
      </c>
      <c r="Y44" s="22">
        <f>RADIANS(X44)</f>
        <v>3.9560796378538137</v>
      </c>
      <c r="Z44" s="64"/>
      <c r="AA44" s="58">
        <f>-M44*COS(Y44)</f>
        <v>2.8398881231510762</v>
      </c>
      <c r="AB44" s="58">
        <f>-M44*SIN(Y44)</f>
        <v>3.0101055543813771</v>
      </c>
      <c r="AC44" s="64"/>
      <c r="AD44" s="82">
        <f>$AA$40/$M$40*M44</f>
        <v>-6.5174771398827163E-5</v>
      </c>
      <c r="AE44" s="82">
        <f>$AB$40/$M$40*M44</f>
        <v>1.0276805540257081E-4</v>
      </c>
      <c r="AF44" s="22">
        <f>AA44-AD44</f>
        <v>2.8399532979224751</v>
      </c>
      <c r="AG44" s="22">
        <f>AB44-AE44</f>
        <v>3.0100027863259746</v>
      </c>
      <c r="AH44" s="64"/>
      <c r="AI44" s="25">
        <f>A44</f>
        <v>3</v>
      </c>
      <c r="AJ44" s="82">
        <f t="shared" si="1"/>
        <v>719813.77395299834</v>
      </c>
      <c r="AK44" s="82">
        <f t="shared" si="1"/>
        <v>465065.91847193387</v>
      </c>
      <c r="AL44" s="66"/>
      <c r="AM44" s="9" t="str">
        <f>IF(A45=0,A44&amp;" - 1",A44&amp;" - "&amp;A45)</f>
        <v>3 - 4</v>
      </c>
      <c r="AN44" s="18">
        <f>AN43+F43+F44</f>
        <v>-111.58000000007451</v>
      </c>
      <c r="AO44" s="18">
        <f>AN44*G44</f>
        <v>335.85580000126345</v>
      </c>
      <c r="AP44" s="9" t="str">
        <f>D44&amp;","&amp;C44</f>
        <v>465065.95,719813.82</v>
      </c>
    </row>
    <row r="45" spans="1:44" s="46" customFormat="1">
      <c r="A45" s="20">
        <f t="shared" ref="A45:A46" si="2">A44+1</f>
        <v>4</v>
      </c>
      <c r="B45" s="44"/>
      <c r="C45" s="60">
        <v>719816.66</v>
      </c>
      <c r="D45" s="60">
        <v>465068.96</v>
      </c>
      <c r="E45" s="79"/>
      <c r="F45" s="72">
        <f t="shared" ref="F45:F46" si="3">IF(C46=0,C45-$C$42,C45-C46)</f>
        <v>1.3000000000465661</v>
      </c>
      <c r="G45" s="72">
        <f t="shared" ref="G45:G46" si="4">IF(D46=0,D45-$D$42,D45-D46)</f>
        <v>-20.96999999997206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21.01025701886936</v>
      </c>
      <c r="N45" s="22">
        <f t="shared" ref="N45:N46" si="11">IF(F45=0,,ATAN(G45/F45))</f>
        <v>-1.5088822373760777</v>
      </c>
      <c r="O45" s="22">
        <f t="shared" ref="O45:O46" si="12">ABS(DEGREES(N45))</f>
        <v>86.452583983906095</v>
      </c>
      <c r="P45" s="24" t="str">
        <f t="shared" ref="P45:P46" si="13">TEXT(INT(O45),"00")</f>
        <v>86</v>
      </c>
      <c r="Q45" s="25" t="str">
        <f t="shared" ref="Q45:Q46" si="14">TEXT((O45-P45)*60,"00")</f>
        <v>27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86</v>
      </c>
      <c r="T45" s="25" t="str">
        <f t="shared" ref="T45:T46" si="17">IF(L45="",IF(INT(Q45)=60,"00",Q45),L45)</f>
        <v>27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86.45</v>
      </c>
      <c r="X45" s="22">
        <f t="shared" ref="X45:X46" si="20">IF(R45="",W45,IF(R45="N",IF(U45="E",180+W45,180-W45),IF(U45="E",360-W45,W45)))</f>
        <v>273.55</v>
      </c>
      <c r="Y45" s="22">
        <f t="shared" ref="Y45:Y46" si="21">RADIANS(X45)</f>
        <v>4.774348168830489</v>
      </c>
      <c r="Z45" s="64"/>
      <c r="AA45" s="58">
        <f t="shared" ref="AA45:AA46" si="22">-M45*COS(Y45)</f>
        <v>-1.3009457253199697</v>
      </c>
      <c r="AB45" s="58">
        <f t="shared" ref="AB45:AB46" si="23">-M45*SIN(Y45)</f>
        <v>20.969941349911331</v>
      </c>
      <c r="AC45" s="64"/>
      <c r="AD45" s="82">
        <f t="shared" ref="AD45:AD46" si="24">$AA$40/$M$40*M45</f>
        <v>-3.3089234164317832E-4</v>
      </c>
      <c r="AE45" s="82">
        <f t="shared" ref="AE45:AE46" si="25">$AB$40/$M$40*M45</f>
        <v>5.2175346024895257E-4</v>
      </c>
      <c r="AF45" s="22">
        <f t="shared" ref="AF45:AF46" si="26">AA45-AD45</f>
        <v>-1.3006148329783265</v>
      </c>
      <c r="AG45" s="22">
        <f t="shared" ref="AG45:AG46" si="27">AB45-AE45</f>
        <v>20.969419596451083</v>
      </c>
      <c r="AH45" s="64"/>
      <c r="AI45" s="25">
        <f t="shared" ref="AI45:AI46" si="28">A45</f>
        <v>4</v>
      </c>
      <c r="AJ45" s="82">
        <f t="shared" ref="AJ45:AJ46" si="29">AJ44+AF44</f>
        <v>719816.6139062962</v>
      </c>
      <c r="AK45" s="82">
        <f t="shared" ref="AK45:AK46" si="30">AK44+AG44</f>
        <v>465068.92847472022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-113.12000000011176</v>
      </c>
      <c r="AO45" s="18">
        <f t="shared" ref="AO45:AO46" si="33">AN45*G45</f>
        <v>2372.1263999991829</v>
      </c>
      <c r="AP45" s="9" t="str">
        <f t="shared" ref="AP45:AP46" si="34">D45&amp;","&amp;C45</f>
        <v>465068.96,719816.66</v>
      </c>
    </row>
    <row r="46" spans="1:44" s="46" customFormat="1">
      <c r="A46" s="20">
        <f t="shared" si="2"/>
        <v>5</v>
      </c>
      <c r="B46" s="44"/>
      <c r="C46" s="60">
        <v>719815.36</v>
      </c>
      <c r="D46" s="60">
        <v>465089.93</v>
      </c>
      <c r="E46" s="79"/>
      <c r="F46" s="72">
        <f t="shared" si="3"/>
        <v>55.910000000032596</v>
      </c>
      <c r="G46" s="72">
        <f t="shared" si="4"/>
        <v>1.8300000000162981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55.939941008225105</v>
      </c>
      <c r="N46" s="22">
        <f t="shared" si="11"/>
        <v>3.2719493982780186E-2</v>
      </c>
      <c r="O46" s="22">
        <f t="shared" si="12"/>
        <v>1.8746889130169972</v>
      </c>
      <c r="P46" s="24" t="str">
        <f t="shared" si="13"/>
        <v>01</v>
      </c>
      <c r="Q46" s="25" t="str">
        <f t="shared" si="14"/>
        <v>52</v>
      </c>
      <c r="R46" s="23" t="str">
        <f t="shared" si="15"/>
        <v>S</v>
      </c>
      <c r="S46" s="25" t="str">
        <f t="shared" si="16"/>
        <v>01</v>
      </c>
      <c r="T46" s="25" t="str">
        <f t="shared" si="17"/>
        <v>52</v>
      </c>
      <c r="U46" s="24" t="str">
        <f t="shared" si="18"/>
        <v>W</v>
      </c>
      <c r="V46" s="44"/>
      <c r="W46" s="22">
        <f t="shared" si="19"/>
        <v>1.8666666666666667</v>
      </c>
      <c r="X46" s="22">
        <f t="shared" si="20"/>
        <v>1.8666666666666667</v>
      </c>
      <c r="Y46" s="22">
        <f t="shared" si="21"/>
        <v>3.257947937056082E-2</v>
      </c>
      <c r="Z46" s="64"/>
      <c r="AA46" s="58">
        <f t="shared" si="22"/>
        <v>-55.910255678739745</v>
      </c>
      <c r="AB46" s="58">
        <f t="shared" si="23"/>
        <v>-1.8221717651349427</v>
      </c>
      <c r="AC46" s="64"/>
      <c r="AD46" s="82">
        <f t="shared" si="24"/>
        <v>-8.8100293370846924E-4</v>
      </c>
      <c r="AE46" s="82">
        <f t="shared" si="25"/>
        <v>1.3891718583428536E-3</v>
      </c>
      <c r="AF46" s="22">
        <f t="shared" si="26"/>
        <v>-55.909374675806035</v>
      </c>
      <c r="AG46" s="22">
        <f t="shared" si="27"/>
        <v>-1.8235609369932855</v>
      </c>
      <c r="AH46" s="64"/>
      <c r="AI46" s="25">
        <f t="shared" si="28"/>
        <v>5</v>
      </c>
      <c r="AJ46" s="82">
        <f t="shared" si="29"/>
        <v>719815.31329146319</v>
      </c>
      <c r="AK46" s="82">
        <f t="shared" si="30"/>
        <v>465089.89789431664</v>
      </c>
      <c r="AL46" s="66"/>
      <c r="AM46" s="9" t="str">
        <f t="shared" si="31"/>
        <v>5 - 1</v>
      </c>
      <c r="AN46" s="18">
        <f t="shared" si="32"/>
        <v>-55.910000000032596</v>
      </c>
      <c r="AO46" s="18">
        <f t="shared" si="33"/>
        <v>-102.31530000097088</v>
      </c>
      <c r="AP46" s="9" t="str">
        <f t="shared" si="34"/>
        <v>465089.93,719815.36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E25" sqref="E25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2671.4772000009821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1335.738600000491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1.2985598258143461E-2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12275.798281511201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159.40858478171234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2.4788654647122654E-3</v>
      </c>
      <c r="AB40" s="91">
        <f>SUM(AB42:AB65536)</f>
        <v>-1.2746803055266653E-2</v>
      </c>
      <c r="AC40" s="91"/>
      <c r="AD40" s="91">
        <f>SUM(AD42:AD65536)</f>
        <v>2.4788654647122654E-3</v>
      </c>
      <c r="AE40" s="91">
        <f>SUM(AE42:AE65536)</f>
        <v>-1.2746803055266652E-2</v>
      </c>
      <c r="AF40" s="91">
        <f>SUM(AF42:AF65536)</f>
        <v>1.0547118733938987E-15</v>
      </c>
      <c r="AG40" s="91">
        <f>SUM(AG42:AG65536)</f>
        <v>0</v>
      </c>
      <c r="AH40" s="92"/>
      <c r="AI40" s="93">
        <v>1</v>
      </c>
      <c r="AJ40" s="92">
        <f>AJ44+AF44</f>
        <v>719758.80144897324</v>
      </c>
      <c r="AK40" s="92">
        <f>AK44+AG44</f>
        <v>465112.03234515712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1469.1700000000419</v>
      </c>
      <c r="G41" s="72">
        <f>IF(D42=0,D41-$D$41,D41-D42)</f>
        <v>-2637.8800000000047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3019.41573541971</v>
      </c>
      <c r="N41" s="36">
        <f>IF(F41=0,,ATAN(G41/F41))</f>
        <v>-1.0626320961319424</v>
      </c>
      <c r="O41" s="36">
        <f>ABS(DEGREES(N41))</f>
        <v>60.884334283500273</v>
      </c>
      <c r="P41" s="37" t="str">
        <f>TEXT(INT(O41),"00")</f>
        <v>60</v>
      </c>
      <c r="Q41" s="38" t="str">
        <f>TEXT((O41-P41)*60,"00")</f>
        <v>53</v>
      </c>
      <c r="R41" s="39" t="str">
        <f>IF(L41="",IF(F41&gt;0,"S","N"),"")</f>
        <v>S</v>
      </c>
      <c r="S41" s="25" t="str">
        <f>IF(L41="",IF(INT(Q41)=60,INT(P41+1),P41),"due")</f>
        <v>60</v>
      </c>
      <c r="T41" s="38" t="str">
        <f>IF(L41="",IF(INT(Q41)=60,"00",Q41),L41)</f>
        <v>53</v>
      </c>
      <c r="U41" s="40" t="str">
        <f>IF(L41="",IF(G41&gt;0,"W","E"),"")</f>
        <v>E</v>
      </c>
      <c r="V41" s="41"/>
      <c r="W41" s="22">
        <f>IF(S41="due",90*(I41+K41),S41+T41/60)</f>
        <v>60.883333333333333</v>
      </c>
      <c r="X41" s="22">
        <f>IF(R41="",W41,IF(R41="N",IF(U41="E",180+W41,180-W41),IF(U41="E",360-W41,W41)))</f>
        <v>299.11666666666667</v>
      </c>
      <c r="Y41" s="22">
        <f>RADIANS(X41)</f>
        <v>5.2205706809237054</v>
      </c>
      <c r="Z41" s="64"/>
      <c r="AA41" s="58">
        <f>-M41*COS(Y41)</f>
        <v>-1469.216083212511</v>
      </c>
      <c r="AB41" s="58">
        <f>-M41*SIN(Y41)</f>
        <v>2637.8543333796574</v>
      </c>
      <c r="AC41" s="64"/>
      <c r="AD41" s="22">
        <v>0</v>
      </c>
      <c r="AE41" s="22">
        <v>0</v>
      </c>
      <c r="AF41" s="22">
        <f t="shared" ref="AF41:AG43" si="0">AA41-AD41</f>
        <v>-1469.216083212511</v>
      </c>
      <c r="AG41" s="22">
        <f t="shared" si="0"/>
        <v>2637.8543333796574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719759.45</v>
      </c>
      <c r="D42" s="60">
        <v>465088.1</v>
      </c>
      <c r="E42" s="79"/>
      <c r="F42" s="72">
        <f>IF(C43=0,C42-$C$42,C42-C43)</f>
        <v>-55.910000000032596</v>
      </c>
      <c r="G42" s="72">
        <f>IF(D43=0,D42-$D$42,D42-D43)</f>
        <v>-1.8300000000162981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55.939941008225105</v>
      </c>
      <c r="N42" s="36">
        <f>IF(F42=0,,ATAN(G42/F42))</f>
        <v>3.2719493982780186E-2</v>
      </c>
      <c r="O42" s="36">
        <f>ABS(DEGREES(N42))</f>
        <v>1.8746889130169972</v>
      </c>
      <c r="P42" s="37" t="str">
        <f>TEXT(INT(O42),"00")</f>
        <v>01</v>
      </c>
      <c r="Q42" s="38" t="str">
        <f>TEXT((O42-P42)*60,"00")</f>
        <v>52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52</v>
      </c>
      <c r="U42" s="40" t="str">
        <f>IF(L42="",IF(G42&gt;0,"W","E"),"")</f>
        <v>E</v>
      </c>
      <c r="V42" s="44"/>
      <c r="W42" s="22">
        <f>IF(S42="due",90*(I42+K42),S42+T42/60)</f>
        <v>1.8666666666666667</v>
      </c>
      <c r="X42" s="22">
        <f>IF(R42="",W42,IF(R42="N",IF(U42="E",180+W42,180-W42),IF(U42="E",360-W42,W42)))</f>
        <v>181.86666666666667</v>
      </c>
      <c r="Y42" s="22">
        <f>RADIANS(X42)</f>
        <v>3.1741721329603543</v>
      </c>
      <c r="Z42" s="64"/>
      <c r="AA42" s="58">
        <f>-M42*COS(Y42)</f>
        <v>55.910255678739745</v>
      </c>
      <c r="AB42" s="58">
        <f>-M42*SIN(Y42)</f>
        <v>1.8221717651349547</v>
      </c>
      <c r="AC42" s="64"/>
      <c r="AD42" s="82">
        <f>$AA$40/$M$40*M42</f>
        <v>8.6988782977539397E-4</v>
      </c>
      <c r="AE42" s="82">
        <f>$AB$40/$M$40*M42</f>
        <v>-4.4731305527334637E-3</v>
      </c>
      <c r="AF42" s="22">
        <f t="shared" si="0"/>
        <v>55.909385790909973</v>
      </c>
      <c r="AG42" s="22">
        <f t="shared" si="0"/>
        <v>1.8266448956876882</v>
      </c>
      <c r="AH42" s="63"/>
      <c r="AI42" s="38">
        <f>A42</f>
        <v>1</v>
      </c>
      <c r="AJ42" s="82">
        <f t="shared" ref="AJ42:AK44" si="1">AJ41+AF41</f>
        <v>719759.40391678747</v>
      </c>
      <c r="AK42" s="82">
        <f t="shared" si="1"/>
        <v>465088.07433337963</v>
      </c>
      <c r="AL42" s="66"/>
      <c r="AM42" s="9" t="str">
        <f>IF(A43=0,A42&amp;" - 1",A42&amp;" - "&amp;A43)</f>
        <v>1 - 2</v>
      </c>
      <c r="AN42" s="18">
        <f>F42</f>
        <v>-55.910000000032596</v>
      </c>
      <c r="AO42" s="18">
        <f>AN42*G42</f>
        <v>102.31530000097088</v>
      </c>
      <c r="AP42" s="9" t="str">
        <f>D42&amp;","&amp;C42</f>
        <v>465088.1,719759.45</v>
      </c>
    </row>
    <row r="43" spans="1:44">
      <c r="A43" s="20">
        <f>A42+1</f>
        <v>2</v>
      </c>
      <c r="B43" s="44"/>
      <c r="C43" s="60">
        <v>719815.36</v>
      </c>
      <c r="D43" s="60">
        <v>465089.93</v>
      </c>
      <c r="E43" s="79"/>
      <c r="F43" s="72">
        <f>IF(C44=0,C43-$C$42,C43-C44)</f>
        <v>1.0100000000093132</v>
      </c>
      <c r="G43" s="72">
        <f>IF(D44=0,D43-$D$42,D43-D44)</f>
        <v>-23.950000000011642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23.971286990910112</v>
      </c>
      <c r="N43" s="36">
        <f>IF(F43=0,,ATAN(G43/F43))</f>
        <v>-1.5286501093855944</v>
      </c>
      <c r="O43" s="36">
        <f>ABS(DEGREES(N43))</f>
        <v>87.585199620006193</v>
      </c>
      <c r="P43" s="37" t="str">
        <f>TEXT(INT(O43),"00")</f>
        <v>87</v>
      </c>
      <c r="Q43" s="38" t="str">
        <f>TEXT((O43-P43)*60,"00")</f>
        <v>35</v>
      </c>
      <c r="R43" s="39" t="str">
        <f>IF(L43="",IF(F43&gt;0,"S","N"),"")</f>
        <v>S</v>
      </c>
      <c r="S43" s="25" t="str">
        <f>IF(L43="",IF(INT(Q43)=60,INT(P43+1),P43),"due")</f>
        <v>87</v>
      </c>
      <c r="T43" s="38" t="str">
        <f>IF(L43="",IF(INT(Q43)=60,"00",Q43),L43)</f>
        <v>35</v>
      </c>
      <c r="U43" s="40" t="str">
        <f>IF(L43="",IF(G43&gt;0,"W","E"),"")</f>
        <v>E</v>
      </c>
      <c r="V43" s="44"/>
      <c r="W43" s="22">
        <f>IF(S43="due",90*(I43+K43),S43+T43/60)</f>
        <v>87.583333333333329</v>
      </c>
      <c r="X43" s="22">
        <f>IF(R43="",W43,IF(R43="N",IF(U43="E",180+W43,180-W43),IF(U43="E",360-W43,W43)))</f>
        <v>272.41666666666669</v>
      </c>
      <c r="Y43" s="22">
        <f>RADIANS(X43)</f>
        <v>4.7545677706412199</v>
      </c>
      <c r="Z43" s="64"/>
      <c r="AA43" s="58">
        <f>-M43*COS(Y43)</f>
        <v>-1.0107801191644841</v>
      </c>
      <c r="AB43" s="58">
        <f>-M43*SIN(Y43)</f>
        <v>23.949967088730588</v>
      </c>
      <c r="AC43" s="64"/>
      <c r="AD43" s="82">
        <f>$AA$40/$M$40*M43</f>
        <v>3.7276283173734345E-4</v>
      </c>
      <c r="AE43" s="82">
        <f>$AB$40/$M$40*M43</f>
        <v>-1.9168181856254766E-3</v>
      </c>
      <c r="AF43" s="22">
        <f t="shared" si="0"/>
        <v>-1.0111528819962214</v>
      </c>
      <c r="AG43" s="22">
        <f t="shared" si="0"/>
        <v>23.951883906916212</v>
      </c>
      <c r="AH43" s="64"/>
      <c r="AI43" s="25">
        <f>A43</f>
        <v>2</v>
      </c>
      <c r="AJ43" s="82">
        <f t="shared" si="1"/>
        <v>719815.3133025784</v>
      </c>
      <c r="AK43" s="82">
        <f t="shared" si="1"/>
        <v>465089.90097827534</v>
      </c>
      <c r="AL43" s="66"/>
      <c r="AM43" s="9" t="str">
        <f>IF(A44=0,A43&amp;" - 1",A43&amp;" - "&amp;A44)</f>
        <v>2 - 3</v>
      </c>
      <c r="AN43" s="18">
        <f>AN42+F42+F43</f>
        <v>-110.81000000005588</v>
      </c>
      <c r="AO43" s="18">
        <f>AN43*G43</f>
        <v>2653.8995000026284</v>
      </c>
      <c r="AP43" s="9" t="str">
        <f>D43&amp;","&amp;C43</f>
        <v>465089.93,719815.36</v>
      </c>
    </row>
    <row r="44" spans="1:44" s="46" customFormat="1">
      <c r="A44" s="20">
        <f>A43+1</f>
        <v>3</v>
      </c>
      <c r="B44" s="44"/>
      <c r="C44" s="60">
        <v>719814.35</v>
      </c>
      <c r="D44" s="60">
        <v>465113.88</v>
      </c>
      <c r="E44" s="79"/>
      <c r="F44" s="72">
        <f>IF(C45=0,C44-$C$42,C44-C45)</f>
        <v>55.5</v>
      </c>
      <c r="G44" s="72">
        <f>IF(D45=0,D44-$D$42,D44-D45)</f>
        <v>1.8200000000069849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55.529833423125133</v>
      </c>
      <c r="N44" s="22">
        <f>IF(F44=0,,ATAN(G44/F44))</f>
        <v>3.2781045606276288E-2</v>
      </c>
      <c r="O44" s="22">
        <f>ABS(DEGREES(N44))</f>
        <v>1.8782155612655023</v>
      </c>
      <c r="P44" s="24" t="str">
        <f>TEXT(INT(O44),"00")</f>
        <v>01</v>
      </c>
      <c r="Q44" s="25" t="str">
        <f>TEXT((O44-P44)*60,"00")</f>
        <v>53</v>
      </c>
      <c r="R44" s="23" t="str">
        <f>IF(L44="",IF(F44&gt;0,"S","N"),"")</f>
        <v>S</v>
      </c>
      <c r="S44" s="25" t="str">
        <f>IF(L44="",IF(INT(Q44)=60,INT(P44+1),P44),"due")</f>
        <v>01</v>
      </c>
      <c r="T44" s="25" t="str">
        <f>IF(L44="",IF(INT(Q44)=60,"00",Q44),L44)</f>
        <v>53</v>
      </c>
      <c r="U44" s="24" t="str">
        <f>IF(L44="",IF(G44&gt;0,"W","E"),"")</f>
        <v>W</v>
      </c>
      <c r="V44" s="44"/>
      <c r="W44" s="22">
        <f>IF(S44="due",90*(I44+K44),S44+T44/60)</f>
        <v>1.8833333333333333</v>
      </c>
      <c r="X44" s="22">
        <f>IF(R44="",W44,IF(R44="N",IF(U44="E",180+W44,180-W44),IF(U44="E",360-W44,W44)))</f>
        <v>1.8833333333333333</v>
      </c>
      <c r="Y44" s="22">
        <f>RADIANS(X44)</f>
        <v>3.2870367579226539E-2</v>
      </c>
      <c r="Z44" s="64"/>
      <c r="AA44" s="58">
        <f>-M44*COS(Y44)</f>
        <v>-55.499837212608433</v>
      </c>
      <c r="AB44" s="58">
        <f>-M44*SIN(Y44)</f>
        <v>-1.8249573622387747</v>
      </c>
      <c r="AC44" s="64"/>
      <c r="AD44" s="82">
        <f>$AA$40/$M$40*M44</f>
        <v>8.6351049739450021E-4</v>
      </c>
      <c r="AE44" s="82">
        <f>$AB$40/$M$40*M44</f>
        <v>-4.4403370828842784E-3</v>
      </c>
      <c r="AF44" s="22">
        <f>AA44-AD44</f>
        <v>-55.50070072310583</v>
      </c>
      <c r="AG44" s="22">
        <f>AB44-AE44</f>
        <v>-1.8205170251558904</v>
      </c>
      <c r="AH44" s="64"/>
      <c r="AI44" s="25">
        <f>A44</f>
        <v>3</v>
      </c>
      <c r="AJ44" s="82">
        <f t="shared" si="1"/>
        <v>719814.30214969639</v>
      </c>
      <c r="AK44" s="82">
        <f t="shared" si="1"/>
        <v>465113.85286218225</v>
      </c>
      <c r="AL44" s="66"/>
      <c r="AM44" s="9" t="str">
        <f>IF(A45=0,A44&amp;" - 1",A44&amp;" - "&amp;A45)</f>
        <v>3 - 4</v>
      </c>
      <c r="AN44" s="18">
        <f>AN43+F43+F44</f>
        <v>-54.300000000046566</v>
      </c>
      <c r="AO44" s="18">
        <f>AN44*G44</f>
        <v>-98.826000000464035</v>
      </c>
      <c r="AP44" s="9" t="str">
        <f>D44&amp;","&amp;C44</f>
        <v>465113.88,719814.35</v>
      </c>
    </row>
    <row r="45" spans="1:44" s="46" customFormat="1">
      <c r="A45" s="20">
        <f t="shared" ref="A45:A46" si="2">A44+1</f>
        <v>4</v>
      </c>
      <c r="B45" s="44"/>
      <c r="C45" s="60">
        <v>719758.85</v>
      </c>
      <c r="D45" s="60">
        <v>465112.06</v>
      </c>
      <c r="E45" s="79"/>
      <c r="F45" s="72">
        <f t="shared" ref="F45:F46" si="3">IF(C46=0,C45-$C$42,C45-C46)</f>
        <v>-0.31000000005587935</v>
      </c>
      <c r="G45" s="72">
        <f t="shared" ref="G45:G46" si="4">IF(D46=0,D45-$D$42,D45-D46)</f>
        <v>11.900000000023283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11.904037130343166</v>
      </c>
      <c r="N45" s="22">
        <f t="shared" ref="N45:N46" si="11">IF(F45=0,,ATAN(G45/F45))</f>
        <v>-1.5447517970407847</v>
      </c>
      <c r="O45" s="22">
        <f t="shared" ref="O45:O46" si="12">ABS(DEGREES(N45))</f>
        <v>88.507758365686499</v>
      </c>
      <c r="P45" s="24" t="str">
        <f t="shared" ref="P45:P46" si="13">TEXT(INT(O45),"00")</f>
        <v>88</v>
      </c>
      <c r="Q45" s="25" t="str">
        <f t="shared" ref="Q45:Q46" si="14">TEXT((O45-P45)*60,"00")</f>
        <v>30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30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88.5</v>
      </c>
      <c r="X45" s="22">
        <f t="shared" ref="X45:X46" si="20">IF(R45="",W45,IF(R45="N",IF(U45="E",180+W45,180-W45),IF(U45="E",360-W45,W45)))</f>
        <v>91.5</v>
      </c>
      <c r="Y45" s="22">
        <f t="shared" ref="Y45:Y46" si="21">RADIANS(X45)</f>
        <v>1.5969762655748114</v>
      </c>
      <c r="Z45" s="64"/>
      <c r="AA45" s="58">
        <f t="shared" ref="AA45:AA46" si="22">-M45*COS(Y45)</f>
        <v>0.31161136461599409</v>
      </c>
      <c r="AB45" s="58">
        <f t="shared" ref="AB45:AB46" si="23">-M45*SIN(Y45)</f>
        <v>-11.899957914128558</v>
      </c>
      <c r="AC45" s="64"/>
      <c r="AD45" s="82">
        <f t="shared" ref="AD45:AD46" si="24">$AA$40/$M$40*M45</f>
        <v>1.851124051660576E-4</v>
      </c>
      <c r="AE45" s="82">
        <f t="shared" ref="AE45:AE46" si="25">$AB$40/$M$40*M45</f>
        <v>-9.518835956724062E-4</v>
      </c>
      <c r="AF45" s="22">
        <f t="shared" ref="AF45:AF46" si="26">AA45-AD45</f>
        <v>0.31142625221082804</v>
      </c>
      <c r="AG45" s="22">
        <f t="shared" ref="AG45:AG46" si="27">AB45-AE45</f>
        <v>-11.899006030532886</v>
      </c>
      <c r="AH45" s="64"/>
      <c r="AI45" s="25">
        <f t="shared" ref="AI45:AI46" si="28">A45</f>
        <v>4</v>
      </c>
      <c r="AJ45" s="82">
        <f t="shared" ref="AJ45:AJ46" si="29">AJ44+AF44</f>
        <v>719758.80144897324</v>
      </c>
      <c r="AK45" s="82">
        <f t="shared" ref="AK45:AK46" si="30">AK44+AG44</f>
        <v>465112.03234515712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0.88999999989755452</v>
      </c>
      <c r="AO45" s="18">
        <f t="shared" ref="AO45:AO46" si="33">AN45*G45</f>
        <v>10.590999998801621</v>
      </c>
      <c r="AP45" s="9" t="str">
        <f t="shared" ref="AP45:AP46" si="34">D45&amp;","&amp;C45</f>
        <v>465112.06,719758.85</v>
      </c>
    </row>
    <row r="46" spans="1:44" s="46" customFormat="1">
      <c r="A46" s="20">
        <f t="shared" si="2"/>
        <v>5</v>
      </c>
      <c r="B46" s="44"/>
      <c r="C46" s="60">
        <v>719759.16</v>
      </c>
      <c r="D46" s="60">
        <v>465100.16</v>
      </c>
      <c r="E46" s="79"/>
      <c r="F46" s="72">
        <f t="shared" si="3"/>
        <v>-0.28999999992083758</v>
      </c>
      <c r="G46" s="72">
        <f t="shared" si="4"/>
        <v>12.059999999997672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12.063486229108811</v>
      </c>
      <c r="N46" s="22">
        <f t="shared" si="11"/>
        <v>-1.54675452549798</v>
      </c>
      <c r="O46" s="22">
        <f t="shared" si="12"/>
        <v>88.622506253794526</v>
      </c>
      <c r="P46" s="24" t="str">
        <f t="shared" si="13"/>
        <v>88</v>
      </c>
      <c r="Q46" s="25" t="str">
        <f t="shared" si="14"/>
        <v>37</v>
      </c>
      <c r="R46" s="23" t="str">
        <f t="shared" si="15"/>
        <v>N</v>
      </c>
      <c r="S46" s="25" t="str">
        <f t="shared" si="16"/>
        <v>88</v>
      </c>
      <c r="T46" s="25" t="str">
        <f t="shared" si="17"/>
        <v>37</v>
      </c>
      <c r="U46" s="24" t="str">
        <f t="shared" si="18"/>
        <v>W</v>
      </c>
      <c r="V46" s="44"/>
      <c r="W46" s="22">
        <f t="shared" si="19"/>
        <v>88.61666666666666</v>
      </c>
      <c r="X46" s="22">
        <f t="shared" si="20"/>
        <v>91.38333333333334</v>
      </c>
      <c r="Y46" s="22">
        <f t="shared" si="21"/>
        <v>1.5949400481141516</v>
      </c>
      <c r="Z46" s="64"/>
      <c r="AA46" s="58">
        <f t="shared" si="22"/>
        <v>0.29122915388189363</v>
      </c>
      <c r="AB46" s="58">
        <f t="shared" si="23"/>
        <v>-12.059970380553477</v>
      </c>
      <c r="AC46" s="64"/>
      <c r="AD46" s="82">
        <f t="shared" si="24"/>
        <v>1.8759190063897014E-4</v>
      </c>
      <c r="AE46" s="82">
        <f t="shared" si="25"/>
        <v>-9.6463363835102742E-4</v>
      </c>
      <c r="AF46" s="22">
        <f t="shared" si="26"/>
        <v>0.29104156198125464</v>
      </c>
      <c r="AG46" s="22">
        <f t="shared" si="27"/>
        <v>-12.059005746915126</v>
      </c>
      <c r="AH46" s="64"/>
      <c r="AI46" s="25">
        <f t="shared" si="28"/>
        <v>5</v>
      </c>
      <c r="AJ46" s="82">
        <f t="shared" si="29"/>
        <v>719759.11287522549</v>
      </c>
      <c r="AK46" s="82">
        <f t="shared" si="30"/>
        <v>465100.13333912659</v>
      </c>
      <c r="AL46" s="66"/>
      <c r="AM46" s="9" t="str">
        <f t="shared" si="31"/>
        <v>5 - 1</v>
      </c>
      <c r="AN46" s="18">
        <f t="shared" si="32"/>
        <v>0.28999999992083758</v>
      </c>
      <c r="AO46" s="18">
        <f t="shared" si="33"/>
        <v>3.4973999990446258</v>
      </c>
      <c r="AP46" s="9" t="str">
        <f t="shared" si="34"/>
        <v>465100.16,719759.16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74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2618.1510999980596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1309.0755499990298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1.1751631794240863E-2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13412.776491047789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157.62201066124359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-6.7134227053600171E-4</v>
      </c>
      <c r="AB40" s="91">
        <f>SUM(AB42:AB65536)</f>
        <v>1.1732440043878523E-2</v>
      </c>
      <c r="AC40" s="91"/>
      <c r="AD40" s="91">
        <f>SUM(AD42:AD65536)</f>
        <v>-6.7134227053600171E-4</v>
      </c>
      <c r="AE40" s="91">
        <f>SUM(AE42:AE65536)</f>
        <v>1.1732440043878523E-2</v>
      </c>
      <c r="AF40" s="91">
        <f>SUM(AF42:AF65536)</f>
        <v>0</v>
      </c>
      <c r="AG40" s="91">
        <f>SUM(AG42:AG65536)</f>
        <v>-1.9984014443252818E-15</v>
      </c>
      <c r="AH40" s="92"/>
      <c r="AI40" s="93">
        <v>1</v>
      </c>
      <c r="AJ40" s="92">
        <f>AJ44+AF44</f>
        <v>719812.66281538631</v>
      </c>
      <c r="AK40" s="92">
        <f>AK44+AG44</f>
        <v>465137.62270924193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1470.4799999999814</v>
      </c>
      <c r="G41" s="72">
        <f>IF(D42=0,D41-$D$41,D41-D42)</f>
        <v>-2685.6900000000023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3061.9017303793335</v>
      </c>
      <c r="N41" s="36">
        <f>IF(F41=0,,ATAN(G41/F41))</f>
        <v>-1.0698559859503909</v>
      </c>
      <c r="O41" s="36">
        <f>ABS(DEGREES(N41))</f>
        <v>61.298232681764894</v>
      </c>
      <c r="P41" s="37" t="str">
        <f>TEXT(INT(O41),"00")</f>
        <v>61</v>
      </c>
      <c r="Q41" s="38" t="str">
        <f>TEXT((O41-P41)*60,"00")</f>
        <v>18</v>
      </c>
      <c r="R41" s="39" t="str">
        <f>IF(L41="",IF(F41&gt;0,"S","N"),"")</f>
        <v>S</v>
      </c>
      <c r="S41" s="25" t="str">
        <f>IF(L41="",IF(INT(Q41)=60,INT(P41+1),P41),"due")</f>
        <v>61</v>
      </c>
      <c r="T41" s="38" t="str">
        <f>IF(L41="",IF(INT(Q41)=60,"00",Q41),L41)</f>
        <v>18</v>
      </c>
      <c r="U41" s="40" t="str">
        <f>IF(L41="",IF(G41&gt;0,"W","E"),"")</f>
        <v>E</v>
      </c>
      <c r="V41" s="41"/>
      <c r="W41" s="22">
        <f>IF(S41="due",90*(I41+K41),S41+T41/60)</f>
        <v>61.3</v>
      </c>
      <c r="X41" s="22">
        <f>IF(R41="",W41,IF(R41="N",IF(U41="E",180+W41,180-W41),IF(U41="E",360-W41,W41)))</f>
        <v>298.7</v>
      </c>
      <c r="Y41" s="22">
        <f>RADIANS(X41)</f>
        <v>5.2132984757070622</v>
      </c>
      <c r="Z41" s="64"/>
      <c r="AA41" s="58">
        <f>-M41*COS(Y41)</f>
        <v>-1470.397157790115</v>
      </c>
      <c r="AB41" s="58">
        <f>-M41*SIN(Y41)</f>
        <v>2685.7353564457367</v>
      </c>
      <c r="AC41" s="64"/>
      <c r="AD41" s="22">
        <v>0</v>
      </c>
      <c r="AE41" s="22">
        <v>0</v>
      </c>
      <c r="AF41" s="22">
        <f t="shared" ref="AF41:AG43" si="0">AA41-AD41</f>
        <v>-1470.397157790115</v>
      </c>
      <c r="AG41" s="22">
        <f t="shared" si="0"/>
        <v>2685.7353564457367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719758.14</v>
      </c>
      <c r="D42" s="60">
        <v>465135.91</v>
      </c>
      <c r="E42" s="79"/>
      <c r="F42" s="72">
        <f>IF(C43=0,C42-$C$42,C42-C43)</f>
        <v>-0.7099999999627471</v>
      </c>
      <c r="G42" s="72">
        <f>IF(D43=0,D42-$D$42,D42-D43)</f>
        <v>23.849999999976717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23.860565793770199</v>
      </c>
      <c r="N42" s="36">
        <f>IF(F42=0,,ATAN(G42/F42))</f>
        <v>-1.5410357241339292</v>
      </c>
      <c r="O42" s="36">
        <f>ABS(DEGREES(N42))</f>
        <v>88.294843071760766</v>
      </c>
      <c r="P42" s="37" t="str">
        <f>TEXT(INT(O42),"00")</f>
        <v>88</v>
      </c>
      <c r="Q42" s="38" t="str">
        <f>TEXT((O42-P42)*60,"00")</f>
        <v>18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88.3</v>
      </c>
      <c r="X42" s="22">
        <f>IF(R42="",W42,IF(R42="N",IF(U42="E",180+W42,180-W42),IF(U42="E",360-W42,W42)))</f>
        <v>91.7</v>
      </c>
      <c r="Y42" s="22">
        <f>RADIANS(X42)</f>
        <v>1.6004669240788003</v>
      </c>
      <c r="Z42" s="64"/>
      <c r="AA42" s="58">
        <f>-M42*COS(Y42)</f>
        <v>0.70785336884683336</v>
      </c>
      <c r="AB42" s="58">
        <f>-M42*SIN(Y42)</f>
        <v>-23.850063807190299</v>
      </c>
      <c r="AC42" s="64"/>
      <c r="AD42" s="82">
        <f>$AA$40/$M$40*M42</f>
        <v>-1.0162671031198834E-4</v>
      </c>
      <c r="AE42" s="82">
        <f>$AB$40/$M$40*M42</f>
        <v>1.7760378541932941E-3</v>
      </c>
      <c r="AF42" s="22">
        <f t="shared" si="0"/>
        <v>0.70795499555714536</v>
      </c>
      <c r="AG42" s="22">
        <f t="shared" si="0"/>
        <v>-23.851839845044491</v>
      </c>
      <c r="AH42" s="63"/>
      <c r="AI42" s="38">
        <f>A42</f>
        <v>1</v>
      </c>
      <c r="AJ42" s="82">
        <f t="shared" ref="AJ42:AK44" si="1">AJ41+AF41</f>
        <v>719758.22284220986</v>
      </c>
      <c r="AK42" s="82">
        <f t="shared" si="1"/>
        <v>465135.95535644569</v>
      </c>
      <c r="AL42" s="66"/>
      <c r="AM42" s="9" t="str">
        <f>IF(A43=0,A42&amp;" - 1",A42&amp;" - "&amp;A43)</f>
        <v>1 - 2</v>
      </c>
      <c r="AN42" s="18">
        <f>F42</f>
        <v>-0.7099999999627471</v>
      </c>
      <c r="AO42" s="18">
        <f>AN42*G42</f>
        <v>-16.933499999094987</v>
      </c>
      <c r="AP42" s="9" t="str">
        <f>D42&amp;","&amp;C42</f>
        <v>465135.91,719758.14</v>
      </c>
    </row>
    <row r="43" spans="1:44">
      <c r="A43" s="20">
        <f>A42+1</f>
        <v>2</v>
      </c>
      <c r="B43" s="44"/>
      <c r="C43" s="60">
        <v>719758.85</v>
      </c>
      <c r="D43" s="60">
        <v>465112.06</v>
      </c>
      <c r="E43" s="79"/>
      <c r="F43" s="72">
        <f>IF(C44=0,C43-$C$42,C43-C44)</f>
        <v>-55.5</v>
      </c>
      <c r="G43" s="72">
        <f>IF(D44=0,D43-$D$42,D43-D44)</f>
        <v>-1.8200000000069849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55.529833423125133</v>
      </c>
      <c r="N43" s="36">
        <f>IF(F43=0,,ATAN(G43/F43))</f>
        <v>3.2781045606276288E-2</v>
      </c>
      <c r="O43" s="36">
        <f>ABS(DEGREES(N43))</f>
        <v>1.8782155612655023</v>
      </c>
      <c r="P43" s="37" t="str">
        <f>TEXT(INT(O43),"00")</f>
        <v>01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53</v>
      </c>
      <c r="U43" s="40" t="str">
        <f>IF(L43="",IF(G43&gt;0,"W","E"),"")</f>
        <v>E</v>
      </c>
      <c r="V43" s="44"/>
      <c r="W43" s="22">
        <f>IF(S43="due",90*(I43+K43),S43+T43/60)</f>
        <v>1.8833333333333333</v>
      </c>
      <c r="X43" s="22">
        <f>IF(R43="",W43,IF(R43="N",IF(U43="E",180+W43,180-W43),IF(U43="E",360-W43,W43)))</f>
        <v>181.88333333333333</v>
      </c>
      <c r="Y43" s="22">
        <f>RADIANS(X43)</f>
        <v>3.1744630211690197</v>
      </c>
      <c r="Z43" s="64"/>
      <c r="AA43" s="58">
        <f>-M43*COS(Y43)</f>
        <v>55.499837212608433</v>
      </c>
      <c r="AB43" s="58">
        <f>-M43*SIN(Y43)</f>
        <v>1.8249573622387694</v>
      </c>
      <c r="AC43" s="64"/>
      <c r="AD43" s="82">
        <f>$AA$40/$M$40*M43</f>
        <v>-2.3651217426027383E-4</v>
      </c>
      <c r="AE43" s="82">
        <f>$AB$40/$M$40*M43</f>
        <v>4.1333087844156622E-3</v>
      </c>
      <c r="AF43" s="22">
        <f t="shared" si="0"/>
        <v>55.500073724782695</v>
      </c>
      <c r="AG43" s="22">
        <f t="shared" si="0"/>
        <v>1.8208240534543536</v>
      </c>
      <c r="AH43" s="64"/>
      <c r="AI43" s="25">
        <f>A43</f>
        <v>2</v>
      </c>
      <c r="AJ43" s="82">
        <f t="shared" si="1"/>
        <v>719758.93079720542</v>
      </c>
      <c r="AK43" s="82">
        <f t="shared" si="1"/>
        <v>465112.10351660062</v>
      </c>
      <c r="AL43" s="66"/>
      <c r="AM43" s="9" t="str">
        <f>IF(A44=0,A43&amp;" - 1",A43&amp;" - "&amp;A44)</f>
        <v>2 - 3</v>
      </c>
      <c r="AN43" s="18">
        <f>AN42+F42+F43</f>
        <v>-56.919999999925494</v>
      </c>
      <c r="AO43" s="18">
        <f>AN43*G43</f>
        <v>103.59440000026198</v>
      </c>
      <c r="AP43" s="9" t="str">
        <f>D43&amp;","&amp;C43</f>
        <v>465112.06,719758.85</v>
      </c>
    </row>
    <row r="44" spans="1:44" s="46" customFormat="1">
      <c r="A44" s="20">
        <f>A43+1</f>
        <v>3</v>
      </c>
      <c r="B44" s="44"/>
      <c r="C44" s="60">
        <v>719814.35</v>
      </c>
      <c r="D44" s="60">
        <v>465113.88</v>
      </c>
      <c r="E44" s="79"/>
      <c r="F44" s="72">
        <f>IF(C45=0,C44-$C$42,C44-C45)</f>
        <v>1.7700000000186265</v>
      </c>
      <c r="G44" s="72">
        <f>IF(D45=0,D44-$D$42,D44-D45)</f>
        <v>-23.700000000011642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23.766003029550799</v>
      </c>
      <c r="N44" s="22">
        <f>IF(F44=0,,ATAN(G44/F44))</f>
        <v>-1.4962511720899585</v>
      </c>
      <c r="O44" s="22">
        <f>ABS(DEGREES(N44))</f>
        <v>85.728877252257263</v>
      </c>
      <c r="P44" s="24" t="str">
        <f>TEXT(INT(O44),"00")</f>
        <v>85</v>
      </c>
      <c r="Q44" s="25" t="str">
        <f>TEXT((O44-P44)*60,"00")</f>
        <v>44</v>
      </c>
      <c r="R44" s="23" t="str">
        <f>IF(L44="",IF(F44&gt;0,"S","N"),"")</f>
        <v>S</v>
      </c>
      <c r="S44" s="25" t="str">
        <f>IF(L44="",IF(INT(Q44)=60,INT(P44+1),P44),"due")</f>
        <v>85</v>
      </c>
      <c r="T44" s="25" t="str">
        <f>IF(L44="",IF(INT(Q44)=60,"00",Q44),L44)</f>
        <v>44</v>
      </c>
      <c r="U44" s="24" t="str">
        <f>IF(L44="",IF(G44&gt;0,"W","E"),"")</f>
        <v>E</v>
      </c>
      <c r="V44" s="44"/>
      <c r="W44" s="22">
        <f>IF(S44="due",90*(I44+K44),S44+T44/60)</f>
        <v>85.733333333333334</v>
      </c>
      <c r="X44" s="22">
        <f>IF(R44="",W44,IF(R44="N",IF(U44="E",180+W44,180-W44),IF(U44="E",360-W44,W44)))</f>
        <v>274.26666666666665</v>
      </c>
      <c r="Y44" s="22">
        <f>RADIANS(X44)</f>
        <v>4.7868563618031139</v>
      </c>
      <c r="Z44" s="64"/>
      <c r="AA44" s="58">
        <f>-M44*COS(Y44)</f>
        <v>-1.7681567677770134</v>
      </c>
      <c r="AB44" s="58">
        <f>-M44*SIN(Y44)</f>
        <v>23.700137587051728</v>
      </c>
      <c r="AC44" s="64"/>
      <c r="AD44" s="82">
        <f>$AA$40/$M$40*M44</f>
        <v>-1.0122394942489592E-4</v>
      </c>
      <c r="AE44" s="82">
        <f>$AB$40/$M$40*M44</f>
        <v>1.7689991674202145E-3</v>
      </c>
      <c r="AF44" s="22">
        <f>AA44-AD44</f>
        <v>-1.7680555438275884</v>
      </c>
      <c r="AG44" s="22">
        <f>AB44-AE44</f>
        <v>23.698368587884307</v>
      </c>
      <c r="AH44" s="64"/>
      <c r="AI44" s="25">
        <f>A44</f>
        <v>3</v>
      </c>
      <c r="AJ44" s="82">
        <f t="shared" si="1"/>
        <v>719814.4308709302</v>
      </c>
      <c r="AK44" s="82">
        <f t="shared" si="1"/>
        <v>465113.92434065405</v>
      </c>
      <c r="AL44" s="66"/>
      <c r="AM44" s="9" t="str">
        <f>IF(A45=0,A44&amp;" - 1",A44&amp;" - "&amp;A45)</f>
        <v>3 - 4</v>
      </c>
      <c r="AN44" s="18">
        <f>AN43+F43+F44</f>
        <v>-110.64999999990687</v>
      </c>
      <c r="AO44" s="18">
        <f>AN44*G44</f>
        <v>2622.4049999990807</v>
      </c>
      <c r="AP44" s="9" t="str">
        <f>D44&amp;","&amp;C44</f>
        <v>465113.88,719814.35</v>
      </c>
    </row>
    <row r="45" spans="1:44" s="46" customFormat="1">
      <c r="A45" s="20">
        <f>A44+1</f>
        <v>4</v>
      </c>
      <c r="B45" s="44"/>
      <c r="C45" s="60">
        <v>719812.58</v>
      </c>
      <c r="D45" s="60">
        <v>465137.58</v>
      </c>
      <c r="E45" s="79"/>
      <c r="F45" s="72">
        <f>IF(C46=0,C45-$C$42,C45-C46)</f>
        <v>54.439999999944121</v>
      </c>
      <c r="G45" s="72">
        <f>IF(D46=0,D45-$D$42,D45-D46)</f>
        <v>1.6700000000419095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54.465608414797458</v>
      </c>
      <c r="N45" s="22">
        <f>IF(F45=0,,ATAN(G45/F45))</f>
        <v>3.0666356791427353E-2</v>
      </c>
      <c r="O45" s="22">
        <f>ABS(DEGREES(N45))</f>
        <v>1.7570528171911364</v>
      </c>
      <c r="P45" s="24" t="str">
        <f>TEXT(INT(O45),"00")</f>
        <v>01</v>
      </c>
      <c r="Q45" s="25" t="str">
        <f>TEXT((O45-P45)*60,"00")</f>
        <v>45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45</v>
      </c>
      <c r="U45" s="24" t="str">
        <f>IF(L45="",IF(G45&gt;0,"W","E"),"")</f>
        <v>W</v>
      </c>
      <c r="V45" s="44"/>
      <c r="W45" s="22">
        <f>IF(S45="due",90*(I45+K45),S45+T45/60)</f>
        <v>1.75</v>
      </c>
      <c r="X45" s="22">
        <f>IF(R45="",W45,IF(R45="N",IF(U45="E",180+W45,180-W45),IF(U45="E",360-W45,W45)))</f>
        <v>1.75</v>
      </c>
      <c r="Y45" s="22">
        <f>RADIANS(X45)</f>
        <v>3.0543261909900768E-2</v>
      </c>
      <c r="Z45" s="64"/>
      <c r="AA45" s="58">
        <f>-M45*COS(Y45)</f>
        <v>-54.440205155948789</v>
      </c>
      <c r="AB45" s="58">
        <f>-M45*SIN(Y45)</f>
        <v>-1.6632987020563204</v>
      </c>
      <c r="AC45" s="64"/>
      <c r="AD45" s="82">
        <f>$AA$40/$M$40*M45</f>
        <v>-2.3197943653884359E-4</v>
      </c>
      <c r="AE45" s="82">
        <f>$AB$40/$M$40*M45</f>
        <v>4.0540942378493516E-3</v>
      </c>
      <c r="AF45" s="22">
        <f>AA45-AD45</f>
        <v>-54.439973176512247</v>
      </c>
      <c r="AG45" s="22">
        <f>AB45-AE45</f>
        <v>-1.6673527962941697</v>
      </c>
      <c r="AH45" s="64"/>
      <c r="AI45" s="25">
        <f>A45</f>
        <v>4</v>
      </c>
      <c r="AJ45" s="82">
        <f t="shared" ref="AJ45" si="2">AJ44+AF44</f>
        <v>719812.66281538631</v>
      </c>
      <c r="AK45" s="82">
        <f t="shared" ref="AK45" si="3">AK44+AG44</f>
        <v>465137.62270924193</v>
      </c>
      <c r="AL45" s="66"/>
      <c r="AM45" s="9" t="str">
        <f>IF(A46=0,A45&amp;" - 1",A45&amp;" - "&amp;A46)</f>
        <v>4 - 1</v>
      </c>
      <c r="AN45" s="18">
        <f>AN44+F44+F45</f>
        <v>-54.439999999944121</v>
      </c>
      <c r="AO45" s="18">
        <f>AN45*G45</f>
        <v>-90.91480000218823</v>
      </c>
      <c r="AP45" s="9" t="str">
        <f>D45&amp;","&amp;C45</f>
        <v>465137.58,719812.58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4682</vt:lpstr>
      <vt:lpstr>4683</vt:lpstr>
      <vt:lpstr>4684</vt:lpstr>
      <vt:lpstr>4685</vt:lpstr>
      <vt:lpstr>4686</vt:lpstr>
      <vt:lpstr>4687</vt:lpstr>
      <vt:lpstr>4688</vt:lpstr>
      <vt:lpstr>4689</vt:lpstr>
      <vt:lpstr>4690</vt:lpstr>
      <vt:lpstr>4691</vt:lpstr>
      <vt:lpstr>'4682'!Print_Area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2007-05-23T02:22:45Z</dcterms:modified>
</cp:coreProperties>
</file>