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92" sheetId="2" r:id="rId1"/>
    <sheet name="4693" sheetId="4" r:id="rId2"/>
    <sheet name="4694" sheetId="5" r:id="rId3"/>
    <sheet name="4695" sheetId="6" r:id="rId4"/>
    <sheet name="4696" sheetId="7" r:id="rId5"/>
    <sheet name="4697" sheetId="8" r:id="rId6"/>
    <sheet name="4698" sheetId="9" r:id="rId7"/>
    <sheet name="4699" sheetId="10" r:id="rId8"/>
    <sheet name="4700" sheetId="11" r:id="rId9"/>
    <sheet name="4701" sheetId="3" r:id="rId10"/>
  </sheets>
  <definedNames>
    <definedName name="_xlnm.Print_Area" localSheetId="0">'4692'!$A$1:$AJ$43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7" i="9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7" i="9"/>
  <c r="AA47"/>
  <c r="AB46"/>
  <c r="AA46"/>
  <c r="AB45"/>
  <c r="AA45"/>
  <c r="AB46" i="8"/>
  <c r="AA46"/>
  <c r="AB45"/>
  <c r="AA45"/>
  <c r="AB45" i="7"/>
  <c r="AA45"/>
  <c r="AB45" i="6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9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7" s="1"/>
  <c r="AJ40"/>
  <c r="AK45"/>
  <c r="AK46" s="1"/>
  <c r="AK47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<sst xmlns="http://schemas.openxmlformats.org/spreadsheetml/2006/main" count="930" uniqueCount="97">
  <si>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</si>
  <si>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</si>
  <si>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</si>
  <si>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</si>
  <si>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</si>
  <si>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</si>
  <si>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</si>
  <si>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</si>
  <si>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</si>
  <si>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</si>
  <si>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</si>
  <si>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</si>
  <si>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</si>
  <si>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</si>
  <si>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</si>
  <si>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</si>
  <si>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</si>
  <si>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</si>
  <si>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</si>
  <si>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</si>
  <si>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</si>
  <si>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</si>
  <si>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</si>
  <si>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</si>
  <si>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</si>
  <si>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</si>
  <si>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</si>
  <si>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</si>
  <si>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</si>
  <si>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</si>
  <si>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</si>
  <si>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</si>
  <si>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</si>
  <si>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</si>
  <si>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</si>
  <si>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</si>
  <si>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</si>
  <si>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</si>
  <si>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</si>
  <si>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</si>
  <si>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</si>
  <si>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</si>
  <si>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</si>
  <si>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</si>
  <si>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</si>
  <si>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</si>
  <si>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</si>
  <si>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</si>
  <si>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</si>
  <si>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</si>
  <si>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</si>
  <si>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</si>
  <si>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</si>
  <si>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</si>
  <si>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</si>
  <si>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</si>
  <si>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</si>
  <si>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4692</t>
  </si>
  <si>
    <t>Barrieta, Tiburcio</t>
  </si>
  <si>
    <t>409 C-4</t>
  </si>
  <si>
    <t>Bo.1 Lopez Jaena</t>
  </si>
  <si>
    <t>Norala</t>
  </si>
  <si>
    <t>South Cotabato</t>
  </si>
  <si>
    <t>Mindanao</t>
  </si>
  <si>
    <t>L. Clarin</t>
  </si>
  <si>
    <t>November 14, 1972</t>
  </si>
  <si>
    <t>1,714.43</t>
  </si>
  <si>
    <t>BLLM 1</t>
  </si>
  <si>
    <t>4693</t>
  </si>
  <si>
    <t>Apolonio, Crisanto</t>
  </si>
  <si>
    <t>1,820.97</t>
  </si>
  <si>
    <t>4694</t>
  </si>
  <si>
    <t>Apolonio, Enrico</t>
  </si>
  <si>
    <t>1,506.35</t>
  </si>
  <si>
    <t>4695</t>
  </si>
  <si>
    <t>Gumayon, Florentino</t>
  </si>
  <si>
    <t>1,437.70</t>
  </si>
  <si>
    <t>4696</t>
  </si>
  <si>
    <t>Singson, Enrique</t>
  </si>
  <si>
    <t>767.72</t>
  </si>
  <si>
    <t>4697</t>
  </si>
  <si>
    <t>November 16, 1972</t>
  </si>
  <si>
    <t>1,501.82</t>
  </si>
  <si>
    <t>4698</t>
  </si>
  <si>
    <t>Cantibar, Vicente</t>
  </si>
  <si>
    <t>6 30 N. 124 41 E.</t>
  </si>
  <si>
    <t>1,247.49</t>
  </si>
  <si>
    <t>4699</t>
  </si>
  <si>
    <t>1,267.13</t>
  </si>
  <si>
    <t>Alegosin, Agripino</t>
  </si>
  <si>
    <t>4700</t>
  </si>
  <si>
    <t>Alegosin, Loreto</t>
  </si>
  <si>
    <t>1,199.71</t>
  </si>
  <si>
    <t>4701</t>
  </si>
  <si>
    <t>Bautista, Irene</t>
  </si>
  <si>
    <t>Nov. 16, 1972</t>
  </si>
  <si>
    <t>1,287.78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</si>
</sst>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V21" sqref="V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464450.22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3428.8549000021162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1714.4274500010581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2.8429230998525609E-3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59803.668260935541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170.01722995493307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4.8663723136188608E-4</v>
      </c>
      <c r="AB40" s="91">
        <f>SUM(AB42:AB65536)</f>
        <v>-2.8009633979628745E-3</v>
      </c>
      <c r="AC40" s="91"/>
      <c r="AD40" s="91">
        <f>SUM(AD42:AD65536)</f>
        <v>4.8663723136188597E-4</v>
      </c>
      <c r="AE40" s="91">
        <f>SUM(AE42:AE65536)</f>
        <v>-2.8009633979628745E-3</v>
      </c>
      <c r="AF40" s="91">
        <f>SUM(AF42:AF65536)</f>
        <v>9.5479180117763462E-15</v>
      </c>
      <c r="AG40" s="91">
        <f>SUM(AG42:AG65536)</f>
        <v>0</v>
      </c>
      <c r="AH40" s="92"/>
      <c r="AI40" s="93">
        <v>1</v>
      </c>
      <c r="AJ40" s="92">
        <f>AJ44+AF44</f>
        <v>719807.77105814894</v>
      </c>
      <c r="AK40" s="92">
        <f>AK44+AG44</f>
        <v>465194.52080323204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464450.22</v>
      </c>
      <c r="E41" s="78"/>
      <c r="F41" s="72">
        <f>IF(C42=0,C41-$C$41,C41-C42)</f>
        <v>1470.6800000000512</v>
      </c>
      <c r="G41" s="72">
        <f>IF(D42=0,D41-$D$41,D41-D42)</f>
        <v>-709.94000000000233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1633.0690328336259</v>
      </c>
      <c r="N41" s="36">
        <f>IF(F41=0,,ATAN(G41/F41))</f>
        <v>-0.44973565363201856</v>
      </c>
      <c r="O41" s="36">
        <f>ABS(DEGREES(N41))</f>
        <v>25.767954849672098</v>
      </c>
      <c r="P41" s="37" t="str">
        <f>TEXT(INT(O41),"00")</f>
        <v>25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25</v>
      </c>
      <c r="T41" s="38" t="str">
        <f>IF(L41="",IF(INT(Q41)=60,"00",Q41),L41)</f>
        <v>46</v>
      </c>
      <c r="U41" s="40" t="str">
        <f>IF(L41="",IF(G41&gt;0,"W","E"),"")</f>
        <v>E</v>
      </c>
      <c r="V41" s="41"/>
      <c r="W41" s="22">
        <f>IF(S41="due",90*(I41+K41),S41+T41/60)</f>
        <v>25.766666666666666</v>
      </c>
      <c r="X41" s="22">
        <f>IF(R41="",W41,IF(R41="N",IF(U41="E",180+W41,180-W41),IF(U41="E",360-W41,W41)))</f>
        <v>334.23333333333335</v>
      </c>
      <c r="Y41" s="22">
        <f>RADIANS(X41)</f>
        <v>5.8334721365823814</v>
      </c>
      <c r="Z41" s="64"/>
      <c r="AA41" s="58">
        <f>-M41*COS(Y41)</f>
        <v>-1470.6959612340809</v>
      </c>
      <c r="AB41" s="58">
        <f>-M41*SIN(Y41)</f>
        <v>709.90693447093304</v>
      </c>
      <c r="AC41" s="64"/>
      <c r="AD41" s="22">
        <v>0</v>
      </c>
      <c r="AE41" s="22">
        <v>0</v>
      </c>
      <c r="AF41" s="22">
        <f t="shared" ref="AF41:AG43" si="0">AA41-AD41</f>
        <v>-1470.6959612340809</v>
      </c>
      <c r="AG41" s="22">
        <f t="shared" si="0"/>
        <v>709.90693447093304</v>
      </c>
      <c r="AH41" s="63"/>
      <c r="AI41" s="36" t="str">
        <f>A41</f>
        <v>BLLM 1</v>
      </c>
      <c r="AJ41" s="36">
        <f>C41</f>
        <v>721228.62</v>
      </c>
      <c r="AK41" s="36">
        <f>D41</f>
        <v>464450.22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719757.94</v>
      </c>
      <c r="D42" s="60">
        <v>465160.16</v>
      </c>
      <c r="E42" s="79"/>
      <c r="F42" s="72">
        <f>IF(C43=0,C42-$C$42,C42-C43)</f>
        <v>-54.240000000107102</v>
      </c>
      <c r="G42" s="72">
        <f>IF(D43=0,D42-$D$42,D42-D43)</f>
        <v>-2.8400000000256114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54.314300142888371</v>
      </c>
      <c r="N42" s="36">
        <f>IF(F42=0,,ATAN(G42/F42))</f>
        <v>5.2312111356666559E-2</v>
      </c>
      <c r="O42" s="36">
        <f>ABS(DEGREES(N42))</f>
        <v>2.9972631981553768</v>
      </c>
      <c r="P42" s="37" t="str">
        <f>TEXT(INT(O42),"00")</f>
        <v>02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3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3</v>
      </c>
      <c r="X42" s="22">
        <f>IF(R42="",W42,IF(R42="N",IF(U42="E",180+W42,180-W42),IF(U42="E",360-W42,W42)))</f>
        <v>183</v>
      </c>
      <c r="Y42" s="22">
        <f>RADIANS(X42)</f>
        <v>3.1939525311496229</v>
      </c>
      <c r="Z42" s="64"/>
      <c r="AA42" s="58">
        <f>-M42*COS(Y42)</f>
        <v>54.239864282212899</v>
      </c>
      <c r="AB42" s="58">
        <f>-M42*SIN(Y42)</f>
        <v>2.8425908356443088</v>
      </c>
      <c r="AC42" s="64"/>
      <c r="AD42" s="82">
        <f>$AA$40/$M$40*M42</f>
        <v>1.5546283545438261E-4</v>
      </c>
      <c r="AE42" s="82">
        <f>$AB$40/$M$40*M42</f>
        <v>-8.948055836842313E-4</v>
      </c>
      <c r="AF42" s="22">
        <f t="shared" si="0"/>
        <v>54.239708819377448</v>
      </c>
      <c r="AG42" s="22">
        <f t="shared" si="0"/>
        <v>2.8434856412279932</v>
      </c>
      <c r="AH42" s="63"/>
      <c r="AI42" s="38">
        <f>A42</f>
        <v>1</v>
      </c>
      <c r="AJ42" s="82">
        <f t="shared" ref="AJ42:AK44" si="1">AJ41+AF41</f>
        <v>719757.92403876595</v>
      </c>
      <c r="AK42" s="82">
        <f t="shared" si="1"/>
        <v>465160.1269344709</v>
      </c>
      <c r="AL42" s="66"/>
      <c r="AM42" s="9" t="str">
        <f>IF(A43=0,A42&amp;" - 1",A42&amp;" - "&amp;A43)</f>
        <v>1 - 2</v>
      </c>
      <c r="AN42" s="18">
        <f>F42</f>
        <v>-54.240000000107102</v>
      </c>
      <c r="AO42" s="18">
        <f>AN42*G42</f>
        <v>154.04160000169333</v>
      </c>
      <c r="AP42" s="9" t="str">
        <f>D42&amp;","&amp;C42</f>
        <v>465160.16,719757.94</v>
      </c>
    </row>
    <row r="43" spans="1:44" ht="13.5" customHeight="1">
      <c r="A43" s="20">
        <f>A42+1</f>
        <v>2</v>
      </c>
      <c r="B43" s="44"/>
      <c r="C43" s="60">
        <v>719812.18</v>
      </c>
      <c r="D43" s="60">
        <v>465163</v>
      </c>
      <c r="E43" s="79"/>
      <c r="F43" s="72">
        <f>IF(C44=0,C43-$C$42,C43-C44)</f>
        <v>1.1000000000931323</v>
      </c>
      <c r="G43" s="72">
        <f>IF(D44=0,D43-$D$42,D43-D44)</f>
        <v>-28.700000000011642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28.721072403391783</v>
      </c>
      <c r="N43" s="36">
        <f>IF(F43=0,,ATAN(G43/F43))</f>
        <v>-1.5324875518372618</v>
      </c>
      <c r="O43" s="36">
        <f>ABS(DEGREES(N43))</f>
        <v>87.805068876611074</v>
      </c>
      <c r="P43" s="37" t="str">
        <f>TEXT(INT(O43),"00")</f>
        <v>87</v>
      </c>
      <c r="Q43" s="38" t="str">
        <f>TEXT((O43-P43)*60,"00")</f>
        <v>48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87.8</v>
      </c>
      <c r="X43" s="22">
        <f>IF(R43="",W43,IF(R43="N",IF(U43="E",180+W43,180-W43),IF(U43="E",360-W43,W43)))</f>
        <v>272.2</v>
      </c>
      <c r="Y43" s="22">
        <f>RADIANS(X43)</f>
        <v>4.7507862239285652</v>
      </c>
      <c r="Z43" s="64"/>
      <c r="AA43" s="58">
        <f>-M43*COS(Y43)</f>
        <v>-1.1025390442102438</v>
      </c>
      <c r="AB43" s="58">
        <f>-M43*SIN(Y43)</f>
        <v>28.699902572253883</v>
      </c>
      <c r="AC43" s="64"/>
      <c r="AD43" s="82">
        <f>$AA$40/$M$40*M43</f>
        <v>8.2207804231581119E-5</v>
      </c>
      <c r="AE43" s="82">
        <f>$AB$40/$M$40*M43</f>
        <v>-4.7316776407583052E-4</v>
      </c>
      <c r="AF43" s="22">
        <f t="shared" si="0"/>
        <v>-1.1026212520144754</v>
      </c>
      <c r="AG43" s="22">
        <f t="shared" si="0"/>
        <v>28.700375740017957</v>
      </c>
      <c r="AH43" s="64"/>
      <c r="AI43" s="25">
        <f>A43</f>
        <v>2</v>
      </c>
      <c r="AJ43" s="82">
        <f t="shared" si="1"/>
        <v>719812.16374758538</v>
      </c>
      <c r="AK43" s="82">
        <f t="shared" si="1"/>
        <v>465162.97042011213</v>
      </c>
      <c r="AL43" s="66"/>
      <c r="AM43" s="9" t="str">
        <f>IF(A44=0,A43&amp;" - 1",A43&amp;" - "&amp;A44)</f>
        <v>2 - 3</v>
      </c>
      <c r="AN43" s="18">
        <f>AN42+F42+F43</f>
        <v>-107.38000000012107</v>
      </c>
      <c r="AO43" s="18">
        <f>AN43*G43</f>
        <v>3081.8060000047249</v>
      </c>
      <c r="AP43" s="9" t="str">
        <f>D43&amp;","&amp;C43</f>
        <v>465163,719812.18</v>
      </c>
    </row>
    <row r="44" spans="1:44" s="46" customFormat="1">
      <c r="A44" s="20">
        <f>A43+1</f>
        <v>3</v>
      </c>
      <c r="B44" s="44"/>
      <c r="C44" s="60">
        <v>719811.08</v>
      </c>
      <c r="D44" s="60">
        <v>465191.7</v>
      </c>
      <c r="E44" s="79"/>
      <c r="F44" s="72">
        <f>IF(C45=0,C44-$C$42,C44-C45)</f>
        <v>3.2899999999208376</v>
      </c>
      <c r="G44" s="72">
        <f>IF(D45=0,D44-$D$42,D44-D45)</f>
        <v>-2.8499999999767169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4.3527692334129542</v>
      </c>
      <c r="N44" s="22">
        <f>IF(F44=0,,ATAN(G44/F44))</f>
        <v>-0.71385921714267586</v>
      </c>
      <c r="O44" s="22">
        <f>ABS(DEGREES(N44))</f>
        <v>40.901120308788315</v>
      </c>
      <c r="P44" s="24" t="str">
        <f>TEXT(INT(O44),"00")</f>
        <v>40</v>
      </c>
      <c r="Q44" s="25" t="str">
        <f>TEXT((O44-P44)*60,"00")</f>
        <v>54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54</v>
      </c>
      <c r="U44" s="24" t="str">
        <f>IF(L44="",IF(G44&gt;0,"W","E"),"")</f>
        <v>E</v>
      </c>
      <c r="V44" s="44"/>
      <c r="W44" s="22">
        <f>IF(S44="due",90*(I44+K44),S44+T44/60)</f>
        <v>40.9</v>
      </c>
      <c r="X44" s="22">
        <f>IF(R44="",W44,IF(R44="N",IF(U44="E",180+W44,180-W44),IF(U44="E",360-W44,W44)))</f>
        <v>319.10000000000002</v>
      </c>
      <c r="Y44" s="22">
        <f>RADIANS(X44)</f>
        <v>5.5693456431139063</v>
      </c>
      <c r="Z44" s="64"/>
      <c r="AA44" s="58">
        <f>-M44*COS(Y44)</f>
        <v>-3.2900557255613503</v>
      </c>
      <c r="AB44" s="58">
        <f>-M44*SIN(Y44)</f>
        <v>2.8499356698085969</v>
      </c>
      <c r="AC44" s="64"/>
      <c r="AD44" s="82">
        <f>$AA$40/$M$40*M44</f>
        <v>1.2458852370825953E-5</v>
      </c>
      <c r="AE44" s="82">
        <f>$AB$40/$M$40*M44</f>
        <v>-7.1710069066531428E-5</v>
      </c>
      <c r="AF44" s="22">
        <f>AA44-AD44</f>
        <v>-3.290068184413721</v>
      </c>
      <c r="AG44" s="22">
        <f>AB44-AE44</f>
        <v>2.8500073798776633</v>
      </c>
      <c r="AH44" s="64"/>
      <c r="AI44" s="25">
        <f>A44</f>
        <v>3</v>
      </c>
      <c r="AJ44" s="82">
        <f t="shared" si="1"/>
        <v>719811.06112633331</v>
      </c>
      <c r="AK44" s="82">
        <f t="shared" si="1"/>
        <v>465191.67079585214</v>
      </c>
      <c r="AL44" s="66"/>
      <c r="AM44" s="9" t="str">
        <f>IF(A45=0,A44&amp;" - 1",A44&amp;" - "&amp;A45)</f>
        <v>3 - 4</v>
      </c>
      <c r="AN44" s="18">
        <f>AN43+F43+F44</f>
        <v>-102.9900000001071</v>
      </c>
      <c r="AO44" s="18">
        <f>AN44*G44</f>
        <v>293.52149999790731</v>
      </c>
      <c r="AP44" s="9" t="str">
        <f>D44&amp;","&amp;C44</f>
        <v>465191.7,719811.08</v>
      </c>
    </row>
    <row r="45" spans="1:44" s="46" customFormat="1">
      <c r="A45" s="20">
        <f t="shared" ref="A45:A46" si="2">A44+1</f>
        <v>4</v>
      </c>
      <c r="B45" s="44"/>
      <c r="C45" s="60">
        <v>719807.79</v>
      </c>
      <c r="D45" s="60">
        <v>465194.55</v>
      </c>
      <c r="E45" s="79"/>
      <c r="F45" s="72">
        <f t="shared" ref="F45:F46" si="3">IF(C46=0,C45-$C$42,C45-C46)</f>
        <v>50.869999999995343</v>
      </c>
      <c r="G45" s="72">
        <f t="shared" ref="G45:G46" si="4">IF(D46=0,D45-$D$42,D45-D46)</f>
        <v>2.7199999999720603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50.942666793164392</v>
      </c>
      <c r="N45" s="22">
        <f t="shared" ref="N45:N46" si="11">IF(F45=0,,ATAN(G45/F45))</f>
        <v>5.3418759120261811E-2</v>
      </c>
      <c r="O45" s="22">
        <f t="shared" ref="O45:O46" si="12">ABS(DEGREES(N45))</f>
        <v>3.060669444416976</v>
      </c>
      <c r="P45" s="24" t="str">
        <f t="shared" ref="P45:P46" si="13">TEXT(INT(O45),"00")</f>
        <v>03</v>
      </c>
      <c r="Q45" s="25" t="str">
        <f t="shared" ref="Q45:Q46" si="14">TEXT((O45-P45)*60,"00")</f>
        <v>04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03</v>
      </c>
      <c r="T45" s="25" t="str">
        <f t="shared" ref="T45:T46" si="17">IF(L45="",IF(INT(Q45)=60,"00",Q45),L45)</f>
        <v>04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3.0666666666666669</v>
      </c>
      <c r="X45" s="22">
        <f t="shared" ref="X45:X46" si="20">IF(R45="",W45,IF(R45="N",IF(U45="E",180+W45,180-W45),IF(U45="E",360-W45,W45)))</f>
        <v>3.0666666666666669</v>
      </c>
      <c r="Y45" s="22">
        <f t="shared" ref="Y45:Y46" si="21">RADIANS(X45)</f>
        <v>5.3523430394492776E-2</v>
      </c>
      <c r="Z45" s="64"/>
      <c r="AA45" s="58">
        <f t="shared" ref="AA45:AA46" si="22">-M45*COS(Y45)</f>
        <v>-50.869715015462177</v>
      </c>
      <c r="AB45" s="58">
        <f t="shared" ref="AB45:AB46" si="23">-M45*SIN(Y45)</f>
        <v>-2.7253246127822028</v>
      </c>
      <c r="AC45" s="64"/>
      <c r="AD45" s="82">
        <f t="shared" ref="AD45:AD46" si="24">$AA$40/$M$40*M45</f>
        <v>1.4581227051509968E-4</v>
      </c>
      <c r="AE45" s="82">
        <f t="shared" ref="AE45:AE46" si="25">$AB$40/$M$40*M45</f>
        <v>-8.3925932165872295E-4</v>
      </c>
      <c r="AF45" s="22">
        <f t="shared" ref="AF45:AF46" si="26">AA45-AD45</f>
        <v>-50.869860827732694</v>
      </c>
      <c r="AG45" s="22">
        <f t="shared" ref="AG45:AG46" si="27">AB45-AE45</f>
        <v>-2.724485353460544</v>
      </c>
      <c r="AH45" s="64"/>
      <c r="AI45" s="25">
        <f t="shared" ref="AI45:AI46" si="28">A45</f>
        <v>4</v>
      </c>
      <c r="AJ45" s="82">
        <f t="shared" ref="AJ45:AJ46" si="29">AJ44+AF44</f>
        <v>719807.77105814894</v>
      </c>
      <c r="AK45" s="82">
        <f t="shared" ref="AK45:AK46" si="30">AK44+AG44</f>
        <v>465194.52080323204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-48.830000000190921</v>
      </c>
      <c r="AO45" s="18">
        <f t="shared" ref="AO45:AO46" si="33">AN45*G45</f>
        <v>-132.81759999915502</v>
      </c>
      <c r="AP45" s="9" t="str">
        <f t="shared" ref="AP45:AP46" si="34">D45&amp;","&amp;C45</f>
        <v>465194.55,719807.79</v>
      </c>
    </row>
    <row r="46" spans="1:44" s="46" customFormat="1">
      <c r="A46" s="20">
        <f t="shared" si="2"/>
        <v>5</v>
      </c>
      <c r="B46" s="44"/>
      <c r="C46" s="60">
        <v>719756.92</v>
      </c>
      <c r="D46" s="60">
        <v>465191.83</v>
      </c>
      <c r="E46" s="79"/>
      <c r="F46" s="72">
        <f t="shared" si="3"/>
        <v>-1.0199999999022111</v>
      </c>
      <c r="G46" s="72">
        <f t="shared" si="4"/>
        <v>31.67000000004191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31.686421382075554</v>
      </c>
      <c r="N46" s="22">
        <f t="shared" si="11"/>
        <v>-1.5386003199312603</v>
      </c>
      <c r="O46" s="22">
        <f t="shared" si="12"/>
        <v>88.15530468953942</v>
      </c>
      <c r="P46" s="24" t="str">
        <f t="shared" si="13"/>
        <v>88</v>
      </c>
      <c r="Q46" s="25" t="str">
        <f t="shared" si="14"/>
        <v>09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88.15</v>
      </c>
      <c r="X46" s="22">
        <f t="shared" si="20"/>
        <v>91.85</v>
      </c>
      <c r="Y46" s="22">
        <f t="shared" si="21"/>
        <v>1.6030849179567916</v>
      </c>
      <c r="Z46" s="64"/>
      <c r="AA46" s="58">
        <f t="shared" si="22"/>
        <v>1.0229321402522378</v>
      </c>
      <c r="AB46" s="58">
        <f t="shared" si="23"/>
        <v>-31.669905428322547</v>
      </c>
      <c r="AC46" s="64"/>
      <c r="AD46" s="82">
        <f t="shared" si="24"/>
        <v>9.0695468789996647E-5</v>
      </c>
      <c r="AE46" s="82">
        <f t="shared" si="25"/>
        <v>-5.2202065947755828E-4</v>
      </c>
      <c r="AF46" s="22">
        <f t="shared" si="26"/>
        <v>1.0228414447834477</v>
      </c>
      <c r="AG46" s="22">
        <f t="shared" si="27"/>
        <v>-31.669383407663069</v>
      </c>
      <c r="AH46" s="64"/>
      <c r="AI46" s="25">
        <f t="shared" si="28"/>
        <v>5</v>
      </c>
      <c r="AJ46" s="82">
        <f t="shared" si="29"/>
        <v>719756.90119732125</v>
      </c>
      <c r="AK46" s="82">
        <f t="shared" si="30"/>
        <v>465191.79631787859</v>
      </c>
      <c r="AL46" s="66"/>
      <c r="AM46" s="9" t="str">
        <f t="shared" si="31"/>
        <v>5 - 1</v>
      </c>
      <c r="AN46" s="18">
        <f t="shared" si="32"/>
        <v>1.0199999999022111</v>
      </c>
      <c r="AO46" s="18">
        <f t="shared" si="33"/>
        <v>32.303399996945771</v>
      </c>
      <c r="AP46" s="9" t="str">
        <f t="shared" si="34"/>
        <v>465191.83,719756.92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85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60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61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62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63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64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95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2575.5542000027053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1287.7771000013527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3.6227189085249983E-3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41674.352587164823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42000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42000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150.9744651180597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-3.5081103191174634E-3</v>
      </c>
      <c r="AB40" s="91">
        <f>SUM(AB42:AB65536)</f>
        <v>9.0402117181298536E-4</v>
      </c>
      <c r="AC40" s="91"/>
      <c r="AD40" s="91">
        <f>SUM(AD42:AD65536)</f>
        <v>-3.5081103191174634E-3</v>
      </c>
      <c r="AE40" s="91">
        <f>SUM(AE42:AE65536)</f>
        <v>9.0402117181298514E-4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719699.40323717671</v>
      </c>
      <c r="AK40" s="92">
        <f>AK44+AG44</f>
        <v>464969.06996805163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1480.109999999986</v>
      </c>
      <c r="G41" s="72">
        <f>IF(D42=0,D41-$D$41,D41-D42)</f>
        <v>-2516.75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2919.7185094799734</v>
      </c>
      <c r="N41" s="36">
        <f>IF(F41=0,,ATAN(G41/F41))</f>
        <v>-1.0391700266087711</v>
      </c>
      <c r="O41" s="36">
        <f>ABS(DEGREES(N41))</f>
        <v>59.540056721180044</v>
      </c>
      <c r="P41" s="37" t="str">
        <f>TEXT(INT(O41),"00")</f>
        <v>59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32</v>
      </c>
      <c r="U41" s="40" t="str">
        <f>IF(L41="",IF(G41&gt;0,"W","E"),"")</f>
        <v>E</v>
      </c>
      <c r="V41" s="41"/>
      <c r="W41" s="22">
        <f>IF(S41="due",90*(I41+K41),S41+T41/60)</f>
        <v>59.533333333333331</v>
      </c>
      <c r="X41" s="22">
        <f>IF(R41="",W41,IF(R41="N",IF(U41="E",180+W41,180-W41),IF(U41="E",360-W41,W41)))</f>
        <v>300.4666666666667</v>
      </c>
      <c r="Y41" s="22">
        <f>RADIANS(X41)</f>
        <v>5.2441326258256291</v>
      </c>
      <c r="Z41" s="64"/>
      <c r="AA41" s="58">
        <f>-M41*COS(Y41)</f>
        <v>-1480.4053184788711</v>
      </c>
      <c r="AB41" s="58">
        <f>-M41*SIN(Y41)</f>
        <v>2516.5762987875869</v>
      </c>
      <c r="AC41" s="64"/>
      <c r="AD41" s="22">
        <v>0</v>
      </c>
      <c r="AE41" s="22">
        <v>0</v>
      </c>
      <c r="AF41" s="22">
        <f t="shared" ref="AF41:AG43" si="0">AA41-AD41</f>
        <v>-1480.4053184788711</v>
      </c>
      <c r="AG41" s="22">
        <f t="shared" si="0"/>
        <v>2516.5762987875869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719748.51</v>
      </c>
      <c r="D42" s="60">
        <v>464966.97</v>
      </c>
      <c r="E42" s="79"/>
      <c r="F42" s="72">
        <f>IF(C43=0,C42-$C$42,C42-C43)</f>
        <v>-1.4200000000419095</v>
      </c>
      <c r="G42" s="72">
        <f>IF(D43=0,D42-$D$42,D42-D43)</f>
        <v>-26.940000000002328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26.977397947175046</v>
      </c>
      <c r="N42" s="36">
        <f>IF(F42=0,,ATAN(G42/F42))</f>
        <v>1.5181353350080022</v>
      </c>
      <c r="O42" s="36">
        <f>ABS(DEGREES(N42))</f>
        <v>86.982747425637868</v>
      </c>
      <c r="P42" s="37" t="str">
        <f>TEXT(INT(O42),"00")</f>
        <v>86</v>
      </c>
      <c r="Q42" s="38" t="str">
        <f>TEXT((O42-P42)*60,"00")</f>
        <v>59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59</v>
      </c>
      <c r="U42" s="40" t="str">
        <f>IF(L42="",IF(G42&gt;0,"W","E"),"")</f>
        <v>E</v>
      </c>
      <c r="V42" s="44"/>
      <c r="W42" s="22">
        <f>IF(S42="due",90*(I42+K42),S42+T42/60)</f>
        <v>86.983333333333334</v>
      </c>
      <c r="X42" s="22">
        <f>IF(R42="",W42,IF(R42="N",IF(U42="E",180+W42,180-W42),IF(U42="E",360-W42,W42)))</f>
        <v>266.98333333333335</v>
      </c>
      <c r="Y42" s="22">
        <f>RADIANS(X42)</f>
        <v>4.6597382146161941</v>
      </c>
      <c r="Z42" s="64"/>
      <c r="AA42" s="58">
        <f>-M42*COS(Y42)</f>
        <v>1.4197245110320107</v>
      </c>
      <c r="AB42" s="58">
        <f>-M42*SIN(Y42)</f>
        <v>26.940014519539876</v>
      </c>
      <c r="AC42" s="64"/>
      <c r="AD42" s="82">
        <f>$AA$40/$M$40*M42</f>
        <v>-6.2685890655361017E-4</v>
      </c>
      <c r="AE42" s="82">
        <f>$AB$40/$M$40*M42</f>
        <v>1.6153817061447618E-4</v>
      </c>
      <c r="AF42" s="22">
        <f t="shared" si="0"/>
        <v>1.4203513699385644</v>
      </c>
      <c r="AG42" s="22">
        <f t="shared" si="0"/>
        <v>26.93985298136926</v>
      </c>
      <c r="AH42" s="63"/>
      <c r="AI42" s="38">
        <f>A42</f>
        <v>1</v>
      </c>
      <c r="AJ42" s="82">
        <f t="shared" ref="AJ42:AK44" si="1">AJ41+AF41</f>
        <v>719748.21468152117</v>
      </c>
      <c r="AK42" s="82">
        <f t="shared" si="1"/>
        <v>464966.79629878758</v>
      </c>
      <c r="AL42" s="66"/>
      <c r="AM42" s="9" t="str">
        <f>IF(A43=0,A42&amp;" - 1",A42&amp;" - "&amp;A43)</f>
        <v>1 - 2</v>
      </c>
      <c r="AN42" s="18">
        <f>F42</f>
        <v>-1.4200000000419095</v>
      </c>
      <c r="AO42" s="18">
        <f>AN42*G42</f>
        <v>38.254800001132345</v>
      </c>
      <c r="AP42" s="9" t="str">
        <f>D42&amp;","&amp;C42</f>
        <v>464966.97,719748.51</v>
      </c>
    </row>
    <row r="43" spans="1:44">
      <c r="A43" s="20">
        <f>A42+1</f>
        <v>2</v>
      </c>
      <c r="B43" s="44"/>
      <c r="C43" s="60">
        <v>719749.93</v>
      </c>
      <c r="D43" s="60">
        <v>464993.91</v>
      </c>
      <c r="E43" s="79"/>
      <c r="F43" s="72">
        <f>IF(C44=0,C43-$C$42,C43-C44)</f>
        <v>49.970000000088476</v>
      </c>
      <c r="G43" s="72">
        <f>IF(D44=0,D43-$D$42,D43-D44)</f>
        <v>-0.5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49.97250143837951</v>
      </c>
      <c r="N43" s="36">
        <f>IF(F43=0,,ATAN(G43/F43))</f>
        <v>-1.0005669688148202E-2</v>
      </c>
      <c r="O43" s="36">
        <f>ABS(DEGREES(N43))</f>
        <v>0.57328264433287057</v>
      </c>
      <c r="P43" s="37" t="str">
        <f>TEXT(INT(O43),"00")</f>
        <v>00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0.56666666666666665</v>
      </c>
      <c r="X43" s="22">
        <f>IF(R43="",W43,IF(R43="N",IF(U43="E",180+W43,180-W43),IF(U43="E",360-W43,W43)))</f>
        <v>359.43333333333334</v>
      </c>
      <c r="Y43" s="22">
        <f>RADIANS(X43)</f>
        <v>6.2732951080849517</v>
      </c>
      <c r="Z43" s="64"/>
      <c r="AA43" s="58">
        <f>-M43*COS(Y43)</f>
        <v>-49.970057402248656</v>
      </c>
      <c r="AB43" s="58">
        <f>-M43*SIN(Y43)</f>
        <v>0.49422993112158087</v>
      </c>
      <c r="AC43" s="64"/>
      <c r="AD43" s="82">
        <f>$AA$40/$M$40*M43</f>
        <v>-1.1611834347682736E-3</v>
      </c>
      <c r="AE43" s="82">
        <f>$AB$40/$M$40*M43</f>
        <v>2.9923072933838747E-4</v>
      </c>
      <c r="AF43" s="22">
        <f t="shared" si="0"/>
        <v>-49.968896218813889</v>
      </c>
      <c r="AG43" s="22">
        <f t="shared" si="0"/>
        <v>0.49393070039224246</v>
      </c>
      <c r="AH43" s="64"/>
      <c r="AI43" s="25">
        <f>A43</f>
        <v>2</v>
      </c>
      <c r="AJ43" s="82">
        <f t="shared" si="1"/>
        <v>719749.63503289106</v>
      </c>
      <c r="AK43" s="82">
        <f t="shared" si="1"/>
        <v>464993.73615176894</v>
      </c>
      <c r="AL43" s="66"/>
      <c r="AM43" s="9" t="str">
        <f>IF(A44=0,A43&amp;" - 1",A43&amp;" - "&amp;A44)</f>
        <v>2 - 3</v>
      </c>
      <c r="AN43" s="18">
        <f>AN42+F42+F43</f>
        <v>47.130000000004657</v>
      </c>
      <c r="AO43" s="18">
        <f>AN43*G43</f>
        <v>-23.565000000002328</v>
      </c>
      <c r="AP43" s="9" t="str">
        <f>D43&amp;","&amp;C43</f>
        <v>464993.91,719749.93</v>
      </c>
    </row>
    <row r="44" spans="1:44" s="46" customFormat="1">
      <c r="A44" s="20">
        <f>A43+1</f>
        <v>3</v>
      </c>
      <c r="B44" s="44"/>
      <c r="C44" s="60">
        <v>719699.96</v>
      </c>
      <c r="D44" s="60">
        <v>464994.41</v>
      </c>
      <c r="E44" s="79"/>
      <c r="F44" s="72">
        <f>IF(C45=0,C44-$C$42,C44-C45)</f>
        <v>0.26000000000931323</v>
      </c>
      <c r="G44" s="72">
        <f>IF(D45=0,D44-$D$42,D44-D45)</f>
        <v>25.159999999974389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25.1613433663371</v>
      </c>
      <c r="N44" s="22">
        <f>IF(F44=0,,ATAN(G44/F44))</f>
        <v>1.5604628313426212</v>
      </c>
      <c r="O44" s="22">
        <f>ABS(DEGREES(N44))</f>
        <v>89.407934322966995</v>
      </c>
      <c r="P44" s="24" t="str">
        <f>TEXT(INT(O44),"00")</f>
        <v>89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89.4</v>
      </c>
      <c r="X44" s="22">
        <f>IF(R44="",W44,IF(R44="N",IF(U44="E",180+W44,180-W44),IF(U44="E",360-W44,W44)))</f>
        <v>89.4</v>
      </c>
      <c r="Y44" s="22">
        <f>RADIANS(X44)</f>
        <v>1.5603243512829308</v>
      </c>
      <c r="Z44" s="64"/>
      <c r="AA44" s="58">
        <f>-M44*COS(Y44)</f>
        <v>-0.26348415580701162</v>
      </c>
      <c r="AB44" s="58">
        <f>-M44*SIN(Y44)</f>
        <v>-25.159963753915758</v>
      </c>
      <c r="AC44" s="64"/>
      <c r="AD44" s="82">
        <f>$AA$40/$M$40*M44</f>
        <v>-5.8466024858760122E-4</v>
      </c>
      <c r="AE44" s="82">
        <f>$AB$40/$M$40*M44</f>
        <v>1.5066380329042814E-4</v>
      </c>
      <c r="AF44" s="22">
        <f>AA44-AD44</f>
        <v>-0.26289949555842401</v>
      </c>
      <c r="AG44" s="22">
        <f>AB44-AE44</f>
        <v>-25.160114417719047</v>
      </c>
      <c r="AH44" s="64"/>
      <c r="AI44" s="25">
        <f>A44</f>
        <v>3</v>
      </c>
      <c r="AJ44" s="82">
        <f t="shared" si="1"/>
        <v>719699.66613667225</v>
      </c>
      <c r="AK44" s="82">
        <f t="shared" si="1"/>
        <v>464994.23008246935</v>
      </c>
      <c r="AL44" s="66"/>
      <c r="AM44" s="9" t="str">
        <f>IF(A45=0,A44&amp;" - 1",A44&amp;" - "&amp;A45)</f>
        <v>3 - 4</v>
      </c>
      <c r="AN44" s="18">
        <f>AN43+F43+F44</f>
        <v>97.360000000102445</v>
      </c>
      <c r="AO44" s="18">
        <f>AN44*G44</f>
        <v>2449.5776000000842</v>
      </c>
      <c r="AP44" s="9" t="str">
        <f>D44&amp;","&amp;C44</f>
        <v>464994.41,719699.96</v>
      </c>
    </row>
    <row r="45" spans="1:44" s="46" customFormat="1">
      <c r="A45" s="20">
        <f>A44+1</f>
        <v>4</v>
      </c>
      <c r="B45" s="44"/>
      <c r="C45" s="60">
        <v>719699.7</v>
      </c>
      <c r="D45" s="60">
        <v>464969.25</v>
      </c>
      <c r="E45" s="79"/>
      <c r="F45" s="72">
        <f>IF(C46=0,C45-$C$42,C45-C46)</f>
        <v>-48.810000000055879</v>
      </c>
      <c r="G45" s="72">
        <f>IF(D46=0,D45-$D$42,D45-D46)</f>
        <v>2.2800000000279397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48.863222366168017</v>
      </c>
      <c r="N45" s="22">
        <f>IF(F45=0,,ATAN(G45/F45))</f>
        <v>-4.6677809012067785E-2</v>
      </c>
      <c r="O45" s="22">
        <f>ABS(DEGREES(N45))</f>
        <v>2.6744414533092029</v>
      </c>
      <c r="P45" s="24" t="str">
        <f>TEXT(INT(O45),"00")</f>
        <v>02</v>
      </c>
      <c r="Q45" s="25" t="str">
        <f>TEXT((O45-P45)*60,"00")</f>
        <v>40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40</v>
      </c>
      <c r="U45" s="24" t="str">
        <f>IF(L45="",IF(G45&gt;0,"W","E"),"")</f>
        <v>W</v>
      </c>
      <c r="V45" s="44"/>
      <c r="W45" s="22">
        <f>IF(S45="due",90*(I45+K45),S45+T45/60)</f>
        <v>2.6666666666666665</v>
      </c>
      <c r="X45" s="22">
        <f>IF(R45="",W45,IF(R45="N",IF(U45="E",180+W45,180-W45),IF(U45="E",360-W45,W45)))</f>
        <v>177.33333333333334</v>
      </c>
      <c r="Y45" s="22">
        <f>RADIANS(X45)</f>
        <v>3.0950505402032777</v>
      </c>
      <c r="Z45" s="64"/>
      <c r="AA45" s="58">
        <f>-M45*COS(Y45)</f>
        <v>48.810308936704544</v>
      </c>
      <c r="AB45" s="58">
        <f>-M45*SIN(Y45)</f>
        <v>-2.2733766755738856</v>
      </c>
      <c r="AC45" s="64"/>
      <c r="AD45" s="82">
        <f>$AA$40/$M$40*M45</f>
        <v>-1.1354077292079782E-3</v>
      </c>
      <c r="AE45" s="82">
        <f>$AB$40/$M$40*M45</f>
        <v>2.9258846856969339E-4</v>
      </c>
      <c r="AF45" s="22">
        <f>AA45-AD45</f>
        <v>48.811444344433752</v>
      </c>
      <c r="AG45" s="22">
        <f>AB45-AE45</f>
        <v>-2.2736692640424554</v>
      </c>
      <c r="AH45" s="64"/>
      <c r="AI45" s="25">
        <f>A45</f>
        <v>4</v>
      </c>
      <c r="AJ45" s="82">
        <f t="shared" ref="AJ45" si="2">AJ44+AF44</f>
        <v>719699.40323717671</v>
      </c>
      <c r="AK45" s="82">
        <f t="shared" ref="AK45" si="3">AK44+AG44</f>
        <v>464969.06996805163</v>
      </c>
      <c r="AL45" s="66"/>
      <c r="AM45" s="9" t="str">
        <f>IF(A46=0,A45&amp;" - 1",A45&amp;" - "&amp;A46)</f>
        <v>4 - 1</v>
      </c>
      <c r="AN45" s="18">
        <f>AN44+F44+F45</f>
        <v>48.810000000055879</v>
      </c>
      <c r="AO45" s="18">
        <f>AN45*G45</f>
        <v>111.28680000149114</v>
      </c>
      <c r="AP45" s="9" t="str">
        <f>D45&amp;","&amp;C45</f>
        <v>464969.25,719699.7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R14" sqref="R1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69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3641.939600000755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1820.9698000003775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1.1922724853675019E-2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15152.120054614827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180.65455836102387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1.8072037227057081E-4</v>
      </c>
      <c r="AB40" s="91">
        <f>SUM(AB42:AB65536)</f>
        <v>-1.1921355127815225E-2</v>
      </c>
      <c r="AC40" s="91"/>
      <c r="AD40" s="91">
        <f>SUM(AD42:AD65536)</f>
        <v>1.8072037227057081E-4</v>
      </c>
      <c r="AE40" s="91">
        <f>SUM(AE42:AE65536)</f>
        <v>-1.1921355127815225E-2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719698.8069812156</v>
      </c>
      <c r="AK40" s="92">
        <f>AK44+AG44</f>
        <v>465184.76407632983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1470.6800000000512</v>
      </c>
      <c r="G41" s="72">
        <f>IF(D42=0,D41-$D$41,D41-D42)</f>
        <v>-2709.9400000000023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3083.2895527342484</v>
      </c>
      <c r="N41" s="36">
        <f>IF(F41=0,,ATAN(G41/F41))</f>
        <v>-1.0735762580525348</v>
      </c>
      <c r="O41" s="36">
        <f>ABS(DEGREES(N41))</f>
        <v>61.511388571857999</v>
      </c>
      <c r="P41" s="37" t="str">
        <f>TEXT(INT(O41),"00")</f>
        <v>61</v>
      </c>
      <c r="Q41" s="38" t="str">
        <f>TEXT((O41-P41)*60,"00")</f>
        <v>31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31</v>
      </c>
      <c r="U41" s="40" t="str">
        <f>IF(L41="",IF(G41&gt;0,"W","E"),"")</f>
        <v>E</v>
      </c>
      <c r="V41" s="41"/>
      <c r="W41" s="22">
        <f>IF(S41="due",90*(I41+K41),S41+T41/60)</f>
        <v>61.516666666666666</v>
      </c>
      <c r="X41" s="22">
        <f>IF(R41="",W41,IF(R41="N",IF(U41="E",180+W41,180-W41),IF(U41="E",360-W41,W41)))</f>
        <v>298.48333333333335</v>
      </c>
      <c r="Y41" s="22">
        <f>RADIANS(X41)</f>
        <v>5.2095169289944083</v>
      </c>
      <c r="Z41" s="64"/>
      <c r="AA41" s="58">
        <f>-M41*COS(Y41)</f>
        <v>-1470.4303537279657</v>
      </c>
      <c r="AB41" s="58">
        <f>-M41*SIN(Y41)</f>
        <v>2710.0754677380501</v>
      </c>
      <c r="AC41" s="64"/>
      <c r="AD41" s="22">
        <v>0</v>
      </c>
      <c r="AE41" s="22">
        <v>0</v>
      </c>
      <c r="AF41" s="22">
        <f t="shared" ref="AF41:AG43" si="0">AA41-AD41</f>
        <v>-1470.4303537279657</v>
      </c>
      <c r="AG41" s="22">
        <f t="shared" si="0"/>
        <v>2710.0754677380501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719757.94</v>
      </c>
      <c r="D42" s="60">
        <v>465160.16</v>
      </c>
      <c r="E42" s="79"/>
      <c r="F42" s="72">
        <f>IF(C43=0,C42-$C$42,C42-C43)</f>
        <v>1.0199999999022111</v>
      </c>
      <c r="G42" s="72">
        <f>IF(D43=0,D42-$D$42,D42-D43)</f>
        <v>-31.67000000004191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31.686421382075554</v>
      </c>
      <c r="N42" s="36">
        <f>IF(F42=0,,ATAN(G42/F42))</f>
        <v>-1.5386003199312603</v>
      </c>
      <c r="O42" s="36">
        <f>ABS(DEGREES(N42))</f>
        <v>88.15530468953942</v>
      </c>
      <c r="P42" s="37" t="str">
        <f>TEXT(INT(O42),"00")</f>
        <v>88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88.15</v>
      </c>
      <c r="X42" s="22">
        <f>IF(R42="",W42,IF(R42="N",IF(U42="E",180+W42,180-W42),IF(U42="E",360-W42,W42)))</f>
        <v>271.85000000000002</v>
      </c>
      <c r="Y42" s="22">
        <f>RADIANS(X42)</f>
        <v>4.7446775715465854</v>
      </c>
      <c r="Z42" s="64"/>
      <c r="AA42" s="58">
        <f>-M42*COS(Y42)</f>
        <v>-1.0229321402522549</v>
      </c>
      <c r="AB42" s="58">
        <f>-M42*SIN(Y42)</f>
        <v>31.669905428322547</v>
      </c>
      <c r="AC42" s="64"/>
      <c r="AD42" s="82">
        <f>$AA$40/$M$40*M42</f>
        <v>3.1697965000402298E-5</v>
      </c>
      <c r="AE42" s="82">
        <f>$AB$40/$M$40*M42</f>
        <v>-2.0909800751909438E-3</v>
      </c>
      <c r="AF42" s="22">
        <f t="shared" si="0"/>
        <v>-1.0229638382172552</v>
      </c>
      <c r="AG42" s="22">
        <f t="shared" si="0"/>
        <v>31.671996408397739</v>
      </c>
      <c r="AH42" s="63"/>
      <c r="AI42" s="38">
        <f>A42</f>
        <v>1</v>
      </c>
      <c r="AJ42" s="82">
        <f t="shared" ref="AJ42:AK44" si="1">AJ41+AF41</f>
        <v>719758.18964627199</v>
      </c>
      <c r="AK42" s="82">
        <f t="shared" si="1"/>
        <v>465160.295467738</v>
      </c>
      <c r="AL42" s="66"/>
      <c r="AM42" s="9" t="str">
        <f>IF(A43=0,A42&amp;" - 1",A42&amp;" - "&amp;A43)</f>
        <v>1 - 2</v>
      </c>
      <c r="AN42" s="18">
        <f>F42</f>
        <v>1.0199999999022111</v>
      </c>
      <c r="AO42" s="18">
        <f>AN42*G42</f>
        <v>-32.303399996945771</v>
      </c>
      <c r="AP42" s="9" t="str">
        <f>D42&amp;","&amp;C42</f>
        <v>465160.16,719757.94</v>
      </c>
    </row>
    <row r="43" spans="1:44">
      <c r="A43" s="20">
        <f>A42+1</f>
        <v>2</v>
      </c>
      <c r="B43" s="44"/>
      <c r="C43" s="60">
        <v>719756.92</v>
      </c>
      <c r="D43" s="60">
        <v>465191.83</v>
      </c>
      <c r="E43" s="79"/>
      <c r="F43" s="72">
        <f>IF(C44=0,C43-$C$42,C43-C44)</f>
        <v>56.350000000093132</v>
      </c>
      <c r="G43" s="72">
        <f>IF(D44=0,D43-$D$42,D43-D44)</f>
        <v>4.1799999999930151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56.504821918226035</v>
      </c>
      <c r="N43" s="36">
        <f>IF(F43=0,,ATAN(G43/F43))</f>
        <v>7.404362580878357E-2</v>
      </c>
      <c r="O43" s="36">
        <f>ABS(DEGREES(N43))</f>
        <v>4.2423872586892353</v>
      </c>
      <c r="P43" s="37" t="str">
        <f>TEXT(INT(O43),"00")</f>
        <v>04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04</v>
      </c>
      <c r="T43" s="38" t="str">
        <f>IF(L43="",IF(INT(Q43)=60,"00",Q43),L43)</f>
        <v>15</v>
      </c>
      <c r="U43" s="40" t="str">
        <f>IF(L43="",IF(G43&gt;0,"W","E"),"")</f>
        <v>W</v>
      </c>
      <c r="V43" s="44"/>
      <c r="W43" s="22">
        <f>IF(S43="due",90*(I43+K43),S43+T43/60)</f>
        <v>4.25</v>
      </c>
      <c r="X43" s="22">
        <f>IF(R43="",W43,IF(R43="N",IF(U43="E",180+W43,180-W43),IF(U43="E",360-W43,W43)))</f>
        <v>4.25</v>
      </c>
      <c r="Y43" s="22">
        <f>RADIANS(X43)</f>
        <v>7.4176493209759012E-2</v>
      </c>
      <c r="Z43" s="64"/>
      <c r="AA43" s="58">
        <f>-M43*COS(Y43)</f>
        <v>-56.349444116964392</v>
      </c>
      <c r="AB43" s="58">
        <f>-M43*SIN(Y43)</f>
        <v>-4.1874870411196339</v>
      </c>
      <c r="AC43" s="64"/>
      <c r="AD43" s="82">
        <f>$AA$40/$M$40*M43</f>
        <v>5.6525407079610443E-5</v>
      </c>
      <c r="AE43" s="82">
        <f>$AB$40/$M$40*M43</f>
        <v>-3.7287409442222077E-3</v>
      </c>
      <c r="AF43" s="22">
        <f t="shared" si="0"/>
        <v>-56.349500642371474</v>
      </c>
      <c r="AG43" s="22">
        <f t="shared" si="0"/>
        <v>-4.1837583001754117</v>
      </c>
      <c r="AH43" s="64"/>
      <c r="AI43" s="25">
        <f>A43</f>
        <v>2</v>
      </c>
      <c r="AJ43" s="82">
        <f t="shared" si="1"/>
        <v>719757.1666824338</v>
      </c>
      <c r="AK43" s="82">
        <f t="shared" si="1"/>
        <v>465191.96746414638</v>
      </c>
      <c r="AL43" s="66"/>
      <c r="AM43" s="9" t="str">
        <f>IF(A44=0,A43&amp;" - 1",A43&amp;" - "&amp;A44)</f>
        <v>2 - 3</v>
      </c>
      <c r="AN43" s="18">
        <f>AN42+F42+F43</f>
        <v>58.389999999897555</v>
      </c>
      <c r="AO43" s="18">
        <f>AN43*G43</f>
        <v>244.07019999916392</v>
      </c>
      <c r="AP43" s="9" t="str">
        <f>D43&amp;","&amp;C43</f>
        <v>465191.83,719756.92</v>
      </c>
    </row>
    <row r="44" spans="1:44" s="46" customFormat="1">
      <c r="A44" s="20">
        <f>A43+1</f>
        <v>3</v>
      </c>
      <c r="B44" s="44"/>
      <c r="C44" s="60">
        <v>719700.57</v>
      </c>
      <c r="D44" s="60">
        <v>465187.65</v>
      </c>
      <c r="E44" s="79"/>
      <c r="F44" s="72">
        <f>IF(C45=0,C44-$C$42,C44-C45)</f>
        <v>2.0099999998928979</v>
      </c>
      <c r="G44" s="72">
        <f>IF(D45=0,D44-$D$42,D44-D45)</f>
        <v>3.0200000000186265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3.6277403434758053</v>
      </c>
      <c r="N44" s="22">
        <f>IF(F44=0,,ATAN(G44/F44))</f>
        <v>0.98355824911967982</v>
      </c>
      <c r="O44" s="22">
        <f>ABS(DEGREES(N44))</f>
        <v>56.353736579834468</v>
      </c>
      <c r="P44" s="24" t="str">
        <f>TEXT(INT(O44),"00")</f>
        <v>56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56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56.35</v>
      </c>
      <c r="X44" s="22">
        <f>IF(R44="",W44,IF(R44="N",IF(U44="E",180+W44,180-W44),IF(U44="E",360-W44,W44)))</f>
        <v>56.35</v>
      </c>
      <c r="Y44" s="22">
        <f>RADIANS(X44)</f>
        <v>0.98349303349880468</v>
      </c>
      <c r="Z44" s="64"/>
      <c r="AA44" s="58">
        <f>-M44*COS(Y44)</f>
        <v>-2.0101969467934597</v>
      </c>
      <c r="AB44" s="58">
        <f>-M44*SIN(Y44)</f>
        <v>-3.0198689101986207</v>
      </c>
      <c r="AC44" s="64"/>
      <c r="AD44" s="82">
        <f>$AA$40/$M$40*M44</f>
        <v>3.6290619584795523E-6</v>
      </c>
      <c r="AE44" s="82">
        <f>$AB$40/$M$40*M44</f>
        <v>-2.3939379852043691E-4</v>
      </c>
      <c r="AF44" s="22">
        <f>AA44-AD44</f>
        <v>-2.0102005758554182</v>
      </c>
      <c r="AG44" s="22">
        <f>AB44-AE44</f>
        <v>-3.0196295164001001</v>
      </c>
      <c r="AH44" s="64"/>
      <c r="AI44" s="25">
        <f>A44</f>
        <v>3</v>
      </c>
      <c r="AJ44" s="82">
        <f t="shared" si="1"/>
        <v>719700.81718179141</v>
      </c>
      <c r="AK44" s="82">
        <f t="shared" si="1"/>
        <v>465187.78370584623</v>
      </c>
      <c r="AL44" s="66"/>
      <c r="AM44" s="9" t="str">
        <f>IF(A45=0,A44&amp;" - 1",A44&amp;" - "&amp;A45)</f>
        <v>3 - 4</v>
      </c>
      <c r="AN44" s="18">
        <f>AN43+F43+F44</f>
        <v>116.74999999988358</v>
      </c>
      <c r="AO44" s="18">
        <f>AN44*G44</f>
        <v>352.58500000182306</v>
      </c>
      <c r="AP44" s="9" t="str">
        <f>D44&amp;","&amp;C44</f>
        <v>465187.65,719700.57</v>
      </c>
    </row>
    <row r="45" spans="1:44" s="46" customFormat="1">
      <c r="A45" s="20">
        <f t="shared" ref="A45:A46" si="2">A44+1</f>
        <v>4</v>
      </c>
      <c r="B45" s="44"/>
      <c r="C45" s="60">
        <v>719698.56</v>
      </c>
      <c r="D45" s="60">
        <v>465184.63</v>
      </c>
      <c r="E45" s="79"/>
      <c r="F45" s="72">
        <f t="shared" ref="F45:F46" si="3">IF(C46=0,C45-$C$42,C45-C46)</f>
        <v>3.2000000000698492</v>
      </c>
      <c r="G45" s="72">
        <f t="shared" ref="G45:G46" si="4">IF(D46=0,D45-$D$42,D45-D46)</f>
        <v>26.039999999979045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26.235883823484119</v>
      </c>
      <c r="N45" s="22">
        <f t="shared" ref="N45:N46" si="11">IF(F45=0,,ATAN(G45/F45))</f>
        <v>1.4485215107880967</v>
      </c>
      <c r="O45" s="22">
        <f t="shared" ref="O45:O46" si="12">ABS(DEGREES(N45))</f>
        <v>82.99416910207168</v>
      </c>
      <c r="P45" s="24" t="str">
        <f t="shared" ref="P45:P46" si="13">TEXT(INT(O45),"00")</f>
        <v>82</v>
      </c>
      <c r="Q45" s="25" t="str">
        <f t="shared" ref="Q45:Q46" si="14">TEXT((O45-P45)*60,"00")</f>
        <v>60</v>
      </c>
      <c r="R45" s="23" t="str">
        <f t="shared" ref="R45:R46" si="15">IF(L45="",IF(F45&gt;0,"S","N"),"")</f>
        <v>S</v>
      </c>
      <c r="S45" s="25">
        <f t="shared" ref="S45:S46" si="16">IF(L45="",IF(INT(Q45)=60,INT(P45+1),P45),"due")</f>
        <v>83</v>
      </c>
      <c r="T45" s="25" t="str">
        <f t="shared" ref="T45:T46" si="17">IF(L45="",IF(INT(Q45)=60,"00",Q45),L45)</f>
        <v>00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83</v>
      </c>
      <c r="X45" s="22">
        <f t="shared" ref="X45:X46" si="20">IF(R45="",W45,IF(R45="N",IF(U45="E",180+W45,180-W45),IF(U45="E",360-W45,W45)))</f>
        <v>83</v>
      </c>
      <c r="Y45" s="22">
        <f t="shared" ref="Y45:Y46" si="21">RADIANS(X45)</f>
        <v>1.4486232791552935</v>
      </c>
      <c r="Z45" s="64"/>
      <c r="AA45" s="58">
        <f t="shared" ref="AA45:AA46" si="22">-M45*COS(Y45)</f>
        <v>-3.19734993522174</v>
      </c>
      <c r="AB45" s="58">
        <f t="shared" ref="AB45:AB46" si="23">-M45*SIN(Y45)</f>
        <v>-26.040325523907974</v>
      </c>
      <c r="AC45" s="64"/>
      <c r="AD45" s="82">
        <f t="shared" ref="AD45:AD46" si="24">$AA$40/$M$40*M45</f>
        <v>2.6245441767111492E-5</v>
      </c>
      <c r="AE45" s="82">
        <f t="shared" ref="AE45:AE46" si="25">$AB$40/$M$40*M45</f>
        <v>-1.7313002837537938E-3</v>
      </c>
      <c r="AF45" s="22">
        <f t="shared" ref="AF45:AF46" si="26">AA45-AD45</f>
        <v>-3.197376180663507</v>
      </c>
      <c r="AG45" s="22">
        <f t="shared" ref="AG45:AG46" si="27">AB45-AE45</f>
        <v>-26.038594223624219</v>
      </c>
      <c r="AH45" s="64"/>
      <c r="AI45" s="25">
        <f t="shared" ref="AI45:AI46" si="28">A45</f>
        <v>4</v>
      </c>
      <c r="AJ45" s="82">
        <f t="shared" ref="AJ45:AJ46" si="29">AJ44+AF44</f>
        <v>719698.8069812156</v>
      </c>
      <c r="AK45" s="82">
        <f t="shared" ref="AK45:AK46" si="30">AK44+AG44</f>
        <v>465184.76407632983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121.95999999984633</v>
      </c>
      <c r="AO45" s="18">
        <f t="shared" ref="AO45:AO46" si="33">AN45*G45</f>
        <v>3175.8383999934426</v>
      </c>
      <c r="AP45" s="9" t="str">
        <f t="shared" ref="AP45:AP46" si="34">D45&amp;","&amp;C45</f>
        <v>465184.63,719698.56</v>
      </c>
    </row>
    <row r="46" spans="1:44" s="46" customFormat="1">
      <c r="A46" s="20">
        <f t="shared" si="2"/>
        <v>5</v>
      </c>
      <c r="B46" s="44"/>
      <c r="C46" s="60">
        <v>719695.35999999999</v>
      </c>
      <c r="D46" s="60">
        <v>465158.59</v>
      </c>
      <c r="E46" s="79"/>
      <c r="F46" s="72">
        <f t="shared" si="3"/>
        <v>-62.57999999995809</v>
      </c>
      <c r="G46" s="72">
        <f t="shared" si="4"/>
        <v>-1.5699999999487773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62.599690893762357</v>
      </c>
      <c r="N46" s="22">
        <f t="shared" si="11"/>
        <v>2.5082626033643834E-2</v>
      </c>
      <c r="O46" s="22">
        <f t="shared" si="12"/>
        <v>1.4371286108327557</v>
      </c>
      <c r="P46" s="24" t="str">
        <f t="shared" si="13"/>
        <v>01</v>
      </c>
      <c r="Q46" s="25" t="str">
        <f t="shared" si="14"/>
        <v>26</v>
      </c>
      <c r="R46" s="23" t="str">
        <f t="shared" si="15"/>
        <v>N</v>
      </c>
      <c r="S46" s="25" t="str">
        <f t="shared" si="16"/>
        <v>01</v>
      </c>
      <c r="T46" s="25" t="str">
        <f t="shared" si="17"/>
        <v>26</v>
      </c>
      <c r="U46" s="24" t="str">
        <f t="shared" si="18"/>
        <v>E</v>
      </c>
      <c r="V46" s="44"/>
      <c r="W46" s="22">
        <f t="shared" si="19"/>
        <v>1.4333333333333333</v>
      </c>
      <c r="X46" s="22">
        <f t="shared" si="20"/>
        <v>181.43333333333334</v>
      </c>
      <c r="Y46" s="22">
        <f t="shared" si="21"/>
        <v>3.1666090395350452</v>
      </c>
      <c r="Z46" s="64"/>
      <c r="AA46" s="58">
        <f t="shared" si="22"/>
        <v>62.580103859604108</v>
      </c>
      <c r="AB46" s="58">
        <f t="shared" si="23"/>
        <v>1.5658546917758676</v>
      </c>
      <c r="AC46" s="64"/>
      <c r="AD46" s="82">
        <f t="shared" si="24"/>
        <v>6.2622496464967008E-5</v>
      </c>
      <c r="AE46" s="82">
        <f t="shared" si="25"/>
        <v>-4.1309400261278434E-3</v>
      </c>
      <c r="AF46" s="22">
        <f t="shared" si="26"/>
        <v>62.580041237107643</v>
      </c>
      <c r="AG46" s="22">
        <f t="shared" si="27"/>
        <v>1.5699856318019954</v>
      </c>
      <c r="AH46" s="64"/>
      <c r="AI46" s="25">
        <f t="shared" si="28"/>
        <v>5</v>
      </c>
      <c r="AJ46" s="82">
        <f t="shared" si="29"/>
        <v>719695.60960503493</v>
      </c>
      <c r="AK46" s="82">
        <f t="shared" si="30"/>
        <v>465158.72548210621</v>
      </c>
      <c r="AL46" s="66"/>
      <c r="AM46" s="9" t="str">
        <f t="shared" si="31"/>
        <v>5 - 1</v>
      </c>
      <c r="AN46" s="18">
        <f t="shared" si="32"/>
        <v>62.57999999995809</v>
      </c>
      <c r="AO46" s="18">
        <f t="shared" si="33"/>
        <v>-98.250599996728681</v>
      </c>
      <c r="AP46" s="9" t="str">
        <f t="shared" si="34"/>
        <v>465158.59,719695.36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S18" sqref="S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3012.7002000018447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1506.3501000009223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4.0849630141564456E-3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42372.953906548522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173.09194950880658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2.4426052874773063E-3</v>
      </c>
      <c r="AB40" s="91">
        <f>SUM(AB42:AB65536)</f>
        <v>3.2742330760979765E-3</v>
      </c>
      <c r="AC40" s="91"/>
      <c r="AD40" s="91">
        <f>SUM(AD42:AD65536)</f>
        <v>2.4426052874773063E-3</v>
      </c>
      <c r="AE40" s="91">
        <f>SUM(AE42:AE65536)</f>
        <v>3.2742330760979774E-3</v>
      </c>
      <c r="AF40" s="91">
        <f>SUM(AF42:AF65536)</f>
        <v>0</v>
      </c>
      <c r="AG40" s="91">
        <f>SUM(AG42:AG65536)</f>
        <v>5.9952043329758453E-15</v>
      </c>
      <c r="AH40" s="92"/>
      <c r="AI40" s="93">
        <v>1</v>
      </c>
      <c r="AJ40" s="92">
        <f>AJ44+AF44</f>
        <v>719696.02370093414</v>
      </c>
      <c r="AK40" s="92">
        <f>AK44+AG44</f>
        <v>465134.61742580793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1470.4799999999814</v>
      </c>
      <c r="G41" s="72">
        <f>IF(D42=0,D41-$D$41,D41-D42)</f>
        <v>-2685.6900000000023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3061.9017303793335</v>
      </c>
      <c r="N41" s="36">
        <f>IF(F41=0,,ATAN(G41/F41))</f>
        <v>-1.0698559859503909</v>
      </c>
      <c r="O41" s="36">
        <f>ABS(DEGREES(N41))</f>
        <v>61.298232681764894</v>
      </c>
      <c r="P41" s="37" t="str">
        <f>TEXT(INT(O41),"00")</f>
        <v>61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61.3</v>
      </c>
      <c r="X41" s="22">
        <f>IF(R41="",W41,IF(R41="N",IF(U41="E",180+W41,180-W41),IF(U41="E",360-W41,W41)))</f>
        <v>298.7</v>
      </c>
      <c r="Y41" s="22">
        <f>RADIANS(X41)</f>
        <v>5.2132984757070622</v>
      </c>
      <c r="Z41" s="64"/>
      <c r="AA41" s="58">
        <f>-M41*COS(Y41)</f>
        <v>-1470.397157790115</v>
      </c>
      <c r="AB41" s="58">
        <f>-M41*SIN(Y41)</f>
        <v>2685.7353564457367</v>
      </c>
      <c r="AC41" s="64"/>
      <c r="AD41" s="22">
        <v>0</v>
      </c>
      <c r="AE41" s="22">
        <v>0</v>
      </c>
      <c r="AF41" s="22">
        <f t="shared" ref="AF41:AG43" si="0">AA41-AD41</f>
        <v>-1470.397157790115</v>
      </c>
      <c r="AG41" s="22">
        <f t="shared" si="0"/>
        <v>2685.7353564457367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719758.14</v>
      </c>
      <c r="D42" s="60">
        <v>465135.91</v>
      </c>
      <c r="E42" s="79"/>
      <c r="F42" s="72">
        <f>IF(C43=0,C42-$C$42,C42-C43)</f>
        <v>0.20000000006984919</v>
      </c>
      <c r="G42" s="72">
        <f>IF(D43=0,D42-$D$42,D42-D43)</f>
        <v>-24.25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24.250824728244357</v>
      </c>
      <c r="N42" s="36">
        <f>IF(F42=0,,ATAN(G42/F42))</f>
        <v>-1.5625490911004838</v>
      </c>
      <c r="O42" s="36">
        <f>ABS(DEGREES(N42))</f>
        <v>89.527468202060504</v>
      </c>
      <c r="P42" s="37" t="str">
        <f>TEXT(INT(O42),"00")</f>
        <v>89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32</v>
      </c>
      <c r="U42" s="40" t="str">
        <f>IF(L42="",IF(G42&gt;0,"W","E"),"")</f>
        <v>E</v>
      </c>
      <c r="V42" s="44"/>
      <c r="W42" s="22">
        <f>IF(S42="due",90*(I42+K42),S42+T42/60)</f>
        <v>89.533333333333331</v>
      </c>
      <c r="X42" s="22">
        <f>IF(R42="",W42,IF(R42="N",IF(U42="E",180+W42,180-W42),IF(U42="E",360-W42,W42)))</f>
        <v>270.4666666666667</v>
      </c>
      <c r="Y42" s="22">
        <f>RADIANS(X42)</f>
        <v>4.7205338502273309</v>
      </c>
      <c r="Z42" s="64"/>
      <c r="AA42" s="58">
        <f>-M42*COS(Y42)</f>
        <v>-0.19751762712083903</v>
      </c>
      <c r="AB42" s="58">
        <f>-M42*SIN(Y42)</f>
        <v>24.250020346115271</v>
      </c>
      <c r="AC42" s="64"/>
      <c r="AD42" s="82">
        <f>$AA$40/$M$40*M42</f>
        <v>3.422180689222713E-4</v>
      </c>
      <c r="AE42" s="82">
        <f>$AB$40/$M$40*M42</f>
        <v>4.5873220951753472E-4</v>
      </c>
      <c r="AF42" s="22">
        <f t="shared" si="0"/>
        <v>-0.1978598451897613</v>
      </c>
      <c r="AG42" s="22">
        <f t="shared" si="0"/>
        <v>24.249561613905755</v>
      </c>
      <c r="AH42" s="63"/>
      <c r="AI42" s="38">
        <f>A42</f>
        <v>1</v>
      </c>
      <c r="AJ42" s="82">
        <f t="shared" ref="AJ42:AK44" si="1">AJ41+AF41</f>
        <v>719758.22284220986</v>
      </c>
      <c r="AK42" s="82">
        <f t="shared" si="1"/>
        <v>465135.95535644569</v>
      </c>
      <c r="AL42" s="66"/>
      <c r="AM42" s="9" t="str">
        <f>IF(A43=0,A42&amp;" - 1",A42&amp;" - "&amp;A43)</f>
        <v>1 - 2</v>
      </c>
      <c r="AN42" s="18">
        <f>F42</f>
        <v>0.20000000006984919</v>
      </c>
      <c r="AO42" s="18">
        <f>AN42*G42</f>
        <v>-4.8500000016938429</v>
      </c>
      <c r="AP42" s="9" t="str">
        <f>D42&amp;","&amp;C42</f>
        <v>465135.91,719758.14</v>
      </c>
    </row>
    <row r="43" spans="1:44">
      <c r="A43" s="20">
        <f>A42+1</f>
        <v>2</v>
      </c>
      <c r="B43" s="44"/>
      <c r="C43" s="60">
        <v>719757.94</v>
      </c>
      <c r="D43" s="60">
        <v>465160.16</v>
      </c>
      <c r="E43" s="79"/>
      <c r="F43" s="72">
        <f>IF(C44=0,C43-$C$42,C43-C44)</f>
        <v>62.57999999995809</v>
      </c>
      <c r="G43" s="72">
        <f>IF(D44=0,D43-$D$42,D43-D44)</f>
        <v>1.5699999999487773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62.599690893762357</v>
      </c>
      <c r="N43" s="36">
        <f>IF(F43=0,,ATAN(G43/F43))</f>
        <v>2.5082626033643834E-2</v>
      </c>
      <c r="O43" s="36">
        <f>ABS(DEGREES(N43))</f>
        <v>1.4371286108327557</v>
      </c>
      <c r="P43" s="37" t="str">
        <f>TEXT(INT(O43),"00")</f>
        <v>01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26</v>
      </c>
      <c r="U43" s="40" t="str">
        <f>IF(L43="",IF(G43&gt;0,"W","E"),"")</f>
        <v>W</v>
      </c>
      <c r="V43" s="44"/>
      <c r="W43" s="22">
        <f>IF(S43="due",90*(I43+K43),S43+T43/60)</f>
        <v>1.4333333333333333</v>
      </c>
      <c r="X43" s="22">
        <f>IF(R43="",W43,IF(R43="N",IF(U43="E",180+W43,180-W43),IF(U43="E",360-W43,W43)))</f>
        <v>1.4333333333333333</v>
      </c>
      <c r="Y43" s="22">
        <f>RADIANS(X43)</f>
        <v>2.5016385945252056E-2</v>
      </c>
      <c r="Z43" s="64"/>
      <c r="AA43" s="58">
        <f>-M43*COS(Y43)</f>
        <v>-62.580103859604108</v>
      </c>
      <c r="AB43" s="58">
        <f>-M43*SIN(Y43)</f>
        <v>-1.5658546917758707</v>
      </c>
      <c r="AC43" s="64"/>
      <c r="AD43" s="82">
        <f>$AA$40/$M$40*M43</f>
        <v>8.8338213536481858E-4</v>
      </c>
      <c r="AE43" s="82">
        <f>$AB$40/$M$40*M43</f>
        <v>1.1841450689041881E-3</v>
      </c>
      <c r="AF43" s="22">
        <f t="shared" si="0"/>
        <v>-62.580987241739471</v>
      </c>
      <c r="AG43" s="22">
        <f t="shared" si="0"/>
        <v>-1.567038836844775</v>
      </c>
      <c r="AH43" s="64"/>
      <c r="AI43" s="25">
        <f>A43</f>
        <v>2</v>
      </c>
      <c r="AJ43" s="82">
        <f t="shared" si="1"/>
        <v>719758.02498236462</v>
      </c>
      <c r="AK43" s="82">
        <f t="shared" si="1"/>
        <v>465160.20491805958</v>
      </c>
      <c r="AL43" s="66"/>
      <c r="AM43" s="9" t="str">
        <f>IF(A44=0,A43&amp;" - 1",A43&amp;" - "&amp;A44)</f>
        <v>2 - 3</v>
      </c>
      <c r="AN43" s="18">
        <f>AN42+F42+F43</f>
        <v>62.980000000097789</v>
      </c>
      <c r="AO43" s="18">
        <f>AN43*G43</f>
        <v>98.87859999692752</v>
      </c>
      <c r="AP43" s="9" t="str">
        <f>D43&amp;","&amp;C43</f>
        <v>465160.16,719757.94</v>
      </c>
    </row>
    <row r="44" spans="1:44" s="46" customFormat="1">
      <c r="A44" s="20">
        <f>A43+1</f>
        <v>3</v>
      </c>
      <c r="B44" s="44"/>
      <c r="C44" s="60">
        <v>719695.35999999999</v>
      </c>
      <c r="D44" s="60">
        <v>465158.59</v>
      </c>
      <c r="E44" s="79"/>
      <c r="F44" s="72">
        <f>IF(C45=0,C44-$C$42,C44-C45)</f>
        <v>-0.57999999995809048</v>
      </c>
      <c r="G44" s="72">
        <f>IF(D45=0,D44-$D$42,D44-D45)</f>
        <v>24.020000000018626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24.027001477522038</v>
      </c>
      <c r="N44" s="22">
        <f>IF(F44=0,,ATAN(G44/F44))</f>
        <v>-1.5466544735355039</v>
      </c>
      <c r="O44" s="22">
        <f>ABS(DEGREES(N44))</f>
        <v>88.616773698612647</v>
      </c>
      <c r="P44" s="24" t="str">
        <f>TEXT(INT(O44),"00")</f>
        <v>88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88.61666666666666</v>
      </c>
      <c r="X44" s="22">
        <f>IF(R44="",W44,IF(R44="N",IF(U44="E",180+W44,180-W44),IF(U44="E",360-W44,W44)))</f>
        <v>91.38333333333334</v>
      </c>
      <c r="Y44" s="22">
        <f>RADIANS(X44)</f>
        <v>1.5949400481141516</v>
      </c>
      <c r="Z44" s="64"/>
      <c r="AA44" s="58">
        <f>-M44*COS(Y44)</f>
        <v>0.58004487075496758</v>
      </c>
      <c r="AB44" s="58">
        <f>-M44*SIN(Y44)</f>
        <v>-24.019998916501997</v>
      </c>
      <c r="AC44" s="64"/>
      <c r="AD44" s="82">
        <f>$AA$40/$M$40*M44</f>
        <v>3.3905956353119947E-4</v>
      </c>
      <c r="AE44" s="82">
        <f>$AB$40/$M$40*M44</f>
        <v>4.5449833559795363E-4</v>
      </c>
      <c r="AF44" s="22">
        <f>AA44-AD44</f>
        <v>0.57970581119143638</v>
      </c>
      <c r="AG44" s="22">
        <f>AB44-AE44</f>
        <v>-24.020453414837593</v>
      </c>
      <c r="AH44" s="64"/>
      <c r="AI44" s="25">
        <f>A44</f>
        <v>3</v>
      </c>
      <c r="AJ44" s="82">
        <f t="shared" si="1"/>
        <v>719695.44399512291</v>
      </c>
      <c r="AK44" s="82">
        <f t="shared" si="1"/>
        <v>465158.63787922275</v>
      </c>
      <c r="AL44" s="66"/>
      <c r="AM44" s="9" t="str">
        <f>IF(A45=0,A44&amp;" - 1",A44&amp;" - "&amp;A45)</f>
        <v>3 - 4</v>
      </c>
      <c r="AN44" s="18">
        <f>AN43+F43+F44</f>
        <v>124.98000000009779</v>
      </c>
      <c r="AO44" s="18">
        <f>AN44*G44</f>
        <v>3002.0196000046767</v>
      </c>
      <c r="AP44" s="9" t="str">
        <f>D44&amp;","&amp;C44</f>
        <v>465158.59,719695.36</v>
      </c>
    </row>
    <row r="45" spans="1:44" s="46" customFormat="1">
      <c r="A45" s="20">
        <f>A44+1</f>
        <v>4</v>
      </c>
      <c r="B45" s="44"/>
      <c r="C45" s="60">
        <v>719695.94</v>
      </c>
      <c r="D45" s="60">
        <v>465134.57</v>
      </c>
      <c r="E45" s="79"/>
      <c r="F45" s="72">
        <f>IF(C46=0,C45-$C$42,C45-C46)</f>
        <v>-62.200000000069849</v>
      </c>
      <c r="G45" s="72">
        <f>IF(D46=0,D45-$D$42,D45-D46)</f>
        <v>-1.3399999999674037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62.214432409277848</v>
      </c>
      <c r="N45" s="22">
        <f>IF(F45=0,,ATAN(G45/F45))</f>
        <v>2.1540076389668091E-2</v>
      </c>
      <c r="O45" s="22">
        <f>ABS(DEGREES(N45))</f>
        <v>1.2341554675173734</v>
      </c>
      <c r="P45" s="24" t="str">
        <f>TEXT(INT(O45),"00")</f>
        <v>01</v>
      </c>
      <c r="Q45" s="25" t="str">
        <f>TEXT((O45-P45)*60,"00")</f>
        <v>14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1.2333333333333334</v>
      </c>
      <c r="X45" s="22">
        <f>IF(R45="",W45,IF(R45="N",IF(U45="E",180+W45,180-W45),IF(U45="E",360-W45,W45)))</f>
        <v>181.23333333333332</v>
      </c>
      <c r="Y45" s="22">
        <f>RADIANS(X45)</f>
        <v>3.1631183810310564</v>
      </c>
      <c r="Z45" s="64"/>
      <c r="AA45" s="58">
        <f>-M45*COS(Y45)</f>
        <v>62.200019221257456</v>
      </c>
      <c r="AB45" s="58">
        <f>-M45*SIN(Y45)</f>
        <v>1.3391074952386963</v>
      </c>
      <c r="AC45" s="64"/>
      <c r="AD45" s="82">
        <f>$AA$40/$M$40*M45</f>
        <v>8.7794551965901719E-4</v>
      </c>
      <c r="AE45" s="82">
        <f>$AB$40/$M$40*M45</f>
        <v>1.1768574620783007E-3</v>
      </c>
      <c r="AF45" s="22">
        <f>AA45-AD45</f>
        <v>62.199141275737794</v>
      </c>
      <c r="AG45" s="22">
        <f>AB45-AE45</f>
        <v>1.337930637776618</v>
      </c>
      <c r="AH45" s="64"/>
      <c r="AI45" s="25">
        <f>A45</f>
        <v>4</v>
      </c>
      <c r="AJ45" s="82">
        <f t="shared" ref="AJ45" si="2">AJ44+AF44</f>
        <v>719696.02370093414</v>
      </c>
      <c r="AK45" s="82">
        <f t="shared" ref="AK45" si="3">AK44+AG44</f>
        <v>465134.61742580793</v>
      </c>
      <c r="AL45" s="66"/>
      <c r="AM45" s="9" t="str">
        <f>IF(A46=0,A45&amp;" - 1",A45&amp;" - "&amp;A46)</f>
        <v>4 - 1</v>
      </c>
      <c r="AN45" s="18">
        <f>AN44+F44+F45</f>
        <v>62.200000000069849</v>
      </c>
      <c r="AO45" s="18">
        <f>AN45*G45</f>
        <v>-83.347999998066115</v>
      </c>
      <c r="AP45" s="9" t="str">
        <f>D45&amp;","&amp;C45</f>
        <v>465134.57,719695.94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R13" sqref="R1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2875.3959000015984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1437.6979500007992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4.1425137557145105E-3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41264.117086521554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170.93717264832969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3.9896675783399616E-3</v>
      </c>
      <c r="AB40" s="91">
        <f>SUM(AB42:AB65536)</f>
        <v>1.1148869138288831E-3</v>
      </c>
      <c r="AC40" s="91"/>
      <c r="AD40" s="91">
        <f>SUM(AD42:AD65536)</f>
        <v>3.9896675783399616E-3</v>
      </c>
      <c r="AE40" s="91">
        <f>SUM(AE42:AE65536)</f>
        <v>1.1148869138288831E-3</v>
      </c>
      <c r="AF40" s="91">
        <f>SUM(AF42:AF65536)</f>
        <v>-5.440092820663267E-15</v>
      </c>
      <c r="AG40" s="91">
        <f>SUM(AG42:AG65536)</f>
        <v>0</v>
      </c>
      <c r="AH40" s="92"/>
      <c r="AI40" s="93">
        <v>1</v>
      </c>
      <c r="AJ40" s="92">
        <f>AJ44+AF44</f>
        <v>719758.93125248339</v>
      </c>
      <c r="AK40" s="92">
        <f>AK44+AG44</f>
        <v>465112.10544826195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1470.4799999999814</v>
      </c>
      <c r="G41" s="72">
        <f>IF(D42=0,D41-$D$41,D41-D42)</f>
        <v>-2685.6900000000023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3061.9017303793335</v>
      </c>
      <c r="N41" s="36">
        <f>IF(F41=0,,ATAN(G41/F41))</f>
        <v>-1.0698559859503909</v>
      </c>
      <c r="O41" s="36">
        <f>ABS(DEGREES(N41))</f>
        <v>61.298232681764894</v>
      </c>
      <c r="P41" s="37" t="str">
        <f>TEXT(INT(O41),"00")</f>
        <v>61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61.3</v>
      </c>
      <c r="X41" s="22">
        <f>IF(R41="",W41,IF(R41="N",IF(U41="E",180+W41,180-W41),IF(U41="E",360-W41,W41)))</f>
        <v>298.7</v>
      </c>
      <c r="Y41" s="22">
        <f>RADIANS(X41)</f>
        <v>5.2132984757070622</v>
      </c>
      <c r="Z41" s="64"/>
      <c r="AA41" s="58">
        <f>-M41*COS(Y41)</f>
        <v>-1470.397157790115</v>
      </c>
      <c r="AB41" s="58">
        <f>-M41*SIN(Y41)</f>
        <v>2685.7353564457367</v>
      </c>
      <c r="AC41" s="64"/>
      <c r="AD41" s="22">
        <v>0</v>
      </c>
      <c r="AE41" s="22">
        <v>0</v>
      </c>
      <c r="AF41" s="22">
        <f t="shared" ref="AF41:AG43" si="0">AA41-AD41</f>
        <v>-1470.397157790115</v>
      </c>
      <c r="AG41" s="22">
        <f t="shared" si="0"/>
        <v>2685.7353564457367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719758.14</v>
      </c>
      <c r="D42" s="60">
        <v>465135.91</v>
      </c>
      <c r="E42" s="79"/>
      <c r="F42" s="72">
        <f>IF(C43=0,C42-$C$42,C42-C43)</f>
        <v>62.200000000069849</v>
      </c>
      <c r="G42" s="72">
        <f>IF(D43=0,D42-$D$42,D42-D43)</f>
        <v>1.3399999999674037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62.214432409277848</v>
      </c>
      <c r="N42" s="36">
        <f>IF(F42=0,,ATAN(G42/F42))</f>
        <v>2.1540076389668091E-2</v>
      </c>
      <c r="O42" s="36">
        <f>ABS(DEGREES(N42))</f>
        <v>1.2341554675173734</v>
      </c>
      <c r="P42" s="37" t="str">
        <f>TEXT(INT(O42),"00")</f>
        <v>01</v>
      </c>
      <c r="Q42" s="38" t="str">
        <f>TEXT((O42-P42)*60,"00")</f>
        <v>14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1.2333333333333334</v>
      </c>
      <c r="X42" s="22">
        <f>IF(R42="",W42,IF(R42="N",IF(U42="E",180+W42,180-W42),IF(U42="E",360-W42,W42)))</f>
        <v>1.2333333333333334</v>
      </c>
      <c r="Y42" s="22">
        <f>RADIANS(X42)</f>
        <v>2.1525727441263399E-2</v>
      </c>
      <c r="Z42" s="64"/>
      <c r="AA42" s="58">
        <f>-M42*COS(Y42)</f>
        <v>-62.200019221257456</v>
      </c>
      <c r="AB42" s="58">
        <f>-M42*SIN(Y42)</f>
        <v>-1.3391074952387136</v>
      </c>
      <c r="AC42" s="64"/>
      <c r="AD42" s="82">
        <f>$AA$40/$M$40*M42</f>
        <v>1.4520826572858622E-3</v>
      </c>
      <c r="AE42" s="82">
        <f>$AB$40/$M$40*M42</f>
        <v>4.0577514808376111E-4</v>
      </c>
      <c r="AF42" s="22">
        <f t="shared" si="0"/>
        <v>-62.201471303914744</v>
      </c>
      <c r="AG42" s="22">
        <f t="shared" si="0"/>
        <v>-1.3395132703867974</v>
      </c>
      <c r="AH42" s="63"/>
      <c r="AI42" s="38">
        <f>A42</f>
        <v>1</v>
      </c>
      <c r="AJ42" s="82">
        <f t="shared" ref="AJ42:AK44" si="1">AJ41+AF41</f>
        <v>719758.22284220986</v>
      </c>
      <c r="AK42" s="82">
        <f t="shared" si="1"/>
        <v>465135.95535644569</v>
      </c>
      <c r="AL42" s="66"/>
      <c r="AM42" s="9" t="str">
        <f>IF(A43=0,A42&amp;" - 1",A42&amp;" - "&amp;A43)</f>
        <v>1 - 2</v>
      </c>
      <c r="AN42" s="18">
        <f>F42</f>
        <v>62.200000000069849</v>
      </c>
      <c r="AO42" s="18">
        <f>AN42*G42</f>
        <v>83.347999998066115</v>
      </c>
      <c r="AP42" s="9" t="str">
        <f>D42&amp;","&amp;C42</f>
        <v>465135.91,719758.14</v>
      </c>
    </row>
    <row r="43" spans="1:44">
      <c r="A43" s="20">
        <f>A42+1</f>
        <v>2</v>
      </c>
      <c r="B43" s="44"/>
      <c r="C43" s="60">
        <v>719695.94</v>
      </c>
      <c r="D43" s="60">
        <v>465134.57</v>
      </c>
      <c r="E43" s="79"/>
      <c r="F43" s="72">
        <f>IF(C44=0,C43-$C$42,C43-C44)</f>
        <v>-0.25</v>
      </c>
      <c r="G43" s="72">
        <f>IF(D44=0,D43-$D$42,D43-D44)</f>
        <v>22.200000000011642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22.201407613043749</v>
      </c>
      <c r="N43" s="36">
        <f>IF(F43=0,,ATAN(G43/F43))</f>
        <v>-1.5595355415334786</v>
      </c>
      <c r="O43" s="36">
        <f>ABS(DEGREES(N43))</f>
        <v>89.354804530517626</v>
      </c>
      <c r="P43" s="37" t="str">
        <f>TEXT(INT(O43),"00")</f>
        <v>89</v>
      </c>
      <c r="Q43" s="38" t="str">
        <f>TEXT((O43-P43)*60,"00")</f>
        <v>21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21</v>
      </c>
      <c r="U43" s="40" t="str">
        <f>IF(L43="",IF(G43&gt;0,"W","E"),"")</f>
        <v>W</v>
      </c>
      <c r="V43" s="44"/>
      <c r="W43" s="22">
        <f>IF(S43="due",90*(I43+K43),S43+T43/60)</f>
        <v>89.35</v>
      </c>
      <c r="X43" s="22">
        <f>IF(R43="",W43,IF(R43="N",IF(U43="E",180+W43,180-W43),IF(U43="E",360-W43,W43)))</f>
        <v>90.65</v>
      </c>
      <c r="Y43" s="22">
        <f>RADIANS(X43)</f>
        <v>1.5821409669328599</v>
      </c>
      <c r="Z43" s="64"/>
      <c r="AA43" s="58">
        <f>-M43*COS(Y43)</f>
        <v>0.25186157737817055</v>
      </c>
      <c r="AB43" s="58">
        <f>-M43*SIN(Y43)</f>
        <v>-22.199978958241321</v>
      </c>
      <c r="AC43" s="64"/>
      <c r="AD43" s="82">
        <f>$AA$40/$M$40*M43</f>
        <v>5.1818007034373499E-4</v>
      </c>
      <c r="AE43" s="82">
        <f>$AB$40/$M$40*M43</f>
        <v>1.4480208390533057E-4</v>
      </c>
      <c r="AF43" s="22">
        <f t="shared" si="0"/>
        <v>0.25134339730782684</v>
      </c>
      <c r="AG43" s="22">
        <f t="shared" si="0"/>
        <v>-22.200123760325226</v>
      </c>
      <c r="AH43" s="64"/>
      <c r="AI43" s="25">
        <f>A43</f>
        <v>2</v>
      </c>
      <c r="AJ43" s="82">
        <f t="shared" si="1"/>
        <v>719696.02137090592</v>
      </c>
      <c r="AK43" s="82">
        <f t="shared" si="1"/>
        <v>465134.61584317533</v>
      </c>
      <c r="AL43" s="66"/>
      <c r="AM43" s="9" t="str">
        <f>IF(A44=0,A43&amp;" - 1",A43&amp;" - "&amp;A44)</f>
        <v>2 - 3</v>
      </c>
      <c r="AN43" s="18">
        <f>AN42+F42+F43</f>
        <v>124.1500000001397</v>
      </c>
      <c r="AO43" s="18">
        <f>AN43*G43</f>
        <v>2756.1300000045467</v>
      </c>
      <c r="AP43" s="9" t="str">
        <f>D43&amp;","&amp;C43</f>
        <v>465134.57,719695.94</v>
      </c>
    </row>
    <row r="44" spans="1:44" s="46" customFormat="1">
      <c r="A44" s="20">
        <f>A43+1</f>
        <v>3</v>
      </c>
      <c r="B44" s="44"/>
      <c r="C44" s="60">
        <v>719696.19</v>
      </c>
      <c r="D44" s="60">
        <v>465112.37</v>
      </c>
      <c r="E44" s="79"/>
      <c r="F44" s="72">
        <f>IF(C45=0,C44-$C$42,C44-C45)</f>
        <v>-62.660000000032596</v>
      </c>
      <c r="G44" s="72">
        <f>IF(D45=0,D44-$D$42,D44-D45)</f>
        <v>0.30999999999767169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62.660766832237883</v>
      </c>
      <c r="N44" s="22">
        <f>IF(F44=0,,ATAN(G44/F44))</f>
        <v>-4.9472944595498735E-3</v>
      </c>
      <c r="O44" s="22">
        <f>ABS(DEGREES(N44))</f>
        <v>0.28345909254066332</v>
      </c>
      <c r="P44" s="24" t="str">
        <f>TEXT(INT(O44),"00")</f>
        <v>00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0.28333333333333333</v>
      </c>
      <c r="X44" s="22">
        <f>IF(R44="",W44,IF(R44="N",IF(U44="E",180+W44,180-W44),IF(U44="E",360-W44,W44)))</f>
        <v>179.71666666666667</v>
      </c>
      <c r="Y44" s="22">
        <f>RADIANS(X44)</f>
        <v>3.1366475540424759</v>
      </c>
      <c r="Z44" s="64"/>
      <c r="AA44" s="58">
        <f>-M44*COS(Y44)</f>
        <v>62.660000680304449</v>
      </c>
      <c r="AB44" s="58">
        <f>-M44*SIN(Y44)</f>
        <v>-0.30986246679643681</v>
      </c>
      <c r="AC44" s="64"/>
      <c r="AD44" s="82">
        <f>$AA$40/$M$40*M44</f>
        <v>1.4625000869694818E-3</v>
      </c>
      <c r="AE44" s="82">
        <f>$AB$40/$M$40*M44</f>
        <v>4.08686231727184E-4</v>
      </c>
      <c r="AF44" s="22">
        <f>AA44-AD44</f>
        <v>62.658538180217477</v>
      </c>
      <c r="AG44" s="22">
        <f>AB44-AE44</f>
        <v>-0.31027115302816399</v>
      </c>
      <c r="AH44" s="64"/>
      <c r="AI44" s="25">
        <f>A44</f>
        <v>3</v>
      </c>
      <c r="AJ44" s="82">
        <f t="shared" si="1"/>
        <v>719696.27271430322</v>
      </c>
      <c r="AK44" s="82">
        <f t="shared" si="1"/>
        <v>465112.415719415</v>
      </c>
      <c r="AL44" s="66"/>
      <c r="AM44" s="9" t="str">
        <f>IF(A45=0,A44&amp;" - 1",A44&amp;" - "&amp;A45)</f>
        <v>3 - 4</v>
      </c>
      <c r="AN44" s="18">
        <f>AN43+F43+F44</f>
        <v>61.240000000107102</v>
      </c>
      <c r="AO44" s="18">
        <f>AN44*G44</f>
        <v>18.984399999890616</v>
      </c>
      <c r="AP44" s="9" t="str">
        <f>D44&amp;","&amp;C44</f>
        <v>465112.37,719696.19</v>
      </c>
    </row>
    <row r="45" spans="1:44" s="46" customFormat="1">
      <c r="A45" s="20">
        <f>A44+1</f>
        <v>4</v>
      </c>
      <c r="B45" s="44"/>
      <c r="C45" s="60">
        <v>719758.85</v>
      </c>
      <c r="D45" s="60">
        <v>465112.06</v>
      </c>
      <c r="E45" s="79"/>
      <c r="F45" s="72">
        <f>IF(C46=0,C45-$C$42,C45-C46)</f>
        <v>0.7099999999627471</v>
      </c>
      <c r="G45" s="72">
        <f>IF(D46=0,D45-$D$42,D45-D46)</f>
        <v>-23.849999999976717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23.860565793770199</v>
      </c>
      <c r="N45" s="22">
        <f>IF(F45=0,,ATAN(G45/F45))</f>
        <v>-1.5410357241339292</v>
      </c>
      <c r="O45" s="22">
        <f>ABS(DEGREES(N45))</f>
        <v>88.294843071760766</v>
      </c>
      <c r="P45" s="24" t="str">
        <f>TEXT(INT(O45),"00")</f>
        <v>88</v>
      </c>
      <c r="Q45" s="25" t="str">
        <f>TEXT((O45-P45)*60,"00")</f>
        <v>18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88.3</v>
      </c>
      <c r="X45" s="22">
        <f>IF(R45="",W45,IF(R45="N",IF(U45="E",180+W45,180-W45),IF(U45="E",360-W45,W45)))</f>
        <v>271.7</v>
      </c>
      <c r="Y45" s="22">
        <f>RADIANS(X45)</f>
        <v>4.7420595776685932</v>
      </c>
      <c r="Z45" s="64"/>
      <c r="AA45" s="58">
        <f>-M45*COS(Y45)</f>
        <v>-0.70785336884682515</v>
      </c>
      <c r="AB45" s="58">
        <f>-M45*SIN(Y45)</f>
        <v>23.850063807190299</v>
      </c>
      <c r="AC45" s="64"/>
      <c r="AD45" s="82">
        <f>$AA$40/$M$40*M45</f>
        <v>5.5690476374088249E-4</v>
      </c>
      <c r="AE45" s="82">
        <f>$AB$40/$M$40*M45</f>
        <v>1.5562345011260726E-4</v>
      </c>
      <c r="AF45" s="22">
        <f>AA45-AD45</f>
        <v>-0.70841027361056608</v>
      </c>
      <c r="AG45" s="22">
        <f>AB45-AE45</f>
        <v>23.849908183740187</v>
      </c>
      <c r="AH45" s="64"/>
      <c r="AI45" s="25">
        <f>A45</f>
        <v>4</v>
      </c>
      <c r="AJ45" s="82">
        <f t="shared" ref="AJ45" si="2">AJ44+AF44</f>
        <v>719758.93125248339</v>
      </c>
      <c r="AK45" s="82">
        <f t="shared" ref="AK45" si="3">AK44+AG44</f>
        <v>465112.10544826195</v>
      </c>
      <c r="AL45" s="66"/>
      <c r="AM45" s="9" t="str">
        <f>IF(A46=0,A45&amp;" - 1",A45&amp;" - "&amp;A46)</f>
        <v>4 - 1</v>
      </c>
      <c r="AN45" s="18">
        <f>AN44+F44+F45</f>
        <v>-0.7099999999627471</v>
      </c>
      <c r="AO45" s="18">
        <f>AN45*G45</f>
        <v>16.933499999094987</v>
      </c>
      <c r="AP45" s="9" t="str">
        <f>D45&amp;","&amp;C45</f>
        <v>465112.06,719758.85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R14" sqref="R1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65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1535.4497999990972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767.7248999995486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2.9338136372971022E-3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50897.076540708251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149.32253725368429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-3.0097644831528214E-4</v>
      </c>
      <c r="AB40" s="91">
        <f>SUM(AB42:AB65536)</f>
        <v>2.9183343941279194E-3</v>
      </c>
      <c r="AC40" s="91"/>
      <c r="AD40" s="91">
        <f>SUM(AD42:AD65536)</f>
        <v>-3.0097644831528214E-4</v>
      </c>
      <c r="AE40" s="91">
        <f>SUM(AE42:AE65536)</f>
        <v>2.9183343941279194E-3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719697.41377453529</v>
      </c>
      <c r="AK40" s="92">
        <f>AK44+AG44</f>
        <v>465086.41618999251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1469.1700000000419</v>
      </c>
      <c r="G41" s="72">
        <f>IF(D42=0,D41-$D$41,D41-D42)</f>
        <v>-2637.8800000000047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3019.41573541971</v>
      </c>
      <c r="N41" s="36">
        <f>IF(F41=0,,ATAN(G41/F41))</f>
        <v>-1.0626320961319424</v>
      </c>
      <c r="O41" s="36">
        <f>ABS(DEGREES(N41))</f>
        <v>60.884334283500273</v>
      </c>
      <c r="P41" s="37" t="str">
        <f>TEXT(INT(O41),"00")</f>
        <v>60</v>
      </c>
      <c r="Q41" s="38" t="str">
        <f>TEXT((O41-P41)*60,"00")</f>
        <v>53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53</v>
      </c>
      <c r="U41" s="40" t="str">
        <f>IF(L41="",IF(G41&gt;0,"W","E"),"")</f>
        <v>E</v>
      </c>
      <c r="V41" s="41"/>
      <c r="W41" s="22">
        <f>IF(S41="due",90*(I41+K41),S41+T41/60)</f>
        <v>60.883333333333333</v>
      </c>
      <c r="X41" s="22">
        <f>IF(R41="",W41,IF(R41="N",IF(U41="E",180+W41,180-W41),IF(U41="E",360-W41,W41)))</f>
        <v>299.11666666666667</v>
      </c>
      <c r="Y41" s="22">
        <f>RADIANS(X41)</f>
        <v>5.2205706809237054</v>
      </c>
      <c r="Z41" s="64"/>
      <c r="AA41" s="58">
        <f>-M41*COS(Y41)</f>
        <v>-1469.216083212511</v>
      </c>
      <c r="AB41" s="58">
        <f>-M41*SIN(Y41)</f>
        <v>2637.8543333796574</v>
      </c>
      <c r="AC41" s="64"/>
      <c r="AD41" s="22">
        <v>0</v>
      </c>
      <c r="AE41" s="22">
        <v>0</v>
      </c>
      <c r="AF41" s="22">
        <f t="shared" ref="AF41:AG43" si="0">AA41-AD41</f>
        <v>-1469.216083212511</v>
      </c>
      <c r="AG41" s="22">
        <f t="shared" si="0"/>
        <v>2637.8543333796574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719759.45</v>
      </c>
      <c r="D42" s="60">
        <v>465088.1</v>
      </c>
      <c r="E42" s="79"/>
      <c r="F42" s="72">
        <f>IF(C43=0,C42-$C$42,C42-C43)</f>
        <v>0.28999999992083758</v>
      </c>
      <c r="G42" s="72">
        <f>IF(D43=0,D42-$D$42,D42-D43)</f>
        <v>-12.059999999997672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12.063486229108811</v>
      </c>
      <c r="N42" s="36">
        <f>IF(F42=0,,ATAN(G42/F42))</f>
        <v>-1.54675452549798</v>
      </c>
      <c r="O42" s="36">
        <f>ABS(DEGREES(N42))</f>
        <v>88.622506253794526</v>
      </c>
      <c r="P42" s="37" t="str">
        <f>TEXT(INT(O42),"00")</f>
        <v>88</v>
      </c>
      <c r="Q42" s="38" t="str">
        <f>TEXT((O42-P42)*60,"00")</f>
        <v>37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88.61666666666666</v>
      </c>
      <c r="X42" s="22">
        <f>IF(R42="",W42,IF(R42="N",IF(U42="E",180+W42,180-W42),IF(U42="E",360-W42,W42)))</f>
        <v>271.38333333333333</v>
      </c>
      <c r="Y42" s="22">
        <f>RADIANS(X42)</f>
        <v>4.7365327017039442</v>
      </c>
      <c r="Z42" s="64"/>
      <c r="AA42" s="58">
        <f>-M42*COS(Y42)</f>
        <v>-0.2912291538818868</v>
      </c>
      <c r="AB42" s="58">
        <f>-M42*SIN(Y42)</f>
        <v>12.059970380553477</v>
      </c>
      <c r="AC42" s="64"/>
      <c r="AD42" s="82">
        <f>$AA$40/$M$40*M42</f>
        <v>-2.431531975222917E-5</v>
      </c>
      <c r="AE42" s="82">
        <f>$AB$40/$M$40*M42</f>
        <v>2.3576673302628422E-4</v>
      </c>
      <c r="AF42" s="22">
        <f t="shared" si="0"/>
        <v>-0.29120483856213458</v>
      </c>
      <c r="AG42" s="22">
        <f t="shared" si="0"/>
        <v>12.059734613820451</v>
      </c>
      <c r="AH42" s="63"/>
      <c r="AI42" s="38">
        <f>A42</f>
        <v>1</v>
      </c>
      <c r="AJ42" s="82">
        <f t="shared" ref="AJ42:AK44" si="1">AJ41+AF41</f>
        <v>719759.40391678747</v>
      </c>
      <c r="AK42" s="82">
        <f t="shared" si="1"/>
        <v>465088.07433337963</v>
      </c>
      <c r="AL42" s="66"/>
      <c r="AM42" s="9" t="str">
        <f>IF(A43=0,A42&amp;" - 1",A42&amp;" - "&amp;A43)</f>
        <v>1 - 2</v>
      </c>
      <c r="AN42" s="18">
        <f>F42</f>
        <v>0.28999999992083758</v>
      </c>
      <c r="AO42" s="18">
        <f>AN42*G42</f>
        <v>-3.4973999990446258</v>
      </c>
      <c r="AP42" s="9" t="str">
        <f>D42&amp;","&amp;C42</f>
        <v>465088.1,719759.45</v>
      </c>
    </row>
    <row r="43" spans="1:44">
      <c r="A43" s="20">
        <f>A42+1</f>
        <v>2</v>
      </c>
      <c r="B43" s="44"/>
      <c r="C43" s="60">
        <v>719759.16</v>
      </c>
      <c r="D43" s="60">
        <v>465100.16</v>
      </c>
      <c r="E43" s="79"/>
      <c r="F43" s="72">
        <f>IF(C44=0,C43-$C$42,C43-C44)</f>
        <v>62.650000000023283</v>
      </c>
      <c r="G43" s="72">
        <f>IF(D44=0,D43-$D$42,D43-D44)</f>
        <v>1.1699999999837019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62.660924027681553</v>
      </c>
      <c r="N43" s="36">
        <f>IF(F43=0,,ATAN(G43/F43))</f>
        <v>1.8673008956573946E-2</v>
      </c>
      <c r="O43" s="36">
        <f>ABS(DEGREES(N43))</f>
        <v>1.0698846040216723</v>
      </c>
      <c r="P43" s="37" t="str">
        <f>TEXT(INT(O43),"00")</f>
        <v>01</v>
      </c>
      <c r="Q43" s="38" t="str">
        <f>TEXT((O43-P43)*60,"00")</f>
        <v>04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04</v>
      </c>
      <c r="U43" s="40" t="str">
        <f>IF(L43="",IF(G43&gt;0,"W","E"),"")</f>
        <v>W</v>
      </c>
      <c r="V43" s="44"/>
      <c r="W43" s="22">
        <f>IF(S43="due",90*(I43+K43),S43+T43/60)</f>
        <v>1.0666666666666667</v>
      </c>
      <c r="X43" s="22">
        <f>IF(R43="",W43,IF(R43="N",IF(U43="E",180+W43,180-W43),IF(U43="E",360-W43,W43)))</f>
        <v>1.0666666666666667</v>
      </c>
      <c r="Y43" s="22">
        <f>RADIANS(X43)</f>
        <v>1.8616845354606181E-2</v>
      </c>
      <c r="Z43" s="64"/>
      <c r="AA43" s="58">
        <f>-M43*COS(Y43)</f>
        <v>-62.650065612627529</v>
      </c>
      <c r="AB43" s="58">
        <f>-M43*SIN(Y43)</f>
        <v>-1.1664813484769749</v>
      </c>
      <c r="AC43" s="64"/>
      <c r="AD43" s="82">
        <f>$AA$40/$M$40*M43</f>
        <v>-1.2630017349601384E-4</v>
      </c>
      <c r="AE43" s="82">
        <f>$AB$40/$M$40*M43</f>
        <v>1.2246344933661895E-3</v>
      </c>
      <c r="AF43" s="22">
        <f t="shared" si="0"/>
        <v>-62.64993931245403</v>
      </c>
      <c r="AG43" s="22">
        <f t="shared" si="0"/>
        <v>-1.1677059829703411</v>
      </c>
      <c r="AH43" s="64"/>
      <c r="AI43" s="25">
        <f>A43</f>
        <v>2</v>
      </c>
      <c r="AJ43" s="82">
        <f t="shared" si="1"/>
        <v>719759.11271194892</v>
      </c>
      <c r="AK43" s="82">
        <f t="shared" si="1"/>
        <v>465100.13406799344</v>
      </c>
      <c r="AL43" s="66"/>
      <c r="AM43" s="9" t="str">
        <f>IF(A44=0,A43&amp;" - 1",A43&amp;" - "&amp;A44)</f>
        <v>2 - 3</v>
      </c>
      <c r="AN43" s="18">
        <f>AN42+F42+F43</f>
        <v>63.229999999864958</v>
      </c>
      <c r="AO43" s="18">
        <f>AN43*G43</f>
        <v>73.979099998811463</v>
      </c>
      <c r="AP43" s="9" t="str">
        <f>D43&amp;","&amp;C43</f>
        <v>465100.16,719759.16</v>
      </c>
    </row>
    <row r="44" spans="1:44" s="46" customFormat="1">
      <c r="A44" s="20">
        <f>A43+1</f>
        <v>3</v>
      </c>
      <c r="B44" s="44"/>
      <c r="C44" s="60">
        <v>719696.51</v>
      </c>
      <c r="D44" s="60">
        <v>465098.99</v>
      </c>
      <c r="E44" s="79"/>
      <c r="F44" s="72">
        <f>IF(C45=0,C44-$C$42,C44-C45)</f>
        <v>-0.94999999995343387</v>
      </c>
      <c r="G44" s="72">
        <f>IF(D45=0,D44-$D$42,D44-D45)</f>
        <v>12.549999999988358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12.585904814498612</v>
      </c>
      <c r="N44" s="22">
        <f>IF(F44=0,,ATAN(G44/F44))</f>
        <v>-1.4952432039685526</v>
      </c>
      <c r="O44" s="22">
        <f>ABS(DEGREES(N44))</f>
        <v>85.671124933016969</v>
      </c>
      <c r="P44" s="24" t="str">
        <f>TEXT(INT(O44),"00")</f>
        <v>85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85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85.666666666666671</v>
      </c>
      <c r="X44" s="22">
        <f>IF(R44="",W44,IF(R44="N",IF(U44="E",180+W44,180-W44),IF(U44="E",360-W44,W44)))</f>
        <v>94.333333333333329</v>
      </c>
      <c r="Y44" s="22">
        <f>RADIANS(X44)</f>
        <v>1.6464272610479842</v>
      </c>
      <c r="Z44" s="64"/>
      <c r="AA44" s="58">
        <f>-M44*COS(Y44)</f>
        <v>0.95097653048213515</v>
      </c>
      <c r="AB44" s="58">
        <f>-M44*SIN(Y44)</f>
        <v>-12.549926041140301</v>
      </c>
      <c r="AC44" s="64"/>
      <c r="AD44" s="82">
        <f>$AA$40/$M$40*M44</f>
        <v>-2.5368313447999207E-5</v>
      </c>
      <c r="AE44" s="82">
        <f>$AB$40/$M$40*M44</f>
        <v>2.459767934358832E-4</v>
      </c>
      <c r="AF44" s="22">
        <f>AA44-AD44</f>
        <v>0.95100189879558317</v>
      </c>
      <c r="AG44" s="22">
        <f>AB44-AE44</f>
        <v>-12.550172017933736</v>
      </c>
      <c r="AH44" s="64"/>
      <c r="AI44" s="25">
        <f>A44</f>
        <v>3</v>
      </c>
      <c r="AJ44" s="82">
        <f t="shared" si="1"/>
        <v>719696.46277263644</v>
      </c>
      <c r="AK44" s="82">
        <f t="shared" si="1"/>
        <v>465098.96636201045</v>
      </c>
      <c r="AL44" s="66"/>
      <c r="AM44" s="9" t="str">
        <f>IF(A45=0,A44&amp;" - 1",A44&amp;" - "&amp;A45)</f>
        <v>3 - 4</v>
      </c>
      <c r="AN44" s="18">
        <f>AN43+F43+F44</f>
        <v>124.92999999993481</v>
      </c>
      <c r="AO44" s="18">
        <f>AN44*G44</f>
        <v>1567.8714999977274</v>
      </c>
      <c r="AP44" s="9" t="str">
        <f>D44&amp;","&amp;C44</f>
        <v>465098.99,719696.51</v>
      </c>
    </row>
    <row r="45" spans="1:44" s="46" customFormat="1">
      <c r="A45" s="20">
        <f>A44+1</f>
        <v>4</v>
      </c>
      <c r="B45" s="44"/>
      <c r="C45" s="60">
        <v>719697.46</v>
      </c>
      <c r="D45" s="60">
        <v>465086.44</v>
      </c>
      <c r="E45" s="79"/>
      <c r="F45" s="72">
        <f>IF(C46=0,C45-$C$42,C45-C46)</f>
        <v>-61.989999999990687</v>
      </c>
      <c r="G45" s="72">
        <f>IF(D46=0,D45-$D$42,D45-D46)</f>
        <v>-1.6599999999743886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62.012222182395305</v>
      </c>
      <c r="N45" s="22">
        <f>IF(F45=0,,ATAN(G45/F45))</f>
        <v>2.677211455886442E-2</v>
      </c>
      <c r="O45" s="22">
        <f>ABS(DEGREES(N45))</f>
        <v>1.533929172863677</v>
      </c>
      <c r="P45" s="24" t="str">
        <f>TEXT(INT(O45),"00")</f>
        <v>01</v>
      </c>
      <c r="Q45" s="25" t="str">
        <f>TEXT((O45-P45)*60,"00")</f>
        <v>32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32</v>
      </c>
      <c r="U45" s="24" t="str">
        <f>IF(L45="",IF(G45&gt;0,"W","E"),"")</f>
        <v>E</v>
      </c>
      <c r="V45" s="44"/>
      <c r="W45" s="22">
        <f>IF(S45="due",90*(I45+K45),S45+T45/60)</f>
        <v>1.5333333333333332</v>
      </c>
      <c r="X45" s="22">
        <f>IF(R45="",W45,IF(R45="N",IF(U45="E",180+W45,180-W45),IF(U45="E",360-W45,W45)))</f>
        <v>181.53333333333333</v>
      </c>
      <c r="Y45" s="22">
        <f>RADIANS(X45)</f>
        <v>3.1683543687870395</v>
      </c>
      <c r="Z45" s="64"/>
      <c r="AA45" s="58">
        <f>-M45*COS(Y45)</f>
        <v>61.990017259578963</v>
      </c>
      <c r="AB45" s="58">
        <f>-M45*SIN(Y45)</f>
        <v>1.6593553434579269</v>
      </c>
      <c r="AC45" s="64"/>
      <c r="AD45" s="82">
        <f>$AA$40/$M$40*M45</f>
        <v>-1.2499264161903989E-4</v>
      </c>
      <c r="AE45" s="82">
        <f>$AB$40/$M$40*M45</f>
        <v>1.2119563742995622E-3</v>
      </c>
      <c r="AF45" s="22">
        <f>AA45-AD45</f>
        <v>61.990142252220579</v>
      </c>
      <c r="AG45" s="22">
        <f>AB45-AE45</f>
        <v>1.6581433870836273</v>
      </c>
      <c r="AH45" s="64"/>
      <c r="AI45" s="25">
        <f>A45</f>
        <v>4</v>
      </c>
      <c r="AJ45" s="82">
        <f t="shared" ref="AJ45" si="2">AJ44+AF44</f>
        <v>719697.41377453529</v>
      </c>
      <c r="AK45" s="82">
        <f t="shared" ref="AK45" si="3">AK44+AG44</f>
        <v>465086.41618999251</v>
      </c>
      <c r="AL45" s="66"/>
      <c r="AM45" s="9" t="str">
        <f>IF(A46=0,A45&amp;" - 1",A45&amp;" - "&amp;A46)</f>
        <v>4 - 1</v>
      </c>
      <c r="AN45" s="18">
        <f>AN44+F44+F45</f>
        <v>61.989999999990687</v>
      </c>
      <c r="AO45" s="18">
        <f>AN45*G45</f>
        <v>-102.90339999839689</v>
      </c>
      <c r="AP45" s="9" t="str">
        <f>D45&amp;","&amp;C45</f>
        <v>465086.44,719697.46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R13" sqref="R1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3003.630099999144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1501.815049999572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4.1186299952946084E-3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41570.140718116854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171.21202847025384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3.4707111665233104E-3</v>
      </c>
      <c r="AB40" s="91">
        <f>SUM(AB42:AB65536)</f>
        <v>2.2174934130028134E-3</v>
      </c>
      <c r="AC40" s="91"/>
      <c r="AD40" s="91">
        <f>SUM(AD42:AD65536)</f>
        <v>3.4707111665233099E-3</v>
      </c>
      <c r="AE40" s="91">
        <f>SUM(AE42:AE65536)</f>
        <v>2.2174934130028134E-3</v>
      </c>
      <c r="AF40" s="91">
        <f>SUM(AF42:AF65536)</f>
        <v>-4.7739590058881731E-15</v>
      </c>
      <c r="AG40" s="91">
        <f>SUM(AG42:AG65536)</f>
        <v>0</v>
      </c>
      <c r="AH40" s="92"/>
      <c r="AI40" s="93">
        <v>1</v>
      </c>
      <c r="AJ40" s="92">
        <f>AJ44+AF44</f>
        <v>719700.27435427601</v>
      </c>
      <c r="AK40" s="92">
        <f>AK44+AG44</f>
        <v>465062.10391455458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1469.1700000000419</v>
      </c>
      <c r="G41" s="72">
        <f>IF(D42=0,D41-$D$41,D41-D42)</f>
        <v>-2637.8800000000047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3019.41573541971</v>
      </c>
      <c r="N41" s="36">
        <f>IF(F41=0,,ATAN(G41/F41))</f>
        <v>-1.0626320961319424</v>
      </c>
      <c r="O41" s="36">
        <f>ABS(DEGREES(N41))</f>
        <v>60.884334283500273</v>
      </c>
      <c r="P41" s="37" t="str">
        <f>TEXT(INT(O41),"00")</f>
        <v>60</v>
      </c>
      <c r="Q41" s="38" t="str">
        <f>TEXT((O41-P41)*60,"00")</f>
        <v>53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53</v>
      </c>
      <c r="U41" s="40" t="str">
        <f>IF(L41="",IF(G41&gt;0,"W","E"),"")</f>
        <v>E</v>
      </c>
      <c r="V41" s="41"/>
      <c r="W41" s="22">
        <f>IF(S41="due",90*(I41+K41),S41+T41/60)</f>
        <v>60.883333333333333</v>
      </c>
      <c r="X41" s="22">
        <f>IF(R41="",W41,IF(R41="N",IF(U41="E",180+W41,180-W41),IF(U41="E",360-W41,W41)))</f>
        <v>299.11666666666667</v>
      </c>
      <c r="Y41" s="22">
        <f>RADIANS(X41)</f>
        <v>5.2205706809237054</v>
      </c>
      <c r="Z41" s="64"/>
      <c r="AA41" s="58">
        <f>-M41*COS(Y41)</f>
        <v>-1469.216083212511</v>
      </c>
      <c r="AB41" s="58">
        <f>-M41*SIN(Y41)</f>
        <v>2637.8543333796574</v>
      </c>
      <c r="AC41" s="64"/>
      <c r="AD41" s="22">
        <v>0</v>
      </c>
      <c r="AE41" s="22">
        <v>0</v>
      </c>
      <c r="AF41" s="22">
        <f t="shared" ref="AF41:AG43" si="0">AA41-AD41</f>
        <v>-1469.216083212511</v>
      </c>
      <c r="AG41" s="22">
        <f t="shared" si="0"/>
        <v>2637.8543333796574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719759.45</v>
      </c>
      <c r="D42" s="60">
        <v>465088.1</v>
      </c>
      <c r="E42" s="79"/>
      <c r="F42" s="72">
        <f>IF(C43=0,C42-$C$42,C42-C43)</f>
        <v>61.989999999990687</v>
      </c>
      <c r="G42" s="72">
        <f>IF(D43=0,D42-$D$42,D42-D43)</f>
        <v>1.6599999999743886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62.012222182395305</v>
      </c>
      <c r="N42" s="36">
        <f>IF(F42=0,,ATAN(G42/F42))</f>
        <v>2.677211455886442E-2</v>
      </c>
      <c r="O42" s="36">
        <f>ABS(DEGREES(N42))</f>
        <v>1.533929172863677</v>
      </c>
      <c r="P42" s="37" t="str">
        <f>TEXT(INT(O42),"00")</f>
        <v>01</v>
      </c>
      <c r="Q42" s="38" t="str">
        <f>TEXT((O42-P42)*60,"00")</f>
        <v>32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32</v>
      </c>
      <c r="U42" s="40" t="str">
        <f>IF(L42="",IF(G42&gt;0,"W","E"),"")</f>
        <v>W</v>
      </c>
      <c r="V42" s="44"/>
      <c r="W42" s="22">
        <f>IF(S42="due",90*(I42+K42),S42+T42/60)</f>
        <v>1.5333333333333332</v>
      </c>
      <c r="X42" s="22">
        <f>IF(R42="",W42,IF(R42="N",IF(U42="E",180+W42,180-W42),IF(U42="E",360-W42,W42)))</f>
        <v>1.5333333333333332</v>
      </c>
      <c r="Y42" s="22">
        <f>RADIANS(X42)</f>
        <v>2.6761715197246384E-2</v>
      </c>
      <c r="Z42" s="64"/>
      <c r="AA42" s="58">
        <f>-M42*COS(Y42)</f>
        <v>-61.990017259578963</v>
      </c>
      <c r="AB42" s="58">
        <f>-M42*SIN(Y42)</f>
        <v>-1.6593553434579364</v>
      </c>
      <c r="AC42" s="64"/>
      <c r="AD42" s="82">
        <f>$AA$40/$M$40*M42</f>
        <v>1.2570758837002921E-3</v>
      </c>
      <c r="AE42" s="82">
        <f>$AB$40/$M$40*M42</f>
        <v>8.03166082685713E-4</v>
      </c>
      <c r="AF42" s="22">
        <f t="shared" si="0"/>
        <v>-61.991274335462663</v>
      </c>
      <c r="AG42" s="22">
        <f t="shared" si="0"/>
        <v>-1.6601585095406222</v>
      </c>
      <c r="AH42" s="63"/>
      <c r="AI42" s="38">
        <f>A42</f>
        <v>1</v>
      </c>
      <c r="AJ42" s="82">
        <f t="shared" ref="AJ42:AK44" si="1">AJ41+AF41</f>
        <v>719759.40391678747</v>
      </c>
      <c r="AK42" s="82">
        <f t="shared" si="1"/>
        <v>465088.07433337963</v>
      </c>
      <c r="AL42" s="66"/>
      <c r="AM42" s="9" t="str">
        <f>IF(A43=0,A42&amp;" - 1",A42&amp;" - "&amp;A43)</f>
        <v>1 - 2</v>
      </c>
      <c r="AN42" s="18">
        <f>F42</f>
        <v>61.989999999990687</v>
      </c>
      <c r="AO42" s="18">
        <f>AN42*G42</f>
        <v>102.90339999839689</v>
      </c>
      <c r="AP42" s="9" t="str">
        <f>D42&amp;","&amp;C42</f>
        <v>465088.1,719759.45</v>
      </c>
    </row>
    <row r="43" spans="1:44">
      <c r="A43" s="20">
        <f>A42+1</f>
        <v>2</v>
      </c>
      <c r="B43" s="44"/>
      <c r="C43" s="60">
        <v>719697.46</v>
      </c>
      <c r="D43" s="60">
        <v>465086.44</v>
      </c>
      <c r="E43" s="79"/>
      <c r="F43" s="72">
        <f>IF(C44=0,C43-$C$42,C43-C44)</f>
        <v>-0.20000000006984919</v>
      </c>
      <c r="G43" s="72">
        <f>IF(D44=0,D43-$D$42,D43-D44)</f>
        <v>21.059999999997672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21.060949646203749</v>
      </c>
      <c r="N43" s="36">
        <f>IF(F43=0,,ATAN(G43/F43))</f>
        <v>-1.5612999361045841</v>
      </c>
      <c r="O43" s="36">
        <f>ABS(DEGREES(N43))</f>
        <v>89.455896892837771</v>
      </c>
      <c r="P43" s="37" t="str">
        <f>TEXT(INT(O43),"00")</f>
        <v>89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89.45</v>
      </c>
      <c r="X43" s="22">
        <f>IF(R43="",W43,IF(R43="N",IF(U43="E",180+W43,180-W43),IF(U43="E",360-W43,W43)))</f>
        <v>90.55</v>
      </c>
      <c r="Y43" s="22">
        <f>RADIANS(X43)</f>
        <v>1.5803956376808654</v>
      </c>
      <c r="Z43" s="64"/>
      <c r="AA43" s="58">
        <f>-M43*COS(Y43)</f>
        <v>0.20216749832728834</v>
      </c>
      <c r="AB43" s="58">
        <f>-M43*SIN(Y43)</f>
        <v>-21.059979304418842</v>
      </c>
      <c r="AC43" s="64"/>
      <c r="AD43" s="82">
        <f>$AA$40/$M$40*M43</f>
        <v>4.269353839666949E-4</v>
      </c>
      <c r="AE43" s="82">
        <f>$AB$40/$M$40*M43</f>
        <v>2.7277591142000154E-4</v>
      </c>
      <c r="AF43" s="22">
        <f t="shared" si="0"/>
        <v>0.20174056294332166</v>
      </c>
      <c r="AG43" s="22">
        <f t="shared" si="0"/>
        <v>-21.060252080330262</v>
      </c>
      <c r="AH43" s="64"/>
      <c r="AI43" s="25">
        <f>A43</f>
        <v>2</v>
      </c>
      <c r="AJ43" s="82">
        <f t="shared" si="1"/>
        <v>719697.41264245205</v>
      </c>
      <c r="AK43" s="82">
        <f t="shared" si="1"/>
        <v>465086.41417487006</v>
      </c>
      <c r="AL43" s="66"/>
      <c r="AM43" s="9" t="str">
        <f>IF(A44=0,A43&amp;" - 1",A43&amp;" - "&amp;A44)</f>
        <v>2 - 3</v>
      </c>
      <c r="AN43" s="18">
        <f>AN42+F42+F43</f>
        <v>123.77999999991152</v>
      </c>
      <c r="AO43" s="18">
        <f>AN43*G43</f>
        <v>2606.8067999978484</v>
      </c>
      <c r="AP43" s="9" t="str">
        <f>D43&amp;","&amp;C43</f>
        <v>465086.44,719697.46</v>
      </c>
    </row>
    <row r="44" spans="1:44" s="46" customFormat="1">
      <c r="A44" s="20">
        <f>A43+1</f>
        <v>3</v>
      </c>
      <c r="B44" s="44"/>
      <c r="C44" s="60">
        <v>719697.66</v>
      </c>
      <c r="D44" s="60">
        <v>465065.38</v>
      </c>
      <c r="E44" s="79"/>
      <c r="F44" s="72">
        <f>IF(C45=0,C44-$C$42,C44-C45)</f>
        <v>-2.659999999916181</v>
      </c>
      <c r="G44" s="72">
        <f>IF(D45=0,D44-$D$42,D44-D45)</f>
        <v>3.25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4.1997738033796637</v>
      </c>
      <c r="N44" s="22">
        <f>IF(F44=0,,ATAN(G44/F44))</f>
        <v>-0.88489928365566417</v>
      </c>
      <c r="O44" s="22">
        <f>ABS(DEGREES(N44))</f>
        <v>50.700994247619427</v>
      </c>
      <c r="P44" s="24" t="str">
        <f>TEXT(INT(O44),"00")</f>
        <v>50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50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50.7</v>
      </c>
      <c r="X44" s="22">
        <f>IF(R44="",W44,IF(R44="N",IF(U44="E",180+W44,180-W44),IF(U44="E",360-W44,W44)))</f>
        <v>129.30000000000001</v>
      </c>
      <c r="Y44" s="22">
        <f>RADIANS(X44)</f>
        <v>2.2567107228286685</v>
      </c>
      <c r="Z44" s="64"/>
      <c r="AA44" s="58">
        <f>-M44*COS(Y44)</f>
        <v>2.6600563964229376</v>
      </c>
      <c r="AB44" s="58">
        <f>-M44*SIN(Y44)</f>
        <v>-3.2499538408112048</v>
      </c>
      <c r="AC44" s="64"/>
      <c r="AD44" s="82">
        <f>$AA$40/$M$40*M44</f>
        <v>8.5135384274676265E-5</v>
      </c>
      <c r="AE44" s="82">
        <f>$AB$40/$M$40*M44</f>
        <v>5.4394371869229977E-5</v>
      </c>
      <c r="AF44" s="22">
        <f>AA44-AD44</f>
        <v>2.6599712610386628</v>
      </c>
      <c r="AG44" s="22">
        <f>AB44-AE44</f>
        <v>-3.2500082351830741</v>
      </c>
      <c r="AH44" s="64"/>
      <c r="AI44" s="25">
        <f>A44</f>
        <v>3</v>
      </c>
      <c r="AJ44" s="82">
        <f t="shared" si="1"/>
        <v>719697.61438301497</v>
      </c>
      <c r="AK44" s="82">
        <f t="shared" si="1"/>
        <v>465065.35392278974</v>
      </c>
      <c r="AL44" s="66"/>
      <c r="AM44" s="9" t="str">
        <f>IF(A45=0,A44&amp;" - 1",A44&amp;" - "&amp;A45)</f>
        <v>3 - 4</v>
      </c>
      <c r="AN44" s="18">
        <f>AN43+F43+F44</f>
        <v>120.91999999992549</v>
      </c>
      <c r="AO44" s="18">
        <f>AN44*G44</f>
        <v>392.98999999975786</v>
      </c>
      <c r="AP44" s="9" t="str">
        <f>D44&amp;","&amp;C44</f>
        <v>465065.38,719697.66</v>
      </c>
    </row>
    <row r="45" spans="1:44" s="46" customFormat="1">
      <c r="A45" s="20">
        <f t="shared" ref="A45:A46" si="2">A44+1</f>
        <v>4</v>
      </c>
      <c r="B45" s="44"/>
      <c r="C45" s="60">
        <v>719700.32</v>
      </c>
      <c r="D45" s="60">
        <v>465062.13</v>
      </c>
      <c r="E45" s="79"/>
      <c r="F45" s="72">
        <f t="shared" ref="F45:F46" si="3">IF(C46=0,C45-$C$42,C45-C46)</f>
        <v>-59.960000000079162</v>
      </c>
      <c r="G45" s="72">
        <f t="shared" ref="G45:G46" si="4">IF(D46=0,D45-$D$42,D45-D46)</f>
        <v>-2.0399999999790452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59.994693098718386</v>
      </c>
      <c r="N45" s="22">
        <f t="shared" ref="N45:N46" si="11">IF(F45=0,,ATAN(G45/F45))</f>
        <v>3.4009563326392982E-2</v>
      </c>
      <c r="O45" s="22">
        <f t="shared" ref="O45:O46" si="12">ABS(DEGREES(N45))</f>
        <v>1.9486044416852228</v>
      </c>
      <c r="P45" s="24" t="str">
        <f t="shared" ref="P45:P46" si="13">TEXT(INT(O45),"00")</f>
        <v>01</v>
      </c>
      <c r="Q45" s="25" t="str">
        <f t="shared" ref="Q45:Q46" si="14">TEXT((O45-P45)*60,"00")</f>
        <v>57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1.95</v>
      </c>
      <c r="X45" s="22">
        <f t="shared" ref="X45:X46" si="20">IF(R45="",W45,IF(R45="N",IF(U45="E",180+W45,180-W45),IF(U45="E",360-W45,W45)))</f>
        <v>181.95</v>
      </c>
      <c r="Y45" s="22">
        <f t="shared" ref="Y45:Y46" si="21">RADIANS(X45)</f>
        <v>3.1756265740036822</v>
      </c>
      <c r="Z45" s="64"/>
      <c r="AA45" s="58">
        <f t="shared" ref="AA45:AA46" si="22">-M45*COS(Y45)</f>
        <v>59.95995029383451</v>
      </c>
      <c r="AB45" s="58">
        <f t="shared" ref="AB45:AB46" si="23">-M45*SIN(Y45)</f>
        <v>2.0414604503400291</v>
      </c>
      <c r="AC45" s="64"/>
      <c r="AD45" s="82">
        <f t="shared" ref="AD45:AD46" si="24">$AA$40/$M$40*M45</f>
        <v>1.2161777015920205E-3</v>
      </c>
      <c r="AE45" s="82">
        <f t="shared" ref="AE45:AE46" si="25">$AB$40/$M$40*M45</f>
        <v>7.7703557366968058E-4</v>
      </c>
      <c r="AF45" s="22">
        <f t="shared" ref="AF45:AF46" si="26">AA45-AD45</f>
        <v>59.958734116132916</v>
      </c>
      <c r="AG45" s="22">
        <f t="shared" ref="AG45:AG46" si="27">AB45-AE45</f>
        <v>2.0406834147663595</v>
      </c>
      <c r="AH45" s="64"/>
      <c r="AI45" s="25">
        <f t="shared" ref="AI45:AI46" si="28">A45</f>
        <v>4</v>
      </c>
      <c r="AJ45" s="82">
        <f t="shared" ref="AJ45:AJ46" si="29">AJ44+AF44</f>
        <v>719700.27435427601</v>
      </c>
      <c r="AK45" s="82">
        <f t="shared" ref="AK45:AK46" si="30">AK44+AG44</f>
        <v>465062.10391455458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58.299999999930151</v>
      </c>
      <c r="AO45" s="18">
        <f t="shared" ref="AO45:AO46" si="33">AN45*G45</f>
        <v>-118.93199999863585</v>
      </c>
      <c r="AP45" s="9" t="str">
        <f t="shared" ref="AP45:AP46" si="34">D45&amp;","&amp;C45</f>
        <v>465062.13,719700.32</v>
      </c>
    </row>
    <row r="46" spans="1:44" s="46" customFormat="1">
      <c r="A46" s="20">
        <f t="shared" si="2"/>
        <v>5</v>
      </c>
      <c r="B46" s="44"/>
      <c r="C46" s="60">
        <v>719760.28</v>
      </c>
      <c r="D46" s="60">
        <v>465064.17</v>
      </c>
      <c r="E46" s="79"/>
      <c r="F46" s="72">
        <f t="shared" si="3"/>
        <v>0.83000000007450581</v>
      </c>
      <c r="G46" s="72">
        <f t="shared" si="4"/>
        <v>-23.929999999993015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23.944389739556723</v>
      </c>
      <c r="N46" s="22">
        <f t="shared" si="11"/>
        <v>-1.5361257289613746</v>
      </c>
      <c r="O46" s="22">
        <f t="shared" si="12"/>
        <v>88.013521070943767</v>
      </c>
      <c r="P46" s="24" t="str">
        <f t="shared" si="13"/>
        <v>88</v>
      </c>
      <c r="Q46" s="25" t="str">
        <f t="shared" si="14"/>
        <v>01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01</v>
      </c>
      <c r="U46" s="24" t="str">
        <f t="shared" si="18"/>
        <v>E</v>
      </c>
      <c r="V46" s="44"/>
      <c r="W46" s="22">
        <f t="shared" si="19"/>
        <v>88.016666666666666</v>
      </c>
      <c r="X46" s="22">
        <f t="shared" si="20"/>
        <v>271.98333333333335</v>
      </c>
      <c r="Y46" s="22">
        <f t="shared" si="21"/>
        <v>4.7470046772159114</v>
      </c>
      <c r="Z46" s="64"/>
      <c r="AA46" s="58">
        <f t="shared" si="22"/>
        <v>-0.82868621783925334</v>
      </c>
      <c r="AB46" s="58">
        <f t="shared" si="23"/>
        <v>23.930045531760957</v>
      </c>
      <c r="AC46" s="64"/>
      <c r="AD46" s="82">
        <f t="shared" si="24"/>
        <v>4.8538681298962644E-4</v>
      </c>
      <c r="AE46" s="82">
        <f t="shared" si="25"/>
        <v>3.1012147335818816E-4</v>
      </c>
      <c r="AF46" s="22">
        <f t="shared" si="26"/>
        <v>-0.82917160465224293</v>
      </c>
      <c r="AG46" s="22">
        <f t="shared" si="27"/>
        <v>23.929735410287599</v>
      </c>
      <c r="AH46" s="64"/>
      <c r="AI46" s="25">
        <f t="shared" si="28"/>
        <v>5</v>
      </c>
      <c r="AJ46" s="82">
        <f t="shared" si="29"/>
        <v>719760.23308839218</v>
      </c>
      <c r="AK46" s="82">
        <f t="shared" si="30"/>
        <v>465064.14459796937</v>
      </c>
      <c r="AL46" s="66"/>
      <c r="AM46" s="9" t="str">
        <f t="shared" si="31"/>
        <v>5 - 1</v>
      </c>
      <c r="AN46" s="18">
        <f t="shared" si="32"/>
        <v>-0.83000000007450581</v>
      </c>
      <c r="AO46" s="18">
        <f t="shared" si="33"/>
        <v>19.861900001777126</v>
      </c>
      <c r="AP46" s="9" t="str">
        <f t="shared" si="34"/>
        <v>465064.17,719760.28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3" sqref="D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2494.9873999986489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1247.4936999993245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2.0725538403819116E-3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72350.048000723429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72000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72000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149.949369835715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2.0103481784533583E-3</v>
      </c>
      <c r="AB40" s="91">
        <f>SUM(AB42:AB65536)</f>
        <v>-5.039639100878901E-4</v>
      </c>
      <c r="AC40" s="91"/>
      <c r="AD40" s="91">
        <f>SUM(AD42:AD65536)</f>
        <v>2.0103481784533583E-3</v>
      </c>
      <c r="AE40" s="91">
        <f>SUM(AE42:AE65536)</f>
        <v>-5.039639100878901E-4</v>
      </c>
      <c r="AF40" s="91">
        <f>SUM(AF42:AF65536)</f>
        <v>2.7755575615628914E-15</v>
      </c>
      <c r="AG40" s="91">
        <f>SUM(AG42:AG65536)</f>
        <v>0</v>
      </c>
      <c r="AH40" s="92"/>
      <c r="AI40" s="93">
        <v>1</v>
      </c>
      <c r="AJ40" s="92">
        <f>AJ44+AF44</f>
        <v>719774.1726753579</v>
      </c>
      <c r="AK40" s="92">
        <f>AK44+AG44</f>
        <v>465019.71580958384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1479.640000000014</v>
      </c>
      <c r="G41" s="72">
        <f>IF(D42=0,D41-$D$41,D41-D42)</f>
        <v>-2567.2400000000489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2963.115884875293</v>
      </c>
      <c r="N41" s="36">
        <f>IF(F41=0,,ATAN(G41/F41))</f>
        <v>-1.0479447955962391</v>
      </c>
      <c r="O41" s="36">
        <f>ABS(DEGREES(N41))</f>
        <v>60.042813950364241</v>
      </c>
      <c r="P41" s="37" t="str">
        <f>TEXT(INT(O41),"00")</f>
        <v>60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03</v>
      </c>
      <c r="U41" s="40" t="str">
        <f>IF(L41="",IF(G41&gt;0,"W","E"),"")</f>
        <v>E</v>
      </c>
      <c r="V41" s="41"/>
      <c r="W41" s="22">
        <f>IF(S41="due",90*(I41+K41),S41+T41/60)</f>
        <v>60.05</v>
      </c>
      <c r="X41" s="22">
        <f>IF(R41="",W41,IF(R41="N",IF(U41="E",180+W41,180-W41),IF(U41="E",360-W41,W41)))</f>
        <v>299.95</v>
      </c>
      <c r="Y41" s="22">
        <f>RADIANS(X41)</f>
        <v>5.2351150913569917</v>
      </c>
      <c r="Z41" s="64"/>
      <c r="AA41" s="58">
        <f>-M41*COS(Y41)</f>
        <v>-1479.3180045414076</v>
      </c>
      <c r="AB41" s="58">
        <f>-M41*SIN(Y41)</f>
        <v>2567.4255565916451</v>
      </c>
      <c r="AC41" s="64"/>
      <c r="AD41" s="22">
        <v>0</v>
      </c>
      <c r="AE41" s="22">
        <v>0</v>
      </c>
      <c r="AF41" s="22">
        <f t="shared" ref="AF41:AG43" si="0">AA41-AD41</f>
        <v>-1479.3180045414076</v>
      </c>
      <c r="AG41" s="22">
        <f t="shared" si="0"/>
        <v>2567.4255565916451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719748.98</v>
      </c>
      <c r="D42" s="60">
        <v>465017.46</v>
      </c>
      <c r="E42" s="79"/>
      <c r="F42" s="72">
        <f>IF(C43=0,C42-$C$42,C42-C43)</f>
        <v>-0.95000000006984919</v>
      </c>
      <c r="G42" s="72">
        <f>IF(D43=0,D42-$D$42,D42-D43)</f>
        <v>23.550000000046566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23.569153569916885</v>
      </c>
      <c r="N42" s="36">
        <f>IF(F42=0,,ATAN(G42/F42))</f>
        <v>-1.530478484178931</v>
      </c>
      <c r="O42" s="36">
        <f>ABS(DEGREES(N42))</f>
        <v>87.689957779032483</v>
      </c>
      <c r="P42" s="37" t="str">
        <f>TEXT(INT(O42),"00")</f>
        <v>87</v>
      </c>
      <c r="Q42" s="38" t="str">
        <f>TEXT((O42-P42)*60,"00")</f>
        <v>41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41</v>
      </c>
      <c r="U42" s="40" t="str">
        <f>IF(L42="",IF(G42&gt;0,"W","E"),"")</f>
        <v>W</v>
      </c>
      <c r="V42" s="44"/>
      <c r="W42" s="22">
        <f>IF(S42="due",90*(I42+K42),S42+T42/60)</f>
        <v>87.683333333333337</v>
      </c>
      <c r="X42" s="22">
        <f>IF(R42="",W42,IF(R42="N",IF(U42="E",180+W42,180-W42),IF(U42="E",360-W42,W42)))</f>
        <v>92.316666666666663</v>
      </c>
      <c r="Y42" s="22">
        <f>RADIANS(X42)</f>
        <v>1.6112297877994319</v>
      </c>
      <c r="Z42" s="64"/>
      <c r="AA42" s="58">
        <f>-M42*COS(Y42)</f>
        <v>0.95272280676498788</v>
      </c>
      <c r="AB42" s="58">
        <f>-M42*SIN(Y42)</f>
        <v>-23.549890005174031</v>
      </c>
      <c r="AC42" s="64"/>
      <c r="AD42" s="82">
        <f>$AA$40/$M$40*M42</f>
        <v>3.1598802314996037E-4</v>
      </c>
      <c r="AE42" s="82">
        <f>$AB$40/$M$40*M42</f>
        <v>-7.9213422527689474E-5</v>
      </c>
      <c r="AF42" s="22">
        <f t="shared" si="0"/>
        <v>0.95240681874183797</v>
      </c>
      <c r="AG42" s="22">
        <f t="shared" si="0"/>
        <v>-23.549810791751504</v>
      </c>
      <c r="AH42" s="63"/>
      <c r="AI42" s="38">
        <f>A42</f>
        <v>1</v>
      </c>
      <c r="AJ42" s="82">
        <f t="shared" ref="AJ42:AK44" si="1">AJ41+AF41</f>
        <v>719749.30199545855</v>
      </c>
      <c r="AK42" s="82">
        <f t="shared" si="1"/>
        <v>465017.64555659163</v>
      </c>
      <c r="AL42" s="66"/>
      <c r="AM42" s="9" t="str">
        <f>IF(A43=0,A42&amp;" - 1",A42&amp;" - "&amp;A43)</f>
        <v>1 - 2</v>
      </c>
      <c r="AN42" s="18">
        <f>F42</f>
        <v>-0.95000000006984919</v>
      </c>
      <c r="AO42" s="18">
        <f>AN42*G42</f>
        <v>-22.372500001689186</v>
      </c>
      <c r="AP42" s="9" t="str">
        <f>D42&amp;","&amp;C42</f>
        <v>465017.46,719748.98</v>
      </c>
    </row>
    <row r="43" spans="1:44">
      <c r="A43" s="20">
        <f>A42+1</f>
        <v>2</v>
      </c>
      <c r="B43" s="44"/>
      <c r="C43" s="60">
        <v>719749.93</v>
      </c>
      <c r="D43" s="60">
        <v>464993.91</v>
      </c>
      <c r="E43" s="79"/>
      <c r="F43" s="72">
        <f>IF(C44=0,C43-$C$42,C43-C44)</f>
        <v>-24.819999999948777</v>
      </c>
      <c r="G43" s="72">
        <f>IF(D44=0,D43-$D$42,D43-D44)</f>
        <v>-0.65000000002328306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24.828509822329</v>
      </c>
      <c r="N43" s="36">
        <f>IF(F43=0,,ATAN(G43/F43))</f>
        <v>2.6182573020060027E-2</v>
      </c>
      <c r="O43" s="36">
        <f>ABS(DEGREES(N43))</f>
        <v>1.5001509308425374</v>
      </c>
      <c r="P43" s="37" t="str">
        <f>TEXT(INT(O43),"00")</f>
        <v>01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1.5</v>
      </c>
      <c r="X43" s="22">
        <f>IF(R43="",W43,IF(R43="N",IF(U43="E",180+W43,180-W43),IF(U43="E",360-W43,W43)))</f>
        <v>181.5</v>
      </c>
      <c r="Y43" s="22">
        <f>RADIANS(X43)</f>
        <v>3.1677725923697082</v>
      </c>
      <c r="Z43" s="64"/>
      <c r="AA43" s="58">
        <f>-M43*COS(Y43)</f>
        <v>24.820001712118756</v>
      </c>
      <c r="AB43" s="58">
        <f>-M43*SIN(Y43)</f>
        <v>0.6499346181806277</v>
      </c>
      <c r="AC43" s="64"/>
      <c r="AD43" s="82">
        <f>$AA$40/$M$40*M43</f>
        <v>3.3287201906694437E-4</v>
      </c>
      <c r="AE43" s="82">
        <f>$AB$40/$M$40*M43</f>
        <v>-8.3445985171030934E-5</v>
      </c>
      <c r="AF43" s="22">
        <f t="shared" si="0"/>
        <v>24.819668840099691</v>
      </c>
      <c r="AG43" s="22">
        <f t="shared" si="0"/>
        <v>0.65001806416579877</v>
      </c>
      <c r="AH43" s="64"/>
      <c r="AI43" s="25">
        <f>A43</f>
        <v>2</v>
      </c>
      <c r="AJ43" s="82">
        <f t="shared" si="1"/>
        <v>719750.25440227729</v>
      </c>
      <c r="AK43" s="82">
        <f t="shared" si="1"/>
        <v>464994.09574579989</v>
      </c>
      <c r="AL43" s="66"/>
      <c r="AM43" s="9" t="str">
        <f>IF(A44=0,A43&amp;" - 1",A43&amp;" - "&amp;A44)</f>
        <v>2 - 3</v>
      </c>
      <c r="AN43" s="18">
        <f>AN42+F42+F43</f>
        <v>-26.720000000088476</v>
      </c>
      <c r="AO43" s="18">
        <f>AN43*G43</f>
        <v>17.368000000679633</v>
      </c>
      <c r="AP43" s="9" t="str">
        <f>D43&amp;","&amp;C43</f>
        <v>464993.91,719749.93</v>
      </c>
    </row>
    <row r="44" spans="1:44" s="46" customFormat="1">
      <c r="A44" s="20">
        <f>A43+1</f>
        <v>3</v>
      </c>
      <c r="B44" s="44"/>
      <c r="C44" s="60">
        <v>719774.75</v>
      </c>
      <c r="D44" s="60">
        <v>464994.56</v>
      </c>
      <c r="E44" s="79"/>
      <c r="F44" s="72">
        <f>IF(C45=0,C44-$C$42,C44-C45)</f>
        <v>0.90000000002328306</v>
      </c>
      <c r="G44" s="72">
        <f>IF(D45=0,D44-$D$42,D44-D45)</f>
        <v>-24.970000000030268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24.986214199064921</v>
      </c>
      <c r="N44" s="22">
        <f>IF(F44=0,,ATAN(G44/F44))</f>
        <v>-1.5347686708587862</v>
      </c>
      <c r="O44" s="22">
        <f>ABS(DEGREES(N44))</f>
        <v>87.935767369111431</v>
      </c>
      <c r="P44" s="24" t="str">
        <f>TEXT(INT(O44),"00")</f>
        <v>87</v>
      </c>
      <c r="Q44" s="25" t="str">
        <f>TEXT((O44-P44)*60,"00")</f>
        <v>56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87.933333333333337</v>
      </c>
      <c r="X44" s="22">
        <f>IF(R44="",W44,IF(R44="N",IF(U44="E",180+W44,180-W44),IF(U44="E",360-W44,W44)))</f>
        <v>272.06666666666666</v>
      </c>
      <c r="Y44" s="22">
        <f>RADIANS(X44)</f>
        <v>4.7484591182592393</v>
      </c>
      <c r="Z44" s="64"/>
      <c r="AA44" s="58">
        <f>-M44*COS(Y44)</f>
        <v>-0.9010607732136654</v>
      </c>
      <c r="AB44" s="58">
        <f>-M44*SIN(Y44)</f>
        <v>24.969961743753814</v>
      </c>
      <c r="AC44" s="64"/>
      <c r="AD44" s="82">
        <f>$AA$40/$M$40*M44</f>
        <v>3.3498633743222019E-4</v>
      </c>
      <c r="AE44" s="82">
        <f>$AB$40/$M$40*M44</f>
        <v>-8.3976012835867972E-5</v>
      </c>
      <c r="AF44" s="22">
        <f>AA44-AD44</f>
        <v>-0.90139575955109763</v>
      </c>
      <c r="AG44" s="22">
        <f>AB44-AE44</f>
        <v>24.970045719766649</v>
      </c>
      <c r="AH44" s="64"/>
      <c r="AI44" s="25">
        <f>A44</f>
        <v>3</v>
      </c>
      <c r="AJ44" s="82">
        <f t="shared" si="1"/>
        <v>719775.07407111744</v>
      </c>
      <c r="AK44" s="82">
        <f t="shared" si="1"/>
        <v>464994.74576386408</v>
      </c>
      <c r="AL44" s="66"/>
      <c r="AM44" s="9" t="str">
        <f>IF(A45=0,A44&amp;" - 1",A44&amp;" - "&amp;A45)</f>
        <v>3 - 4</v>
      </c>
      <c r="AN44" s="18">
        <f>AN43+F43+F44</f>
        <v>-50.64000000001397</v>
      </c>
      <c r="AO44" s="18">
        <f>AN44*G44</f>
        <v>1264.4808000018816</v>
      </c>
      <c r="AP44" s="9" t="str">
        <f>D44&amp;","&amp;C44</f>
        <v>464994.56,719774.75</v>
      </c>
    </row>
    <row r="45" spans="1:44" s="46" customFormat="1">
      <c r="A45" s="20">
        <f t="shared" ref="A45:A47" si="2">A44+1</f>
        <v>4</v>
      </c>
      <c r="B45" s="44"/>
      <c r="C45" s="60">
        <v>719773.85</v>
      </c>
      <c r="D45" s="60">
        <v>465019.53</v>
      </c>
      <c r="E45" s="79"/>
      <c r="F45" s="72">
        <f t="shared" ref="F45:F47" si="3">IF(C46=0,C45-$C$42,C45-C46)</f>
        <v>0.66000000003259629</v>
      </c>
      <c r="G45" s="72">
        <f t="shared" ref="G45:G47" si="4">IF(D46=0,D45-$D$42,D45-D46)</f>
        <v>-25.009999999951106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25.018707000914283</v>
      </c>
      <c r="N45" s="22">
        <f t="shared" ref="N45:N47" si="11">IF(F45=0,,ATAN(G45/F45))</f>
        <v>-1.5444130059068368</v>
      </c>
      <c r="O45" s="22">
        <f t="shared" ref="O45:O47" si="12">ABS(DEGREES(N45))</f>
        <v>88.488347063574835</v>
      </c>
      <c r="P45" s="24" t="str">
        <f t="shared" ref="P45:P47" si="13">TEXT(INT(O45),"00")</f>
        <v>88</v>
      </c>
      <c r="Q45" s="25" t="str">
        <f t="shared" ref="Q45:Q47" si="14">TEXT((O45-P45)*60,"00")</f>
        <v>29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29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88.483333333333334</v>
      </c>
      <c r="X45" s="22">
        <f t="shared" ref="X45:X47" si="20">IF(R45="",W45,IF(R45="N",IF(U45="E",180+W45,180-W45),IF(U45="E",360-W45,W45)))</f>
        <v>271.51666666666665</v>
      </c>
      <c r="Y45" s="22">
        <f t="shared" ref="Y45:Y47" si="21">RADIANS(X45)</f>
        <v>4.7388598073732702</v>
      </c>
      <c r="Z45" s="64"/>
      <c r="AA45" s="58">
        <f t="shared" ref="AA45:AA47" si="22">-M45*COS(Y45)</f>
        <v>-0.66218852507690207</v>
      </c>
      <c r="AB45" s="58">
        <f t="shared" ref="AB45:AB47" si="23">-M45*SIN(Y45)</f>
        <v>25.009942150170076</v>
      </c>
      <c r="AC45" s="64"/>
      <c r="AD45" s="82">
        <f t="shared" ref="AD45:AD47" si="24">$AA$40/$M$40*M45</f>
        <v>3.354219634377331E-4</v>
      </c>
      <c r="AE45" s="82">
        <f t="shared" ref="AE45:AE47" si="25">$AB$40/$M$40*M45</f>
        <v>-8.4085217692731699E-5</v>
      </c>
      <c r="AF45" s="22">
        <f t="shared" ref="AF45:AF47" si="26">AA45-AD45</f>
        <v>-0.66252394704033979</v>
      </c>
      <c r="AG45" s="22">
        <f t="shared" ref="AG45:AG47" si="27">AB45-AE45</f>
        <v>25.01002623538777</v>
      </c>
      <c r="AH45" s="64"/>
      <c r="AI45" s="25">
        <f t="shared" ref="AI45:AI47" si="28">A45</f>
        <v>4</v>
      </c>
      <c r="AJ45" s="82">
        <f t="shared" ref="AJ45:AJ47" si="29">AJ44+AF44</f>
        <v>719774.1726753579</v>
      </c>
      <c r="AK45" s="82">
        <f t="shared" ref="AK45:AK47" si="30">AK44+AG44</f>
        <v>465019.71580958384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-49.07999999995809</v>
      </c>
      <c r="AO45" s="18">
        <f t="shared" ref="AO45:AO47" si="33">AN45*G45</f>
        <v>1227.4907999965521</v>
      </c>
      <c r="AP45" s="9" t="str">
        <f t="shared" ref="AP45:AP47" si="34">D45&amp;","&amp;C45</f>
        <v>465019.53,719773.85</v>
      </c>
    </row>
    <row r="46" spans="1:44" s="46" customFormat="1">
      <c r="A46" s="20">
        <f t="shared" si="2"/>
        <v>5</v>
      </c>
      <c r="B46" s="44"/>
      <c r="C46" s="60">
        <v>719773.19</v>
      </c>
      <c r="D46" s="60">
        <v>465044.54</v>
      </c>
      <c r="E46" s="79"/>
      <c r="F46" s="72">
        <f t="shared" si="3"/>
        <v>24.979999999981374</v>
      </c>
      <c r="G46" s="72">
        <f t="shared" si="4"/>
        <v>0.52999999996973202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24.985621865365633</v>
      </c>
      <c r="N46" s="22">
        <f t="shared" si="11"/>
        <v>2.1213790759908476E-2</v>
      </c>
      <c r="O46" s="22">
        <f t="shared" si="12"/>
        <v>1.2154606780163792</v>
      </c>
      <c r="P46" s="24" t="str">
        <f t="shared" si="13"/>
        <v>01</v>
      </c>
      <c r="Q46" s="25" t="str">
        <f t="shared" si="14"/>
        <v>13</v>
      </c>
      <c r="R46" s="23" t="str">
        <f t="shared" si="15"/>
        <v>S</v>
      </c>
      <c r="S46" s="25" t="str">
        <f t="shared" si="16"/>
        <v>01</v>
      </c>
      <c r="T46" s="25" t="str">
        <f t="shared" si="17"/>
        <v>13</v>
      </c>
      <c r="U46" s="24" t="str">
        <f t="shared" si="18"/>
        <v>W</v>
      </c>
      <c r="V46" s="44"/>
      <c r="W46" s="22">
        <f t="shared" si="19"/>
        <v>1.2166666666666668</v>
      </c>
      <c r="X46" s="22">
        <f t="shared" si="20"/>
        <v>1.2166666666666668</v>
      </c>
      <c r="Y46" s="22">
        <f t="shared" si="21"/>
        <v>2.1234839232597679E-2</v>
      </c>
      <c r="Z46" s="64"/>
      <c r="AA46" s="58">
        <f t="shared" si="22"/>
        <v>-24.979988838757301</v>
      </c>
      <c r="AB46" s="58">
        <f t="shared" si="23"/>
        <v>-0.53052579070006389</v>
      </c>
      <c r="AC46" s="64"/>
      <c r="AD46" s="82">
        <f t="shared" si="24"/>
        <v>3.3497839610525959E-4</v>
      </c>
      <c r="AE46" s="82">
        <f t="shared" si="25"/>
        <v>-8.3974022065199866E-5</v>
      </c>
      <c r="AF46" s="22">
        <f t="shared" si="26"/>
        <v>-24.980323817153405</v>
      </c>
      <c r="AG46" s="22">
        <f t="shared" si="27"/>
        <v>-0.53044181667799872</v>
      </c>
      <c r="AH46" s="64"/>
      <c r="AI46" s="25">
        <f t="shared" si="28"/>
        <v>5</v>
      </c>
      <c r="AJ46" s="82">
        <f t="shared" si="29"/>
        <v>719773.51015141082</v>
      </c>
      <c r="AK46" s="82">
        <f t="shared" si="30"/>
        <v>465044.7258358192</v>
      </c>
      <c r="AL46" s="66"/>
      <c r="AM46" s="9" t="str">
        <f t="shared" si="31"/>
        <v>5 - 6</v>
      </c>
      <c r="AN46" s="18">
        <f t="shared" si="32"/>
        <v>-23.439999999944121</v>
      </c>
      <c r="AO46" s="18">
        <f t="shared" si="33"/>
        <v>-12.423199999260902</v>
      </c>
      <c r="AP46" s="9" t="str">
        <f t="shared" si="34"/>
        <v>465044.54,719773.19</v>
      </c>
    </row>
    <row r="47" spans="1:44" s="46" customFormat="1">
      <c r="A47" s="20">
        <f t="shared" si="2"/>
        <v>6</v>
      </c>
      <c r="B47" s="44"/>
      <c r="C47" s="60">
        <v>719748.21</v>
      </c>
      <c r="D47" s="60">
        <v>465044.01</v>
      </c>
      <c r="E47" s="79"/>
      <c r="F47" s="72">
        <f t="shared" si="3"/>
        <v>-0.77000000001862645</v>
      </c>
      <c r="G47" s="72">
        <f t="shared" si="4"/>
        <v>26.549999999988358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26.561163378124281</v>
      </c>
      <c r="N47" s="22">
        <f t="shared" si="11"/>
        <v>-1.5418025707044871</v>
      </c>
      <c r="O47" s="22">
        <f t="shared" si="12"/>
        <v>88.338780143787815</v>
      </c>
      <c r="P47" s="24" t="str">
        <f t="shared" si="13"/>
        <v>88</v>
      </c>
      <c r="Q47" s="25" t="str">
        <f t="shared" si="14"/>
        <v>20</v>
      </c>
      <c r="R47" s="23" t="str">
        <f t="shared" si="15"/>
        <v>N</v>
      </c>
      <c r="S47" s="25" t="str">
        <f t="shared" si="16"/>
        <v>88</v>
      </c>
      <c r="T47" s="25" t="str">
        <f t="shared" si="17"/>
        <v>20</v>
      </c>
      <c r="U47" s="24" t="str">
        <f t="shared" si="18"/>
        <v>W</v>
      </c>
      <c r="V47" s="44"/>
      <c r="W47" s="22">
        <f t="shared" si="19"/>
        <v>88.333333333333329</v>
      </c>
      <c r="X47" s="22">
        <f t="shared" si="20"/>
        <v>91.666666666666671</v>
      </c>
      <c r="Y47" s="22">
        <f t="shared" si="21"/>
        <v>1.5998851476614688</v>
      </c>
      <c r="Z47" s="64"/>
      <c r="AA47" s="58">
        <f t="shared" si="22"/>
        <v>0.77252396634257703</v>
      </c>
      <c r="AB47" s="58">
        <f t="shared" si="23"/>
        <v>-26.549926680140508</v>
      </c>
      <c r="AC47" s="64"/>
      <c r="AD47" s="82">
        <f t="shared" si="24"/>
        <v>3.5610143926124077E-4</v>
      </c>
      <c r="AE47" s="82">
        <f t="shared" si="25"/>
        <v>-8.9269249795370141E-5</v>
      </c>
      <c r="AF47" s="22">
        <f t="shared" si="26"/>
        <v>0.77216786490331579</v>
      </c>
      <c r="AG47" s="22">
        <f t="shared" si="27"/>
        <v>-26.549837410890714</v>
      </c>
      <c r="AH47" s="64"/>
      <c r="AI47" s="25">
        <f t="shared" si="28"/>
        <v>6</v>
      </c>
      <c r="AJ47" s="82">
        <f t="shared" si="29"/>
        <v>719748.52982759371</v>
      </c>
      <c r="AK47" s="82">
        <f t="shared" si="30"/>
        <v>465044.19539400254</v>
      </c>
      <c r="AL47" s="66"/>
      <c r="AM47" s="9" t="str">
        <f t="shared" si="31"/>
        <v>6 - 1</v>
      </c>
      <c r="AN47" s="18">
        <f t="shared" si="32"/>
        <v>0.77000000001862645</v>
      </c>
      <c r="AO47" s="18">
        <f t="shared" si="33"/>
        <v>20.443500000485567</v>
      </c>
      <c r="AP47" s="9" t="str">
        <f t="shared" si="34"/>
        <v>465044.01,719748.21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S17" sqref="S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2534.259499996052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1267.129749998026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6.0665695953057257E-3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24633.357185150948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149.43997572974257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-3.9905440845444673E-4</v>
      </c>
      <c r="AB40" s="91">
        <f>SUM(AB42:AB65536)</f>
        <v>6.0534306169131025E-3</v>
      </c>
      <c r="AC40" s="91"/>
      <c r="AD40" s="91">
        <f>SUM(AD42:AD65536)</f>
        <v>-3.9905440845444673E-4</v>
      </c>
      <c r="AE40" s="91">
        <f>SUM(AE42:AE65536)</f>
        <v>6.0534306169131025E-3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719698.87918606692</v>
      </c>
      <c r="AK40" s="92">
        <f>AK44+AG44</f>
        <v>465039.59845845518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1479.640000000014</v>
      </c>
      <c r="G41" s="72">
        <f>IF(D42=0,D41-$D$41,D41-D42)</f>
        <v>-2567.2400000000489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2963.115884875293</v>
      </c>
      <c r="N41" s="36">
        <f>IF(F41=0,,ATAN(G41/F41))</f>
        <v>-1.0479447955962391</v>
      </c>
      <c r="O41" s="36">
        <f>ABS(DEGREES(N41))</f>
        <v>60.042813950364241</v>
      </c>
      <c r="P41" s="37" t="str">
        <f>TEXT(INT(O41),"00")</f>
        <v>60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03</v>
      </c>
      <c r="U41" s="40" t="str">
        <f>IF(L41="",IF(G41&gt;0,"W","E"),"")</f>
        <v>E</v>
      </c>
      <c r="V41" s="41"/>
      <c r="W41" s="22">
        <f>IF(S41="due",90*(I41+K41),S41+T41/60)</f>
        <v>60.05</v>
      </c>
      <c r="X41" s="22">
        <f>IF(R41="",W41,IF(R41="N",IF(U41="E",180+W41,180-W41),IF(U41="E",360-W41,W41)))</f>
        <v>299.95</v>
      </c>
      <c r="Y41" s="22">
        <f>RADIANS(X41)</f>
        <v>5.2351150913569917</v>
      </c>
      <c r="Z41" s="64"/>
      <c r="AA41" s="58">
        <f>-M41*COS(Y41)</f>
        <v>-1479.3180045414076</v>
      </c>
      <c r="AB41" s="58">
        <f>-M41*SIN(Y41)</f>
        <v>2567.4255565916451</v>
      </c>
      <c r="AC41" s="64"/>
      <c r="AD41" s="22">
        <v>0</v>
      </c>
      <c r="AE41" s="22">
        <v>0</v>
      </c>
      <c r="AF41" s="22">
        <f t="shared" ref="AF41:AG43" si="0">AA41-AD41</f>
        <v>-1479.3180045414076</v>
      </c>
      <c r="AG41" s="22">
        <f t="shared" si="0"/>
        <v>2567.4255565916451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719748.98</v>
      </c>
      <c r="D42" s="60">
        <v>465017.46</v>
      </c>
      <c r="E42" s="79"/>
      <c r="F42" s="72">
        <f>IF(C43=0,C42-$C$42,C42-C43)</f>
        <v>0.77000000001862645</v>
      </c>
      <c r="G42" s="72">
        <f>IF(D43=0,D42-$D$42,D42-D43)</f>
        <v>-26.549999999988358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26.561163378124281</v>
      </c>
      <c r="N42" s="36">
        <f>IF(F42=0,,ATAN(G42/F42))</f>
        <v>-1.5418025707044871</v>
      </c>
      <c r="O42" s="36">
        <f>ABS(DEGREES(N42))</f>
        <v>88.338780143787815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271.66666666666669</v>
      </c>
      <c r="Y42" s="22">
        <f>RADIANS(X42)</f>
        <v>4.7414778012512624</v>
      </c>
      <c r="Z42" s="64"/>
      <c r="AA42" s="58">
        <f>-M42*COS(Y42)</f>
        <v>-0.77252396634258547</v>
      </c>
      <c r="AB42" s="58">
        <f>-M42*SIN(Y42)</f>
        <v>26.549926680140508</v>
      </c>
      <c r="AC42" s="64"/>
      <c r="AD42" s="82">
        <f>$AA$40/$M$40*M42</f>
        <v>-7.0927135045095868E-5</v>
      </c>
      <c r="AE42" s="82">
        <f>$AB$40/$M$40*M42</f>
        <v>1.0759246903569177E-3</v>
      </c>
      <c r="AF42" s="22">
        <f t="shared" si="0"/>
        <v>-0.77245303920754038</v>
      </c>
      <c r="AG42" s="22">
        <f t="shared" si="0"/>
        <v>26.54885075545015</v>
      </c>
      <c r="AH42" s="63"/>
      <c r="AI42" s="38">
        <f>A42</f>
        <v>1</v>
      </c>
      <c r="AJ42" s="82">
        <f t="shared" ref="AJ42:AK44" si="1">AJ41+AF41</f>
        <v>719749.30199545855</v>
      </c>
      <c r="AK42" s="82">
        <f t="shared" si="1"/>
        <v>465017.64555659163</v>
      </c>
      <c r="AL42" s="66"/>
      <c r="AM42" s="9" t="str">
        <f>IF(A43=0,A42&amp;" - 1",A42&amp;" - "&amp;A43)</f>
        <v>1 - 2</v>
      </c>
      <c r="AN42" s="18">
        <f>F42</f>
        <v>0.77000000001862645</v>
      </c>
      <c r="AO42" s="18">
        <f>AN42*G42</f>
        <v>-20.443500000485567</v>
      </c>
      <c r="AP42" s="9" t="str">
        <f>D42&amp;","&amp;C42</f>
        <v>465017.46,719748.98</v>
      </c>
    </row>
    <row r="43" spans="1:44">
      <c r="A43" s="20">
        <f>A42+1</f>
        <v>2</v>
      </c>
      <c r="B43" s="44"/>
      <c r="C43" s="60">
        <v>719748.21</v>
      </c>
      <c r="D43" s="60">
        <v>465044.01</v>
      </c>
      <c r="E43" s="79"/>
      <c r="F43" s="72">
        <f>IF(C44=0,C43-$C$42,C43-C44)</f>
        <v>46.689999999944121</v>
      </c>
      <c r="G43" s="72">
        <f>IF(D44=0,D43-$D$42,D43-D44)</f>
        <v>1.3099999999976717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46.708373981490467</v>
      </c>
      <c r="N43" s="36">
        <f>IF(F43=0,,ATAN(G43/F43))</f>
        <v>2.8050040919873589E-2</v>
      </c>
      <c r="O43" s="36">
        <f>ABS(DEGREES(N43))</f>
        <v>1.607148959878014</v>
      </c>
      <c r="P43" s="37" t="str">
        <f>TEXT(INT(O43),"00")</f>
        <v>01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1.6</v>
      </c>
      <c r="X43" s="22">
        <f>IF(R43="",W43,IF(R43="N",IF(U43="E",180+W43,180-W43),IF(U43="E",360-W43,W43)))</f>
        <v>1.6</v>
      </c>
      <c r="Y43" s="22">
        <f>RADIANS(X43)</f>
        <v>2.7925268031909273E-2</v>
      </c>
      <c r="Z43" s="64"/>
      <c r="AA43" s="58">
        <f>-M43*COS(Y43)</f>
        <v>-46.690163088985578</v>
      </c>
      <c r="AB43" s="58">
        <f>-M43*SIN(Y43)</f>
        <v>-1.3041743436765214</v>
      </c>
      <c r="AC43" s="64"/>
      <c r="AD43" s="82">
        <f>$AA$40/$M$40*M43</f>
        <v>-1.2472688420908952E-4</v>
      </c>
      <c r="AE43" s="82">
        <f>$AB$40/$M$40*M43</f>
        <v>1.8920365835519051E-3</v>
      </c>
      <c r="AF43" s="22">
        <f t="shared" si="0"/>
        <v>-46.690038362101369</v>
      </c>
      <c r="AG43" s="22">
        <f t="shared" si="0"/>
        <v>-1.3060663802600734</v>
      </c>
      <c r="AH43" s="64"/>
      <c r="AI43" s="25">
        <f>A43</f>
        <v>2</v>
      </c>
      <c r="AJ43" s="82">
        <f t="shared" si="1"/>
        <v>719748.52954241936</v>
      </c>
      <c r="AK43" s="82">
        <f t="shared" si="1"/>
        <v>465044.19440734707</v>
      </c>
      <c r="AL43" s="66"/>
      <c r="AM43" s="9" t="str">
        <f>IF(A44=0,A43&amp;" - 1",A43&amp;" - "&amp;A44)</f>
        <v>2 - 3</v>
      </c>
      <c r="AN43" s="18">
        <f>AN42+F42+F43</f>
        <v>48.229999999981374</v>
      </c>
      <c r="AO43" s="18">
        <f>AN43*G43</f>
        <v>63.181299999863306</v>
      </c>
      <c r="AP43" s="9" t="str">
        <f>D43&amp;","&amp;C43</f>
        <v>465044.01,719748.21</v>
      </c>
    </row>
    <row r="44" spans="1:44" s="46" customFormat="1">
      <c r="A44" s="20">
        <f>A43+1</f>
        <v>3</v>
      </c>
      <c r="B44" s="44"/>
      <c r="C44" s="60">
        <v>719701.52</v>
      </c>
      <c r="D44" s="60">
        <v>465042.7</v>
      </c>
      <c r="E44" s="79"/>
      <c r="F44" s="72">
        <f>IF(C45=0,C44-$C$42,C44-C45)</f>
        <v>2.9599999999627471</v>
      </c>
      <c r="G44" s="72">
        <f>IF(D45=0,D44-$D$42,D44-D45)</f>
        <v>3.2900000000372529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4.4255734091781358</v>
      </c>
      <c r="N44" s="22">
        <f>IF(F44=0,,ATAN(G44/F44))</f>
        <v>0.83814917933512445</v>
      </c>
      <c r="O44" s="22">
        <f>ABS(DEGREES(N44))</f>
        <v>48.022410578256185</v>
      </c>
      <c r="P44" s="24" t="str">
        <f>TEXT(INT(O44),"00")</f>
        <v>48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48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48.016666666666666</v>
      </c>
      <c r="X44" s="22">
        <f>IF(R44="",W44,IF(R44="N",IF(U44="E",180+W44,180-W44),IF(U44="E",360-W44,W44)))</f>
        <v>48.016666666666666</v>
      </c>
      <c r="Y44" s="22">
        <f>RADIANS(X44)</f>
        <v>0.83804892916594387</v>
      </c>
      <c r="Z44" s="64"/>
      <c r="AA44" s="58">
        <f>-M44*COS(Y44)</f>
        <v>-2.9603298081446598</v>
      </c>
      <c r="AB44" s="58">
        <f>-M44*SIN(Y44)</f>
        <v>-3.2897032430045705</v>
      </c>
      <c r="AC44" s="64"/>
      <c r="AD44" s="82">
        <f>$AA$40/$M$40*M44</f>
        <v>-1.1817752045578122E-5</v>
      </c>
      <c r="AE44" s="82">
        <f>$AB$40/$M$40*M44</f>
        <v>1.7926864242111566E-4</v>
      </c>
      <c r="AF44" s="22">
        <f>AA44-AD44</f>
        <v>-2.9603179903926145</v>
      </c>
      <c r="AG44" s="22">
        <f>AB44-AE44</f>
        <v>-3.2898825116469914</v>
      </c>
      <c r="AH44" s="64"/>
      <c r="AI44" s="25">
        <f>A44</f>
        <v>3</v>
      </c>
      <c r="AJ44" s="82">
        <f t="shared" si="1"/>
        <v>719701.83950405731</v>
      </c>
      <c r="AK44" s="82">
        <f t="shared" si="1"/>
        <v>465042.88834096683</v>
      </c>
      <c r="AL44" s="66"/>
      <c r="AM44" s="9" t="str">
        <f>IF(A45=0,A44&amp;" - 1",A44&amp;" - "&amp;A45)</f>
        <v>3 - 4</v>
      </c>
      <c r="AN44" s="18">
        <f>AN43+F43+F44</f>
        <v>97.879999999888241</v>
      </c>
      <c r="AO44" s="18">
        <f>AN44*G44</f>
        <v>322.02520000327866</v>
      </c>
      <c r="AP44" s="9" t="str">
        <f>D44&amp;","&amp;C44</f>
        <v>465042.7,719701.52</v>
      </c>
    </row>
    <row r="45" spans="1:44" s="46" customFormat="1">
      <c r="A45" s="20">
        <f t="shared" ref="A45:A46" si="2">A44+1</f>
        <v>4</v>
      </c>
      <c r="B45" s="44"/>
      <c r="C45" s="60">
        <v>719698.56</v>
      </c>
      <c r="D45" s="60">
        <v>465039.41</v>
      </c>
      <c r="E45" s="79"/>
      <c r="F45" s="72">
        <f t="shared" ref="F45:F46" si="3">IF(C46=0,C45-$C$42,C45-C46)</f>
        <v>0.41000000003259629</v>
      </c>
      <c r="G45" s="72">
        <f t="shared" ref="G45:G46" si="4">IF(D46=0,D45-$D$42,D45-D46)</f>
        <v>20.899999999965075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20.904021144233635</v>
      </c>
      <c r="N45" s="22">
        <f t="shared" ref="N45:N46" si="11">IF(F45=0,,ATAN(G45/F45))</f>
        <v>1.5511816178002862</v>
      </c>
      <c r="O45" s="22">
        <f t="shared" ref="O45:O46" si="12">ABS(DEGREES(N45))</f>
        <v>88.876159958231526</v>
      </c>
      <c r="P45" s="24" t="str">
        <f t="shared" ref="P45:P46" si="13">TEXT(INT(O45),"00")</f>
        <v>88</v>
      </c>
      <c r="Q45" s="25" t="str">
        <f t="shared" ref="Q45:Q46" si="14">TEXT((O45-P45)*60,"00")</f>
        <v>53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88.88333333333334</v>
      </c>
      <c r="X45" s="22">
        <f t="shared" ref="X45:X46" si="20">IF(R45="",W45,IF(R45="N",IF(U45="E",180+W45,180-W45),IF(U45="E",360-W45,W45)))</f>
        <v>88.88333333333334</v>
      </c>
      <c r="Y45" s="22">
        <f t="shared" ref="Y45:Y46" si="21">RADIANS(X45)</f>
        <v>1.5513068168142934</v>
      </c>
      <c r="Z45" s="64"/>
      <c r="AA45" s="58">
        <f t="shared" ref="AA45:AA46" si="22">-M45*COS(Y45)</f>
        <v>-0.40738333743335475</v>
      </c>
      <c r="AB45" s="58">
        <f t="shared" ref="AB45:AB46" si="23">-M45*SIN(Y45)</f>
        <v>-20.900051167759099</v>
      </c>
      <c r="AC45" s="64"/>
      <c r="AD45" s="82">
        <f t="shared" ref="AD45:AD46" si="24">$AA$40/$M$40*M45</f>
        <v>-5.5820684868935974E-5</v>
      </c>
      <c r="AE45" s="82">
        <f t="shared" ref="AE45:AE46" si="25">$AB$40/$M$40*M45</f>
        <v>8.4676834958771795E-4</v>
      </c>
      <c r="AF45" s="22">
        <f t="shared" ref="AF45:AF46" si="26">AA45-AD45</f>
        <v>-0.40732751674848583</v>
      </c>
      <c r="AG45" s="22">
        <f t="shared" ref="AG45:AG46" si="27">AB45-AE45</f>
        <v>-20.900897936108688</v>
      </c>
      <c r="AH45" s="64"/>
      <c r="AI45" s="25">
        <f t="shared" ref="AI45:AI46" si="28">A45</f>
        <v>4</v>
      </c>
      <c r="AJ45" s="82">
        <f t="shared" ref="AJ45:AJ46" si="29">AJ44+AF44</f>
        <v>719698.87918606692</v>
      </c>
      <c r="AK45" s="82">
        <f t="shared" ref="AK45:AK46" si="30">AK44+AG44</f>
        <v>465039.59845845518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101.24999999988358</v>
      </c>
      <c r="AO45" s="18">
        <f t="shared" ref="AO45:AO46" si="33">AN45*G45</f>
        <v>2116.124999994031</v>
      </c>
      <c r="AP45" s="9" t="str">
        <f t="shared" ref="AP45:AP46" si="34">D45&amp;","&amp;C45</f>
        <v>465039.41,719698.56</v>
      </c>
    </row>
    <row r="46" spans="1:44" s="46" customFormat="1">
      <c r="A46" s="20">
        <f t="shared" si="2"/>
        <v>5</v>
      </c>
      <c r="B46" s="44"/>
      <c r="C46" s="60">
        <v>719698.15</v>
      </c>
      <c r="D46" s="60">
        <v>465018.51</v>
      </c>
      <c r="E46" s="79"/>
      <c r="F46" s="72">
        <f t="shared" si="3"/>
        <v>-50.82999999995809</v>
      </c>
      <c r="G46" s="72">
        <f t="shared" si="4"/>
        <v>1.0499999999883585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50.840843816716053</v>
      </c>
      <c r="N46" s="22">
        <f t="shared" si="11"/>
        <v>-2.0654154786628205E-2</v>
      </c>
      <c r="O46" s="22">
        <f t="shared" si="12"/>
        <v>1.1833958986837234</v>
      </c>
      <c r="P46" s="24" t="str">
        <f t="shared" si="13"/>
        <v>01</v>
      </c>
      <c r="Q46" s="25" t="str">
        <f t="shared" si="14"/>
        <v>11</v>
      </c>
      <c r="R46" s="23" t="str">
        <f t="shared" si="15"/>
        <v>N</v>
      </c>
      <c r="S46" s="25" t="str">
        <f t="shared" si="16"/>
        <v>01</v>
      </c>
      <c r="T46" s="25" t="str">
        <f t="shared" si="17"/>
        <v>11</v>
      </c>
      <c r="U46" s="24" t="str">
        <f t="shared" si="18"/>
        <v>W</v>
      </c>
      <c r="V46" s="44"/>
      <c r="W46" s="22">
        <f t="shared" si="19"/>
        <v>1.1833333333333333</v>
      </c>
      <c r="X46" s="22">
        <f t="shared" si="20"/>
        <v>178.81666666666666</v>
      </c>
      <c r="Y46" s="22">
        <f t="shared" si="21"/>
        <v>3.120939590774527</v>
      </c>
      <c r="Z46" s="64"/>
      <c r="AA46" s="58">
        <f t="shared" si="22"/>
        <v>50.830001146497715</v>
      </c>
      <c r="AB46" s="58">
        <f t="shared" si="23"/>
        <v>-1.0499444950834047</v>
      </c>
      <c r="AC46" s="64"/>
      <c r="AD46" s="82">
        <f t="shared" si="24"/>
        <v>-1.3576195228574728E-4</v>
      </c>
      <c r="AE46" s="82">
        <f t="shared" si="25"/>
        <v>2.0594323509954462E-3</v>
      </c>
      <c r="AF46" s="22">
        <f t="shared" si="26"/>
        <v>50.830136908450001</v>
      </c>
      <c r="AG46" s="22">
        <f t="shared" si="27"/>
        <v>-1.0520039274344002</v>
      </c>
      <c r="AH46" s="64"/>
      <c r="AI46" s="25">
        <f t="shared" si="28"/>
        <v>5</v>
      </c>
      <c r="AJ46" s="82">
        <f t="shared" si="29"/>
        <v>719698.47185855021</v>
      </c>
      <c r="AK46" s="82">
        <f t="shared" si="30"/>
        <v>465018.6975605191</v>
      </c>
      <c r="AL46" s="66"/>
      <c r="AM46" s="9" t="str">
        <f t="shared" si="31"/>
        <v>5 - 1</v>
      </c>
      <c r="AN46" s="18">
        <f t="shared" si="32"/>
        <v>50.82999999995809</v>
      </c>
      <c r="AO46" s="18">
        <f t="shared" si="33"/>
        <v>53.371499999364254</v>
      </c>
      <c r="AP46" s="9" t="str">
        <f t="shared" si="34"/>
        <v>465018.51,719698.15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60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61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62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63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64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81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2399.4210000052253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1199.7105000026127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5.790755666963212E-3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25653.020205246426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148.55037212825252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-5.9018063710247759E-4</v>
      </c>
      <c r="AB40" s="91">
        <f>SUM(AB42:AB65536)</f>
        <v>5.7606022263350098E-3</v>
      </c>
      <c r="AC40" s="91"/>
      <c r="AD40" s="91">
        <f>SUM(AD42:AD65536)</f>
        <v>-5.9018063710247748E-4</v>
      </c>
      <c r="AE40" s="91">
        <f>SUM(AE42:AE65536)</f>
        <v>5.7606022263350098E-3</v>
      </c>
      <c r="AF40" s="91">
        <f>SUM(AF42:AF65536)</f>
        <v>-6.5503158452884236E-15</v>
      </c>
      <c r="AG40" s="91">
        <f>SUM(AG42:AG65536)</f>
        <v>0</v>
      </c>
      <c r="AH40" s="92"/>
      <c r="AI40" s="93">
        <v>1</v>
      </c>
      <c r="AJ40" s="92">
        <f>AJ44+AF44</f>
        <v>719750.25462462672</v>
      </c>
      <c r="AK40" s="92">
        <f>AK44+AG44</f>
        <v>464994.09658056946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1479.640000000014</v>
      </c>
      <c r="G41" s="72">
        <f>IF(D42=0,D41-$D$41,D41-D42)</f>
        <v>-2567.2400000000489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2963.115884875293</v>
      </c>
      <c r="N41" s="36">
        <f>IF(F41=0,,ATAN(G41/F41))</f>
        <v>-1.0479447955962391</v>
      </c>
      <c r="O41" s="36">
        <f>ABS(DEGREES(N41))</f>
        <v>60.042813950364241</v>
      </c>
      <c r="P41" s="37" t="str">
        <f>TEXT(INT(O41),"00")</f>
        <v>60</v>
      </c>
      <c r="Q41" s="38" t="str">
        <f>TEXT((O41-P41)*60,"00")</f>
        <v>03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03</v>
      </c>
      <c r="U41" s="40" t="str">
        <f>IF(L41="",IF(G41&gt;0,"W","E"),"")</f>
        <v>E</v>
      </c>
      <c r="V41" s="41"/>
      <c r="W41" s="22">
        <f>IF(S41="due",90*(I41+K41),S41+T41/60)</f>
        <v>60.05</v>
      </c>
      <c r="X41" s="22">
        <f>IF(R41="",W41,IF(R41="N",IF(U41="E",180+W41,180-W41),IF(U41="E",360-W41,W41)))</f>
        <v>299.95</v>
      </c>
      <c r="Y41" s="22">
        <f>RADIANS(X41)</f>
        <v>5.2351150913569917</v>
      </c>
      <c r="Z41" s="64"/>
      <c r="AA41" s="58">
        <f>-M41*COS(Y41)</f>
        <v>-1479.3180045414076</v>
      </c>
      <c r="AB41" s="58">
        <f>-M41*SIN(Y41)</f>
        <v>2567.4255565916451</v>
      </c>
      <c r="AC41" s="64"/>
      <c r="AD41" s="22">
        <v>0</v>
      </c>
      <c r="AE41" s="22">
        <v>0</v>
      </c>
      <c r="AF41" s="22">
        <f t="shared" ref="AF41:AG43" si="0">AA41-AD41</f>
        <v>-1479.3180045414076</v>
      </c>
      <c r="AG41" s="22">
        <f t="shared" si="0"/>
        <v>2567.4255565916451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719748.98</v>
      </c>
      <c r="D42" s="60">
        <v>465017.46</v>
      </c>
      <c r="E42" s="79"/>
      <c r="F42" s="72">
        <f>IF(C43=0,C42-$C$42,C42-C43)</f>
        <v>50.82999999995809</v>
      </c>
      <c r="G42" s="72">
        <f>IF(D43=0,D42-$D$42,D42-D43)</f>
        <v>-1.0499999999883585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50.840843816716053</v>
      </c>
      <c r="N42" s="36">
        <f>IF(F42=0,,ATAN(G42/F42))</f>
        <v>-2.0654154786628205E-2</v>
      </c>
      <c r="O42" s="36">
        <f>ABS(DEGREES(N42))</f>
        <v>1.1833958986837234</v>
      </c>
      <c r="P42" s="37" t="str">
        <f>TEXT(INT(O42),"00")</f>
        <v>01</v>
      </c>
      <c r="Q42" s="38" t="str">
        <f>TEXT((O42-P42)*60,"00")</f>
        <v>11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1.1833333333333333</v>
      </c>
      <c r="X42" s="22">
        <f>IF(R42="",W42,IF(R42="N",IF(U42="E",180+W42,180-W42),IF(U42="E",360-W42,W42)))</f>
        <v>358.81666666666666</v>
      </c>
      <c r="Y42" s="22">
        <f>RADIANS(X42)</f>
        <v>6.2625322443643201</v>
      </c>
      <c r="Z42" s="64"/>
      <c r="AA42" s="58">
        <f>-M42*COS(Y42)</f>
        <v>-50.830001146497715</v>
      </c>
      <c r="AB42" s="58">
        <f>-M42*SIN(Y42)</f>
        <v>1.0499444950834109</v>
      </c>
      <c r="AC42" s="64"/>
      <c r="AD42" s="82">
        <f>$AA$40/$M$40*M42</f>
        <v>-2.0198725297484722E-4</v>
      </c>
      <c r="AE42" s="82">
        <f>$AB$40/$M$40*M42</f>
        <v>1.9715459065055003E-3</v>
      </c>
      <c r="AF42" s="22">
        <f t="shared" si="0"/>
        <v>-50.829799159244743</v>
      </c>
      <c r="AG42" s="22">
        <f t="shared" si="0"/>
        <v>1.0479729491769054</v>
      </c>
      <c r="AH42" s="63"/>
      <c r="AI42" s="38">
        <f>A42</f>
        <v>1</v>
      </c>
      <c r="AJ42" s="82">
        <f t="shared" ref="AJ42:AK44" si="1">AJ41+AF41</f>
        <v>719749.30199545855</v>
      </c>
      <c r="AK42" s="82">
        <f t="shared" si="1"/>
        <v>465017.64555659163</v>
      </c>
      <c r="AL42" s="66"/>
      <c r="AM42" s="9" t="str">
        <f>IF(A43=0,A42&amp;" - 1",A42&amp;" - "&amp;A43)</f>
        <v>1 - 2</v>
      </c>
      <c r="AN42" s="18">
        <f>F42</f>
        <v>50.82999999995809</v>
      </c>
      <c r="AO42" s="18">
        <f>AN42*G42</f>
        <v>-53.371499999364254</v>
      </c>
      <c r="AP42" s="9" t="str">
        <f>D42&amp;","&amp;C42</f>
        <v>465017.46,719748.98</v>
      </c>
    </row>
    <row r="43" spans="1:44">
      <c r="A43" s="20">
        <f>A42+1</f>
        <v>2</v>
      </c>
      <c r="B43" s="44"/>
      <c r="C43" s="60">
        <v>719698.15</v>
      </c>
      <c r="D43" s="60">
        <v>465018.51</v>
      </c>
      <c r="E43" s="79"/>
      <c r="F43" s="72">
        <f>IF(C44=0,C43-$C$42,C43-C44)</f>
        <v>-1.809999999939464</v>
      </c>
      <c r="G43" s="72">
        <f>IF(D44=0,D43-$D$42,D43-D44)</f>
        <v>24.100000000034925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24.167873303240075</v>
      </c>
      <c r="N43" s="36">
        <f>IF(F43=0,,ATAN(G43/F43))</f>
        <v>-1.4958333256876815</v>
      </c>
      <c r="O43" s="36">
        <f>ABS(DEGREES(N43))</f>
        <v>85.704936416922052</v>
      </c>
      <c r="P43" s="37" t="str">
        <f>TEXT(INT(O43),"00")</f>
        <v>85</v>
      </c>
      <c r="Q43" s="38" t="str">
        <f>TEXT((O43-P43)*60,"00")</f>
        <v>42</v>
      </c>
      <c r="R43" s="39" t="str">
        <f>IF(L43="",IF(F43&gt;0,"S","N"),"")</f>
        <v>N</v>
      </c>
      <c r="S43" s="25" t="str">
        <f>IF(L43="",IF(INT(Q43)=60,INT(P43+1),P43),"due")</f>
        <v>85</v>
      </c>
      <c r="T43" s="38" t="str">
        <f>IF(L43="",IF(INT(Q43)=60,"00",Q43),L43)</f>
        <v>42</v>
      </c>
      <c r="U43" s="40" t="str">
        <f>IF(L43="",IF(G43&gt;0,"W","E"),"")</f>
        <v>W</v>
      </c>
      <c r="V43" s="44"/>
      <c r="W43" s="22">
        <f>IF(S43="due",90*(I43+K43),S43+T43/60)</f>
        <v>85.7</v>
      </c>
      <c r="X43" s="22">
        <f>IF(R43="",W43,IF(R43="N",IF(U43="E",180+W43,180-W43),IF(U43="E",360-W43,W43)))</f>
        <v>94.3</v>
      </c>
      <c r="Y43" s="22">
        <f>RADIANS(X43)</f>
        <v>1.6458454846306527</v>
      </c>
      <c r="Z43" s="64"/>
      <c r="AA43" s="58">
        <f>-M43*COS(Y43)</f>
        <v>1.8120763703769338</v>
      </c>
      <c r="AB43" s="58">
        <f>-M43*SIN(Y43)</f>
        <v>-24.099843966909535</v>
      </c>
      <c r="AC43" s="64"/>
      <c r="AD43" s="82">
        <f>$AA$40/$M$40*M43</f>
        <v>-9.6017335124571213E-5</v>
      </c>
      <c r="AE43" s="82">
        <f>$AB$40/$M$40*M43</f>
        <v>9.3720064623082115E-4</v>
      </c>
      <c r="AF43" s="22">
        <f t="shared" si="0"/>
        <v>1.8121723877120584</v>
      </c>
      <c r="AG43" s="22">
        <f t="shared" si="0"/>
        <v>-24.100781167555766</v>
      </c>
      <c r="AH43" s="64"/>
      <c r="AI43" s="25">
        <f>A43</f>
        <v>2</v>
      </c>
      <c r="AJ43" s="82">
        <f t="shared" si="1"/>
        <v>719698.47219629935</v>
      </c>
      <c r="AK43" s="82">
        <f t="shared" si="1"/>
        <v>465018.69352954079</v>
      </c>
      <c r="AL43" s="66"/>
      <c r="AM43" s="9" t="str">
        <f>IF(A44=0,A43&amp;" - 1",A43&amp;" - "&amp;A44)</f>
        <v>2 - 3</v>
      </c>
      <c r="AN43" s="18">
        <f>AN42+F42+F43</f>
        <v>99.849999999976717</v>
      </c>
      <c r="AO43" s="18">
        <f>AN43*G43</f>
        <v>2406.3850000029261</v>
      </c>
      <c r="AP43" s="9" t="str">
        <f>D43&amp;","&amp;C43</f>
        <v>465018.51,719698.15</v>
      </c>
    </row>
    <row r="44" spans="1:44" s="46" customFormat="1">
      <c r="A44" s="20">
        <f>A43+1</f>
        <v>3</v>
      </c>
      <c r="B44" s="44"/>
      <c r="C44" s="60">
        <v>719699.96</v>
      </c>
      <c r="D44" s="60">
        <v>464994.41</v>
      </c>
      <c r="E44" s="79"/>
      <c r="F44" s="72">
        <f>IF(C45=0,C44-$C$42,C44-C45)</f>
        <v>-49.970000000088476</v>
      </c>
      <c r="G44" s="72">
        <f>IF(D45=0,D44-$D$42,D44-D45)</f>
        <v>0.5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49.97250143837951</v>
      </c>
      <c r="N44" s="22">
        <f>IF(F44=0,,ATAN(G44/F44))</f>
        <v>-1.0005669688148202E-2</v>
      </c>
      <c r="O44" s="22">
        <f>ABS(DEGREES(N44))</f>
        <v>0.57328264433287057</v>
      </c>
      <c r="P44" s="24" t="str">
        <f>TEXT(INT(O44),"00")</f>
        <v>00</v>
      </c>
      <c r="Q44" s="25" t="str">
        <f>TEXT((O44-P44)*60,"00")</f>
        <v>34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34</v>
      </c>
      <c r="U44" s="24" t="str">
        <f>IF(L44="",IF(G44&gt;0,"W","E"),"")</f>
        <v>W</v>
      </c>
      <c r="V44" s="44"/>
      <c r="W44" s="22">
        <f>IF(S44="due",90*(I44+K44),S44+T44/60)</f>
        <v>0.56666666666666665</v>
      </c>
      <c r="X44" s="22">
        <f>IF(R44="",W44,IF(R44="N",IF(U44="E",180+W44,180-W44),IF(U44="E",360-W44,W44)))</f>
        <v>179.43333333333334</v>
      </c>
      <c r="Y44" s="22">
        <f>RADIANS(X44)</f>
        <v>3.1317024544951586</v>
      </c>
      <c r="Z44" s="64"/>
      <c r="AA44" s="58">
        <f>-M44*COS(Y44)</f>
        <v>49.970057402248656</v>
      </c>
      <c r="AB44" s="58">
        <f>-M44*SIN(Y44)</f>
        <v>-0.49422993112157482</v>
      </c>
      <c r="AC44" s="64"/>
      <c r="AD44" s="82">
        <f>$AA$40/$M$40*M44</f>
        <v>-1.9853738710963562E-4</v>
      </c>
      <c r="AE44" s="82">
        <f>$AB$40/$M$40*M44</f>
        <v>1.9378726482954982E-3</v>
      </c>
      <c r="AF44" s="22">
        <f>AA44-AD44</f>
        <v>49.970255939635763</v>
      </c>
      <c r="AG44" s="22">
        <f>AB44-AE44</f>
        <v>-0.4961678037698703</v>
      </c>
      <c r="AH44" s="64"/>
      <c r="AI44" s="25">
        <f>A44</f>
        <v>3</v>
      </c>
      <c r="AJ44" s="82">
        <f t="shared" si="1"/>
        <v>719700.28436868708</v>
      </c>
      <c r="AK44" s="82">
        <f t="shared" si="1"/>
        <v>464994.59274837322</v>
      </c>
      <c r="AL44" s="66"/>
      <c r="AM44" s="9" t="str">
        <f>IF(A45=0,A44&amp;" - 1",A44&amp;" - "&amp;A45)</f>
        <v>3 - 4</v>
      </c>
      <c r="AN44" s="18">
        <f>AN43+F43+F44</f>
        <v>48.069999999948777</v>
      </c>
      <c r="AO44" s="18">
        <f>AN44*G44</f>
        <v>24.034999999974389</v>
      </c>
      <c r="AP44" s="9" t="str">
        <f>D44&amp;","&amp;C44</f>
        <v>464994.41,719699.96</v>
      </c>
    </row>
    <row r="45" spans="1:44" s="46" customFormat="1">
      <c r="A45" s="20">
        <f>A44+1</f>
        <v>4</v>
      </c>
      <c r="B45" s="44"/>
      <c r="C45" s="60">
        <v>719749.93</v>
      </c>
      <c r="D45" s="60">
        <v>464993.91</v>
      </c>
      <c r="E45" s="79"/>
      <c r="F45" s="72">
        <f>IF(C46=0,C45-$C$42,C45-C46)</f>
        <v>0.95000000006984919</v>
      </c>
      <c r="G45" s="72">
        <f>IF(D46=0,D45-$D$42,D45-D46)</f>
        <v>-23.550000000046566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23.569153569916885</v>
      </c>
      <c r="N45" s="22">
        <f>IF(F45=0,,ATAN(G45/F45))</f>
        <v>-1.530478484178931</v>
      </c>
      <c r="O45" s="22">
        <f>ABS(DEGREES(N45))</f>
        <v>87.689957779032483</v>
      </c>
      <c r="P45" s="24" t="str">
        <f>TEXT(INT(O45),"00")</f>
        <v>87</v>
      </c>
      <c r="Q45" s="25" t="str">
        <f>TEXT((O45-P45)*60,"00")</f>
        <v>41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41</v>
      </c>
      <c r="U45" s="24" t="str">
        <f>IF(L45="",IF(G45&gt;0,"W","E"),"")</f>
        <v>E</v>
      </c>
      <c r="V45" s="44"/>
      <c r="W45" s="22">
        <f>IF(S45="due",90*(I45+K45),S45+T45/60)</f>
        <v>87.683333333333337</v>
      </c>
      <c r="X45" s="22">
        <f>IF(R45="",W45,IF(R45="N",IF(U45="E",180+W45,180-W45),IF(U45="E",360-W45,W45)))</f>
        <v>272.31666666666666</v>
      </c>
      <c r="Y45" s="22">
        <f>RADIANS(X45)</f>
        <v>4.7528224413892248</v>
      </c>
      <c r="Z45" s="64"/>
      <c r="AA45" s="58">
        <f>-M45*COS(Y45)</f>
        <v>-0.95272280676497978</v>
      </c>
      <c r="AB45" s="58">
        <f>-M45*SIN(Y45)</f>
        <v>23.549890005174031</v>
      </c>
      <c r="AC45" s="64"/>
      <c r="AD45" s="82">
        <f>$AA$40/$M$40*M45</f>
        <v>-9.3638661893423507E-5</v>
      </c>
      <c r="AE45" s="82">
        <f>$AB$40/$M$40*M45</f>
        <v>9.1398302530319026E-4</v>
      </c>
      <c r="AF45" s="22">
        <f>AA45-AD45</f>
        <v>-0.9526291681030864</v>
      </c>
      <c r="AG45" s="22">
        <f>AB45-AE45</f>
        <v>23.548976022148729</v>
      </c>
      <c r="AH45" s="64"/>
      <c r="AI45" s="25">
        <f>A45</f>
        <v>4</v>
      </c>
      <c r="AJ45" s="82">
        <f t="shared" ref="AJ45" si="2">AJ44+AF44</f>
        <v>719750.25462462672</v>
      </c>
      <c r="AK45" s="82">
        <f t="shared" ref="AK45" si="3">AK44+AG44</f>
        <v>464994.09658056946</v>
      </c>
      <c r="AL45" s="66"/>
      <c r="AM45" s="9" t="str">
        <f>IF(A46=0,A45&amp;" - 1",A45&amp;" - "&amp;A46)</f>
        <v>4 - 1</v>
      </c>
      <c r="AN45" s="18">
        <f>AN44+F44+F45</f>
        <v>-0.95000000006984919</v>
      </c>
      <c r="AO45" s="18">
        <f>AN45*G45</f>
        <v>22.372500001689186</v>
      </c>
      <c r="AP45" s="9" t="str">
        <f>D45&amp;","&amp;C45</f>
        <v>464993.91,719749.93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4692</vt:lpstr>
      <vt:lpstr>4693</vt:lpstr>
      <vt:lpstr>4694</vt:lpstr>
      <vt:lpstr>4695</vt:lpstr>
      <vt:lpstr>4696</vt:lpstr>
      <vt:lpstr>4697</vt:lpstr>
      <vt:lpstr>4698</vt:lpstr>
      <vt:lpstr>4699</vt:lpstr>
      <vt:lpstr>4700</vt:lpstr>
      <vt:lpstr>4701</vt:lpstr>
      <vt:lpstr>'4692'!Print_Area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2007-05-23T06:43:25Z</dcterms:modified>
</cp:coreProperties>
</file>