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4702" sheetId="2" r:id="rId1"/>
    <sheet name="4703" sheetId="4" r:id="rId2"/>
    <sheet name="4704" sheetId="5" r:id="rId3"/>
    <sheet name="4705" sheetId="6" r:id="rId4"/>
    <sheet name="4706" sheetId="7" r:id="rId5"/>
    <sheet name="4707" sheetId="8" r:id="rId6"/>
    <sheet name="4708" sheetId="9" r:id="rId7"/>
    <sheet name="4709" sheetId="10" r:id="rId8"/>
    <sheet name="4710" sheetId="11" r:id="rId9"/>
    <sheet name="4711" sheetId="3" r:id="rId10"/>
  </sheets>
  <definedNames>
    <definedName name="_xlnm.Print_Area" localSheetId="0">'4702'!$A$1:$AJ$43</definedName>
  </definedNames>
  <calcPr calcId="124519"/>
</workbook>
</file>

<file path=xl/calcChain.xml><?xml version="1.0" encoding="utf-8"?>
<calcChain xmlns="http://schemas.openxmlformats.org/spreadsheetml/2006/main">
  <c r="AP46" i="3"/>
  <c r="G46"/>
  <c r="F46"/>
  <c r="N46" s="1"/>
  <c r="O46" s="1"/>
  <c r="AP45"/>
  <c r="G45"/>
  <c r="F45"/>
  <c r="N45" s="1"/>
  <c r="O45" s="1"/>
  <c r="A45"/>
  <c r="A46" s="1"/>
  <c r="AP47" i="11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6" i="10"/>
  <c r="G46"/>
  <c r="F46"/>
  <c r="N46" s="1"/>
  <c r="O46" s="1"/>
  <c r="AP45"/>
  <c r="G45"/>
  <c r="F45"/>
  <c r="N45" s="1"/>
  <c r="O45" s="1"/>
  <c r="A45"/>
  <c r="A46" s="1"/>
  <c r="AP46" i="9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5" i="7"/>
  <c r="G45"/>
  <c r="F45"/>
  <c r="N45" s="1"/>
  <c r="O45" s="1"/>
  <c r="A45"/>
  <c r="AM45" s="1"/>
  <c r="AP46" i="6"/>
  <c r="G46"/>
  <c r="F46"/>
  <c r="N46" s="1"/>
  <c r="O46" s="1"/>
  <c r="AP45"/>
  <c r="G45"/>
  <c r="F45"/>
  <c r="N45" s="1"/>
  <c r="O45" s="1"/>
  <c r="A45"/>
  <c r="A46" s="1"/>
  <c r="AP49" i="5"/>
  <c r="G49"/>
  <c r="F49"/>
  <c r="N49" s="1"/>
  <c r="O49" s="1"/>
  <c r="AP48"/>
  <c r="G48"/>
  <c r="F48"/>
  <c r="N48" s="1"/>
  <c r="O48" s="1"/>
  <c r="AP47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7" i="4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H48"/>
  <c r="H49"/>
  <c r="AN46"/>
  <c r="AO45"/>
  <c r="A47"/>
  <c r="AI46"/>
  <c r="AM45"/>
  <c r="P45"/>
  <c r="Q45" s="1"/>
  <c r="I45"/>
  <c r="P46"/>
  <c r="Q46" s="1"/>
  <c r="I46"/>
  <c r="P47"/>
  <c r="Q47" s="1"/>
  <c r="I47"/>
  <c r="P48"/>
  <c r="Q48" s="1"/>
  <c r="I48"/>
  <c r="P49"/>
  <c r="Q49" s="1"/>
  <c r="I49"/>
  <c r="J45"/>
  <c r="K45" s="1"/>
  <c r="M45"/>
  <c r="AI45"/>
  <c r="J46"/>
  <c r="K46" s="1"/>
  <c r="M46"/>
  <c r="J47"/>
  <c r="K47" s="1"/>
  <c r="M47"/>
  <c r="J48"/>
  <c r="K48" s="1"/>
  <c r="M48"/>
  <c r="J49"/>
  <c r="K49" s="1"/>
  <c r="M49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6"/>
  <c r="L45"/>
  <c r="AB42" i="11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6"/>
  <c r="L45"/>
  <c r="AB42" i="5"/>
  <c r="AA42"/>
  <c r="AB44"/>
  <c r="AA44"/>
  <c r="AB43"/>
  <c r="AA43"/>
  <c r="AB41"/>
  <c r="AG41" s="1"/>
  <c r="AK42" s="1"/>
  <c r="AA41"/>
  <c r="AF41" s="1"/>
  <c r="AJ42" s="1"/>
  <c r="M40"/>
  <c r="A48"/>
  <c r="AI47"/>
  <c r="AM46"/>
  <c r="AN47"/>
  <c r="AO46"/>
  <c r="L49"/>
  <c r="L48"/>
  <c r="L47"/>
  <c r="L46"/>
  <c r="L45"/>
  <c r="AB42" i="4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W41" i="2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6"/>
  <c r="T46"/>
  <c r="S46"/>
  <c r="W46" s="1"/>
  <c r="R46"/>
  <c r="X46" s="1"/>
  <c r="Y46" s="1"/>
  <c r="U45" i="11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5" i="6"/>
  <c r="T45"/>
  <c r="S45"/>
  <c r="W45" s="1"/>
  <c r="R45"/>
  <c r="X45" s="1"/>
  <c r="Y45" s="1"/>
  <c r="U46"/>
  <c r="T46"/>
  <c r="S46"/>
  <c r="W46" s="1"/>
  <c r="R46"/>
  <c r="X46" s="1"/>
  <c r="Y46" s="1"/>
  <c r="U45" i="5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8"/>
  <c r="T48"/>
  <c r="S48"/>
  <c r="W48" s="1"/>
  <c r="R48"/>
  <c r="X48" s="1"/>
  <c r="Y48" s="1"/>
  <c r="U49"/>
  <c r="T49"/>
  <c r="S49"/>
  <c r="W49" s="1"/>
  <c r="R49"/>
  <c r="X49" s="1"/>
  <c r="Y49" s="1"/>
  <c r="AN48"/>
  <c r="AO47"/>
  <c r="A49"/>
  <c r="AI48"/>
  <c r="AM47"/>
  <c r="U45" i="4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6" i="3" l="1"/>
  <c r="AA46"/>
  <c r="AB45"/>
  <c r="AA45"/>
  <c r="AB47" i="11"/>
  <c r="AA47"/>
  <c r="AB46"/>
  <c r="AA46"/>
  <c r="AB45"/>
  <c r="AA45"/>
  <c r="AB46" i="10"/>
  <c r="AA46"/>
  <c r="AB45"/>
  <c r="AA45"/>
  <c r="AB46" i="9"/>
  <c r="AA46"/>
  <c r="AB45"/>
  <c r="AA45"/>
  <c r="AB46" i="8"/>
  <c r="AA46"/>
  <c r="AB45"/>
  <c r="AA45"/>
  <c r="AB45" i="7"/>
  <c r="AA45"/>
  <c r="AB46" i="6"/>
  <c r="AA46"/>
  <c r="AB45"/>
  <c r="AA45"/>
  <c r="AM49" i="5"/>
  <c r="AI49"/>
  <c r="AM48"/>
  <c r="AN49"/>
  <c r="AO49" s="1"/>
  <c r="AO48"/>
  <c r="AB49"/>
  <c r="AA49"/>
  <c r="AB48"/>
  <c r="AA48"/>
  <c r="AB47"/>
  <c r="AA47"/>
  <c r="AB46"/>
  <c r="AA46"/>
  <c r="AB45"/>
  <c r="AA45"/>
  <c r="C28"/>
  <c r="C29" s="1"/>
  <c r="AB47" i="4"/>
  <c r="AA47"/>
  <c r="AB46"/>
  <c r="AA46"/>
  <c r="AB45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6" i="3" l="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7" i="11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6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9" i="5"/>
  <c r="AG49" s="1"/>
  <c r="AE48"/>
  <c r="AG48" s="1"/>
  <c r="AE47"/>
  <c r="AG47" s="1"/>
  <c r="AE46"/>
  <c r="AG46" s="1"/>
  <c r="AE45"/>
  <c r="AG45" s="1"/>
  <c r="AE42"/>
  <c r="AE43"/>
  <c r="AG43" s="1"/>
  <c r="AE44"/>
  <c r="AG44" s="1"/>
  <c r="AD49"/>
  <c r="AF49" s="1"/>
  <c r="AD48"/>
  <c r="AF48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7" i="4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6" s="1"/>
  <c r="AJ40"/>
  <c r="AK45"/>
  <c r="AK46" s="1"/>
  <c r="AK40"/>
  <c r="AJ45" i="11"/>
  <c r="AJ46" s="1"/>
  <c r="AJ47" s="1"/>
  <c r="AJ40"/>
  <c r="AK45"/>
  <c r="AK46" s="1"/>
  <c r="AK47" s="1"/>
  <c r="AK40"/>
  <c r="AJ45" i="10"/>
  <c r="AJ46" s="1"/>
  <c r="AJ40"/>
  <c r="AK45"/>
  <c r="AK46" s="1"/>
  <c r="AK40"/>
  <c r="AJ45" i="9"/>
  <c r="AJ46" s="1"/>
  <c r="AJ40"/>
  <c r="AK45"/>
  <c r="AK46" s="1"/>
  <c r="AK40"/>
  <c r="AJ45" i="8"/>
  <c r="AJ46" s="1"/>
  <c r="AJ40"/>
  <c r="AK45"/>
  <c r="AK46" s="1"/>
  <c r="AK40"/>
  <c r="AJ45" i="7"/>
  <c r="AJ40"/>
  <c r="AK45"/>
  <c r="AK40"/>
  <c r="AJ45" i="6"/>
  <c r="AJ46" s="1"/>
  <c r="AJ40"/>
  <c r="AK45"/>
  <c r="AK46" s="1"/>
  <c r="AK40"/>
  <c r="AJ45" i="5"/>
  <c r="AJ46" s="1"/>
  <c r="AJ47" s="1"/>
  <c r="AJ48" s="1"/>
  <c r="AJ49" s="1"/>
  <c r="AJ40"/>
  <c r="AK45"/>
  <c r="AK46" s="1"/>
  <c r="AK47" s="1"/>
  <c r="AK48" s="1"/>
  <c r="AK49" s="1"/>
  <c r="AK40"/>
  <c r="AJ45" i="4"/>
  <c r="AJ46" s="1"/>
  <c r="AJ47" s="1"/>
  <c r="AJ40"/>
  <c r="AK45"/>
  <c r="AK46" s="1"/>
  <c r="AK47" s="1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<sst xmlns="http://schemas.openxmlformats.org/spreadsheetml/2006/main" count="930" uniqueCount="102">
  <si>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</si>
  <si>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</si>
  <si>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</si>
  <si>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</si>
  <si>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</si>
  <si>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</si>
  <si>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</si>
  <si>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</si>
  <si>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</si>
  <si>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</si>
  <si>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</si>
  <si>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</si>
  <si>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</si>
  <si>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</si>
  <si>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</si>
  <si>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</si>
  <si>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</si>
  <si>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</si>
  <si>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</si>
  <si>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</si>
  <si>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</si>
  <si>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</si>
  <si>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</si>
  <si>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</si>
  <si>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</si>
  <si>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</si>
  <si>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</si>
  <si>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</si>
  <si>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</si>
  <si>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</si>
  <si>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</si>
  <si>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</si>
  <si>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</si>
  <si>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</si>
  <si>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</si>
  <si>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</si>
  <si>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</si>
  <si>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</si>
  <si>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</si>
  <si>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</si>
  <si>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</si>
  <si>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</si>
  <si>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</si>
  <si>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</si>
  <si>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</si>
  <si>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</si>
  <si>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</si>
  <si>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</si>
  <si>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</si>
  <si>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</si>
  <si>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</si>
  <si>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</si>
  <si>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</si>
  <si>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</si>
  <si>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</si>
  <si>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</si>
  <si>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</si>
  <si>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4702</t>
  </si>
  <si>
    <t>Bautista, Agnes</t>
  </si>
  <si>
    <t>409 C-4</t>
  </si>
  <si>
    <t>6 30 N. 124 40 E.</t>
  </si>
  <si>
    <t>Bo.1 Lopez Jaena</t>
  </si>
  <si>
    <t>Norala</t>
  </si>
  <si>
    <t>South Cotabato</t>
  </si>
  <si>
    <t>Mindanao</t>
  </si>
  <si>
    <t>L. Clarin</t>
  </si>
  <si>
    <t>November 16, 1972</t>
  </si>
  <si>
    <t>1,245.19</t>
  </si>
  <si>
    <t>BLLM 1</t>
  </si>
  <si>
    <t>4703</t>
  </si>
  <si>
    <t>Bautista, Asterio</t>
  </si>
  <si>
    <t xml:space="preserve">409 C-4 </t>
  </si>
  <si>
    <t>1,415.82</t>
  </si>
  <si>
    <t>4704</t>
  </si>
  <si>
    <t>Plaza Site</t>
  </si>
  <si>
    <t>9,995.44</t>
  </si>
  <si>
    <t>4705</t>
  </si>
  <si>
    <t>Sulivan, Agripino</t>
  </si>
  <si>
    <t>6 30 N. 124 41 E.</t>
  </si>
  <si>
    <t>November 14, 1972</t>
  </si>
  <si>
    <t>1,440.14</t>
  </si>
  <si>
    <t>4706</t>
  </si>
  <si>
    <t>Divinagracia, Natividad</t>
  </si>
  <si>
    <t>1,447.99</t>
  </si>
  <si>
    <t>4707</t>
  </si>
  <si>
    <t>Ocaban, Adelaida</t>
  </si>
  <si>
    <t>November 15, 1972</t>
  </si>
  <si>
    <t>1,437.62</t>
  </si>
  <si>
    <t>4708</t>
  </si>
  <si>
    <t>Solotorio, Atanacio</t>
  </si>
  <si>
    <t>1,415.59</t>
  </si>
  <si>
    <t>4709</t>
  </si>
  <si>
    <t>Apolonio, Crisanto</t>
  </si>
  <si>
    <t>Bo.1 Lapuz Jaena</t>
  </si>
  <si>
    <t>1,758.91</t>
  </si>
  <si>
    <t>4710</t>
  </si>
  <si>
    <t>Pontimayor, Uldarico</t>
  </si>
  <si>
    <t>1,571.58</t>
  </si>
  <si>
    <t>4711</t>
  </si>
  <si>
    <t>Cantibar,Rodolfo</t>
  </si>
  <si>
    <t>Nov. 15, 1972</t>
  </si>
  <si>
    <t>1,436.63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</si>
</sst>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2490.375499998021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1245.1877499990105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5.0036808423524932E-3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29303.086435458797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29000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29000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146.6232922189044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-4.9601779432439375E-3</v>
      </c>
      <c r="AB40" s="91">
        <f>SUM(AB42:AB65536)</f>
        <v>-6.5837431866810903E-4</v>
      </c>
      <c r="AC40" s="91"/>
      <c r="AD40" s="91">
        <f>SUM(AD42:AD65536)</f>
        <v>-4.9601779432439375E-3</v>
      </c>
      <c r="AE40" s="91">
        <f>SUM(AE42:AE65536)</f>
        <v>-6.5837431866810903E-4</v>
      </c>
      <c r="AF40" s="91">
        <f>SUM(AF42:AF65536)</f>
        <v>-2.1094237467877974E-15</v>
      </c>
      <c r="AG40" s="91">
        <f>SUM(AG42:AG65536)</f>
        <v>0</v>
      </c>
      <c r="AH40" s="92"/>
      <c r="AI40" s="93">
        <v>1</v>
      </c>
      <c r="AJ40" s="92">
        <f>AJ44+AF44</f>
        <v>719703.96526736778</v>
      </c>
      <c r="AK40" s="92">
        <f>AK44+AG44</f>
        <v>464942.58978864027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1480.109999999986</v>
      </c>
      <c r="G41" s="72">
        <f>IF(D42=0,D41-$D$41,D41-D42)</f>
        <v>-2516.75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2919.7185094799734</v>
      </c>
      <c r="N41" s="36">
        <f>IF(F41=0,,ATAN(G41/F41))</f>
        <v>-1.0391700266087711</v>
      </c>
      <c r="O41" s="36">
        <f>ABS(DEGREES(N41))</f>
        <v>59.540056721180044</v>
      </c>
      <c r="P41" s="37" t="str">
        <f>TEXT(INT(O41),"00")</f>
        <v>59</v>
      </c>
      <c r="Q41" s="38" t="str">
        <f>TEXT((O41-P41)*60,"00")</f>
        <v>32</v>
      </c>
      <c r="R41" s="39" t="str">
        <f>IF(L41="",IF(F41&gt;0,"S","N"),"")</f>
        <v>S</v>
      </c>
      <c r="S41" s="25" t="str">
        <f>IF(L41="",IF(INT(Q41)=60,INT(P41+1),P41),"due")</f>
        <v>59</v>
      </c>
      <c r="T41" s="38" t="str">
        <f>IF(L41="",IF(INT(Q41)=60,"00",Q41),L41)</f>
        <v>32</v>
      </c>
      <c r="U41" s="40" t="str">
        <f>IF(L41="",IF(G41&gt;0,"W","E"),"")</f>
        <v>E</v>
      </c>
      <c r="V41" s="41"/>
      <c r="W41" s="22">
        <f>IF(S41="due",90*(I41+K41),S41+T41/60)</f>
        <v>59.533333333333331</v>
      </c>
      <c r="X41" s="22">
        <f>IF(R41="",W41,IF(R41="N",IF(U41="E",180+W41,180-W41),IF(U41="E",360-W41,W41)))</f>
        <v>300.4666666666667</v>
      </c>
      <c r="Y41" s="22">
        <f>RADIANS(X41)</f>
        <v>5.2441326258256291</v>
      </c>
      <c r="Z41" s="64"/>
      <c r="AA41" s="58">
        <f>-M41*COS(Y41)</f>
        <v>-1480.4053184788711</v>
      </c>
      <c r="AB41" s="58">
        <f>-M41*SIN(Y41)</f>
        <v>2516.5762987875869</v>
      </c>
      <c r="AC41" s="64"/>
      <c r="AD41" s="22">
        <v>0</v>
      </c>
      <c r="AE41" s="22">
        <v>0</v>
      </c>
      <c r="AF41" s="22">
        <f t="shared" ref="AF41:AG43" si="0">AA41-AD41</f>
        <v>-1480.4053184788711</v>
      </c>
      <c r="AG41" s="22">
        <f t="shared" si="0"/>
        <v>2516.5762987875869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719748.51</v>
      </c>
      <c r="D42" s="60">
        <v>464966.97</v>
      </c>
      <c r="E42" s="79"/>
      <c r="F42" s="72">
        <f>IF(C43=0,C42-$C$42,C42-C43)</f>
        <v>48.810000000055879</v>
      </c>
      <c r="G42" s="72">
        <f>IF(D43=0,D42-$D$42,D42-D43)</f>
        <v>-2.2800000000279397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48.863222366168017</v>
      </c>
      <c r="N42" s="36">
        <f>IF(F42=0,,ATAN(G42/F42))</f>
        <v>-4.6677809012067785E-2</v>
      </c>
      <c r="O42" s="36">
        <f>ABS(DEGREES(N42))</f>
        <v>2.6744414533092029</v>
      </c>
      <c r="P42" s="37" t="str">
        <f>TEXT(INT(O42),"00")</f>
        <v>02</v>
      </c>
      <c r="Q42" s="38" t="str">
        <f>TEXT((O42-P42)*60,"00")</f>
        <v>40</v>
      </c>
      <c r="R42" s="39" t="str">
        <f>IF(L42="",IF(F42&gt;0,"S","N"),"")</f>
        <v>S</v>
      </c>
      <c r="S42" s="25" t="str">
        <f>IF(L42="",IF(INT(Q42)=60,INT(P42+1),P42),"due")</f>
        <v>02</v>
      </c>
      <c r="T42" s="38" t="str">
        <f>IF(L42="",IF(INT(Q42)=60,"00",Q42),L42)</f>
        <v>40</v>
      </c>
      <c r="U42" s="40" t="str">
        <f>IF(L42="",IF(G42&gt;0,"W","E"),"")</f>
        <v>E</v>
      </c>
      <c r="V42" s="44"/>
      <c r="W42" s="22">
        <f>IF(S42="due",90*(I42+K42),S42+T42/60)</f>
        <v>2.6666666666666665</v>
      </c>
      <c r="X42" s="22">
        <f>IF(R42="",W42,IF(R42="N",IF(U42="E",180+W42,180-W42),IF(U42="E",360-W42,W42)))</f>
        <v>357.33333333333331</v>
      </c>
      <c r="Y42" s="22">
        <f>RADIANS(X42)</f>
        <v>6.2366431937930704</v>
      </c>
      <c r="Z42" s="64"/>
      <c r="AA42" s="58">
        <f>-M42*COS(Y42)</f>
        <v>-48.810308936704537</v>
      </c>
      <c r="AB42" s="58">
        <f>-M42*SIN(Y42)</f>
        <v>2.2733766755739135</v>
      </c>
      <c r="AC42" s="64"/>
      <c r="AD42" s="82">
        <f>$AA$40/$M$40*M42</f>
        <v>-1.6530134752030974E-3</v>
      </c>
      <c r="AE42" s="82">
        <f>$AB$40/$M$40*M42</f>
        <v>-2.1940777789401187E-4</v>
      </c>
      <c r="AF42" s="22">
        <f t="shared" si="0"/>
        <v>-48.808655923229331</v>
      </c>
      <c r="AG42" s="22">
        <f t="shared" si="0"/>
        <v>2.2735960833518076</v>
      </c>
      <c r="AH42" s="63"/>
      <c r="AI42" s="38">
        <f>A42</f>
        <v>1</v>
      </c>
      <c r="AJ42" s="82">
        <f t="shared" ref="AJ42:AK44" si="1">AJ41+AF41</f>
        <v>719748.21468152117</v>
      </c>
      <c r="AK42" s="82">
        <f t="shared" si="1"/>
        <v>464966.79629878758</v>
      </c>
      <c r="AL42" s="66"/>
      <c r="AM42" s="9" t="str">
        <f>IF(A43=0,A42&amp;" - 1",A42&amp;" - "&amp;A43)</f>
        <v>1 - 2</v>
      </c>
      <c r="AN42" s="18">
        <f>F42</f>
        <v>48.810000000055879</v>
      </c>
      <c r="AO42" s="18">
        <f>AN42*G42</f>
        <v>-111.28680000149114</v>
      </c>
      <c r="AP42" s="9" t="str">
        <f>D42&amp;","&amp;C42</f>
        <v>464966.97,719748.51</v>
      </c>
    </row>
    <row r="43" spans="1:44">
      <c r="A43" s="20">
        <f>A42+1</f>
        <v>2</v>
      </c>
      <c r="B43" s="44"/>
      <c r="C43" s="60">
        <v>719699.7</v>
      </c>
      <c r="D43" s="60">
        <v>464969.25</v>
      </c>
      <c r="E43" s="79"/>
      <c r="F43" s="72">
        <f>IF(C44=0,C43-$C$42,C43-C44)</f>
        <v>-1.6700000000419095</v>
      </c>
      <c r="G43" s="72">
        <f>IF(D44=0,D43-$D$42,D43-D44)</f>
        <v>23.760000000009313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23.818616668492368</v>
      </c>
      <c r="N43" s="36">
        <f>IF(F43=0,,ATAN(G43/F43))</f>
        <v>-1.5006255310765411</v>
      </c>
      <c r="O43" s="36">
        <f>ABS(DEGREES(N43))</f>
        <v>85.979509560263566</v>
      </c>
      <c r="P43" s="37" t="str">
        <f>TEXT(INT(O43),"00")</f>
        <v>85</v>
      </c>
      <c r="Q43" s="38" t="str">
        <f>TEXT((O43-P43)*60,"00")</f>
        <v>59</v>
      </c>
      <c r="R43" s="39" t="str">
        <f>IF(L43="",IF(F43&gt;0,"S","N"),"")</f>
        <v>N</v>
      </c>
      <c r="S43" s="25" t="str">
        <f>IF(L43="",IF(INT(Q43)=60,INT(P43+1),P43),"due")</f>
        <v>85</v>
      </c>
      <c r="T43" s="38" t="str">
        <f>IF(L43="",IF(INT(Q43)=60,"00",Q43),L43)</f>
        <v>59</v>
      </c>
      <c r="U43" s="40" t="str">
        <f>IF(L43="",IF(G43&gt;0,"W","E"),"")</f>
        <v>W</v>
      </c>
      <c r="V43" s="44"/>
      <c r="W43" s="22">
        <f>IF(S43="due",90*(I43+K43),S43+T43/60)</f>
        <v>85.983333333333334</v>
      </c>
      <c r="X43" s="22">
        <f>IF(R43="",W43,IF(R43="N",IF(U43="E",180+W43,180-W43),IF(U43="E",360-W43,W43)))</f>
        <v>94.016666666666666</v>
      </c>
      <c r="Y43" s="22">
        <f>RADIANS(X43)</f>
        <v>1.6409003850833355</v>
      </c>
      <c r="Z43" s="64"/>
      <c r="AA43" s="58">
        <f>-M43*COS(Y43)</f>
        <v>1.6684143149892694</v>
      </c>
      <c r="AB43" s="58">
        <f>-M43*SIN(Y43)</f>
        <v>-23.760111398605044</v>
      </c>
      <c r="AC43" s="64"/>
      <c r="AD43" s="82">
        <f>$AA$40/$M$40*M43</f>
        <v>-8.0576950121438924E-4</v>
      </c>
      <c r="AE43" s="82">
        <f>$AB$40/$M$40*M43</f>
        <v>-1.0695139417087564E-4</v>
      </c>
      <c r="AF43" s="22">
        <f t="shared" si="0"/>
        <v>1.6692200844904839</v>
      </c>
      <c r="AG43" s="22">
        <f t="shared" si="0"/>
        <v>-23.760004447210875</v>
      </c>
      <c r="AH43" s="64"/>
      <c r="AI43" s="25">
        <f>A43</f>
        <v>2</v>
      </c>
      <c r="AJ43" s="82">
        <f t="shared" si="1"/>
        <v>719699.40602559794</v>
      </c>
      <c r="AK43" s="82">
        <f t="shared" si="1"/>
        <v>464969.06989487092</v>
      </c>
      <c r="AL43" s="66"/>
      <c r="AM43" s="9" t="str">
        <f>IF(A44=0,A43&amp;" - 1",A43&amp;" - "&amp;A44)</f>
        <v>2 - 3</v>
      </c>
      <c r="AN43" s="18">
        <f>AN42+F42+F43</f>
        <v>95.950000000069849</v>
      </c>
      <c r="AO43" s="18">
        <f>AN43*G43</f>
        <v>2279.7720000025533</v>
      </c>
      <c r="AP43" s="9" t="str">
        <f>D43&amp;","&amp;C43</f>
        <v>464969.25,719699.7</v>
      </c>
    </row>
    <row r="44" spans="1:44" s="46" customFormat="1">
      <c r="A44" s="20">
        <f>A43+1</f>
        <v>3</v>
      </c>
      <c r="B44" s="44"/>
      <c r="C44" s="60">
        <v>719701.37</v>
      </c>
      <c r="D44" s="60">
        <v>464945.49</v>
      </c>
      <c r="E44" s="79"/>
      <c r="F44" s="72">
        <f>IF(C45=0,C44-$C$42,C44-C45)</f>
        <v>-2.8900000000139698</v>
      </c>
      <c r="G44" s="72">
        <f>IF(D45=0,D44-$D$42,D44-D45)</f>
        <v>2.7199999999720603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3.9686899601667998</v>
      </c>
      <c r="N44" s="22">
        <f>IF(F44=0,,ATAN(G44/F44))</f>
        <v>-0.75510440347113417</v>
      </c>
      <c r="O44" s="22">
        <f>ABS(DEGREES(N44))</f>
        <v>43.264295410639654</v>
      </c>
      <c r="P44" s="24" t="str">
        <f>TEXT(INT(O44),"00")</f>
        <v>43</v>
      </c>
      <c r="Q44" s="25" t="str">
        <f>TEXT((O44-P44)*60,"00")</f>
        <v>16</v>
      </c>
      <c r="R44" s="23" t="str">
        <f>IF(L44="",IF(F44&gt;0,"S","N"),"")</f>
        <v>N</v>
      </c>
      <c r="S44" s="25" t="str">
        <f>IF(L44="",IF(INT(Q44)=60,INT(P44+1),P44),"due")</f>
        <v>43</v>
      </c>
      <c r="T44" s="25" t="str">
        <f>IF(L44="",IF(INT(Q44)=60,"00",Q44),L44)</f>
        <v>16</v>
      </c>
      <c r="U44" s="24" t="str">
        <f>IF(L44="",IF(G44&gt;0,"W","E"),"")</f>
        <v>W</v>
      </c>
      <c r="V44" s="44"/>
      <c r="W44" s="22">
        <f>IF(S44="due",90*(I44+K44),S44+T44/60)</f>
        <v>43.266666666666666</v>
      </c>
      <c r="X44" s="22">
        <f>IF(R44="",W44,IF(R44="N",IF(U44="E",180+W44,180-W44),IF(U44="E",360-W44,W44)))</f>
        <v>136.73333333333335</v>
      </c>
      <c r="Y44" s="22">
        <f>RADIANS(X44)</f>
        <v>2.3864468638935801</v>
      </c>
      <c r="Z44" s="64"/>
      <c r="AA44" s="58">
        <f>-M44*COS(Y44)</f>
        <v>2.889887427006764</v>
      </c>
      <c r="AB44" s="58">
        <f>-M44*SIN(Y44)</f>
        <v>-2.7201196038330702</v>
      </c>
      <c r="AC44" s="64"/>
      <c r="AD44" s="82">
        <f>$AA$40/$M$40*M44</f>
        <v>-1.3425839855378001E-4</v>
      </c>
      <c r="AE44" s="82">
        <f>$AB$40/$M$40*M44</f>
        <v>-1.782038521293616E-5</v>
      </c>
      <c r="AF44" s="22">
        <f>AA44-AD44</f>
        <v>2.8900216854053178</v>
      </c>
      <c r="AG44" s="22">
        <f>AB44-AE44</f>
        <v>-2.7201017834478574</v>
      </c>
      <c r="AH44" s="64"/>
      <c r="AI44" s="25">
        <f>A44</f>
        <v>3</v>
      </c>
      <c r="AJ44" s="82">
        <f t="shared" si="1"/>
        <v>719701.07524568238</v>
      </c>
      <c r="AK44" s="82">
        <f t="shared" si="1"/>
        <v>464945.30989042373</v>
      </c>
      <c r="AL44" s="66"/>
      <c r="AM44" s="9" t="str">
        <f>IF(A45=0,A44&amp;" - 1",A44&amp;" - "&amp;A45)</f>
        <v>3 - 4</v>
      </c>
      <c r="AN44" s="18">
        <f>AN43+F43+F44</f>
        <v>91.39000000001397</v>
      </c>
      <c r="AO44" s="18">
        <f>AN44*G44</f>
        <v>248.5807999974846</v>
      </c>
      <c r="AP44" s="9" t="str">
        <f>D44&amp;","&amp;C44</f>
        <v>464945.49,719701.37</v>
      </c>
    </row>
    <row r="45" spans="1:44" s="46" customFormat="1">
      <c r="A45" s="20">
        <f t="shared" ref="A45:A46" si="2">A44+1</f>
        <v>4</v>
      </c>
      <c r="B45" s="44"/>
      <c r="C45" s="60">
        <v>719704.26</v>
      </c>
      <c r="D45" s="60">
        <v>464942.77</v>
      </c>
      <c r="E45" s="79"/>
      <c r="F45" s="72">
        <f t="shared" ref="F45:F46" si="3">IF(C46=0,C45-$C$42,C45-C46)</f>
        <v>-43.85999999998603</v>
      </c>
      <c r="G45" s="72">
        <f t="shared" ref="G45:G46" si="4">IF(D46=0,D45-$D$42,D45-D46)</f>
        <v>1.8699999999953434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43.899846241174437</v>
      </c>
      <c r="N45" s="22">
        <f t="shared" ref="N45:N46" si="11">IF(F45=0,,ATAN(G45/F45))</f>
        <v>-4.260985269655556E-2</v>
      </c>
      <c r="O45" s="22">
        <f t="shared" ref="O45:O46" si="12">ABS(DEGREES(N45))</f>
        <v>2.4413647251867636</v>
      </c>
      <c r="P45" s="24" t="str">
        <f t="shared" ref="P45:P46" si="13">TEXT(INT(O45),"00")</f>
        <v>02</v>
      </c>
      <c r="Q45" s="25" t="str">
        <f t="shared" ref="Q45:Q46" si="14">TEXT((O45-P45)*60,"00")</f>
        <v>26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02</v>
      </c>
      <c r="T45" s="25" t="str">
        <f t="shared" ref="T45:T46" si="17">IF(L45="",IF(INT(Q45)=60,"00",Q45),L45)</f>
        <v>26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2.4333333333333336</v>
      </c>
      <c r="X45" s="22">
        <f t="shared" ref="X45:X46" si="20">IF(R45="",W45,IF(R45="N",IF(U45="E",180+W45,180-W45),IF(U45="E",360-W45,W45)))</f>
        <v>177.56666666666666</v>
      </c>
      <c r="Y45" s="22">
        <f t="shared" ref="Y45:Y46" si="21">RADIANS(X45)</f>
        <v>3.0991229751245979</v>
      </c>
      <c r="Z45" s="64"/>
      <c r="AA45" s="58">
        <f t="shared" ref="AA45:AA46" si="22">-M45*COS(Y45)</f>
        <v>43.8602616948993</v>
      </c>
      <c r="AB45" s="58">
        <f t="shared" ref="AB45:AB46" si="23">-M45*SIN(Y45)</f>
        <v>-1.863851939856378</v>
      </c>
      <c r="AC45" s="64"/>
      <c r="AD45" s="82">
        <f t="shared" ref="AD45:AD46" si="24">$AA$40/$M$40*M45</f>
        <v>-1.4851054409021017E-3</v>
      </c>
      <c r="AE45" s="82">
        <f t="shared" ref="AE45:AE46" si="25">$AB$40/$M$40*M45</f>
        <v>-1.971210093653968E-4</v>
      </c>
      <c r="AF45" s="22">
        <f t="shared" ref="AF45:AF46" si="26">AA45-AD45</f>
        <v>43.8617468003402</v>
      </c>
      <c r="AG45" s="22">
        <f t="shared" ref="AG45:AG46" si="27">AB45-AE45</f>
        <v>-1.8636548188470126</v>
      </c>
      <c r="AH45" s="64"/>
      <c r="AI45" s="25">
        <f t="shared" ref="AI45:AI46" si="28">A45</f>
        <v>4</v>
      </c>
      <c r="AJ45" s="82">
        <f t="shared" ref="AJ45:AJ46" si="29">AJ44+AF44</f>
        <v>719703.96526736778</v>
      </c>
      <c r="AK45" s="82">
        <f t="shared" ref="AK45:AK46" si="30">AK44+AG44</f>
        <v>464942.58978864027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44.64000000001397</v>
      </c>
      <c r="AO45" s="18">
        <f t="shared" ref="AO45:AO46" si="33">AN45*G45</f>
        <v>83.476799999818255</v>
      </c>
      <c r="AP45" s="9" t="str">
        <f t="shared" ref="AP45:AP46" si="34">D45&amp;","&amp;C45</f>
        <v>464942.77,719704.26</v>
      </c>
    </row>
    <row r="46" spans="1:44" s="46" customFormat="1">
      <c r="A46" s="20">
        <f t="shared" si="2"/>
        <v>5</v>
      </c>
      <c r="B46" s="44"/>
      <c r="C46" s="60">
        <v>719748.12</v>
      </c>
      <c r="D46" s="60">
        <v>464940.9</v>
      </c>
      <c r="E46" s="79"/>
      <c r="F46" s="72">
        <f t="shared" si="3"/>
        <v>-0.39000000001396984</v>
      </c>
      <c r="G46" s="72">
        <f t="shared" si="4"/>
        <v>-26.069999999948777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26.072916982902779</v>
      </c>
      <c r="N46" s="22">
        <f t="shared" si="11"/>
        <v>1.5558377187861956</v>
      </c>
      <c r="O46" s="22">
        <f t="shared" si="12"/>
        <v>89.142934893710844</v>
      </c>
      <c r="P46" s="24" t="str">
        <f t="shared" si="13"/>
        <v>89</v>
      </c>
      <c r="Q46" s="25" t="str">
        <f t="shared" si="14"/>
        <v>09</v>
      </c>
      <c r="R46" s="23" t="str">
        <f t="shared" si="15"/>
        <v>N</v>
      </c>
      <c r="S46" s="25" t="str">
        <f t="shared" si="16"/>
        <v>89</v>
      </c>
      <c r="T46" s="25" t="str">
        <f t="shared" si="17"/>
        <v>09</v>
      </c>
      <c r="U46" s="24" t="str">
        <f t="shared" si="18"/>
        <v>E</v>
      </c>
      <c r="V46" s="44"/>
      <c r="W46" s="22">
        <f t="shared" si="19"/>
        <v>89.15</v>
      </c>
      <c r="X46" s="22">
        <f t="shared" si="20"/>
        <v>269.14999999999998</v>
      </c>
      <c r="Y46" s="22">
        <f t="shared" si="21"/>
        <v>4.6975536817427379</v>
      </c>
      <c r="Z46" s="64"/>
      <c r="AA46" s="58">
        <f t="shared" si="22"/>
        <v>0.3867853218659601</v>
      </c>
      <c r="AB46" s="58">
        <f t="shared" si="23"/>
        <v>26.070047892401909</v>
      </c>
      <c r="AC46" s="64"/>
      <c r="AD46" s="82">
        <f t="shared" si="24"/>
        <v>-8.8203112737056898E-4</v>
      </c>
      <c r="AE46" s="82">
        <f t="shared" si="25"/>
        <v>-1.1707375202488855E-4</v>
      </c>
      <c r="AF46" s="22">
        <f t="shared" si="26"/>
        <v>0.38766735299333066</v>
      </c>
      <c r="AG46" s="22">
        <f t="shared" si="27"/>
        <v>26.070164966153936</v>
      </c>
      <c r="AH46" s="64"/>
      <c r="AI46" s="25">
        <f t="shared" si="28"/>
        <v>5</v>
      </c>
      <c r="AJ46" s="82">
        <f t="shared" si="29"/>
        <v>719747.82701416814</v>
      </c>
      <c r="AK46" s="82">
        <f t="shared" si="30"/>
        <v>464940.72613382142</v>
      </c>
      <c r="AL46" s="66"/>
      <c r="AM46" s="9" t="str">
        <f t="shared" si="31"/>
        <v>5 - 1</v>
      </c>
      <c r="AN46" s="18">
        <f t="shared" si="32"/>
        <v>0.39000000001396984</v>
      </c>
      <c r="AO46" s="18">
        <f t="shared" si="33"/>
        <v>-10.167300000344216</v>
      </c>
      <c r="AP46" s="9" t="str">
        <f t="shared" si="34"/>
        <v>464940.9,719748.12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99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78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100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101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2873.2675999976145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1436.6337999988073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5.9395298791935554E-3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25570.987453186026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26000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26000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151.87964401868192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-4.9373157099080744E-3</v>
      </c>
      <c r="AB40" s="91">
        <f>SUM(AB42:AB65536)</f>
        <v>3.3016554584825997E-3</v>
      </c>
      <c r="AC40" s="91"/>
      <c r="AD40" s="91">
        <f>SUM(AD42:AD65536)</f>
        <v>-4.9373157099080744E-3</v>
      </c>
      <c r="AE40" s="91">
        <f>SUM(AE42:AE65536)</f>
        <v>3.3016554584825992E-3</v>
      </c>
      <c r="AF40" s="91">
        <f>SUM(AF42:AF65536)</f>
        <v>2.7755575615628914E-15</v>
      </c>
      <c r="AG40" s="91">
        <f>SUM(AG42:AG65536)</f>
        <v>0</v>
      </c>
      <c r="AH40" s="92"/>
      <c r="AI40" s="93">
        <v>1</v>
      </c>
      <c r="AJ40" s="92">
        <f>AJ44+AF44</f>
        <v>719617.13482605305</v>
      </c>
      <c r="AK40" s="92">
        <f>AK44+AG44</f>
        <v>465108.55863375746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1612.7900000000373</v>
      </c>
      <c r="G41" s="72">
        <f>IF(D42=0,D41-$D$41,D41-D42)</f>
        <v>-2693.9500000000116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3139.818177315397</v>
      </c>
      <c r="N41" s="36">
        <f>IF(F41=0,,ATAN(G41/F41))</f>
        <v>-1.0313545344646271</v>
      </c>
      <c r="O41" s="36">
        <f>ABS(DEGREES(N41))</f>
        <v>59.092262006502935</v>
      </c>
      <c r="P41" s="37" t="str">
        <f>TEXT(INT(O41),"00")</f>
        <v>59</v>
      </c>
      <c r="Q41" s="38" t="str">
        <f>TEXT((O41-P41)*60,"00")</f>
        <v>06</v>
      </c>
      <c r="R41" s="39" t="str">
        <f>IF(L41="",IF(F41&gt;0,"S","N"),"")</f>
        <v>S</v>
      </c>
      <c r="S41" s="25" t="str">
        <f>IF(L41="",IF(INT(Q41)=60,INT(P41+1),P41),"due")</f>
        <v>59</v>
      </c>
      <c r="T41" s="38" t="str">
        <f>IF(L41="",IF(INT(Q41)=60,"00",Q41),L41)</f>
        <v>06</v>
      </c>
      <c r="U41" s="40" t="str">
        <f>IF(L41="",IF(G41&gt;0,"W","E"),"")</f>
        <v>E</v>
      </c>
      <c r="V41" s="41"/>
      <c r="W41" s="22">
        <f>IF(S41="due",90*(I41+K41),S41+T41/60)</f>
        <v>59.1</v>
      </c>
      <c r="X41" s="22">
        <f>IF(R41="",W41,IF(R41="N",IF(U41="E",180+W41,180-W41),IF(U41="E",360-W41,W41)))</f>
        <v>300.89999999999998</v>
      </c>
      <c r="Y41" s="22">
        <f>RADIANS(X41)</f>
        <v>5.2516957192509368</v>
      </c>
      <c r="Z41" s="64"/>
      <c r="AA41" s="58">
        <f>-M41*COS(Y41)</f>
        <v>-1612.4261580135483</v>
      </c>
      <c r="AB41" s="58">
        <f>-M41*SIN(Y41)</f>
        <v>2694.1677883075231</v>
      </c>
      <c r="AC41" s="64"/>
      <c r="AD41" s="22">
        <v>0</v>
      </c>
      <c r="AE41" s="22">
        <v>0</v>
      </c>
      <c r="AF41" s="22">
        <f t="shared" ref="AF41:AG43" si="0">AA41-AD41</f>
        <v>-1612.4261580135483</v>
      </c>
      <c r="AG41" s="22">
        <f t="shared" si="0"/>
        <v>2694.1677883075231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719615.83</v>
      </c>
      <c r="D42" s="60">
        <v>465144.17</v>
      </c>
      <c r="E42" s="79"/>
      <c r="F42" s="72">
        <f>IF(C43=0,C42-$C$42,C42-C43)</f>
        <v>40.039999999920838</v>
      </c>
      <c r="G42" s="72">
        <f>IF(D43=0,D42-$D$42,D42-D43)</f>
        <v>1.0399999999790452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40.053504216155879</v>
      </c>
      <c r="N42" s="36">
        <f>IF(F42=0,,ATAN(G42/F42))</f>
        <v>2.5968187211084712E-2</v>
      </c>
      <c r="O42" s="36">
        <f>ABS(DEGREES(N42))</f>
        <v>1.4878675288007539</v>
      </c>
      <c r="P42" s="37" t="str">
        <f>TEXT(INT(O42),"00")</f>
        <v>01</v>
      </c>
      <c r="Q42" s="38" t="str">
        <f>TEXT((O42-P42)*60,"00")</f>
        <v>29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29</v>
      </c>
      <c r="U42" s="40" t="str">
        <f>IF(L42="",IF(G42&gt;0,"W","E"),"")</f>
        <v>W</v>
      </c>
      <c r="V42" s="44"/>
      <c r="W42" s="22">
        <f>IF(S42="due",90*(I42+K42),S42+T42/60)</f>
        <v>1.4833333333333334</v>
      </c>
      <c r="X42" s="22">
        <f>IF(R42="",W42,IF(R42="N",IF(U42="E",180+W42,180-W42),IF(U42="E",360-W42,W42)))</f>
        <v>1.4833333333333334</v>
      </c>
      <c r="Y42" s="22">
        <f>RADIANS(X42)</f>
        <v>2.5889050571249222E-2</v>
      </c>
      <c r="Z42" s="64"/>
      <c r="AA42" s="58">
        <f>-M42*COS(Y42)</f>
        <v>-40.040082176648767</v>
      </c>
      <c r="AB42" s="58">
        <f>-M42*SIN(Y42)</f>
        <v>-1.0368313656667896</v>
      </c>
      <c r="AC42" s="64"/>
      <c r="AD42" s="82">
        <f>$AA$40/$M$40*M42</f>
        <v>-1.3020625435425086E-3</v>
      </c>
      <c r="AE42" s="82">
        <f>$AB$40/$M$40*M42</f>
        <v>8.7070832751201587E-4</v>
      </c>
      <c r="AF42" s="22">
        <f t="shared" si="0"/>
        <v>-40.038780114105222</v>
      </c>
      <c r="AG42" s="22">
        <f t="shared" si="0"/>
        <v>-1.0377020739943017</v>
      </c>
      <c r="AH42" s="63"/>
      <c r="AI42" s="38">
        <f>A42</f>
        <v>1</v>
      </c>
      <c r="AJ42" s="82">
        <f t="shared" ref="AJ42:AK44" si="1">AJ41+AF41</f>
        <v>719616.19384198647</v>
      </c>
      <c r="AK42" s="82">
        <f t="shared" si="1"/>
        <v>465144.3877883075</v>
      </c>
      <c r="AL42" s="66"/>
      <c r="AM42" s="9" t="str">
        <f>IF(A43=0,A42&amp;" - 1",A42&amp;" - "&amp;A43)</f>
        <v>1 - 2</v>
      </c>
      <c r="AN42" s="18">
        <f>F42</f>
        <v>40.039999999920838</v>
      </c>
      <c r="AO42" s="18">
        <f>AN42*G42</f>
        <v>41.641599999078643</v>
      </c>
      <c r="AP42" s="9" t="str">
        <f>D42&amp;","&amp;C42</f>
        <v>465144.17,719615.83</v>
      </c>
    </row>
    <row r="43" spans="1:44">
      <c r="A43" s="20">
        <f>A42+1</f>
        <v>2</v>
      </c>
      <c r="B43" s="44"/>
      <c r="C43" s="60">
        <v>719575.79</v>
      </c>
      <c r="D43" s="60">
        <v>465143.13</v>
      </c>
      <c r="E43" s="79"/>
      <c r="F43" s="72">
        <f>IF(C44=0,C43-$C$42,C43-C44)</f>
        <v>-1.0399999999208376</v>
      </c>
      <c r="G43" s="72">
        <f>IF(D44=0,D43-$D$42,D43-D44)</f>
        <v>36.010000000009313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36.025014920198245</v>
      </c>
      <c r="N43" s="36">
        <f>IF(F43=0,,ATAN(G43/F43))</f>
        <v>-1.541923486241201</v>
      </c>
      <c r="O43" s="36">
        <f>ABS(DEGREES(N43))</f>
        <v>88.345708093719082</v>
      </c>
      <c r="P43" s="37" t="str">
        <f>TEXT(INT(O43),"00")</f>
        <v>88</v>
      </c>
      <c r="Q43" s="38" t="str">
        <f>TEXT((O43-P43)*60,"00")</f>
        <v>21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21</v>
      </c>
      <c r="U43" s="40" t="str">
        <f>IF(L43="",IF(G43&gt;0,"W","E"),"")</f>
        <v>W</v>
      </c>
      <c r="V43" s="44"/>
      <c r="W43" s="22">
        <f>IF(S43="due",90*(I43+K43),S43+T43/60)</f>
        <v>88.35</v>
      </c>
      <c r="X43" s="22">
        <f>IF(R43="",W43,IF(R43="N",IF(U43="E",180+W43,180-W43),IF(U43="E",360-W43,W43)))</f>
        <v>91.65</v>
      </c>
      <c r="Y43" s="22">
        <f>RADIANS(X43)</f>
        <v>1.5995942594528032</v>
      </c>
      <c r="Z43" s="64"/>
      <c r="AA43" s="58">
        <f>-M43*COS(Y43)</f>
        <v>1.0373025636781743</v>
      </c>
      <c r="AB43" s="58">
        <f>-M43*SIN(Y43)</f>
        <v>-36.010077803191329</v>
      </c>
      <c r="AC43" s="64"/>
      <c r="AD43" s="82">
        <f>$AA$40/$M$40*M43</f>
        <v>-1.1711040887960543E-3</v>
      </c>
      <c r="AE43" s="82">
        <f>$AB$40/$M$40*M43</f>
        <v>7.8313448732181105E-4</v>
      </c>
      <c r="AF43" s="22">
        <f t="shared" si="0"/>
        <v>1.0384736677669704</v>
      </c>
      <c r="AG43" s="22">
        <f t="shared" si="0"/>
        <v>-36.01086093767865</v>
      </c>
      <c r="AH43" s="64"/>
      <c r="AI43" s="25">
        <f>A43</f>
        <v>2</v>
      </c>
      <c r="AJ43" s="82">
        <f t="shared" si="1"/>
        <v>719576.15506187233</v>
      </c>
      <c r="AK43" s="82">
        <f t="shared" si="1"/>
        <v>465143.35008623352</v>
      </c>
      <c r="AL43" s="66"/>
      <c r="AM43" s="9" t="str">
        <f>IF(A44=0,A43&amp;" - 1",A43&amp;" - "&amp;A44)</f>
        <v>2 - 3</v>
      </c>
      <c r="AN43" s="18">
        <f>AN42+F42+F43</f>
        <v>79.039999999920838</v>
      </c>
      <c r="AO43" s="18">
        <f>AN43*G43</f>
        <v>2846.2303999978853</v>
      </c>
      <c r="AP43" s="9" t="str">
        <f>D43&amp;","&amp;C43</f>
        <v>465143.13,719575.79</v>
      </c>
    </row>
    <row r="44" spans="1:44" s="46" customFormat="1">
      <c r="A44" s="20">
        <f>A43+1</f>
        <v>3</v>
      </c>
      <c r="B44" s="44"/>
      <c r="C44" s="60">
        <v>719576.83</v>
      </c>
      <c r="D44" s="60">
        <v>465107.12</v>
      </c>
      <c r="E44" s="79"/>
      <c r="F44" s="72">
        <f>IF(C45=0,C44-$C$42,C44-C45)</f>
        <v>-39.940000000060536</v>
      </c>
      <c r="G44" s="72">
        <f>IF(D45=0,D44-$D$42,D44-D45)</f>
        <v>-1.220000000030268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39.958628605157479</v>
      </c>
      <c r="N44" s="22">
        <f>IF(F44=0,,ATAN(G44/F44))</f>
        <v>3.0536323815156231E-2</v>
      </c>
      <c r="O44" s="22">
        <f>ABS(DEGREES(N44))</f>
        <v>1.7496024764532763</v>
      </c>
      <c r="P44" s="24" t="str">
        <f>TEXT(INT(O44),"00")</f>
        <v>01</v>
      </c>
      <c r="Q44" s="25" t="str">
        <f>TEXT((O44-P44)*60,"00")</f>
        <v>45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45</v>
      </c>
      <c r="U44" s="24" t="str">
        <f>IF(L44="",IF(G44&gt;0,"W","E"),"")</f>
        <v>E</v>
      </c>
      <c r="V44" s="44"/>
      <c r="W44" s="22">
        <f>IF(S44="due",90*(I44+K44),S44+T44/60)</f>
        <v>1.75</v>
      </c>
      <c r="X44" s="22">
        <f>IF(R44="",W44,IF(R44="N",IF(U44="E",180+W44,180-W44),IF(U44="E",360-W44,W44)))</f>
        <v>181.75</v>
      </c>
      <c r="Y44" s="22">
        <f>RADIANS(X44)</f>
        <v>3.1721359154996938</v>
      </c>
      <c r="Z44" s="64"/>
      <c r="AA44" s="58">
        <f>-M44*COS(Y44)</f>
        <v>39.939991534623651</v>
      </c>
      <c r="AB44" s="58">
        <f>-M44*SIN(Y44)</f>
        <v>1.2202771075049894</v>
      </c>
      <c r="AC44" s="64"/>
      <c r="AD44" s="82">
        <f>$AA$40/$M$40*M44</f>
        <v>-1.2989783195327927E-3</v>
      </c>
      <c r="AE44" s="82">
        <f>$AB$40/$M$40*M44</f>
        <v>8.6864586166312825E-4</v>
      </c>
      <c r="AF44" s="22">
        <f>AA44-AD44</f>
        <v>39.941290512943183</v>
      </c>
      <c r="AG44" s="22">
        <f>AB44-AE44</f>
        <v>1.2194084616433263</v>
      </c>
      <c r="AH44" s="64"/>
      <c r="AI44" s="25">
        <f>A44</f>
        <v>3</v>
      </c>
      <c r="AJ44" s="82">
        <f t="shared" si="1"/>
        <v>719577.19353554014</v>
      </c>
      <c r="AK44" s="82">
        <f t="shared" si="1"/>
        <v>465107.33922529581</v>
      </c>
      <c r="AL44" s="66"/>
      <c r="AM44" s="9" t="str">
        <f>IF(A45=0,A44&amp;" - 1",A44&amp;" - "&amp;A45)</f>
        <v>3 - 4</v>
      </c>
      <c r="AN44" s="18">
        <f>AN43+F43+F44</f>
        <v>38.059999999939464</v>
      </c>
      <c r="AO44" s="18">
        <f>AN44*G44</f>
        <v>-46.433200001078148</v>
      </c>
      <c r="AP44" s="9" t="str">
        <f>D44&amp;","&amp;C44</f>
        <v>465107.12,719576.83</v>
      </c>
    </row>
    <row r="45" spans="1:44" s="46" customFormat="1">
      <c r="A45" s="20">
        <f t="shared" ref="A45:A46" si="2">A44+1</f>
        <v>4</v>
      </c>
      <c r="B45" s="44"/>
      <c r="C45" s="60">
        <v>719616.77</v>
      </c>
      <c r="D45" s="60">
        <v>465108.34</v>
      </c>
      <c r="E45" s="79"/>
      <c r="F45" s="72">
        <f t="shared" ref="F45:F46" si="3">IF(C46=0,C45-$C$42,C45-C46)</f>
        <v>0.68000000005122274</v>
      </c>
      <c r="G45" s="72">
        <f t="shared" ref="G45:G46" si="4">IF(D46=0,D45-$D$42,D45-D46)</f>
        <v>-23.949999999953434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23.9596514999246</v>
      </c>
      <c r="N45" s="22">
        <f t="shared" ref="N45:N46" si="11">IF(F45=0,,ATAN(G45/F45))</f>
        <v>-1.5424114681367149</v>
      </c>
      <c r="O45" s="22">
        <f t="shared" ref="O45:O46" si="12">ABS(DEGREES(N45))</f>
        <v>88.373667396810816</v>
      </c>
      <c r="P45" s="24" t="str">
        <f t="shared" ref="P45:P46" si="13">TEXT(INT(O45),"00")</f>
        <v>88</v>
      </c>
      <c r="Q45" s="25" t="str">
        <f t="shared" ref="Q45:Q46" si="14">TEXT((O45-P45)*60,"00")</f>
        <v>22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22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88.36666666666666</v>
      </c>
      <c r="X45" s="22">
        <f t="shared" ref="X45:X46" si="20">IF(R45="",W45,IF(R45="N",IF(U45="E",180+W45,180-W45),IF(U45="E",360-W45,W45)))</f>
        <v>271.63333333333333</v>
      </c>
      <c r="Y45" s="22">
        <f t="shared" ref="Y45:Y46" si="21">RADIANS(X45)</f>
        <v>4.7408960248339307</v>
      </c>
      <c r="Z45" s="64"/>
      <c r="AA45" s="58">
        <f t="shared" ref="AA45:AA46" si="22">-M45*COS(Y45)</f>
        <v>-0.68292634466381441</v>
      </c>
      <c r="AB45" s="58">
        <f t="shared" ref="AB45:AB46" si="23">-M45*SIN(Y45)</f>
        <v>23.949916734836538</v>
      </c>
      <c r="AC45" s="64"/>
      <c r="AD45" s="82">
        <f t="shared" ref="AD45:AD46" si="24">$AA$40/$M$40*M45</f>
        <v>-7.7888228220991402E-4</v>
      </c>
      <c r="AE45" s="82">
        <f t="shared" ref="AE45:AE46" si="25">$AB$40/$M$40*M45</f>
        <v>5.2085001034329784E-4</v>
      </c>
      <c r="AF45" s="22">
        <f t="shared" ref="AF45:AF46" si="26">AA45-AD45</f>
        <v>-0.68214746238160451</v>
      </c>
      <c r="AG45" s="22">
        <f t="shared" ref="AG45:AG46" si="27">AB45-AE45</f>
        <v>23.949395884826195</v>
      </c>
      <c r="AH45" s="64"/>
      <c r="AI45" s="25">
        <f t="shared" ref="AI45:AI46" si="28">A45</f>
        <v>4</v>
      </c>
      <c r="AJ45" s="82">
        <f t="shared" ref="AJ45:AJ46" si="29">AJ44+AF44</f>
        <v>719617.13482605305</v>
      </c>
      <c r="AK45" s="82">
        <f t="shared" ref="AK45:AK46" si="30">AK44+AG44</f>
        <v>465108.55863375746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-1.2000000000698492</v>
      </c>
      <c r="AO45" s="18">
        <f t="shared" ref="AO45:AO46" si="33">AN45*G45</f>
        <v>28.740000001617009</v>
      </c>
      <c r="AP45" s="9" t="str">
        <f t="shared" ref="AP45:AP46" si="34">D45&amp;","&amp;C45</f>
        <v>465108.34,719616.77</v>
      </c>
    </row>
    <row r="46" spans="1:44" s="46" customFormat="1">
      <c r="A46" s="20">
        <f t="shared" si="2"/>
        <v>5</v>
      </c>
      <c r="B46" s="44"/>
      <c r="C46" s="60">
        <v>719616.09</v>
      </c>
      <c r="D46" s="60">
        <v>465132.29</v>
      </c>
      <c r="E46" s="79"/>
      <c r="F46" s="72">
        <f t="shared" si="3"/>
        <v>0.26000000000931323</v>
      </c>
      <c r="G46" s="72">
        <f t="shared" si="4"/>
        <v>-11.880000000004657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11.882844777245703</v>
      </c>
      <c r="N46" s="22">
        <f t="shared" si="11"/>
        <v>-1.5489142981184973</v>
      </c>
      <c r="O46" s="22">
        <f t="shared" si="12"/>
        <v>88.746252109658087</v>
      </c>
      <c r="P46" s="24" t="str">
        <f t="shared" si="13"/>
        <v>88</v>
      </c>
      <c r="Q46" s="25" t="str">
        <f t="shared" si="14"/>
        <v>45</v>
      </c>
      <c r="R46" s="23" t="str">
        <f t="shared" si="15"/>
        <v>S</v>
      </c>
      <c r="S46" s="25" t="str">
        <f t="shared" si="16"/>
        <v>88</v>
      </c>
      <c r="T46" s="25" t="str">
        <f t="shared" si="17"/>
        <v>45</v>
      </c>
      <c r="U46" s="24" t="str">
        <f t="shared" si="18"/>
        <v>E</v>
      </c>
      <c r="V46" s="44"/>
      <c r="W46" s="22">
        <f t="shared" si="19"/>
        <v>88.75</v>
      </c>
      <c r="X46" s="22">
        <f t="shared" si="20"/>
        <v>271.25</v>
      </c>
      <c r="Y46" s="22">
        <f t="shared" si="21"/>
        <v>4.7342055960346192</v>
      </c>
      <c r="Z46" s="64"/>
      <c r="AA46" s="58">
        <f t="shared" si="22"/>
        <v>-0.25922289269915288</v>
      </c>
      <c r="AB46" s="58">
        <f t="shared" si="23"/>
        <v>11.880016981975075</v>
      </c>
      <c r="AC46" s="64"/>
      <c r="AD46" s="82">
        <f t="shared" si="24"/>
        <v>-3.8628847582680481E-4</v>
      </c>
      <c r="AE46" s="82">
        <f t="shared" si="25"/>
        <v>2.5831677164234645E-4</v>
      </c>
      <c r="AF46" s="22">
        <f t="shared" si="26"/>
        <v>-0.25883660422332611</v>
      </c>
      <c r="AG46" s="22">
        <f t="shared" si="27"/>
        <v>11.879758665203433</v>
      </c>
      <c r="AH46" s="64"/>
      <c r="AI46" s="25">
        <f t="shared" si="28"/>
        <v>5</v>
      </c>
      <c r="AJ46" s="82">
        <f t="shared" si="29"/>
        <v>719616.45267859066</v>
      </c>
      <c r="AK46" s="82">
        <f t="shared" si="30"/>
        <v>465132.50802964228</v>
      </c>
      <c r="AL46" s="66"/>
      <c r="AM46" s="9" t="str">
        <f t="shared" si="31"/>
        <v>5 - 1</v>
      </c>
      <c r="AN46" s="18">
        <f t="shared" si="32"/>
        <v>-0.26000000000931323</v>
      </c>
      <c r="AO46" s="18">
        <f t="shared" si="33"/>
        <v>3.0888000001118519</v>
      </c>
      <c r="AP46" s="9" t="str">
        <f t="shared" si="34"/>
        <v>465132.29,719616.09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24" sqref="D2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2831.6494000005432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1415.8247000002716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2.9600524088216596E-3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53661.066447203724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54000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54000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158.83956899698453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1.5774490871838243E-3</v>
      </c>
      <c r="AB40" s="91">
        <f>SUM(AB42:AB65536)</f>
        <v>2.5047084940794662E-3</v>
      </c>
      <c r="AC40" s="91"/>
      <c r="AD40" s="91">
        <f>SUM(AD42:AD65536)</f>
        <v>1.5774490871838243E-3</v>
      </c>
      <c r="AE40" s="91">
        <f>SUM(AE42:AE65536)</f>
        <v>2.5047084940794666E-3</v>
      </c>
      <c r="AF40" s="91">
        <f>SUM(AF42:AF65536)</f>
        <v>2.2204460492503131E-15</v>
      </c>
      <c r="AG40" s="91">
        <f>SUM(AG42:AG65536)</f>
        <v>0</v>
      </c>
      <c r="AH40" s="92"/>
      <c r="AI40" s="93">
        <v>1</v>
      </c>
      <c r="AJ40" s="92">
        <f>AJ44+AF44</f>
        <v>719775.37514253508</v>
      </c>
      <c r="AK40" s="92">
        <f>AK44+AG44</f>
        <v>464967.36748952093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1480.109999999986</v>
      </c>
      <c r="G41" s="72">
        <f>IF(D42=0,D41-$D$41,D41-D42)</f>
        <v>-2516.75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2919.7185094799734</v>
      </c>
      <c r="N41" s="36">
        <f>IF(F41=0,,ATAN(G41/F41))</f>
        <v>-1.0391700266087711</v>
      </c>
      <c r="O41" s="36">
        <f>ABS(DEGREES(N41))</f>
        <v>59.540056721180044</v>
      </c>
      <c r="P41" s="37" t="str">
        <f>TEXT(INT(O41),"00")</f>
        <v>59</v>
      </c>
      <c r="Q41" s="38" t="str">
        <f>TEXT((O41-P41)*60,"00")</f>
        <v>32</v>
      </c>
      <c r="R41" s="39" t="str">
        <f>IF(L41="",IF(F41&gt;0,"S","N"),"")</f>
        <v>S</v>
      </c>
      <c r="S41" s="25" t="str">
        <f>IF(L41="",IF(INT(Q41)=60,INT(P41+1),P41),"due")</f>
        <v>59</v>
      </c>
      <c r="T41" s="38" t="str">
        <f>IF(L41="",IF(INT(Q41)=60,"00",Q41),L41)</f>
        <v>32</v>
      </c>
      <c r="U41" s="40" t="str">
        <f>IF(L41="",IF(G41&gt;0,"W","E"),"")</f>
        <v>E</v>
      </c>
      <c r="V41" s="41"/>
      <c r="W41" s="22">
        <f>IF(S41="due",90*(I41+K41),S41+T41/60)</f>
        <v>59.533333333333331</v>
      </c>
      <c r="X41" s="22">
        <f>IF(R41="",W41,IF(R41="N",IF(U41="E",180+W41,180-W41),IF(U41="E",360-W41,W41)))</f>
        <v>300.4666666666667</v>
      </c>
      <c r="Y41" s="22">
        <f>RADIANS(X41)</f>
        <v>5.2441326258256291</v>
      </c>
      <c r="Z41" s="64"/>
      <c r="AA41" s="58">
        <f>-M41*COS(Y41)</f>
        <v>-1480.4053184788711</v>
      </c>
      <c r="AB41" s="58">
        <f>-M41*SIN(Y41)</f>
        <v>2516.5762987875869</v>
      </c>
      <c r="AC41" s="64"/>
      <c r="AD41" s="22">
        <v>0</v>
      </c>
      <c r="AE41" s="22">
        <v>0</v>
      </c>
      <c r="AF41" s="22">
        <f t="shared" ref="AF41:AG43" si="0">AA41-AD41</f>
        <v>-1480.4053184788711</v>
      </c>
      <c r="AG41" s="22">
        <f t="shared" si="0"/>
        <v>2516.5762987875869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719748.51</v>
      </c>
      <c r="D42" s="60">
        <v>464966.97</v>
      </c>
      <c r="E42" s="79"/>
      <c r="F42" s="72">
        <f>IF(C43=0,C42-$C$42,C42-C43)</f>
        <v>0.39000000001396984</v>
      </c>
      <c r="G42" s="72">
        <f>IF(D43=0,D42-$D$42,D42-D43)</f>
        <v>26.069999999948777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26.072916982902779</v>
      </c>
      <c r="N42" s="36">
        <f>IF(F42=0,,ATAN(G42/F42))</f>
        <v>1.5558377187861956</v>
      </c>
      <c r="O42" s="36">
        <f>ABS(DEGREES(N42))</f>
        <v>89.142934893710844</v>
      </c>
      <c r="P42" s="37" t="str">
        <f>TEXT(INT(O42),"00")</f>
        <v>89</v>
      </c>
      <c r="Q42" s="38" t="str">
        <f>TEXT((O42-P42)*60,"00")</f>
        <v>09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09</v>
      </c>
      <c r="U42" s="40" t="str">
        <f>IF(L42="",IF(G42&gt;0,"W","E"),"")</f>
        <v>W</v>
      </c>
      <c r="V42" s="44"/>
      <c r="W42" s="22">
        <f>IF(S42="due",90*(I42+K42),S42+T42/60)</f>
        <v>89.15</v>
      </c>
      <c r="X42" s="22">
        <f>IF(R42="",W42,IF(R42="N",IF(U42="E",180+W42,180-W42),IF(U42="E",360-W42,W42)))</f>
        <v>89.15</v>
      </c>
      <c r="Y42" s="22">
        <f>RADIANS(X42)</f>
        <v>1.5559610281529448</v>
      </c>
      <c r="Z42" s="64"/>
      <c r="AA42" s="58">
        <f>-M42*COS(Y42)</f>
        <v>-0.38678532186595688</v>
      </c>
      <c r="AB42" s="58">
        <f>-M42*SIN(Y42)</f>
        <v>-26.070047892401909</v>
      </c>
      <c r="AC42" s="64"/>
      <c r="AD42" s="82">
        <f>$AA$40/$M$40*M42</f>
        <v>2.5893232621199331E-4</v>
      </c>
      <c r="AE42" s="82">
        <f>$AB$40/$M$40*M42</f>
        <v>4.1113846533885482E-4</v>
      </c>
      <c r="AF42" s="22">
        <f t="shared" si="0"/>
        <v>-0.38704425419216887</v>
      </c>
      <c r="AG42" s="22">
        <f t="shared" si="0"/>
        <v>-26.070459030867248</v>
      </c>
      <c r="AH42" s="63"/>
      <c r="AI42" s="38">
        <f>A42</f>
        <v>1</v>
      </c>
      <c r="AJ42" s="82">
        <f t="shared" ref="AJ42:AK44" si="1">AJ41+AF41</f>
        <v>719748.21468152117</v>
      </c>
      <c r="AK42" s="82">
        <f t="shared" si="1"/>
        <v>464966.79629878758</v>
      </c>
      <c r="AL42" s="66"/>
      <c r="AM42" s="9" t="str">
        <f>IF(A43=0,A42&amp;" - 1",A42&amp;" - "&amp;A43)</f>
        <v>1 - 2</v>
      </c>
      <c r="AN42" s="18">
        <f>F42</f>
        <v>0.39000000001396984</v>
      </c>
      <c r="AO42" s="18">
        <f>AN42*G42</f>
        <v>10.167300000344216</v>
      </c>
      <c r="AP42" s="9" t="str">
        <f>D42&amp;","&amp;C42</f>
        <v>464966.97,719748.51</v>
      </c>
    </row>
    <row r="43" spans="1:44">
      <c r="A43" s="20">
        <f>A42+1</f>
        <v>2</v>
      </c>
      <c r="B43" s="44"/>
      <c r="C43" s="60">
        <v>719748.12</v>
      </c>
      <c r="D43" s="60">
        <v>464940.9</v>
      </c>
      <c r="E43" s="79"/>
      <c r="F43" s="72">
        <f>IF(C44=0,C43-$C$42,C43-C44)</f>
        <v>-29.190000000060536</v>
      </c>
      <c r="G43" s="72">
        <f>IF(D44=0,D43-$D$42,D43-D44)</f>
        <v>-2.029999999969732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29.26050238808984</v>
      </c>
      <c r="N43" s="36">
        <f>IF(F43=0,,ATAN(G43/F43))</f>
        <v>6.943257350903953E-2</v>
      </c>
      <c r="O43" s="36">
        <f>ABS(DEGREES(N43))</f>
        <v>3.9781934227998095</v>
      </c>
      <c r="P43" s="37" t="str">
        <f>TEXT(INT(O43),"00")</f>
        <v>03</v>
      </c>
      <c r="Q43" s="38" t="str">
        <f>TEXT((O43-P43)*60,"00")</f>
        <v>59</v>
      </c>
      <c r="R43" s="39" t="str">
        <f>IF(L43="",IF(F43&gt;0,"S","N"),"")</f>
        <v>N</v>
      </c>
      <c r="S43" s="25" t="str">
        <f>IF(L43="",IF(INT(Q43)=60,INT(P43+1),P43),"due")</f>
        <v>03</v>
      </c>
      <c r="T43" s="38" t="str">
        <f>IF(L43="",IF(INT(Q43)=60,"00",Q43),L43)</f>
        <v>59</v>
      </c>
      <c r="U43" s="40" t="str">
        <f>IF(L43="",IF(G43&gt;0,"W","E"),"")</f>
        <v>E</v>
      </c>
      <c r="V43" s="44"/>
      <c r="W43" s="22">
        <f>IF(S43="due",90*(I43+K43),S43+T43/60)</f>
        <v>3.9833333333333334</v>
      </c>
      <c r="X43" s="22">
        <f>IF(R43="",W43,IF(R43="N",IF(U43="E",180+W43,180-W43),IF(U43="E",360-W43,W43)))</f>
        <v>183.98333333333332</v>
      </c>
      <c r="Y43" s="22">
        <f>RADIANS(X43)</f>
        <v>3.2111149354609005</v>
      </c>
      <c r="Z43" s="64"/>
      <c r="AA43" s="58">
        <f>-M43*COS(Y43)</f>
        <v>29.189817774631205</v>
      </c>
      <c r="AB43" s="58">
        <f>-M43*SIN(Y43)</f>
        <v>2.0326185788866793</v>
      </c>
      <c r="AC43" s="64"/>
      <c r="AD43" s="82">
        <f>$AA$40/$M$40*M43</f>
        <v>2.9058850432607693E-4</v>
      </c>
      <c r="AE43" s="82">
        <f>$AB$40/$M$40*M43</f>
        <v>4.6140284398450161E-4</v>
      </c>
      <c r="AF43" s="22">
        <f t="shared" si="0"/>
        <v>29.189527186126877</v>
      </c>
      <c r="AG43" s="22">
        <f t="shared" si="0"/>
        <v>2.0321571760426949</v>
      </c>
      <c r="AH43" s="64"/>
      <c r="AI43" s="25">
        <f>A43</f>
        <v>2</v>
      </c>
      <c r="AJ43" s="82">
        <f t="shared" si="1"/>
        <v>719747.82763726695</v>
      </c>
      <c r="AK43" s="82">
        <f t="shared" si="1"/>
        <v>464940.72583975672</v>
      </c>
      <c r="AL43" s="66"/>
      <c r="AM43" s="9" t="str">
        <f>IF(A44=0,A43&amp;" - 1",A43&amp;" - "&amp;A44)</f>
        <v>2 - 3</v>
      </c>
      <c r="AN43" s="18">
        <f>AN42+F42+F43</f>
        <v>-28.410000000032596</v>
      </c>
      <c r="AO43" s="18">
        <f>AN43*G43</f>
        <v>57.67229999920626</v>
      </c>
      <c r="AP43" s="9" t="str">
        <f>D43&amp;","&amp;C43</f>
        <v>464940.9,719748.12</v>
      </c>
    </row>
    <row r="44" spans="1:44" s="46" customFormat="1">
      <c r="A44" s="20">
        <f>A43+1</f>
        <v>3</v>
      </c>
      <c r="B44" s="44"/>
      <c r="C44" s="60">
        <v>719777.31</v>
      </c>
      <c r="D44" s="60">
        <v>464942.93</v>
      </c>
      <c r="E44" s="79"/>
      <c r="F44" s="72">
        <f>IF(C45=0,C44-$C$42,C44-C45)</f>
        <v>1.6400000000139698</v>
      </c>
      <c r="G44" s="72">
        <f>IF(D45=0,D44-$D$42,D44-D45)</f>
        <v>-24.60999999998603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24.664583921067031</v>
      </c>
      <c r="N44" s="22">
        <f>IF(F44=0,,ATAN(G44/F44))</f>
        <v>-1.5042551324620839</v>
      </c>
      <c r="O44" s="22">
        <f>ABS(DEGREES(N44))</f>
        <v>86.18747040097</v>
      </c>
      <c r="P44" s="24" t="str">
        <f>TEXT(INT(O44),"00")</f>
        <v>86</v>
      </c>
      <c r="Q44" s="25" t="str">
        <f>TEXT((O44-P44)*60,"00")</f>
        <v>11</v>
      </c>
      <c r="R44" s="23" t="str">
        <f>IF(L44="",IF(F44&gt;0,"S","N"),"")</f>
        <v>S</v>
      </c>
      <c r="S44" s="25" t="str">
        <f>IF(L44="",IF(INT(Q44)=60,INT(P44+1),P44),"due")</f>
        <v>86</v>
      </c>
      <c r="T44" s="25" t="str">
        <f>IF(L44="",IF(INT(Q44)=60,"00",Q44),L44)</f>
        <v>11</v>
      </c>
      <c r="U44" s="24" t="str">
        <f>IF(L44="",IF(G44&gt;0,"W","E"),"")</f>
        <v>E</v>
      </c>
      <c r="V44" s="44"/>
      <c r="W44" s="22">
        <f>IF(S44="due",90*(I44+K44),S44+T44/60)</f>
        <v>86.183333333333337</v>
      </c>
      <c r="X44" s="22">
        <f>IF(R44="",W44,IF(R44="N",IF(U44="E",180+W44,180-W44),IF(U44="E",360-W44,W44)))</f>
        <v>273.81666666666666</v>
      </c>
      <c r="Y44" s="22">
        <f>RADIANS(X44)</f>
        <v>4.7790023801691399</v>
      </c>
      <c r="Z44" s="64"/>
      <c r="AA44" s="58">
        <f>-M44*COS(Y44)</f>
        <v>-1.6417769719020445</v>
      </c>
      <c r="AB44" s="58">
        <f>-M44*SIN(Y44)</f>
        <v>24.609881518891765</v>
      </c>
      <c r="AC44" s="64"/>
      <c r="AD44" s="82">
        <f>$AA$40/$M$40*M44</f>
        <v>2.4494605240835582E-4</v>
      </c>
      <c r="AE44" s="82">
        <f>$AB$40/$M$40*M44</f>
        <v>3.8893075094660596E-4</v>
      </c>
      <c r="AF44" s="22">
        <f>AA44-AD44</f>
        <v>-1.6420219179544528</v>
      </c>
      <c r="AG44" s="22">
        <f>AB44-AE44</f>
        <v>24.609492588140817</v>
      </c>
      <c r="AH44" s="64"/>
      <c r="AI44" s="25">
        <f>A44</f>
        <v>3</v>
      </c>
      <c r="AJ44" s="82">
        <f t="shared" si="1"/>
        <v>719777.01716445305</v>
      </c>
      <c r="AK44" s="82">
        <f t="shared" si="1"/>
        <v>464942.75799693278</v>
      </c>
      <c r="AL44" s="66"/>
      <c r="AM44" s="9" t="str">
        <f>IF(A45=0,A44&amp;" - 1",A44&amp;" - "&amp;A45)</f>
        <v>3 - 4</v>
      </c>
      <c r="AN44" s="18">
        <f>AN43+F43+F44</f>
        <v>-55.960000000079162</v>
      </c>
      <c r="AO44" s="18">
        <f>AN44*G44</f>
        <v>1377.1756000011665</v>
      </c>
      <c r="AP44" s="9" t="str">
        <f>D44&amp;","&amp;C44</f>
        <v>464942.93,719777.31</v>
      </c>
    </row>
    <row r="45" spans="1:44" s="46" customFormat="1">
      <c r="A45" s="20">
        <f t="shared" ref="A45:A47" si="2">A44+1</f>
        <v>4</v>
      </c>
      <c r="B45" s="44"/>
      <c r="C45" s="60">
        <v>719775.67</v>
      </c>
      <c r="D45" s="60">
        <v>464967.54</v>
      </c>
      <c r="E45" s="79"/>
      <c r="F45" s="72">
        <f t="shared" ref="F45:F47" si="3">IF(C46=0,C45-$C$42,C45-C46)</f>
        <v>0.92000000004190952</v>
      </c>
      <c r="G45" s="72">
        <f t="shared" ref="G45:G47" si="4">IF(D46=0,D45-$D$42,D45-D46)</f>
        <v>-27.020000000018626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27.035657935420836</v>
      </c>
      <c r="N45" s="22">
        <f t="shared" ref="N45:N47" si="11">IF(F45=0,,ATAN(G45/F45))</f>
        <v>-1.5367606228349238</v>
      </c>
      <c r="O45" s="22">
        <f t="shared" ref="O45:O47" si="12">ABS(DEGREES(N45))</f>
        <v>88.049897810336859</v>
      </c>
      <c r="P45" s="24" t="str">
        <f t="shared" ref="P45:P47" si="13">TEXT(INT(O45),"00")</f>
        <v>88</v>
      </c>
      <c r="Q45" s="25" t="str">
        <f t="shared" ref="Q45:Q47" si="14">TEXT((O45-P45)*60,"00")</f>
        <v>03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88</v>
      </c>
      <c r="T45" s="25" t="str">
        <f t="shared" ref="T45:T47" si="17">IF(L45="",IF(INT(Q45)=60,"00",Q45),L45)</f>
        <v>03</v>
      </c>
      <c r="U45" s="24" t="str">
        <f t="shared" ref="U45:U47" si="18">IF(L45="",IF(G45&gt;0,"W","E"),"")</f>
        <v>E</v>
      </c>
      <c r="V45" s="44"/>
      <c r="W45" s="22">
        <f t="shared" ref="W45:W47" si="19">IF(S45="due",90*(I45+K45),S45+T45/60)</f>
        <v>88.05</v>
      </c>
      <c r="X45" s="22">
        <f t="shared" ref="X45:X47" si="20">IF(R45="",W45,IF(R45="N",IF(U45="E",180+W45,180-W45),IF(U45="E",360-W45,W45)))</f>
        <v>271.95</v>
      </c>
      <c r="Y45" s="22">
        <f t="shared" ref="Y45:Y47" si="21">RADIANS(X45)</f>
        <v>4.7464229007985788</v>
      </c>
      <c r="Z45" s="64"/>
      <c r="AA45" s="58">
        <f t="shared" ref="AA45:AA47" si="22">-M45*COS(Y45)</f>
        <v>-0.91995180862525516</v>
      </c>
      <c r="AB45" s="58">
        <f t="shared" ref="AB45:AB47" si="23">-M45*SIN(Y45)</f>
        <v>27.020001640838046</v>
      </c>
      <c r="AC45" s="64"/>
      <c r="AD45" s="82">
        <f t="shared" ref="AD45:AD47" si="24">$AA$40/$M$40*M45</f>
        <v>2.6849338739047665E-4</v>
      </c>
      <c r="AE45" s="82">
        <f t="shared" ref="AE45:AE47" si="25">$AB$40/$M$40*M45</f>
        <v>4.2631972940672646E-4</v>
      </c>
      <c r="AF45" s="22">
        <f t="shared" ref="AF45:AF47" si="26">AA45-AD45</f>
        <v>-0.9202203020126456</v>
      </c>
      <c r="AG45" s="22">
        <f t="shared" ref="AG45:AG47" si="27">AB45-AE45</f>
        <v>27.01957532110864</v>
      </c>
      <c r="AH45" s="64"/>
      <c r="AI45" s="25">
        <f t="shared" ref="AI45:AI47" si="28">A45</f>
        <v>4</v>
      </c>
      <c r="AJ45" s="82">
        <f t="shared" ref="AJ45:AJ47" si="29">AJ44+AF44</f>
        <v>719775.37514253508</v>
      </c>
      <c r="AK45" s="82">
        <f t="shared" ref="AK45:AK47" si="30">AK44+AG44</f>
        <v>464967.36748952093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-53.400000000023283</v>
      </c>
      <c r="AO45" s="18">
        <f t="shared" ref="AO45:AO47" si="33">AN45*G45</f>
        <v>1442.8680000016238</v>
      </c>
      <c r="AP45" s="9" t="str">
        <f t="shared" ref="AP45:AP47" si="34">D45&amp;","&amp;C45</f>
        <v>464967.54,719775.67</v>
      </c>
    </row>
    <row r="46" spans="1:44" s="46" customFormat="1">
      <c r="A46" s="20">
        <f t="shared" si="2"/>
        <v>5</v>
      </c>
      <c r="B46" s="44"/>
      <c r="C46" s="60">
        <v>719774.75</v>
      </c>
      <c r="D46" s="60">
        <v>464994.56</v>
      </c>
      <c r="E46" s="79"/>
      <c r="F46" s="72">
        <f t="shared" si="3"/>
        <v>24.819999999948777</v>
      </c>
      <c r="G46" s="72">
        <f t="shared" si="4"/>
        <v>0.65000000002328306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24.828509822329</v>
      </c>
      <c r="N46" s="22">
        <f t="shared" si="11"/>
        <v>2.6182573020060027E-2</v>
      </c>
      <c r="O46" s="22">
        <f t="shared" si="12"/>
        <v>1.5001509308425374</v>
      </c>
      <c r="P46" s="24" t="str">
        <f t="shared" si="13"/>
        <v>01</v>
      </c>
      <c r="Q46" s="25" t="str">
        <f t="shared" si="14"/>
        <v>30</v>
      </c>
      <c r="R46" s="23" t="str">
        <f t="shared" si="15"/>
        <v>S</v>
      </c>
      <c r="S46" s="25" t="str">
        <f t="shared" si="16"/>
        <v>01</v>
      </c>
      <c r="T46" s="25" t="str">
        <f t="shared" si="17"/>
        <v>30</v>
      </c>
      <c r="U46" s="24" t="str">
        <f t="shared" si="18"/>
        <v>W</v>
      </c>
      <c r="V46" s="44"/>
      <c r="W46" s="22">
        <f t="shared" si="19"/>
        <v>1.5</v>
      </c>
      <c r="X46" s="22">
        <f t="shared" si="20"/>
        <v>1.5</v>
      </c>
      <c r="Y46" s="22">
        <f t="shared" si="21"/>
        <v>2.6179938779914945E-2</v>
      </c>
      <c r="Z46" s="64"/>
      <c r="AA46" s="58">
        <f t="shared" si="22"/>
        <v>-24.820001712118756</v>
      </c>
      <c r="AB46" s="58">
        <f t="shared" si="23"/>
        <v>-0.64993461818062703</v>
      </c>
      <c r="AC46" s="64"/>
      <c r="AD46" s="82">
        <f t="shared" si="24"/>
        <v>2.4657401428803321E-4</v>
      </c>
      <c r="AE46" s="82">
        <f t="shared" si="25"/>
        <v>3.9151566476803722E-4</v>
      </c>
      <c r="AF46" s="22">
        <f t="shared" si="26"/>
        <v>-24.820248286133044</v>
      </c>
      <c r="AG46" s="22">
        <f t="shared" si="27"/>
        <v>-0.65032613384539506</v>
      </c>
      <c r="AH46" s="64"/>
      <c r="AI46" s="25">
        <f t="shared" si="28"/>
        <v>5</v>
      </c>
      <c r="AJ46" s="82">
        <f t="shared" si="29"/>
        <v>719774.45492223301</v>
      </c>
      <c r="AK46" s="82">
        <f t="shared" si="30"/>
        <v>464994.38706484204</v>
      </c>
      <c r="AL46" s="66"/>
      <c r="AM46" s="9" t="str">
        <f t="shared" si="31"/>
        <v>5 - 6</v>
      </c>
      <c r="AN46" s="18">
        <f t="shared" si="32"/>
        <v>-27.660000000032596</v>
      </c>
      <c r="AO46" s="18">
        <f t="shared" si="33"/>
        <v>-17.979000000665199</v>
      </c>
      <c r="AP46" s="9" t="str">
        <f t="shared" si="34"/>
        <v>464994.56,719774.75</v>
      </c>
    </row>
    <row r="47" spans="1:44" s="46" customFormat="1">
      <c r="A47" s="20">
        <f t="shared" si="2"/>
        <v>6</v>
      </c>
      <c r="B47" s="44"/>
      <c r="C47" s="60">
        <v>719749.93</v>
      </c>
      <c r="D47" s="60">
        <v>464993.91</v>
      </c>
      <c r="E47" s="79"/>
      <c r="F47" s="72">
        <f t="shared" si="3"/>
        <v>1.4200000000419095</v>
      </c>
      <c r="G47" s="72">
        <f t="shared" si="4"/>
        <v>26.940000000002328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26.977397947175046</v>
      </c>
      <c r="N47" s="22">
        <f t="shared" si="11"/>
        <v>1.5181353350080022</v>
      </c>
      <c r="O47" s="22">
        <f t="shared" si="12"/>
        <v>86.982747425637868</v>
      </c>
      <c r="P47" s="24" t="str">
        <f t="shared" si="13"/>
        <v>86</v>
      </c>
      <c r="Q47" s="25" t="str">
        <f t="shared" si="14"/>
        <v>59</v>
      </c>
      <c r="R47" s="23" t="str">
        <f t="shared" si="15"/>
        <v>S</v>
      </c>
      <c r="S47" s="25" t="str">
        <f t="shared" si="16"/>
        <v>86</v>
      </c>
      <c r="T47" s="25" t="str">
        <f t="shared" si="17"/>
        <v>59</v>
      </c>
      <c r="U47" s="24" t="str">
        <f t="shared" si="18"/>
        <v>W</v>
      </c>
      <c r="V47" s="44"/>
      <c r="W47" s="22">
        <f t="shared" si="19"/>
        <v>86.983333333333334</v>
      </c>
      <c r="X47" s="22">
        <f t="shared" si="20"/>
        <v>86.983333333333334</v>
      </c>
      <c r="Y47" s="22">
        <f t="shared" si="21"/>
        <v>1.518145561026401</v>
      </c>
      <c r="Z47" s="64"/>
      <c r="AA47" s="58">
        <f t="shared" si="22"/>
        <v>-1.4197245110320071</v>
      </c>
      <c r="AB47" s="58">
        <f t="shared" si="23"/>
        <v>-26.940014519539876</v>
      </c>
      <c r="AC47" s="64"/>
      <c r="AD47" s="82">
        <f t="shared" si="24"/>
        <v>2.679148025588885E-4</v>
      </c>
      <c r="AE47" s="82">
        <f t="shared" si="25"/>
        <v>4.2540103963474037E-4</v>
      </c>
      <c r="AF47" s="22">
        <f t="shared" si="26"/>
        <v>-1.419992425834566</v>
      </c>
      <c r="AG47" s="22">
        <f t="shared" si="27"/>
        <v>-26.940439920579511</v>
      </c>
      <c r="AH47" s="64"/>
      <c r="AI47" s="25">
        <f t="shared" si="28"/>
        <v>6</v>
      </c>
      <c r="AJ47" s="82">
        <f t="shared" si="29"/>
        <v>719749.63467394689</v>
      </c>
      <c r="AK47" s="82">
        <f t="shared" si="30"/>
        <v>464993.73673870822</v>
      </c>
      <c r="AL47" s="66"/>
      <c r="AM47" s="9" t="str">
        <f t="shared" si="31"/>
        <v>6 - 1</v>
      </c>
      <c r="AN47" s="18">
        <f t="shared" si="32"/>
        <v>-1.4200000000419095</v>
      </c>
      <c r="AO47" s="18">
        <f t="shared" si="33"/>
        <v>-38.254800001132345</v>
      </c>
      <c r="AP47" s="9" t="str">
        <f t="shared" si="34"/>
        <v>464993.91,719749.93</v>
      </c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9"/>
  <sheetViews>
    <sheetView topLeftCell="A30" workbookViewId="0">
      <selection activeCell="D50" sqref="D5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74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8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19990.879600012122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9995.439800006061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1.1186074771203704E-2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35248.980511670736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394.29773161225103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4.94837989297503E-3</v>
      </c>
      <c r="AB40" s="91">
        <f>SUM(AB42:AB65536)</f>
        <v>-1.0032038936415688E-2</v>
      </c>
      <c r="AC40" s="91"/>
      <c r="AD40" s="91">
        <f>SUM(AD42:AD65536)</f>
        <v>4.94837989297503E-3</v>
      </c>
      <c r="AE40" s="91">
        <f>SUM(AE42:AE65536)</f>
        <v>-1.0032038936415688E-2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719681.90016104083</v>
      </c>
      <c r="AK40" s="92">
        <f>AK44+AG44</f>
        <v>464943.37810319505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1647.5500000000466</v>
      </c>
      <c r="G41" s="72">
        <f>IF(D42=0,D41-$D$41,D41-D42)</f>
        <v>-2492.0400000000373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2987.4210222364604</v>
      </c>
      <c r="N41" s="36">
        <f>IF(F41=0,,ATAN(G41/F41))</f>
        <v>-0.98664006522992764</v>
      </c>
      <c r="O41" s="36">
        <f>ABS(DEGREES(N41))</f>
        <v>56.530311636187093</v>
      </c>
      <c r="P41" s="37" t="str">
        <f>TEXT(INT(O41),"00")</f>
        <v>56</v>
      </c>
      <c r="Q41" s="38" t="str">
        <f>TEXT((O41-P41)*60,"00")</f>
        <v>32</v>
      </c>
      <c r="R41" s="39" t="str">
        <f>IF(L41="",IF(F41&gt;0,"S","N"),"")</f>
        <v>S</v>
      </c>
      <c r="S41" s="25" t="str">
        <f>IF(L41="",IF(INT(Q41)=60,INT(P41+1),P41),"due")</f>
        <v>56</v>
      </c>
      <c r="T41" s="38" t="str">
        <f>IF(L41="",IF(INT(Q41)=60,"00",Q41),L41)</f>
        <v>32</v>
      </c>
      <c r="U41" s="40" t="str">
        <f>IF(L41="",IF(G41&gt;0,"W","E"),"")</f>
        <v>E</v>
      </c>
      <c r="V41" s="41"/>
      <c r="W41" s="22">
        <f>IF(S41="due",90*(I41+K41),S41+T41/60)</f>
        <v>56.533333333333331</v>
      </c>
      <c r="X41" s="22">
        <f>IF(R41="",W41,IF(R41="N",IF(U41="E",180+W41,180-W41),IF(U41="E",360-W41,W41)))</f>
        <v>303.4666666666667</v>
      </c>
      <c r="Y41" s="22">
        <f>RADIANS(X41)</f>
        <v>5.2964925033854593</v>
      </c>
      <c r="Z41" s="64"/>
      <c r="AA41" s="58">
        <f>-M41*COS(Y41)</f>
        <v>-1647.4185710973677</v>
      </c>
      <c r="AB41" s="58">
        <f>-M41*SIN(Y41)</f>
        <v>2492.1268859558186</v>
      </c>
      <c r="AC41" s="64"/>
      <c r="AD41" s="22">
        <v>0</v>
      </c>
      <c r="AE41" s="22">
        <v>0</v>
      </c>
      <c r="AF41" s="22">
        <f t="shared" ref="AF41:AG43" si="0">AA41-AD41</f>
        <v>-1647.4185710973677</v>
      </c>
      <c r="AG41" s="22">
        <f t="shared" si="0"/>
        <v>2492.1268859558186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719581.07</v>
      </c>
      <c r="D42" s="60">
        <v>464942.26</v>
      </c>
      <c r="E42" s="79"/>
      <c r="F42" s="72">
        <f>IF(C43=0,C42-$C$42,C42-C43)</f>
        <v>-2.9900000001071021</v>
      </c>
      <c r="G42" s="72">
        <f>IF(D43=0,D42-$D$42,D42-D43)</f>
        <v>2.9600000000209548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4.2073388264750582</v>
      </c>
      <c r="N42" s="36">
        <f>IF(F42=0,,ATAN(G42/F42))</f>
        <v>-0.78035618930164286</v>
      </c>
      <c r="O42" s="36">
        <f>ABS(DEGREES(N42))</f>
        <v>44.711116163896058</v>
      </c>
      <c r="P42" s="37" t="str">
        <f>TEXT(INT(O42),"00")</f>
        <v>44</v>
      </c>
      <c r="Q42" s="38" t="str">
        <f>TEXT((O42-P42)*60,"00")</f>
        <v>43</v>
      </c>
      <c r="R42" s="39" t="str">
        <f>IF(L42="",IF(F42&gt;0,"S","N"),"")</f>
        <v>N</v>
      </c>
      <c r="S42" s="25" t="str">
        <f>IF(L42="",IF(INT(Q42)=60,INT(P42+1),P42),"due")</f>
        <v>44</v>
      </c>
      <c r="T42" s="38" t="str">
        <f>IF(L42="",IF(INT(Q42)=60,"00",Q42),L42)</f>
        <v>43</v>
      </c>
      <c r="U42" s="40" t="str">
        <f>IF(L42="",IF(G42&gt;0,"W","E"),"")</f>
        <v>W</v>
      </c>
      <c r="V42" s="44"/>
      <c r="W42" s="22">
        <f>IF(S42="due",90*(I42+K42),S42+T42/60)</f>
        <v>44.716666666666669</v>
      </c>
      <c r="X42" s="22">
        <f>IF(R42="",W42,IF(R42="N",IF(U42="E",180+W42,180-W42),IF(U42="E",360-W42,W42)))</f>
        <v>135.28333333333333</v>
      </c>
      <c r="Y42" s="22">
        <f>RADIANS(X42)</f>
        <v>2.3611395897396621</v>
      </c>
      <c r="Z42" s="64"/>
      <c r="AA42" s="58">
        <f>-M42*COS(Y42)</f>
        <v>2.9897132374139295</v>
      </c>
      <c r="AB42" s="58">
        <f>-M42*SIN(Y42)</f>
        <v>-2.9602896410311681</v>
      </c>
      <c r="AC42" s="64"/>
      <c r="AD42" s="82">
        <f>$AA$40/$M$40*M42</f>
        <v>5.2801497910558776E-5</v>
      </c>
      <c r="AE42" s="82">
        <f>$AB$40/$M$40*M42</f>
        <v>-1.0704648680910607E-4</v>
      </c>
      <c r="AF42" s="22">
        <f t="shared" si="0"/>
        <v>2.989660435916019</v>
      </c>
      <c r="AG42" s="22">
        <f t="shared" si="0"/>
        <v>-2.9601825945443592</v>
      </c>
      <c r="AH42" s="63"/>
      <c r="AI42" s="38">
        <f>A42</f>
        <v>1</v>
      </c>
      <c r="AJ42" s="82">
        <f t="shared" ref="AJ42:AK44" si="1">AJ41+AF41</f>
        <v>719581.20142890268</v>
      </c>
      <c r="AK42" s="82">
        <f t="shared" si="1"/>
        <v>464942.34688595578</v>
      </c>
      <c r="AL42" s="66"/>
      <c r="AM42" s="9" t="str">
        <f>IF(A43=0,A42&amp;" - 1",A42&amp;" - "&amp;A43)</f>
        <v>1 - 2</v>
      </c>
      <c r="AN42" s="18">
        <f>F42</f>
        <v>-2.9900000001071021</v>
      </c>
      <c r="AO42" s="18">
        <f>AN42*G42</f>
        <v>-8.8504000003796772</v>
      </c>
      <c r="AP42" s="9" t="str">
        <f>D42&amp;","&amp;C42</f>
        <v>464942.26,719581.07</v>
      </c>
    </row>
    <row r="43" spans="1:44">
      <c r="A43" s="20">
        <f>A42+1</f>
        <v>2</v>
      </c>
      <c r="B43" s="44"/>
      <c r="C43" s="60">
        <v>719584.06</v>
      </c>
      <c r="D43" s="60">
        <v>464939.3</v>
      </c>
      <c r="E43" s="79"/>
      <c r="F43" s="72">
        <f>IF(C44=0,C43-$C$42,C43-C44)</f>
        <v>-94.309999999939464</v>
      </c>
      <c r="G43" s="72">
        <f>IF(D44=0,D43-$D$42,D43-D44)</f>
        <v>-3.1400000000139698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94.362257815233889</v>
      </c>
      <c r="N43" s="36">
        <f>IF(F43=0,,ATAN(G43/F43))</f>
        <v>3.3282160104333137E-2</v>
      </c>
      <c r="O43" s="36">
        <f>ABS(DEGREES(N43))</f>
        <v>1.9069273070569763</v>
      </c>
      <c r="P43" s="37" t="str">
        <f>TEXT(INT(O43),"00")</f>
        <v>01</v>
      </c>
      <c r="Q43" s="38" t="str">
        <f>TEXT((O43-P43)*60,"00")</f>
        <v>54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54</v>
      </c>
      <c r="U43" s="40" t="str">
        <f>IF(L43="",IF(G43&gt;0,"W","E"),"")</f>
        <v>E</v>
      </c>
      <c r="V43" s="44"/>
      <c r="W43" s="22">
        <f>IF(S43="due",90*(I43+K43),S43+T43/60)</f>
        <v>1.9</v>
      </c>
      <c r="X43" s="22">
        <f>IF(R43="",W43,IF(R43="N",IF(U43="E",180+W43,180-W43),IF(U43="E",360-W43,W43)))</f>
        <v>181.9</v>
      </c>
      <c r="Y43" s="22">
        <f>RADIANS(X43)</f>
        <v>3.1747539093776855</v>
      </c>
      <c r="Z43" s="64"/>
      <c r="AA43" s="58">
        <f>-M43*COS(Y43)</f>
        <v>94.310378950187271</v>
      </c>
      <c r="AB43" s="58">
        <f>-M43*SIN(Y43)</f>
        <v>3.1285974910081911</v>
      </c>
      <c r="AC43" s="64"/>
      <c r="AD43" s="82">
        <f>$AA$40/$M$40*M43</f>
        <v>1.1842327809479115E-3</v>
      </c>
      <c r="AE43" s="82">
        <f>$AB$40/$M$40*M43</f>
        <v>-2.4008401992569547E-3</v>
      </c>
      <c r="AF43" s="22">
        <f t="shared" si="0"/>
        <v>94.309194717406328</v>
      </c>
      <c r="AG43" s="22">
        <f t="shared" si="0"/>
        <v>3.1309983312074481</v>
      </c>
      <c r="AH43" s="64"/>
      <c r="AI43" s="25">
        <f>A43</f>
        <v>2</v>
      </c>
      <c r="AJ43" s="82">
        <f t="shared" si="1"/>
        <v>719584.19108933862</v>
      </c>
      <c r="AK43" s="82">
        <f t="shared" si="1"/>
        <v>464939.38670336123</v>
      </c>
      <c r="AL43" s="66"/>
      <c r="AM43" s="9" t="str">
        <f>IF(A44=0,A43&amp;" - 1",A43&amp;" - "&amp;A44)</f>
        <v>2 - 3</v>
      </c>
      <c r="AN43" s="18">
        <f>AN42+F42+F43</f>
        <v>-100.29000000015367</v>
      </c>
      <c r="AO43" s="18">
        <f>AN43*G43</f>
        <v>314.91060000188355</v>
      </c>
      <c r="AP43" s="9" t="str">
        <f>D43&amp;","&amp;C43</f>
        <v>464939.3,719584.06</v>
      </c>
    </row>
    <row r="44" spans="1:44" s="46" customFormat="1">
      <c r="A44" s="20">
        <f>A43+1</f>
        <v>3</v>
      </c>
      <c r="B44" s="44"/>
      <c r="C44" s="60">
        <v>719678.37</v>
      </c>
      <c r="D44" s="60">
        <v>464942.44</v>
      </c>
      <c r="E44" s="79"/>
      <c r="F44" s="72">
        <f>IF(C45=0,C44-$C$42,C44-C45)</f>
        <v>-3.4000000000232831</v>
      </c>
      <c r="G44" s="72">
        <f>IF(D45=0,D44-$D$42,D44-D45)</f>
        <v>-0.85999999998603016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3.5070785563106934</v>
      </c>
      <c r="N44" s="22">
        <f>IF(F44=0,,ATAN(G44/F44))</f>
        <v>0.24774490779439109</v>
      </c>
      <c r="O44" s="22">
        <f>ABS(DEGREES(N44))</f>
        <v>14.194737612476342</v>
      </c>
      <c r="P44" s="24" t="str">
        <f>TEXT(INT(O44),"00")</f>
        <v>14</v>
      </c>
      <c r="Q44" s="25" t="str">
        <f>TEXT((O44-P44)*60,"00")</f>
        <v>12</v>
      </c>
      <c r="R44" s="23" t="str">
        <f>IF(L44="",IF(F44&gt;0,"S","N"),"")</f>
        <v>N</v>
      </c>
      <c r="S44" s="25" t="str">
        <f>IF(L44="",IF(INT(Q44)=60,INT(P44+1),P44),"due")</f>
        <v>14</v>
      </c>
      <c r="T44" s="25" t="str">
        <f>IF(L44="",IF(INT(Q44)=60,"00",Q44),L44)</f>
        <v>12</v>
      </c>
      <c r="U44" s="24" t="str">
        <f>IF(L44="",IF(G44&gt;0,"W","E"),"")</f>
        <v>E</v>
      </c>
      <c r="V44" s="44"/>
      <c r="W44" s="22">
        <f>IF(S44="due",90*(I44+K44),S44+T44/60)</f>
        <v>14.2</v>
      </c>
      <c r="X44" s="22">
        <f>IF(R44="",W44,IF(R44="N",IF(U44="E",180+W44,180-W44),IF(U44="E",360-W44,W44)))</f>
        <v>194.2</v>
      </c>
      <c r="Y44" s="22">
        <f>RADIANS(X44)</f>
        <v>3.3894294073729876</v>
      </c>
      <c r="Z44" s="64"/>
      <c r="AA44" s="58">
        <f>-M44*COS(Y44)</f>
        <v>3.3999209981323593</v>
      </c>
      <c r="AB44" s="58">
        <f>-M44*SIN(Y44)</f>
        <v>0.86031227272017952</v>
      </c>
      <c r="AC44" s="64"/>
      <c r="AD44" s="82">
        <f>$AA$40/$M$40*M44</f>
        <v>4.4013332108635758E-5</v>
      </c>
      <c r="AE44" s="82">
        <f>$AB$40/$M$40*M44</f>
        <v>-8.9229903723048038E-5</v>
      </c>
      <c r="AF44" s="22">
        <f>AA44-AD44</f>
        <v>3.3998769848002506</v>
      </c>
      <c r="AG44" s="22">
        <f>AB44-AE44</f>
        <v>0.86040150262390258</v>
      </c>
      <c r="AH44" s="64"/>
      <c r="AI44" s="25">
        <f>A44</f>
        <v>3</v>
      </c>
      <c r="AJ44" s="82">
        <f t="shared" si="1"/>
        <v>719678.50028405606</v>
      </c>
      <c r="AK44" s="82">
        <f t="shared" si="1"/>
        <v>464942.51770169241</v>
      </c>
      <c r="AL44" s="66"/>
      <c r="AM44" s="9" t="str">
        <f>IF(A45=0,A44&amp;" - 1",A44&amp;" - "&amp;A45)</f>
        <v>3 - 4</v>
      </c>
      <c r="AN44" s="18">
        <f>AN43+F43+F44</f>
        <v>-198.00000000011642</v>
      </c>
      <c r="AO44" s="18">
        <f>AN44*G44</f>
        <v>170.2799999973341</v>
      </c>
      <c r="AP44" s="9" t="str">
        <f>D44&amp;","&amp;C44</f>
        <v>464942.44,719678.37</v>
      </c>
    </row>
    <row r="45" spans="1:44" s="46" customFormat="1">
      <c r="A45" s="20">
        <f t="shared" ref="A45:A49" si="2">A44+1</f>
        <v>4</v>
      </c>
      <c r="B45" s="44"/>
      <c r="C45" s="60">
        <v>719681.77</v>
      </c>
      <c r="D45" s="60">
        <v>464943.3</v>
      </c>
      <c r="E45" s="79"/>
      <c r="F45" s="72">
        <f t="shared" ref="F45:F49" si="3">IF(C46=0,C45-$C$42,C45-C46)</f>
        <v>3.1099999999860302</v>
      </c>
      <c r="G45" s="72">
        <f t="shared" ref="G45:G49" si="4">IF(D46=0,D45-$D$42,D45-D46)</f>
        <v>-95.600000000034925</v>
      </c>
      <c r="H45" s="76" t="str">
        <f t="shared" ref="H45:H49" si="5">IF(G45=0,IF(F45&gt;0,"South","North"),"")</f>
        <v/>
      </c>
      <c r="I45" s="76">
        <f t="shared" ref="I45:I49" si="6">IF(H45="North",2,IF(H45="",0,0))</f>
        <v>0</v>
      </c>
      <c r="J45" s="76" t="str">
        <f t="shared" ref="J45:J49" si="7">IF(F45=0,IF(G45&gt;0,"West","East"),"")</f>
        <v/>
      </c>
      <c r="K45" s="76">
        <f t="shared" ref="K45:K49" si="8">IF(J45="West",1,IF(J45="",0,3))</f>
        <v>0</v>
      </c>
      <c r="L45" s="76" t="str">
        <f t="shared" ref="L45:L49" si="9">H45&amp;J45</f>
        <v/>
      </c>
      <c r="M45" s="22">
        <f t="shared" ref="M45:M49" si="10">SQRT(F45^2+G45^2)</f>
        <v>95.650572920430491</v>
      </c>
      <c r="N45" s="22">
        <f t="shared" ref="N45:N49" si="11">IF(F45=0,,ATAN(G45/F45))</f>
        <v>-1.5382764146467942</v>
      </c>
      <c r="O45" s="22">
        <f t="shared" ref="O45:O49" si="12">ABS(DEGREES(N45))</f>
        <v>88.136746283777526</v>
      </c>
      <c r="P45" s="24" t="str">
        <f t="shared" ref="P45:P49" si="13">TEXT(INT(O45),"00")</f>
        <v>88</v>
      </c>
      <c r="Q45" s="25" t="str">
        <f t="shared" ref="Q45:Q49" si="14">TEXT((O45-P45)*60,"00")</f>
        <v>08</v>
      </c>
      <c r="R45" s="23" t="str">
        <f t="shared" ref="R45:R49" si="15">IF(L45="",IF(F45&gt;0,"S","N"),"")</f>
        <v>S</v>
      </c>
      <c r="S45" s="25" t="str">
        <f t="shared" ref="S45:S49" si="16">IF(L45="",IF(INT(Q45)=60,INT(P45+1),P45),"due")</f>
        <v>88</v>
      </c>
      <c r="T45" s="25" t="str">
        <f t="shared" ref="T45:T49" si="17">IF(L45="",IF(INT(Q45)=60,"00",Q45),L45)</f>
        <v>08</v>
      </c>
      <c r="U45" s="24" t="str">
        <f t="shared" ref="U45:U49" si="18">IF(L45="",IF(G45&gt;0,"W","E"),"")</f>
        <v>E</v>
      </c>
      <c r="V45" s="44"/>
      <c r="W45" s="22">
        <f t="shared" ref="W45:W49" si="19">IF(S45="due",90*(I45+K45),S45+T45/60)</f>
        <v>88.13333333333334</v>
      </c>
      <c r="X45" s="22">
        <f t="shared" ref="X45:X49" si="20">IF(R45="",W45,IF(R45="N",IF(U45="E",180+W45,180-W45),IF(U45="E",360-W45,W45)))</f>
        <v>271.86666666666667</v>
      </c>
      <c r="Y45" s="22">
        <f t="shared" ref="Y45:Y49" si="21">RADIANS(X45)</f>
        <v>4.7449684597552508</v>
      </c>
      <c r="Z45" s="64"/>
      <c r="AA45" s="58">
        <f t="shared" ref="AA45:AA49" si="22">-M45*COS(Y45)</f>
        <v>-3.1156946209321763</v>
      </c>
      <c r="AB45" s="58">
        <f t="shared" ref="AB45:AB49" si="23">-M45*SIN(Y45)</f>
        <v>95.599814576366654</v>
      </c>
      <c r="AC45" s="64"/>
      <c r="AD45" s="82">
        <f t="shared" ref="AD45:AD49" si="24">$AA$40/$M$40*M45</f>
        <v>1.2004009504585594E-3</v>
      </c>
      <c r="AE45" s="82">
        <f t="shared" ref="AE45:AE49" si="25">$AB$40/$M$40*M45</f>
        <v>-2.4336185448103459E-3</v>
      </c>
      <c r="AF45" s="22">
        <f t="shared" ref="AF45:AF49" si="26">AA45-AD45</f>
        <v>-3.1168950218826348</v>
      </c>
      <c r="AG45" s="22">
        <f t="shared" ref="AG45:AG49" si="27">AB45-AE45</f>
        <v>95.602248194911468</v>
      </c>
      <c r="AH45" s="64"/>
      <c r="AI45" s="25">
        <f t="shared" ref="AI45:AI49" si="28">A45</f>
        <v>4</v>
      </c>
      <c r="AJ45" s="82">
        <f t="shared" ref="AJ45:AJ49" si="29">AJ44+AF44</f>
        <v>719681.90016104083</v>
      </c>
      <c r="AK45" s="82">
        <f t="shared" ref="AK45:AK49" si="30">AK44+AG44</f>
        <v>464943.37810319505</v>
      </c>
      <c r="AL45" s="66"/>
      <c r="AM45" s="9" t="str">
        <f t="shared" ref="AM45:AM49" si="31">IF(A46=0,A45&amp;" - 1",A45&amp;" - "&amp;A46)</f>
        <v>4 - 5</v>
      </c>
      <c r="AN45" s="18">
        <f t="shared" ref="AN45:AN49" si="32">AN44+F44+F45</f>
        <v>-198.29000000015367</v>
      </c>
      <c r="AO45" s="18">
        <f t="shared" ref="AO45:AO49" si="33">AN45*G45</f>
        <v>18956.524000021614</v>
      </c>
      <c r="AP45" s="9" t="str">
        <f t="shared" ref="AP45:AP49" si="34">D45&amp;","&amp;C45</f>
        <v>464943.3,719681.77</v>
      </c>
    </row>
    <row r="46" spans="1:44" s="46" customFormat="1">
      <c r="A46" s="20">
        <f t="shared" si="2"/>
        <v>5</v>
      </c>
      <c r="B46" s="44"/>
      <c r="C46" s="60">
        <v>719678.66</v>
      </c>
      <c r="D46" s="60">
        <v>465038.9</v>
      </c>
      <c r="E46" s="79"/>
      <c r="F46" s="72">
        <f t="shared" si="3"/>
        <v>2.9100000000325963</v>
      </c>
      <c r="G46" s="72">
        <f t="shared" si="4"/>
        <v>-3.0199999999604188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4.1938645662384761</v>
      </c>
      <c r="N46" s="22">
        <f t="shared" si="11"/>
        <v>-0.8039457832599386</v>
      </c>
      <c r="O46" s="22">
        <f t="shared" si="12"/>
        <v>46.062700338133709</v>
      </c>
      <c r="P46" s="24" t="str">
        <f t="shared" si="13"/>
        <v>46</v>
      </c>
      <c r="Q46" s="25" t="str">
        <f t="shared" si="14"/>
        <v>04</v>
      </c>
      <c r="R46" s="23" t="str">
        <f t="shared" si="15"/>
        <v>S</v>
      </c>
      <c r="S46" s="25" t="str">
        <f t="shared" si="16"/>
        <v>46</v>
      </c>
      <c r="T46" s="25" t="str">
        <f t="shared" si="17"/>
        <v>04</v>
      </c>
      <c r="U46" s="24" t="str">
        <f t="shared" si="18"/>
        <v>E</v>
      </c>
      <c r="V46" s="44"/>
      <c r="W46" s="22">
        <f t="shared" si="19"/>
        <v>46.06666666666667</v>
      </c>
      <c r="X46" s="22">
        <f t="shared" si="20"/>
        <v>313.93333333333334</v>
      </c>
      <c r="Y46" s="22">
        <f t="shared" si="21"/>
        <v>5.4791702984275323</v>
      </c>
      <c r="Z46" s="64"/>
      <c r="AA46" s="58">
        <f t="shared" si="22"/>
        <v>-2.9097909320739719</v>
      </c>
      <c r="AB46" s="58">
        <f t="shared" si="23"/>
        <v>3.0202014389061418</v>
      </c>
      <c r="AC46" s="64"/>
      <c r="AD46" s="82">
        <f t="shared" si="24"/>
        <v>5.2632397880095035E-5</v>
      </c>
      <c r="AE46" s="82">
        <f t="shared" si="25"/>
        <v>-1.067036638798945E-4</v>
      </c>
      <c r="AF46" s="22">
        <f t="shared" si="26"/>
        <v>-2.9098435644718519</v>
      </c>
      <c r="AG46" s="22">
        <f t="shared" si="27"/>
        <v>3.0203081425700216</v>
      </c>
      <c r="AH46" s="64"/>
      <c r="AI46" s="25">
        <f t="shared" si="28"/>
        <v>5</v>
      </c>
      <c r="AJ46" s="82">
        <f t="shared" si="29"/>
        <v>719678.78326601896</v>
      </c>
      <c r="AK46" s="82">
        <f t="shared" si="30"/>
        <v>465038.98035138997</v>
      </c>
      <c r="AL46" s="66"/>
      <c r="AM46" s="9" t="str">
        <f t="shared" si="31"/>
        <v>5 - 6</v>
      </c>
      <c r="AN46" s="18">
        <f t="shared" si="32"/>
        <v>-192.27000000013504</v>
      </c>
      <c r="AO46" s="18">
        <f t="shared" si="33"/>
        <v>580.65539999279758</v>
      </c>
      <c r="AP46" s="9" t="str">
        <f t="shared" si="34"/>
        <v>465038.9,719678.66</v>
      </c>
    </row>
    <row r="47" spans="1:44" s="46" customFormat="1">
      <c r="A47" s="20">
        <f t="shared" si="2"/>
        <v>6</v>
      </c>
      <c r="B47" s="44"/>
      <c r="C47" s="60">
        <v>719675.75</v>
      </c>
      <c r="D47" s="60">
        <v>465041.91999999998</v>
      </c>
      <c r="E47" s="79"/>
      <c r="F47" s="72">
        <f t="shared" si="3"/>
        <v>94.050000000046566</v>
      </c>
      <c r="G47" s="72">
        <f t="shared" si="4"/>
        <v>2.7099999999627471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94.089035493029456</v>
      </c>
      <c r="N47" s="22">
        <f t="shared" si="11"/>
        <v>2.8806489739261011E-2</v>
      </c>
      <c r="O47" s="22">
        <f t="shared" si="12"/>
        <v>1.6504902846465672</v>
      </c>
      <c r="P47" s="24" t="str">
        <f t="shared" si="13"/>
        <v>01</v>
      </c>
      <c r="Q47" s="25" t="str">
        <f t="shared" si="14"/>
        <v>39</v>
      </c>
      <c r="R47" s="23" t="str">
        <f t="shared" si="15"/>
        <v>S</v>
      </c>
      <c r="S47" s="25" t="str">
        <f t="shared" si="16"/>
        <v>01</v>
      </c>
      <c r="T47" s="25" t="str">
        <f t="shared" si="17"/>
        <v>39</v>
      </c>
      <c r="U47" s="24" t="str">
        <f t="shared" si="18"/>
        <v>W</v>
      </c>
      <c r="V47" s="44"/>
      <c r="W47" s="22">
        <f t="shared" si="19"/>
        <v>1.65</v>
      </c>
      <c r="X47" s="22">
        <f t="shared" si="20"/>
        <v>1.65</v>
      </c>
      <c r="Y47" s="22">
        <f t="shared" si="21"/>
        <v>2.8797932657906436E-2</v>
      </c>
      <c r="Z47" s="64"/>
      <c r="AA47" s="58">
        <f t="shared" si="22"/>
        <v>-94.050023186293686</v>
      </c>
      <c r="AB47" s="58">
        <f t="shared" si="23"/>
        <v>-2.709195206362141</v>
      </c>
      <c r="AC47" s="64"/>
      <c r="AD47" s="82">
        <f t="shared" si="24"/>
        <v>1.18080388005117E-3</v>
      </c>
      <c r="AE47" s="82">
        <f t="shared" si="25"/>
        <v>-2.3938886579344997E-3</v>
      </c>
      <c r="AF47" s="22">
        <f t="shared" si="26"/>
        <v>-94.051203990173732</v>
      </c>
      <c r="AG47" s="22">
        <f t="shared" si="27"/>
        <v>-2.7068013177042065</v>
      </c>
      <c r="AH47" s="64"/>
      <c r="AI47" s="25">
        <f t="shared" si="28"/>
        <v>6</v>
      </c>
      <c r="AJ47" s="82">
        <f t="shared" si="29"/>
        <v>719675.87342245446</v>
      </c>
      <c r="AK47" s="82">
        <f t="shared" si="30"/>
        <v>465042.00065953255</v>
      </c>
      <c r="AL47" s="66"/>
      <c r="AM47" s="9" t="str">
        <f t="shared" si="31"/>
        <v>6 - 7</v>
      </c>
      <c r="AN47" s="18">
        <f t="shared" si="32"/>
        <v>-95.310000000055879</v>
      </c>
      <c r="AO47" s="18">
        <f t="shared" si="33"/>
        <v>-258.29009999660087</v>
      </c>
      <c r="AP47" s="9" t="str">
        <f t="shared" si="34"/>
        <v>465041.92,719675.75</v>
      </c>
    </row>
    <row r="48" spans="1:44" s="46" customFormat="1">
      <c r="A48" s="20">
        <f t="shared" si="2"/>
        <v>7</v>
      </c>
      <c r="B48" s="44"/>
      <c r="C48" s="60">
        <v>719581.7</v>
      </c>
      <c r="D48" s="60">
        <v>465039.21</v>
      </c>
      <c r="E48" s="79"/>
      <c r="F48" s="72">
        <f t="shared" si="3"/>
        <v>3.0799999999580905</v>
      </c>
      <c r="G48" s="72">
        <f t="shared" si="4"/>
        <v>2.9800000000395812</v>
      </c>
      <c r="H48" s="76" t="str">
        <f t="shared" si="5"/>
        <v/>
      </c>
      <c r="I48" s="76">
        <f t="shared" si="6"/>
        <v>0</v>
      </c>
      <c r="J48" s="76" t="str">
        <f t="shared" si="7"/>
        <v/>
      </c>
      <c r="K48" s="76">
        <f t="shared" si="8"/>
        <v>0</v>
      </c>
      <c r="L48" s="76" t="str">
        <f t="shared" si="9"/>
        <v/>
      </c>
      <c r="M48" s="22">
        <f t="shared" si="10"/>
        <v>4.2856504757128464</v>
      </c>
      <c r="N48" s="22">
        <f t="shared" si="11"/>
        <v>0.76889801082550058</v>
      </c>
      <c r="O48" s="22">
        <f t="shared" si="12"/>
        <v>44.054610896305469</v>
      </c>
      <c r="P48" s="24" t="str">
        <f t="shared" si="13"/>
        <v>44</v>
      </c>
      <c r="Q48" s="25" t="str">
        <f t="shared" si="14"/>
        <v>03</v>
      </c>
      <c r="R48" s="23" t="str">
        <f t="shared" si="15"/>
        <v>S</v>
      </c>
      <c r="S48" s="25" t="str">
        <f t="shared" si="16"/>
        <v>44</v>
      </c>
      <c r="T48" s="25" t="str">
        <f t="shared" si="17"/>
        <v>03</v>
      </c>
      <c r="U48" s="24" t="str">
        <f t="shared" si="18"/>
        <v>W</v>
      </c>
      <c r="V48" s="44"/>
      <c r="W48" s="22">
        <f t="shared" si="19"/>
        <v>44.05</v>
      </c>
      <c r="X48" s="22">
        <f t="shared" si="20"/>
        <v>44.05</v>
      </c>
      <c r="Y48" s="22">
        <f t="shared" si="21"/>
        <v>0.76881753550350207</v>
      </c>
      <c r="Z48" s="64"/>
      <c r="AA48" s="58">
        <f t="shared" si="22"/>
        <v>-3.0802398064439238</v>
      </c>
      <c r="AB48" s="58">
        <f t="shared" si="23"/>
        <v>-2.9797521263984441</v>
      </c>
      <c r="AC48" s="64"/>
      <c r="AD48" s="82">
        <f t="shared" si="24"/>
        <v>5.3784297859443753E-5</v>
      </c>
      <c r="AE48" s="82">
        <f t="shared" si="25"/>
        <v>-1.0903895455959517E-4</v>
      </c>
      <c r="AF48" s="22">
        <f t="shared" si="26"/>
        <v>-3.0802935907417832</v>
      </c>
      <c r="AG48" s="22">
        <f t="shared" si="27"/>
        <v>-2.9796430874438844</v>
      </c>
      <c r="AH48" s="64"/>
      <c r="AI48" s="25">
        <f t="shared" si="28"/>
        <v>7</v>
      </c>
      <c r="AJ48" s="82">
        <f t="shared" si="29"/>
        <v>719581.82221846434</v>
      </c>
      <c r="AK48" s="82">
        <f t="shared" si="30"/>
        <v>465039.29385821486</v>
      </c>
      <c r="AL48" s="66"/>
      <c r="AM48" s="9" t="str">
        <f t="shared" si="31"/>
        <v>7 - 8</v>
      </c>
      <c r="AN48" s="18">
        <f t="shared" si="32"/>
        <v>1.8199999999487773</v>
      </c>
      <c r="AO48" s="18">
        <f t="shared" si="33"/>
        <v>5.4235999999193938</v>
      </c>
      <c r="AP48" s="9" t="str">
        <f t="shared" si="34"/>
        <v>465039.21,719581.7</v>
      </c>
    </row>
    <row r="49" spans="1:42" s="46" customFormat="1">
      <c r="A49" s="20">
        <f t="shared" si="2"/>
        <v>8</v>
      </c>
      <c r="B49" s="44"/>
      <c r="C49" s="60">
        <v>719578.62</v>
      </c>
      <c r="D49" s="60">
        <v>465036.23</v>
      </c>
      <c r="E49" s="79"/>
      <c r="F49" s="72">
        <f t="shared" si="3"/>
        <v>-2.4499999999534339</v>
      </c>
      <c r="G49" s="72">
        <f t="shared" si="4"/>
        <v>93.96999999997206</v>
      </c>
      <c r="H49" s="76" t="str">
        <f t="shared" si="5"/>
        <v/>
      </c>
      <c r="I49" s="76">
        <f t="shared" si="6"/>
        <v>0</v>
      </c>
      <c r="J49" s="76" t="str">
        <f t="shared" si="7"/>
        <v/>
      </c>
      <c r="K49" s="76">
        <f t="shared" si="8"/>
        <v>0</v>
      </c>
      <c r="L49" s="76" t="str">
        <f t="shared" si="9"/>
        <v/>
      </c>
      <c r="M49" s="22">
        <f t="shared" si="10"/>
        <v>94.001932958820163</v>
      </c>
      <c r="N49" s="22">
        <f t="shared" si="11"/>
        <v>-1.5447300812767388</v>
      </c>
      <c r="O49" s="22">
        <f t="shared" si="12"/>
        <v>88.506514144057761</v>
      </c>
      <c r="P49" s="24" t="str">
        <f t="shared" si="13"/>
        <v>88</v>
      </c>
      <c r="Q49" s="25" t="str">
        <f t="shared" si="14"/>
        <v>30</v>
      </c>
      <c r="R49" s="23" t="str">
        <f t="shared" si="15"/>
        <v>N</v>
      </c>
      <c r="S49" s="25" t="str">
        <f t="shared" si="16"/>
        <v>88</v>
      </c>
      <c r="T49" s="25" t="str">
        <f t="shared" si="17"/>
        <v>30</v>
      </c>
      <c r="U49" s="24" t="str">
        <f t="shared" si="18"/>
        <v>W</v>
      </c>
      <c r="V49" s="44"/>
      <c r="W49" s="22">
        <f t="shared" si="19"/>
        <v>88.5</v>
      </c>
      <c r="X49" s="22">
        <f t="shared" si="20"/>
        <v>91.5</v>
      </c>
      <c r="Y49" s="22">
        <f t="shared" si="21"/>
        <v>1.5969762655748114</v>
      </c>
      <c r="Z49" s="64"/>
      <c r="AA49" s="58">
        <f t="shared" si="22"/>
        <v>2.4606837399031805</v>
      </c>
      <c r="AB49" s="58">
        <f t="shared" si="23"/>
        <v>-93.96972084414584</v>
      </c>
      <c r="AC49" s="64"/>
      <c r="AD49" s="82">
        <f t="shared" si="24"/>
        <v>1.1797107557586562E-3</v>
      </c>
      <c r="AE49" s="82">
        <f t="shared" si="25"/>
        <v>-2.3916725254422453E-3</v>
      </c>
      <c r="AF49" s="22">
        <f t="shared" si="26"/>
        <v>2.4595040291474217</v>
      </c>
      <c r="AG49" s="22">
        <f t="shared" si="27"/>
        <v>-93.967329171620392</v>
      </c>
      <c r="AH49" s="64"/>
      <c r="AI49" s="25">
        <f t="shared" si="28"/>
        <v>8</v>
      </c>
      <c r="AJ49" s="82">
        <f t="shared" si="29"/>
        <v>719578.74192487355</v>
      </c>
      <c r="AK49" s="82">
        <f t="shared" si="30"/>
        <v>465036.31421512744</v>
      </c>
      <c r="AL49" s="66"/>
      <c r="AM49" s="9" t="str">
        <f t="shared" si="31"/>
        <v>8 - 1</v>
      </c>
      <c r="AN49" s="18">
        <f t="shared" si="32"/>
        <v>2.4499999999534339</v>
      </c>
      <c r="AO49" s="18">
        <f t="shared" si="33"/>
        <v>230.22649999555574</v>
      </c>
      <c r="AP49" s="9" t="str">
        <f t="shared" si="34"/>
        <v>465036.23,719578.62</v>
      </c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C23" sqref="C23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77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78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79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2880.28369999193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1440.141849995965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1.1480571773486268E-2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13458.43171384491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154.51049124936029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-1.0275538343222479E-2</v>
      </c>
      <c r="AB40" s="91">
        <f>SUM(AB42:AB65536)</f>
        <v>-5.1202382760116016E-3</v>
      </c>
      <c r="AC40" s="91"/>
      <c r="AD40" s="91">
        <f>SUM(AD42:AD65536)</f>
        <v>-1.0275538343222477E-2</v>
      </c>
      <c r="AE40" s="91">
        <f>SUM(AE42:AE65536)</f>
        <v>-5.1202382760116025E-3</v>
      </c>
      <c r="AF40" s="91">
        <f>SUM(AF42:AF65536)</f>
        <v>0</v>
      </c>
      <c r="AG40" s="91">
        <f>SUM(AG42:AG65536)</f>
        <v>1.8873791418627661E-15</v>
      </c>
      <c r="AH40" s="92"/>
      <c r="AI40" s="93">
        <v>1</v>
      </c>
      <c r="AJ40" s="92">
        <f>AJ44+AF44</f>
        <v>719677.75325784017</v>
      </c>
      <c r="AK40" s="92">
        <f>AK44+AG44</f>
        <v>465064.92266865668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1581.8199999999488</v>
      </c>
      <c r="G41" s="72">
        <f>IF(D42=0,D41-$D$41,D41-D42)</f>
        <v>-2658.9500000000116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3093.892308225983</v>
      </c>
      <c r="N41" s="36">
        <f>IF(F41=0,,ATAN(G41/F41))</f>
        <v>-1.0341323083891409</v>
      </c>
      <c r="O41" s="36">
        <f>ABS(DEGREES(N41))</f>
        <v>59.251416728819073</v>
      </c>
      <c r="P41" s="37" t="str">
        <f>TEXT(INT(O41),"00")</f>
        <v>59</v>
      </c>
      <c r="Q41" s="38" t="str">
        <f>TEXT((O41-P41)*60,"00")</f>
        <v>15</v>
      </c>
      <c r="R41" s="39" t="str">
        <f>IF(L41="",IF(F41&gt;0,"S","N"),"")</f>
        <v>S</v>
      </c>
      <c r="S41" s="25" t="str">
        <f>IF(L41="",IF(INT(Q41)=60,INT(P41+1),P41),"due")</f>
        <v>59</v>
      </c>
      <c r="T41" s="38" t="str">
        <f>IF(L41="",IF(INT(Q41)=60,"00",Q41),L41)</f>
        <v>15</v>
      </c>
      <c r="U41" s="40" t="str">
        <f>IF(L41="",IF(G41&gt;0,"W","E"),"")</f>
        <v>E</v>
      </c>
      <c r="V41" s="41"/>
      <c r="W41" s="22">
        <f>IF(S41="due",90*(I41+K41),S41+T41/60)</f>
        <v>59.25</v>
      </c>
      <c r="X41" s="22">
        <f>IF(R41="",W41,IF(R41="N",IF(U41="E",180+W41,180-W41),IF(U41="E",360-W41,W41)))</f>
        <v>300.75</v>
      </c>
      <c r="Y41" s="22">
        <f>RADIANS(X41)</f>
        <v>5.2490777253729464</v>
      </c>
      <c r="Z41" s="64"/>
      <c r="AA41" s="58">
        <f>-M41*COS(Y41)</f>
        <v>-1581.8857462629173</v>
      </c>
      <c r="AB41" s="58">
        <f>-M41*SIN(Y41)</f>
        <v>2658.9108861844379</v>
      </c>
      <c r="AC41" s="64"/>
      <c r="AD41" s="22">
        <v>0</v>
      </c>
      <c r="AE41" s="22">
        <v>0</v>
      </c>
      <c r="AF41" s="22">
        <f t="shared" ref="AF41:AG43" si="0">AA41-AD41</f>
        <v>-1581.8857462629173</v>
      </c>
      <c r="AG41" s="22">
        <f t="shared" si="0"/>
        <v>2658.9108861844379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719646.8</v>
      </c>
      <c r="D42" s="60">
        <v>465109.17</v>
      </c>
      <c r="E42" s="79"/>
      <c r="F42" s="72">
        <f>IF(C43=0,C42-$C$42,C42-C43)</f>
        <v>-1</v>
      </c>
      <c r="G42" s="72">
        <f>IF(D43=0,D42-$D$42,D42-D43)</f>
        <v>48.119999999995343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48.130389568333555</v>
      </c>
      <c r="N42" s="36">
        <f>IF(F42=0,,ATAN(G42/F42))</f>
        <v>-1.550017937725066</v>
      </c>
      <c r="O42" s="36">
        <f>ABS(DEGREES(N42))</f>
        <v>88.809486001217948</v>
      </c>
      <c r="P42" s="37" t="str">
        <f>TEXT(INT(O42),"00")</f>
        <v>88</v>
      </c>
      <c r="Q42" s="38" t="str">
        <f>TEXT((O42-P42)*60,"00")</f>
        <v>49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49</v>
      </c>
      <c r="U42" s="40" t="str">
        <f>IF(L42="",IF(G42&gt;0,"W","E"),"")</f>
        <v>W</v>
      </c>
      <c r="V42" s="44"/>
      <c r="W42" s="22">
        <f>IF(S42="due",90*(I42+K42),S42+T42/60)</f>
        <v>88.816666666666663</v>
      </c>
      <c r="X42" s="22">
        <f>IF(R42="",W42,IF(R42="N",IF(U42="E",180+W42,180-W42),IF(U42="E",360-W42,W42)))</f>
        <v>91.183333333333337</v>
      </c>
      <c r="Y42" s="22">
        <f>RADIANS(X42)</f>
        <v>1.5914493896101629</v>
      </c>
      <c r="Z42" s="64"/>
      <c r="AA42" s="58">
        <f>-M42*COS(Y42)</f>
        <v>0.9939692927928232</v>
      </c>
      <c r="AB42" s="58">
        <f>-M42*SIN(Y42)</f>
        <v>-48.120124948347097</v>
      </c>
      <c r="AC42" s="64"/>
      <c r="AD42" s="82">
        <f>$AA$40/$M$40*M42</f>
        <v>-3.2008549030206664E-3</v>
      </c>
      <c r="AE42" s="82">
        <f>$AB$40/$M$40*M42</f>
        <v>-1.5949665353753209E-3</v>
      </c>
      <c r="AF42" s="22">
        <f t="shared" si="0"/>
        <v>0.99717014769584389</v>
      </c>
      <c r="AG42" s="22">
        <f t="shared" si="0"/>
        <v>-48.118529981811719</v>
      </c>
      <c r="AH42" s="63"/>
      <c r="AI42" s="38">
        <f>A42</f>
        <v>1</v>
      </c>
      <c r="AJ42" s="82">
        <f t="shared" ref="AJ42:AK44" si="1">AJ41+AF41</f>
        <v>719646.73425373703</v>
      </c>
      <c r="AK42" s="82">
        <f t="shared" si="1"/>
        <v>465109.1308861844</v>
      </c>
      <c r="AL42" s="66"/>
      <c r="AM42" s="9" t="str">
        <f>IF(A43=0,A42&amp;" - 1",A42&amp;" - "&amp;A43)</f>
        <v>1 - 2</v>
      </c>
      <c r="AN42" s="18">
        <f>F42</f>
        <v>-1</v>
      </c>
      <c r="AO42" s="18">
        <f>AN42*G42</f>
        <v>-48.119999999995343</v>
      </c>
      <c r="AP42" s="9" t="str">
        <f>D42&amp;","&amp;C42</f>
        <v>465109.17,719646.8</v>
      </c>
    </row>
    <row r="43" spans="1:44">
      <c r="A43" s="20">
        <f>A42+1</f>
        <v>2</v>
      </c>
      <c r="B43" s="44"/>
      <c r="C43" s="60">
        <v>719647.8</v>
      </c>
      <c r="D43" s="60">
        <v>465061.05</v>
      </c>
      <c r="E43" s="79"/>
      <c r="F43" s="72">
        <f>IF(C44=0,C43-$C$42,C43-C44)</f>
        <v>-27.019999999902211</v>
      </c>
      <c r="G43" s="72">
        <f>IF(D44=0,D43-$D$42,D43-D44)</f>
        <v>-0.73999999999068677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27.030131335136012</v>
      </c>
      <c r="N43" s="36">
        <f>IF(F43=0,,ATAN(G43/F43))</f>
        <v>2.7380276454393993E-2</v>
      </c>
      <c r="O43" s="36">
        <f>ABS(DEGREES(N43))</f>
        <v>1.5687742827381976</v>
      </c>
      <c r="P43" s="37" t="str">
        <f>TEXT(INT(O43),"00")</f>
        <v>01</v>
      </c>
      <c r="Q43" s="38" t="str">
        <f>TEXT((O43-P43)*60,"00")</f>
        <v>34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34</v>
      </c>
      <c r="U43" s="40" t="str">
        <f>IF(L43="",IF(G43&gt;0,"W","E"),"")</f>
        <v>E</v>
      </c>
      <c r="V43" s="44"/>
      <c r="W43" s="22">
        <f>IF(S43="due",90*(I43+K43),S43+T43/60)</f>
        <v>1.5666666666666667</v>
      </c>
      <c r="X43" s="22">
        <f>IF(R43="",W43,IF(R43="N",IF(U43="E",180+W43,180-W43),IF(U43="E",360-W43,W43)))</f>
        <v>181.56666666666666</v>
      </c>
      <c r="Y43" s="22">
        <f>RADIANS(X43)</f>
        <v>3.1689361452043712</v>
      </c>
      <c r="Z43" s="64"/>
      <c r="AA43" s="58">
        <f>-M43*COS(Y43)</f>
        <v>27.020027202402957</v>
      </c>
      <c r="AB43" s="58">
        <f>-M43*SIN(Y43)</f>
        <v>0.73900607311842847</v>
      </c>
      <c r="AC43" s="64"/>
      <c r="AD43" s="82">
        <f>$AA$40/$M$40*M43</f>
        <v>-1.7976070667478346E-3</v>
      </c>
      <c r="AE43" s="82">
        <f>$AB$40/$M$40*M43</f>
        <v>-8.9573667100975585E-4</v>
      </c>
      <c r="AF43" s="22">
        <f t="shared" si="0"/>
        <v>27.021824809469706</v>
      </c>
      <c r="AG43" s="22">
        <f t="shared" si="0"/>
        <v>0.7399018097894382</v>
      </c>
      <c r="AH43" s="64"/>
      <c r="AI43" s="25">
        <f>A43</f>
        <v>2</v>
      </c>
      <c r="AJ43" s="82">
        <f t="shared" si="1"/>
        <v>719647.73142388475</v>
      </c>
      <c r="AK43" s="82">
        <f t="shared" si="1"/>
        <v>465061.01235620258</v>
      </c>
      <c r="AL43" s="66"/>
      <c r="AM43" s="9" t="str">
        <f>IF(A44=0,A43&amp;" - 1",A43&amp;" - "&amp;A44)</f>
        <v>2 - 3</v>
      </c>
      <c r="AN43" s="18">
        <f>AN42+F42+F43</f>
        <v>-29.019999999902211</v>
      </c>
      <c r="AO43" s="18">
        <f>AN43*G43</f>
        <v>21.474799999657368</v>
      </c>
      <c r="AP43" s="9" t="str">
        <f>D43&amp;","&amp;C43</f>
        <v>465061.05,719647.8</v>
      </c>
    </row>
    <row r="44" spans="1:44" s="46" customFormat="1">
      <c r="A44" s="20">
        <f>A43+1</f>
        <v>3</v>
      </c>
      <c r="B44" s="44"/>
      <c r="C44" s="60">
        <v>719674.82</v>
      </c>
      <c r="D44" s="60">
        <v>465061.79</v>
      </c>
      <c r="E44" s="79"/>
      <c r="F44" s="72">
        <f>IF(C45=0,C44-$C$42,C44-C45)</f>
        <v>-3</v>
      </c>
      <c r="G44" s="72">
        <f>IF(D45=0,D44-$D$42,D44-D45)</f>
        <v>-3.1700000000419095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4.3645045538142941</v>
      </c>
      <c r="N44" s="22">
        <f>IF(F44=0,,ATAN(G44/F44))</f>
        <v>0.81294386860533885</v>
      </c>
      <c r="O44" s="22">
        <f>ABS(DEGREES(N44))</f>
        <v>46.578252652123659</v>
      </c>
      <c r="P44" s="24" t="str">
        <f>TEXT(INT(O44),"00")</f>
        <v>46</v>
      </c>
      <c r="Q44" s="25" t="str">
        <f>TEXT((O44-P44)*60,"00")</f>
        <v>35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35</v>
      </c>
      <c r="U44" s="24" t="str">
        <f>IF(L44="",IF(G44&gt;0,"W","E"),"")</f>
        <v>E</v>
      </c>
      <c r="V44" s="44"/>
      <c r="W44" s="22">
        <f>IF(S44="due",90*(I44+K44),S44+T44/60)</f>
        <v>46.583333333333336</v>
      </c>
      <c r="X44" s="22">
        <f>IF(R44="",W44,IF(R44="N",IF(U44="E",180+W44,180-W44),IF(U44="E",360-W44,W44)))</f>
        <v>226.58333333333334</v>
      </c>
      <c r="Y44" s="22">
        <f>RADIANS(X44)</f>
        <v>3.9546251968104853</v>
      </c>
      <c r="Z44" s="64"/>
      <c r="AA44" s="58">
        <f>-M44*COS(Y44)</f>
        <v>2.9997188896749143</v>
      </c>
      <c r="AB44" s="58">
        <f>-M44*SIN(Y44)</f>
        <v>3.1702660114244687</v>
      </c>
      <c r="AC44" s="64"/>
      <c r="AD44" s="82">
        <f>$AA$40/$M$40*M44</f>
        <v>-2.9025623780788788E-4</v>
      </c>
      <c r="AE44" s="82">
        <f>$AB$40/$M$40*M44</f>
        <v>-1.4463291839646785E-4</v>
      </c>
      <c r="AF44" s="22">
        <f>AA44-AD44</f>
        <v>3.0000091459127223</v>
      </c>
      <c r="AG44" s="22">
        <f>AB44-AE44</f>
        <v>3.1704106443428652</v>
      </c>
      <c r="AH44" s="64"/>
      <c r="AI44" s="25">
        <f>A44</f>
        <v>3</v>
      </c>
      <c r="AJ44" s="82">
        <f t="shared" si="1"/>
        <v>719674.75324869424</v>
      </c>
      <c r="AK44" s="82">
        <f t="shared" si="1"/>
        <v>465061.75225801236</v>
      </c>
      <c r="AL44" s="66"/>
      <c r="AM44" s="9" t="str">
        <f>IF(A45=0,A44&amp;" - 1",A44&amp;" - "&amp;A45)</f>
        <v>3 - 4</v>
      </c>
      <c r="AN44" s="18">
        <f>AN43+F43+F44</f>
        <v>-59.039999999804422</v>
      </c>
      <c r="AO44" s="18">
        <f>AN44*G44</f>
        <v>187.15680000185435</v>
      </c>
      <c r="AP44" s="9" t="str">
        <f>D44&amp;","&amp;C44</f>
        <v>465061.79,719674.82</v>
      </c>
    </row>
    <row r="45" spans="1:44" s="46" customFormat="1">
      <c r="A45" s="20">
        <f t="shared" ref="A45:A46" si="2">A44+1</f>
        <v>4</v>
      </c>
      <c r="B45" s="44"/>
      <c r="C45" s="60">
        <v>719677.82</v>
      </c>
      <c r="D45" s="60">
        <v>465064.96000000002</v>
      </c>
      <c r="E45" s="79"/>
      <c r="F45" s="72">
        <f t="shared" ref="F45:F46" si="3">IF(C46=0,C45-$C$42,C45-C46)</f>
        <v>1.1099999999860302</v>
      </c>
      <c r="G45" s="72">
        <f t="shared" ref="G45:G46" si="4">IF(D46=0,D45-$D$42,D45-D46)</f>
        <v>-45.049999999988358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45.063672730913979</v>
      </c>
      <c r="N45" s="22">
        <f t="shared" ref="N45:N46" si="11">IF(F45=0,,ATAN(G45/F45))</f>
        <v>-1.546162021428158</v>
      </c>
      <c r="O45" s="22">
        <f t="shared" ref="O45:O46" si="12">ABS(DEGREES(N45))</f>
        <v>88.588558271249397</v>
      </c>
      <c r="P45" s="24" t="str">
        <f t="shared" ref="P45:P46" si="13">TEXT(INT(O45),"00")</f>
        <v>88</v>
      </c>
      <c r="Q45" s="25" t="str">
        <f t="shared" ref="Q45:Q46" si="14">TEXT((O45-P45)*60,"00")</f>
        <v>35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35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88.583333333333329</v>
      </c>
      <c r="X45" s="22">
        <f t="shared" ref="X45:X46" si="20">IF(R45="",W45,IF(R45="N",IF(U45="E",180+W45,180-W45),IF(U45="E",360-W45,W45)))</f>
        <v>271.41666666666669</v>
      </c>
      <c r="Y45" s="22">
        <f t="shared" ref="Y45:Y46" si="21">RADIANS(X45)</f>
        <v>4.7371144781212768</v>
      </c>
      <c r="Z45" s="64"/>
      <c r="AA45" s="58">
        <f t="shared" ref="AA45:AA46" si="22">-M45*COS(Y45)</f>
        <v>-1.1141082116265983</v>
      </c>
      <c r="AB45" s="58">
        <f t="shared" ref="AB45:AB46" si="23">-M45*SIN(Y45)</f>
        <v>45.049898589138984</v>
      </c>
      <c r="AC45" s="64"/>
      <c r="AD45" s="82">
        <f t="shared" ref="AD45:AD46" si="24">$AA$40/$M$40*M45</f>
        <v>-2.9969065096403474E-3</v>
      </c>
      <c r="AE45" s="82">
        <f t="shared" ref="AE45:AE46" si="25">$AB$40/$M$40*M45</f>
        <v>-1.4933402910622183E-3</v>
      </c>
      <c r="AF45" s="22">
        <f t="shared" ref="AF45:AF46" si="26">AA45-AD45</f>
        <v>-1.1111113051169581</v>
      </c>
      <c r="AG45" s="22">
        <f t="shared" ref="AG45:AG46" si="27">AB45-AE45</f>
        <v>45.051391929430046</v>
      </c>
      <c r="AH45" s="64"/>
      <c r="AI45" s="25">
        <f t="shared" ref="AI45:AI46" si="28">A45</f>
        <v>4</v>
      </c>
      <c r="AJ45" s="82">
        <f t="shared" ref="AJ45:AJ46" si="29">AJ44+AF44</f>
        <v>719677.75325784017</v>
      </c>
      <c r="AK45" s="82">
        <f t="shared" ref="AK45:AK46" si="30">AK44+AG44</f>
        <v>465064.92266865668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-60.929999999818392</v>
      </c>
      <c r="AO45" s="18">
        <f t="shared" ref="AO45:AO46" si="33">AN45*G45</f>
        <v>2744.8964999911091</v>
      </c>
      <c r="AP45" s="9" t="str">
        <f t="shared" ref="AP45:AP46" si="34">D45&amp;","&amp;C45</f>
        <v>465064.96,719677.82</v>
      </c>
    </row>
    <row r="46" spans="1:44" s="46" customFormat="1">
      <c r="A46" s="20">
        <f t="shared" si="2"/>
        <v>5</v>
      </c>
      <c r="B46" s="44"/>
      <c r="C46" s="60">
        <v>719676.71</v>
      </c>
      <c r="D46" s="60">
        <v>465110.01</v>
      </c>
      <c r="E46" s="79"/>
      <c r="F46" s="72">
        <f t="shared" si="3"/>
        <v>29.909999999916181</v>
      </c>
      <c r="G46" s="72">
        <f t="shared" si="4"/>
        <v>0.84000000002561137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29.921793061162443</v>
      </c>
      <c r="N46" s="22">
        <f t="shared" si="11"/>
        <v>2.8076872664960461E-2</v>
      </c>
      <c r="O46" s="22">
        <f t="shared" si="12"/>
        <v>1.6086863056284626</v>
      </c>
      <c r="P46" s="24" t="str">
        <f t="shared" si="13"/>
        <v>01</v>
      </c>
      <c r="Q46" s="25" t="str">
        <f t="shared" si="14"/>
        <v>37</v>
      </c>
      <c r="R46" s="23" t="str">
        <f t="shared" si="15"/>
        <v>S</v>
      </c>
      <c r="S46" s="25" t="str">
        <f t="shared" si="16"/>
        <v>01</v>
      </c>
      <c r="T46" s="25" t="str">
        <f t="shared" si="17"/>
        <v>37</v>
      </c>
      <c r="U46" s="24" t="str">
        <f t="shared" si="18"/>
        <v>W</v>
      </c>
      <c r="V46" s="44"/>
      <c r="W46" s="22">
        <f t="shared" si="19"/>
        <v>1.6166666666666667</v>
      </c>
      <c r="X46" s="22">
        <f t="shared" si="20"/>
        <v>1.6166666666666667</v>
      </c>
      <c r="Y46" s="22">
        <f t="shared" si="21"/>
        <v>2.8216156240574993E-2</v>
      </c>
      <c r="Z46" s="64"/>
      <c r="AA46" s="58">
        <f t="shared" si="22"/>
        <v>-29.909882711587318</v>
      </c>
      <c r="AB46" s="58">
        <f t="shared" si="23"/>
        <v>-0.84416596361079632</v>
      </c>
      <c r="AC46" s="64"/>
      <c r="AD46" s="82">
        <f t="shared" si="24"/>
        <v>-1.9899136260057419E-3</v>
      </c>
      <c r="AE46" s="82">
        <f t="shared" si="25"/>
        <v>-9.9156186016783904E-4</v>
      </c>
      <c r="AF46" s="22">
        <f t="shared" si="26"/>
        <v>-29.907892797961313</v>
      </c>
      <c r="AG46" s="22">
        <f t="shared" si="27"/>
        <v>-0.84317440175062852</v>
      </c>
      <c r="AH46" s="64"/>
      <c r="AI46" s="25">
        <f t="shared" si="28"/>
        <v>5</v>
      </c>
      <c r="AJ46" s="82">
        <f t="shared" si="29"/>
        <v>719676.6421465351</v>
      </c>
      <c r="AK46" s="82">
        <f t="shared" si="30"/>
        <v>465109.97406058613</v>
      </c>
      <c r="AL46" s="66"/>
      <c r="AM46" s="9" t="str">
        <f t="shared" si="31"/>
        <v>5 - 1</v>
      </c>
      <c r="AN46" s="18">
        <f t="shared" si="32"/>
        <v>-29.909999999916181</v>
      </c>
      <c r="AO46" s="18">
        <f t="shared" si="33"/>
        <v>-25.12440000069563</v>
      </c>
      <c r="AP46" s="9" t="str">
        <f t="shared" si="34"/>
        <v>465110.01,719676.71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78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83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2895.9871000027529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1447.9935500013764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8.7695474253567975E-3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17853.663063878026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156.56854495501929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8.1683586890531901E-3</v>
      </c>
      <c r="AB40" s="91">
        <f>SUM(AB42:AB65536)</f>
        <v>3.1910622639728103E-3</v>
      </c>
      <c r="AC40" s="91"/>
      <c r="AD40" s="91">
        <f>SUM(AD42:AD65536)</f>
        <v>8.1683586890531901E-3</v>
      </c>
      <c r="AE40" s="91">
        <f>SUM(AE42:AE65536)</f>
        <v>3.1910622639728099E-3</v>
      </c>
      <c r="AF40" s="91">
        <f>SUM(AF42:AF65536)</f>
        <v>-1.5543122344752192E-15</v>
      </c>
      <c r="AG40" s="91">
        <f>SUM(AG42:AG65536)</f>
        <v>0</v>
      </c>
      <c r="AH40" s="92"/>
      <c r="AI40" s="93">
        <v>1</v>
      </c>
      <c r="AJ40" s="92">
        <f>AJ44+AF44</f>
        <v>719647.73073404678</v>
      </c>
      <c r="AK40" s="92">
        <f>AK44+AG44</f>
        <v>465061.01174219343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1581.8199999999488</v>
      </c>
      <c r="G41" s="72">
        <f>IF(D42=0,D41-$D$41,D41-D42)</f>
        <v>-2658.9500000000116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3093.892308225983</v>
      </c>
      <c r="N41" s="36">
        <f>IF(F41=0,,ATAN(G41/F41))</f>
        <v>-1.0341323083891409</v>
      </c>
      <c r="O41" s="36">
        <f>ABS(DEGREES(N41))</f>
        <v>59.251416728819073</v>
      </c>
      <c r="P41" s="37" t="str">
        <f>TEXT(INT(O41),"00")</f>
        <v>59</v>
      </c>
      <c r="Q41" s="38" t="str">
        <f>TEXT((O41-P41)*60,"00")</f>
        <v>15</v>
      </c>
      <c r="R41" s="39" t="str">
        <f>IF(L41="",IF(F41&gt;0,"S","N"),"")</f>
        <v>S</v>
      </c>
      <c r="S41" s="25" t="str">
        <f>IF(L41="",IF(INT(Q41)=60,INT(P41+1),P41),"due")</f>
        <v>59</v>
      </c>
      <c r="T41" s="38" t="str">
        <f>IF(L41="",IF(INT(Q41)=60,"00",Q41),L41)</f>
        <v>15</v>
      </c>
      <c r="U41" s="40" t="str">
        <f>IF(L41="",IF(G41&gt;0,"W","E"),"")</f>
        <v>E</v>
      </c>
      <c r="V41" s="41"/>
      <c r="W41" s="22">
        <f>IF(S41="due",90*(I41+K41),S41+T41/60)</f>
        <v>59.25</v>
      </c>
      <c r="X41" s="22">
        <f>IF(R41="",W41,IF(R41="N",IF(U41="E",180+W41,180-W41),IF(U41="E",360-W41,W41)))</f>
        <v>300.75</v>
      </c>
      <c r="Y41" s="22">
        <f>RADIANS(X41)</f>
        <v>5.2490777253729464</v>
      </c>
      <c r="Z41" s="64"/>
      <c r="AA41" s="58">
        <f>-M41*COS(Y41)</f>
        <v>-1581.8857462629173</v>
      </c>
      <c r="AB41" s="58">
        <f>-M41*SIN(Y41)</f>
        <v>2658.9108861844379</v>
      </c>
      <c r="AC41" s="64"/>
      <c r="AD41" s="22">
        <v>0</v>
      </c>
      <c r="AE41" s="22">
        <v>0</v>
      </c>
      <c r="AF41" s="22">
        <f t="shared" ref="AF41:AG43" si="0">AA41-AD41</f>
        <v>-1581.8857462629173</v>
      </c>
      <c r="AG41" s="22">
        <f t="shared" si="0"/>
        <v>2658.9108861844379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719646.8</v>
      </c>
      <c r="D42" s="60">
        <v>465109.17</v>
      </c>
      <c r="E42" s="79"/>
      <c r="F42" s="72">
        <f>IF(C43=0,C42-$C$42,C42-C43)</f>
        <v>30.03000000002794</v>
      </c>
      <c r="G42" s="72">
        <f>IF(D43=0,D42-$D$42,D42-D43)</f>
        <v>0.82999999995809048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30.041468006767055</v>
      </c>
      <c r="N42" s="36">
        <f>IF(F42=0,,ATAN(G42/F42))</f>
        <v>2.763199289794226E-2</v>
      </c>
      <c r="O42" s="36">
        <f>ABS(DEGREES(N42))</f>
        <v>1.5831965725875563</v>
      </c>
      <c r="P42" s="37" t="str">
        <f>TEXT(INT(O42),"00")</f>
        <v>01</v>
      </c>
      <c r="Q42" s="38" t="str">
        <f>TEXT((O42-P42)*60,"00")</f>
        <v>35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35</v>
      </c>
      <c r="U42" s="40" t="str">
        <f>IF(L42="",IF(G42&gt;0,"W","E"),"")</f>
        <v>W</v>
      </c>
      <c r="V42" s="44"/>
      <c r="W42" s="22">
        <f>IF(S42="due",90*(I42+K42),S42+T42/60)</f>
        <v>1.5833333333333335</v>
      </c>
      <c r="X42" s="22">
        <f>IF(R42="",W42,IF(R42="N",IF(U42="E",180+W42,180-W42),IF(U42="E",360-W42,W42)))</f>
        <v>1.5833333333333335</v>
      </c>
      <c r="Y42" s="22">
        <f>RADIANS(X42)</f>
        <v>2.7634379823243554E-2</v>
      </c>
      <c r="Z42" s="64"/>
      <c r="AA42" s="58">
        <f>-M42*COS(Y42)</f>
        <v>-30.029998018794394</v>
      </c>
      <c r="AB42" s="58">
        <f>-M42*SIN(Y42)</f>
        <v>-0.8300716793225239</v>
      </c>
      <c r="AC42" s="64"/>
      <c r="AD42" s="82">
        <f>$AA$40/$M$40*M42</f>
        <v>1.5672974817227E-3</v>
      </c>
      <c r="AE42" s="82">
        <f>$AB$40/$M$40*M42</f>
        <v>6.1228259442713557E-4</v>
      </c>
      <c r="AF42" s="22">
        <f t="shared" si="0"/>
        <v>-30.031565316276119</v>
      </c>
      <c r="AG42" s="22">
        <f t="shared" si="0"/>
        <v>-0.83068396191695104</v>
      </c>
      <c r="AH42" s="63"/>
      <c r="AI42" s="38">
        <f>A42</f>
        <v>1</v>
      </c>
      <c r="AJ42" s="82">
        <f t="shared" ref="AJ42:AK44" si="1">AJ41+AF41</f>
        <v>719646.73425373703</v>
      </c>
      <c r="AK42" s="82">
        <f t="shared" si="1"/>
        <v>465109.1308861844</v>
      </c>
      <c r="AL42" s="66"/>
      <c r="AM42" s="9" t="str">
        <f>IF(A43=0,A42&amp;" - 1",A42&amp;" - "&amp;A43)</f>
        <v>1 - 2</v>
      </c>
      <c r="AN42" s="18">
        <f>F42</f>
        <v>30.03000000002794</v>
      </c>
      <c r="AO42" s="18">
        <f>AN42*G42</f>
        <v>24.924899998764648</v>
      </c>
      <c r="AP42" s="9" t="str">
        <f>D42&amp;","&amp;C42</f>
        <v>465109.17,719646.8</v>
      </c>
    </row>
    <row r="43" spans="1:44">
      <c r="A43" s="20">
        <f>A42+1</f>
        <v>2</v>
      </c>
      <c r="B43" s="44"/>
      <c r="C43" s="60">
        <v>719616.77</v>
      </c>
      <c r="D43" s="60">
        <v>465108.34</v>
      </c>
      <c r="E43" s="79"/>
      <c r="F43" s="72">
        <f>IF(C44=0,C43-$C$42,C43-C44)</f>
        <v>-1.1400000000139698</v>
      </c>
      <c r="G43" s="72">
        <f>IF(D44=0,D43-$D$42,D43-D44)</f>
        <v>48.470000000030268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48.483404377198653</v>
      </c>
      <c r="N43" s="36">
        <f>IF(F43=0,,ATAN(G43/F43))</f>
        <v>-1.5472809592951406</v>
      </c>
      <c r="O43" s="36">
        <f>ABS(DEGREES(N43))</f>
        <v>88.652668688564887</v>
      </c>
      <c r="P43" s="37" t="str">
        <f>TEXT(INT(O43),"00")</f>
        <v>88</v>
      </c>
      <c r="Q43" s="38" t="str">
        <f>TEXT((O43-P43)*60,"00")</f>
        <v>39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39</v>
      </c>
      <c r="U43" s="40" t="str">
        <f>IF(L43="",IF(G43&gt;0,"W","E"),"")</f>
        <v>W</v>
      </c>
      <c r="V43" s="44"/>
      <c r="W43" s="22">
        <f>IF(S43="due",90*(I43+K43),S43+T43/60)</f>
        <v>88.65</v>
      </c>
      <c r="X43" s="22">
        <f>IF(R43="",W43,IF(R43="N",IF(U43="E",180+W43,180-W43),IF(U43="E",360-W43,W43)))</f>
        <v>91.35</v>
      </c>
      <c r="Y43" s="22">
        <f>RADIANS(X43)</f>
        <v>1.5943582716968199</v>
      </c>
      <c r="Z43" s="64"/>
      <c r="AA43" s="58">
        <f>-M43*COS(Y43)</f>
        <v>1.1422576054596161</v>
      </c>
      <c r="AB43" s="58">
        <f>-M43*SIN(Y43)</f>
        <v>-48.469946849215084</v>
      </c>
      <c r="AC43" s="64"/>
      <c r="AD43" s="82">
        <f>$AA$40/$M$40*M43</f>
        <v>2.5294342329945378E-3</v>
      </c>
      <c r="AE43" s="82">
        <f>$AB$40/$M$40*M43</f>
        <v>9.8815226379896787E-4</v>
      </c>
      <c r="AF43" s="22">
        <f t="shared" si="0"/>
        <v>1.1397281712266216</v>
      </c>
      <c r="AG43" s="22">
        <f t="shared" si="0"/>
        <v>-48.470935001478885</v>
      </c>
      <c r="AH43" s="64"/>
      <c r="AI43" s="25">
        <f>A43</f>
        <v>2</v>
      </c>
      <c r="AJ43" s="82">
        <f t="shared" si="1"/>
        <v>719616.70268842077</v>
      </c>
      <c r="AK43" s="82">
        <f t="shared" si="1"/>
        <v>465108.30020222248</v>
      </c>
      <c r="AL43" s="66"/>
      <c r="AM43" s="9" t="str">
        <f>IF(A44=0,A43&amp;" - 1",A43&amp;" - "&amp;A44)</f>
        <v>2 - 3</v>
      </c>
      <c r="AN43" s="18">
        <f>AN42+F42+F43</f>
        <v>58.92000000004191</v>
      </c>
      <c r="AO43" s="18">
        <f>AN43*G43</f>
        <v>2855.8524000038146</v>
      </c>
      <c r="AP43" s="9" t="str">
        <f>D43&amp;","&amp;C43</f>
        <v>465108.34,719616.77</v>
      </c>
    </row>
    <row r="44" spans="1:44" s="46" customFormat="1">
      <c r="A44" s="20">
        <f>A43+1</f>
        <v>3</v>
      </c>
      <c r="B44" s="44"/>
      <c r="C44" s="60">
        <v>719617.91</v>
      </c>
      <c r="D44" s="60">
        <v>465059.87</v>
      </c>
      <c r="E44" s="79"/>
      <c r="F44" s="72">
        <f>IF(C45=0,C44-$C$42,C44-C45)</f>
        <v>-29.89000000001397</v>
      </c>
      <c r="G44" s="72">
        <f>IF(D45=0,D44-$D$42,D44-D45)</f>
        <v>-1.1799999999930151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29.913283002720021</v>
      </c>
      <c r="N44" s="22">
        <f>IF(F44=0,,ATAN(G44/F44))</f>
        <v>3.9457596353426744E-2</v>
      </c>
      <c r="O44" s="22">
        <f>ABS(DEGREES(N44))</f>
        <v>2.2607537407821399</v>
      </c>
      <c r="P44" s="24" t="str">
        <f>TEXT(INT(O44),"00")</f>
        <v>02</v>
      </c>
      <c r="Q44" s="25" t="str">
        <f>TEXT((O44-P44)*60,"00")</f>
        <v>16</v>
      </c>
      <c r="R44" s="23" t="str">
        <f>IF(L44="",IF(F44&gt;0,"S","N"),"")</f>
        <v>N</v>
      </c>
      <c r="S44" s="25" t="str">
        <f>IF(L44="",IF(INT(Q44)=60,INT(P44+1),P44),"due")</f>
        <v>02</v>
      </c>
      <c r="T44" s="25" t="str">
        <f>IF(L44="",IF(INT(Q44)=60,"00",Q44),L44)</f>
        <v>16</v>
      </c>
      <c r="U44" s="24" t="str">
        <f>IF(L44="",IF(G44&gt;0,"W","E"),"")</f>
        <v>E</v>
      </c>
      <c r="V44" s="44"/>
      <c r="W44" s="22">
        <f>IF(S44="due",90*(I44+K44),S44+T44/60)</f>
        <v>2.2666666666666666</v>
      </c>
      <c r="X44" s="22">
        <f>IF(R44="",W44,IF(R44="N",IF(U44="E",180+W44,180-W44),IF(U44="E",360-W44,W44)))</f>
        <v>182.26666666666668</v>
      </c>
      <c r="Y44" s="22">
        <f>RADIANS(X44)</f>
        <v>3.1811534499683316</v>
      </c>
      <c r="Z44" s="64"/>
      <c r="AA44" s="58">
        <f>-M44*COS(Y44)</f>
        <v>29.889878064816639</v>
      </c>
      <c r="AB44" s="58">
        <f>-M44*SIN(Y44)</f>
        <v>1.1830846424544827</v>
      </c>
      <c r="AC44" s="64"/>
      <c r="AD44" s="82">
        <f>$AA$40/$M$40*M44</f>
        <v>1.5606099245769481E-3</v>
      </c>
      <c r="AE44" s="82">
        <f>$AB$40/$M$40*M44</f>
        <v>6.0967002413506827E-4</v>
      </c>
      <c r="AF44" s="22">
        <f>AA44-AD44</f>
        <v>29.888317454892061</v>
      </c>
      <c r="AG44" s="22">
        <f>AB44-AE44</f>
        <v>1.1824749724303476</v>
      </c>
      <c r="AH44" s="64"/>
      <c r="AI44" s="25">
        <f>A44</f>
        <v>3</v>
      </c>
      <c r="AJ44" s="82">
        <f t="shared" si="1"/>
        <v>719617.84241659194</v>
      </c>
      <c r="AK44" s="82">
        <f t="shared" si="1"/>
        <v>465059.82926722098</v>
      </c>
      <c r="AL44" s="66"/>
      <c r="AM44" s="9" t="str">
        <f>IF(A45=0,A44&amp;" - 1",A44&amp;" - "&amp;A45)</f>
        <v>3 - 4</v>
      </c>
      <c r="AN44" s="18">
        <f>AN43+F43+F44</f>
        <v>27.89000000001397</v>
      </c>
      <c r="AO44" s="18">
        <f>AN44*G44</f>
        <v>-32.910199999821678</v>
      </c>
      <c r="AP44" s="9" t="str">
        <f>D44&amp;","&amp;C44</f>
        <v>465059.87,719617.91</v>
      </c>
    </row>
    <row r="45" spans="1:44" s="46" customFormat="1">
      <c r="A45" s="20">
        <f>A44+1</f>
        <v>4</v>
      </c>
      <c r="B45" s="44"/>
      <c r="C45" s="60">
        <v>719647.8</v>
      </c>
      <c r="D45" s="60">
        <v>465061.05</v>
      </c>
      <c r="E45" s="79"/>
      <c r="F45" s="72">
        <f>IF(C46=0,C45-$C$42,C45-C46)</f>
        <v>1</v>
      </c>
      <c r="G45" s="72">
        <f>IF(D46=0,D45-$D$42,D45-D46)</f>
        <v>-48.119999999995343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48.130389568333555</v>
      </c>
      <c r="N45" s="22">
        <f>IF(F45=0,,ATAN(G45/F45))</f>
        <v>-1.550017937725066</v>
      </c>
      <c r="O45" s="22">
        <f>ABS(DEGREES(N45))</f>
        <v>88.809486001217948</v>
      </c>
      <c r="P45" s="24" t="str">
        <f>TEXT(INT(O45),"00")</f>
        <v>88</v>
      </c>
      <c r="Q45" s="25" t="str">
        <f>TEXT((O45-P45)*60,"00")</f>
        <v>49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49</v>
      </c>
      <c r="U45" s="24" t="str">
        <f>IF(L45="",IF(G45&gt;0,"W","E"),"")</f>
        <v>E</v>
      </c>
      <c r="V45" s="44"/>
      <c r="W45" s="22">
        <f>IF(S45="due",90*(I45+K45),S45+T45/60)</f>
        <v>88.816666666666663</v>
      </c>
      <c r="X45" s="22">
        <f>IF(R45="",W45,IF(R45="N",IF(U45="E",180+W45,180-W45),IF(U45="E",360-W45,W45)))</f>
        <v>271.18333333333334</v>
      </c>
      <c r="Y45" s="22">
        <f>RADIANS(X45)</f>
        <v>4.7330420431999558</v>
      </c>
      <c r="Z45" s="64"/>
      <c r="AA45" s="58">
        <f>-M45*COS(Y45)</f>
        <v>-0.99396929279280666</v>
      </c>
      <c r="AB45" s="58">
        <f>-M45*SIN(Y45)</f>
        <v>48.120124948347097</v>
      </c>
      <c r="AC45" s="64"/>
      <c r="AD45" s="82">
        <f>$AA$40/$M$40*M45</f>
        <v>2.5110170497590033E-3</v>
      </c>
      <c r="AE45" s="82">
        <f>$AB$40/$M$40*M45</f>
        <v>9.8095738161163831E-4</v>
      </c>
      <c r="AF45" s="22">
        <f>AA45-AD45</f>
        <v>-0.99648030984256564</v>
      </c>
      <c r="AG45" s="22">
        <f>AB45-AE45</f>
        <v>48.119143990965483</v>
      </c>
      <c r="AH45" s="64"/>
      <c r="AI45" s="25">
        <f>A45</f>
        <v>4</v>
      </c>
      <c r="AJ45" s="82">
        <f t="shared" ref="AJ45" si="2">AJ44+AF44</f>
        <v>719647.73073404678</v>
      </c>
      <c r="AK45" s="82">
        <f t="shared" ref="AK45" si="3">AK44+AG44</f>
        <v>465061.01174219343</v>
      </c>
      <c r="AL45" s="66"/>
      <c r="AM45" s="9" t="str">
        <f>IF(A46=0,A45&amp;" - 1",A45&amp;" - "&amp;A46)</f>
        <v>4 - 1</v>
      </c>
      <c r="AN45" s="18">
        <f>AN44+F44+F45</f>
        <v>-1</v>
      </c>
      <c r="AO45" s="18">
        <f>AN45*G45</f>
        <v>48.119999999995343</v>
      </c>
      <c r="AP45" s="9" t="str">
        <f>D45&amp;","&amp;C45</f>
        <v>465061.05,719647.8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84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85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78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86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2875.2322999979356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1437.6161499989678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4.0551436162415654E-3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41398.309497260911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167.87609048101015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3.3205772620021889E-3</v>
      </c>
      <c r="AB40" s="91">
        <f>SUM(AB42:AB65536)</f>
        <v>2.3276504023196365E-3</v>
      </c>
      <c r="AC40" s="91"/>
      <c r="AD40" s="91">
        <f>SUM(AD42:AD65536)</f>
        <v>3.3205772620021889E-3</v>
      </c>
      <c r="AE40" s="91">
        <f>SUM(AE42:AE65536)</f>
        <v>2.3276504023196365E-3</v>
      </c>
      <c r="AF40" s="91">
        <f>SUM(AF42:AF65536)</f>
        <v>0</v>
      </c>
      <c r="AG40" s="91">
        <f>SUM(AG42:AG65536)</f>
        <v>1.5543122344752192E-15</v>
      </c>
      <c r="AH40" s="92"/>
      <c r="AI40" s="93">
        <v>1</v>
      </c>
      <c r="AJ40" s="92">
        <f>AJ44+AF44</f>
        <v>719616.02239751187</v>
      </c>
      <c r="AK40" s="92">
        <f>AK44+AG44</f>
        <v>465132.251479981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1581.8199999999488</v>
      </c>
      <c r="G41" s="72">
        <f>IF(D42=0,D41-$D$41,D41-D42)</f>
        <v>-2658.9500000000116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3093.892308225983</v>
      </c>
      <c r="N41" s="36">
        <f>IF(F41=0,,ATAN(G41/F41))</f>
        <v>-1.0341323083891409</v>
      </c>
      <c r="O41" s="36">
        <f>ABS(DEGREES(N41))</f>
        <v>59.251416728819073</v>
      </c>
      <c r="P41" s="37" t="str">
        <f>TEXT(INT(O41),"00")</f>
        <v>59</v>
      </c>
      <c r="Q41" s="38" t="str">
        <f>TEXT((O41-P41)*60,"00")</f>
        <v>15</v>
      </c>
      <c r="R41" s="39" t="str">
        <f>IF(L41="",IF(F41&gt;0,"S","N"),"")</f>
        <v>S</v>
      </c>
      <c r="S41" s="25" t="str">
        <f>IF(L41="",IF(INT(Q41)=60,INT(P41+1),P41),"due")</f>
        <v>59</v>
      </c>
      <c r="T41" s="38" t="str">
        <f>IF(L41="",IF(INT(Q41)=60,"00",Q41),L41)</f>
        <v>15</v>
      </c>
      <c r="U41" s="40" t="str">
        <f>IF(L41="",IF(G41&gt;0,"W","E"),"")</f>
        <v>E</v>
      </c>
      <c r="V41" s="41"/>
      <c r="W41" s="22">
        <f>IF(S41="due",90*(I41+K41),S41+T41/60)</f>
        <v>59.25</v>
      </c>
      <c r="X41" s="22">
        <f>IF(R41="",W41,IF(R41="N",IF(U41="E",180+W41,180-W41),IF(U41="E",360-W41,W41)))</f>
        <v>300.75</v>
      </c>
      <c r="Y41" s="22">
        <f>RADIANS(X41)</f>
        <v>5.2490777253729464</v>
      </c>
      <c r="Z41" s="64"/>
      <c r="AA41" s="58">
        <f>-M41*COS(Y41)</f>
        <v>-1581.8857462629173</v>
      </c>
      <c r="AB41" s="58">
        <f>-M41*SIN(Y41)</f>
        <v>2658.9108861844379</v>
      </c>
      <c r="AC41" s="64"/>
      <c r="AD41" s="22">
        <v>0</v>
      </c>
      <c r="AE41" s="22">
        <v>0</v>
      </c>
      <c r="AF41" s="22">
        <f t="shared" ref="AF41:AG43" si="0">AA41-AD41</f>
        <v>-1581.8857462629173</v>
      </c>
      <c r="AG41" s="22">
        <f t="shared" si="0"/>
        <v>2658.9108861844379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719646.8</v>
      </c>
      <c r="D42" s="60">
        <v>465109.17</v>
      </c>
      <c r="E42" s="79"/>
      <c r="F42" s="72">
        <f>IF(C43=0,C42-$C$42,C42-C43)</f>
        <v>-29.909999999916181</v>
      </c>
      <c r="G42" s="72">
        <f>IF(D43=0,D42-$D$42,D42-D43)</f>
        <v>-0.84000000002561137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29.921793061162443</v>
      </c>
      <c r="N42" s="36">
        <f>IF(F42=0,,ATAN(G42/F42))</f>
        <v>2.8076872664960461E-2</v>
      </c>
      <c r="O42" s="36">
        <f>ABS(DEGREES(N42))</f>
        <v>1.6086863056284626</v>
      </c>
      <c r="P42" s="37" t="str">
        <f>TEXT(INT(O42),"00")</f>
        <v>01</v>
      </c>
      <c r="Q42" s="38" t="str">
        <f>TEXT((O42-P42)*60,"00")</f>
        <v>37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37</v>
      </c>
      <c r="U42" s="40" t="str">
        <f>IF(L42="",IF(G42&gt;0,"W","E"),"")</f>
        <v>E</v>
      </c>
      <c r="V42" s="44"/>
      <c r="W42" s="22">
        <f>IF(S42="due",90*(I42+K42),S42+T42/60)</f>
        <v>1.6166666666666667</v>
      </c>
      <c r="X42" s="22">
        <f>IF(R42="",W42,IF(R42="N",IF(U42="E",180+W42,180-W42),IF(U42="E",360-W42,W42)))</f>
        <v>181.61666666666667</v>
      </c>
      <c r="Y42" s="22">
        <f>RADIANS(X42)</f>
        <v>3.1698088098303683</v>
      </c>
      <c r="Z42" s="64"/>
      <c r="AA42" s="58">
        <f>-M42*COS(Y42)</f>
        <v>29.909882711587318</v>
      </c>
      <c r="AB42" s="58">
        <f>-M42*SIN(Y42)</f>
        <v>0.84416596361079765</v>
      </c>
      <c r="AC42" s="64"/>
      <c r="AD42" s="82">
        <f>$AA$40/$M$40*M42</f>
        <v>5.9185096217421172E-4</v>
      </c>
      <c r="AE42" s="82">
        <f>$AB$40/$M$40*M42</f>
        <v>4.1487428887211348E-4</v>
      </c>
      <c r="AF42" s="22">
        <f t="shared" si="0"/>
        <v>29.909290860625145</v>
      </c>
      <c r="AG42" s="22">
        <f t="shared" si="0"/>
        <v>0.84375108932192555</v>
      </c>
      <c r="AH42" s="63"/>
      <c r="AI42" s="38">
        <f>A42</f>
        <v>1</v>
      </c>
      <c r="AJ42" s="82">
        <f t="shared" ref="AJ42:AK44" si="1">AJ41+AF41</f>
        <v>719646.73425373703</v>
      </c>
      <c r="AK42" s="82">
        <f t="shared" si="1"/>
        <v>465109.1308861844</v>
      </c>
      <c r="AL42" s="66"/>
      <c r="AM42" s="9" t="str">
        <f>IF(A43=0,A42&amp;" - 1",A42&amp;" - "&amp;A43)</f>
        <v>1 - 2</v>
      </c>
      <c r="AN42" s="18">
        <f>F42</f>
        <v>-29.909999999916181</v>
      </c>
      <c r="AO42" s="18">
        <f>AN42*G42</f>
        <v>25.12440000069563</v>
      </c>
      <c r="AP42" s="9" t="str">
        <f>D42&amp;","&amp;C42</f>
        <v>465109.17,719646.8</v>
      </c>
    </row>
    <row r="43" spans="1:44">
      <c r="A43" s="20">
        <f>A42+1</f>
        <v>2</v>
      </c>
      <c r="B43" s="44"/>
      <c r="C43" s="60">
        <v>719676.71</v>
      </c>
      <c r="D43" s="60">
        <v>465110.01</v>
      </c>
      <c r="E43" s="79"/>
      <c r="F43" s="72">
        <f>IF(C44=0,C43-$C$42,C43-C44)</f>
        <v>0.66999999992549419</v>
      </c>
      <c r="G43" s="72">
        <f>IF(D44=0,D43-$D$42,D43-D44)</f>
        <v>-23.96999999997206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23.979361959788687</v>
      </c>
      <c r="N43" s="36">
        <f>IF(F43=0,,ATAN(G43/F43))</f>
        <v>-1.5428519966711691</v>
      </c>
      <c r="O43" s="36">
        <f>ABS(DEGREES(N43))</f>
        <v>88.398907822590132</v>
      </c>
      <c r="P43" s="37" t="str">
        <f>TEXT(INT(O43),"00")</f>
        <v>88</v>
      </c>
      <c r="Q43" s="38" t="str">
        <f>TEXT((O43-P43)*60,"00")</f>
        <v>24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24</v>
      </c>
      <c r="U43" s="40" t="str">
        <f>IF(L43="",IF(G43&gt;0,"W","E"),"")</f>
        <v>E</v>
      </c>
      <c r="V43" s="44"/>
      <c r="W43" s="22">
        <f>IF(S43="due",90*(I43+K43),S43+T43/60)</f>
        <v>88.4</v>
      </c>
      <c r="X43" s="22">
        <f>IF(R43="",W43,IF(R43="N",IF(U43="E",180+W43,180-W43),IF(U43="E",360-W43,W43)))</f>
        <v>271.60000000000002</v>
      </c>
      <c r="Y43" s="22">
        <f>RADIANS(X43)</f>
        <v>4.7403142484165999</v>
      </c>
      <c r="Z43" s="64"/>
      <c r="AA43" s="58">
        <f>-M43*COS(Y43)</f>
        <v>-0.66954308146292818</v>
      </c>
      <c r="AB43" s="58">
        <f>-M43*SIN(Y43)</f>
        <v>23.970012767218666</v>
      </c>
      <c r="AC43" s="64"/>
      <c r="AD43" s="82">
        <f>$AA$40/$M$40*M43</f>
        <v>4.7431009295514676E-4</v>
      </c>
      <c r="AE43" s="82">
        <f>$AB$40/$M$40*M43</f>
        <v>3.324807681257271E-4</v>
      </c>
      <c r="AF43" s="22">
        <f t="shared" si="0"/>
        <v>-0.67001739155588336</v>
      </c>
      <c r="AG43" s="22">
        <f t="shared" si="0"/>
        <v>23.96968028645054</v>
      </c>
      <c r="AH43" s="64"/>
      <c r="AI43" s="25">
        <f>A43</f>
        <v>2</v>
      </c>
      <c r="AJ43" s="82">
        <f t="shared" si="1"/>
        <v>719676.64354459767</v>
      </c>
      <c r="AK43" s="82">
        <f t="shared" si="1"/>
        <v>465109.9746372737</v>
      </c>
      <c r="AL43" s="66"/>
      <c r="AM43" s="9" t="str">
        <f>IF(A44=0,A43&amp;" - 1",A43&amp;" - "&amp;A44)</f>
        <v>2 - 3</v>
      </c>
      <c r="AN43" s="18">
        <f>AN42+F42+F43</f>
        <v>-59.149999999906868</v>
      </c>
      <c r="AO43" s="18">
        <f>AN43*G43</f>
        <v>1417.825499996115</v>
      </c>
      <c r="AP43" s="9" t="str">
        <f>D43&amp;","&amp;C43</f>
        <v>465110.01,719676.71</v>
      </c>
    </row>
    <row r="44" spans="1:44" s="46" customFormat="1">
      <c r="A44" s="20">
        <f>A43+1</f>
        <v>3</v>
      </c>
      <c r="B44" s="44"/>
      <c r="C44" s="60">
        <v>719676.04</v>
      </c>
      <c r="D44" s="60">
        <v>465133.98</v>
      </c>
      <c r="E44" s="79"/>
      <c r="F44" s="72">
        <f>IF(C45=0,C44-$C$42,C44-C45)</f>
        <v>59.950000000069849</v>
      </c>
      <c r="G44" s="72">
        <f>IF(D45=0,D44-$D$42,D44-D45)</f>
        <v>1.6900000000023283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59.973815953367371</v>
      </c>
      <c r="N44" s="22">
        <f>IF(F44=0,,ATAN(G44/F44))</f>
        <v>2.8182694591578985E-2</v>
      </c>
      <c r="O44" s="22">
        <f>ABS(DEGREES(N44))</f>
        <v>1.6147494554036472</v>
      </c>
      <c r="P44" s="24" t="str">
        <f>TEXT(INT(O44),"00")</f>
        <v>01</v>
      </c>
      <c r="Q44" s="25" t="str">
        <f>TEXT((O44-P44)*60,"00")</f>
        <v>37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37</v>
      </c>
      <c r="U44" s="24" t="str">
        <f>IF(L44="",IF(G44&gt;0,"W","E"),"")</f>
        <v>W</v>
      </c>
      <c r="V44" s="44"/>
      <c r="W44" s="22">
        <f>IF(S44="due",90*(I44+K44),S44+T44/60)</f>
        <v>1.6166666666666667</v>
      </c>
      <c r="X44" s="22">
        <f>IF(R44="",W44,IF(R44="N",IF(U44="E",180+W44,180-W44),IF(U44="E",360-W44,W44)))</f>
        <v>1.6166666666666667</v>
      </c>
      <c r="Y44" s="22">
        <f>RADIANS(X44)</f>
        <v>2.8216156240574993E-2</v>
      </c>
      <c r="Z44" s="64"/>
      <c r="AA44" s="58">
        <f>-M44*COS(Y44)</f>
        <v>-59.949943416320593</v>
      </c>
      <c r="AB44" s="58">
        <f>-M44*SIN(Y44)</f>
        <v>-1.6920060249131359</v>
      </c>
      <c r="AC44" s="64"/>
      <c r="AD44" s="82">
        <f>$AA$40/$M$40*M44</f>
        <v>1.1862778612466143E-3</v>
      </c>
      <c r="AE44" s="82">
        <f>$AB$40/$M$40*M44</f>
        <v>8.315542519039689E-4</v>
      </c>
      <c r="AF44" s="22">
        <f>AA44-AD44</f>
        <v>-59.951129694181837</v>
      </c>
      <c r="AG44" s="22">
        <f>AB44-AE44</f>
        <v>-1.6928375791650399</v>
      </c>
      <c r="AH44" s="64"/>
      <c r="AI44" s="25">
        <f>A44</f>
        <v>3</v>
      </c>
      <c r="AJ44" s="82">
        <f t="shared" si="1"/>
        <v>719675.97352720611</v>
      </c>
      <c r="AK44" s="82">
        <f t="shared" si="1"/>
        <v>465133.94431756018</v>
      </c>
      <c r="AL44" s="66"/>
      <c r="AM44" s="9" t="str">
        <f>IF(A45=0,A44&amp;" - 1",A44&amp;" - "&amp;A45)</f>
        <v>3 - 4</v>
      </c>
      <c r="AN44" s="18">
        <f>AN43+F43+F44</f>
        <v>1.4700000000884756</v>
      </c>
      <c r="AO44" s="18">
        <f>AN44*G44</f>
        <v>2.4843000001529463</v>
      </c>
      <c r="AP44" s="9" t="str">
        <f>D44&amp;","&amp;C44</f>
        <v>465133.98,719676.04</v>
      </c>
    </row>
    <row r="45" spans="1:44" s="46" customFormat="1">
      <c r="A45" s="20">
        <f t="shared" ref="A45:A46" si="2">A44+1</f>
        <v>4</v>
      </c>
      <c r="B45" s="44"/>
      <c r="C45" s="60">
        <v>719616.09</v>
      </c>
      <c r="D45" s="60">
        <v>465132.29</v>
      </c>
      <c r="E45" s="79"/>
      <c r="F45" s="72">
        <f t="shared" ref="F45:F46" si="3">IF(C46=0,C45-$C$42,C45-C46)</f>
        <v>-0.68000000005122274</v>
      </c>
      <c r="G45" s="72">
        <f t="shared" ref="G45:G46" si="4">IF(D46=0,D45-$D$42,D45-D46)</f>
        <v>23.949999999953434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23.9596514999246</v>
      </c>
      <c r="N45" s="22">
        <f t="shared" ref="N45:N46" si="11">IF(F45=0,,ATAN(G45/F45))</f>
        <v>-1.5424114681367149</v>
      </c>
      <c r="O45" s="22">
        <f t="shared" ref="O45:O46" si="12">ABS(DEGREES(N45))</f>
        <v>88.373667396810816</v>
      </c>
      <c r="P45" s="24" t="str">
        <f t="shared" ref="P45:P46" si="13">TEXT(INT(O45),"00")</f>
        <v>88</v>
      </c>
      <c r="Q45" s="25" t="str">
        <f t="shared" ref="Q45:Q46" si="14">TEXT((O45-P45)*60,"00")</f>
        <v>22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22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88.36666666666666</v>
      </c>
      <c r="X45" s="22">
        <f t="shared" ref="X45:X46" si="20">IF(R45="",W45,IF(R45="N",IF(U45="E",180+W45,180-W45),IF(U45="E",360-W45,W45)))</f>
        <v>91.63333333333334</v>
      </c>
      <c r="Y45" s="22">
        <f t="shared" ref="Y45:Y46" si="21">RADIANS(X45)</f>
        <v>1.5993033712441374</v>
      </c>
      <c r="Z45" s="64"/>
      <c r="AA45" s="58">
        <f t="shared" ref="AA45:AA46" si="22">-M45*COS(Y45)</f>
        <v>0.68292634466381208</v>
      </c>
      <c r="AB45" s="58">
        <f t="shared" ref="AB45:AB46" si="23">-M45*SIN(Y45)</f>
        <v>-23.949916734836538</v>
      </c>
      <c r="AC45" s="64"/>
      <c r="AD45" s="82">
        <f t="shared" ref="AD45:AD46" si="24">$AA$40/$M$40*M45</f>
        <v>4.7392022144538765E-4</v>
      </c>
      <c r="AE45" s="82">
        <f t="shared" ref="AE45:AE46" si="25">$AB$40/$M$40*M45</f>
        <v>3.3220747691611478E-4</v>
      </c>
      <c r="AF45" s="22">
        <f t="shared" ref="AF45:AF46" si="26">AA45-AD45</f>
        <v>0.68245242444236665</v>
      </c>
      <c r="AG45" s="22">
        <f t="shared" ref="AG45:AG46" si="27">AB45-AE45</f>
        <v>-23.950248942313454</v>
      </c>
      <c r="AH45" s="64"/>
      <c r="AI45" s="25">
        <f t="shared" ref="AI45:AI46" si="28">A45</f>
        <v>4</v>
      </c>
      <c r="AJ45" s="82">
        <f t="shared" ref="AJ45:AJ46" si="29">AJ44+AF44</f>
        <v>719616.02239751187</v>
      </c>
      <c r="AK45" s="82">
        <f t="shared" ref="AK45:AK46" si="30">AK44+AG44</f>
        <v>465132.251479981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60.740000000107102</v>
      </c>
      <c r="AO45" s="18">
        <f t="shared" ref="AO45:AO46" si="33">AN45*G45</f>
        <v>1454.7229999997367</v>
      </c>
      <c r="AP45" s="9" t="str">
        <f t="shared" ref="AP45:AP46" si="34">D45&amp;","&amp;C45</f>
        <v>465132.29,719616.09</v>
      </c>
    </row>
    <row r="46" spans="1:44" s="46" customFormat="1">
      <c r="A46" s="20">
        <f t="shared" si="2"/>
        <v>5</v>
      </c>
      <c r="B46" s="44"/>
      <c r="C46" s="60">
        <v>719616.77</v>
      </c>
      <c r="D46" s="60">
        <v>465108.34</v>
      </c>
      <c r="E46" s="79"/>
      <c r="F46" s="72">
        <f t="shared" si="3"/>
        <v>-30.03000000002794</v>
      </c>
      <c r="G46" s="72">
        <f t="shared" si="4"/>
        <v>-0.82999999995809048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30.041468006767055</v>
      </c>
      <c r="N46" s="22">
        <f t="shared" si="11"/>
        <v>2.763199289794226E-2</v>
      </c>
      <c r="O46" s="22">
        <f t="shared" si="12"/>
        <v>1.5831965725875563</v>
      </c>
      <c r="P46" s="24" t="str">
        <f t="shared" si="13"/>
        <v>01</v>
      </c>
      <c r="Q46" s="25" t="str">
        <f t="shared" si="14"/>
        <v>35</v>
      </c>
      <c r="R46" s="23" t="str">
        <f t="shared" si="15"/>
        <v>N</v>
      </c>
      <c r="S46" s="25" t="str">
        <f t="shared" si="16"/>
        <v>01</v>
      </c>
      <c r="T46" s="25" t="str">
        <f t="shared" si="17"/>
        <v>35</v>
      </c>
      <c r="U46" s="24" t="str">
        <f t="shared" si="18"/>
        <v>E</v>
      </c>
      <c r="V46" s="44"/>
      <c r="W46" s="22">
        <f t="shared" si="19"/>
        <v>1.5833333333333335</v>
      </c>
      <c r="X46" s="22">
        <f t="shared" si="20"/>
        <v>181.58333333333334</v>
      </c>
      <c r="Y46" s="22">
        <f t="shared" si="21"/>
        <v>3.169227033413037</v>
      </c>
      <c r="Z46" s="64"/>
      <c r="AA46" s="58">
        <f t="shared" si="22"/>
        <v>30.029998018794394</v>
      </c>
      <c r="AB46" s="58">
        <f t="shared" si="23"/>
        <v>0.83007167932253079</v>
      </c>
      <c r="AC46" s="64"/>
      <c r="AD46" s="82">
        <f t="shared" si="24"/>
        <v>5.9421812418082858E-4</v>
      </c>
      <c r="AE46" s="82">
        <f t="shared" si="25"/>
        <v>4.1653361650171217E-4</v>
      </c>
      <c r="AF46" s="22">
        <f t="shared" si="26"/>
        <v>30.029403800670213</v>
      </c>
      <c r="AG46" s="22">
        <f t="shared" si="27"/>
        <v>0.82965514570602905</v>
      </c>
      <c r="AH46" s="64"/>
      <c r="AI46" s="25">
        <f t="shared" si="28"/>
        <v>5</v>
      </c>
      <c r="AJ46" s="82">
        <f t="shared" si="29"/>
        <v>719616.7048499363</v>
      </c>
      <c r="AK46" s="82">
        <f t="shared" si="30"/>
        <v>465108.3012310387</v>
      </c>
      <c r="AL46" s="66"/>
      <c r="AM46" s="9" t="str">
        <f t="shared" si="31"/>
        <v>5 - 1</v>
      </c>
      <c r="AN46" s="18">
        <f t="shared" si="32"/>
        <v>30.03000000002794</v>
      </c>
      <c r="AO46" s="18">
        <f t="shared" si="33"/>
        <v>-24.924899998764648</v>
      </c>
      <c r="AP46" s="9" t="str">
        <f t="shared" si="34"/>
        <v>465108.34,719616.77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topLeftCell="A30" workbookViewId="0">
      <selection activeCell="D47" sqref="D4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78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79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2831.1890000033054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1415.5945000016527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2.1947023333894196E-3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76618.446918663278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77000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77000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168.15468423306368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9.4025006028886082E-4</v>
      </c>
      <c r="AB40" s="91">
        <f>SUM(AB42:AB65536)</f>
        <v>1.9830905567602697E-3</v>
      </c>
      <c r="AC40" s="91"/>
      <c r="AD40" s="91">
        <f>SUM(AD42:AD65536)</f>
        <v>9.4025006028886104E-4</v>
      </c>
      <c r="AE40" s="91">
        <f>SUM(AE42:AE65536)</f>
        <v>1.9830905567602697E-3</v>
      </c>
      <c r="AF40" s="91">
        <f>SUM(AF42:AF65536)</f>
        <v>0</v>
      </c>
      <c r="AG40" s="91">
        <f>SUM(AG42:AG65536)</f>
        <v>-1.1102230246251565E-15</v>
      </c>
      <c r="AH40" s="92"/>
      <c r="AI40" s="93">
        <v>1</v>
      </c>
      <c r="AJ40" s="92">
        <f>AJ44+AF44</f>
        <v>719676.12572095508</v>
      </c>
      <c r="AK40" s="92">
        <f>AK44+AG44</f>
        <v>465134.03367794288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1613.1600000000326</v>
      </c>
      <c r="G41" s="72">
        <f>IF(D42=0,D41-$D$41,D41-D42)</f>
        <v>-2705.9000000000233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3150.2666546818273</v>
      </c>
      <c r="N41" s="36">
        <f>IF(F41=0,,ATAN(G41/F41))</f>
        <v>-1.0332022344617779</v>
      </c>
      <c r="O41" s="36">
        <f>ABS(DEGREES(N41))</f>
        <v>59.198127418146015</v>
      </c>
      <c r="P41" s="37" t="str">
        <f>TEXT(INT(O41),"00")</f>
        <v>59</v>
      </c>
      <c r="Q41" s="38" t="str">
        <f>TEXT((O41-P41)*60,"00")</f>
        <v>12</v>
      </c>
      <c r="R41" s="39" t="str">
        <f>IF(L41="",IF(F41&gt;0,"S","N"),"")</f>
        <v>S</v>
      </c>
      <c r="S41" s="25" t="str">
        <f>IF(L41="",IF(INT(Q41)=60,INT(P41+1),P41),"due")</f>
        <v>59</v>
      </c>
      <c r="T41" s="38" t="str">
        <f>IF(L41="",IF(INT(Q41)=60,"00",Q41),L41)</f>
        <v>12</v>
      </c>
      <c r="U41" s="40" t="str">
        <f>IF(L41="",IF(G41&gt;0,"W","E"),"")</f>
        <v>E</v>
      </c>
      <c r="V41" s="41"/>
      <c r="W41" s="22">
        <f>IF(S41="due",90*(I41+K41),S41+T41/60)</f>
        <v>59.2</v>
      </c>
      <c r="X41" s="22">
        <f>IF(R41="",W41,IF(R41="N",IF(U41="E",180+W41,180-W41),IF(U41="E",360-W41,W41)))</f>
        <v>300.8</v>
      </c>
      <c r="Y41" s="22">
        <f>RADIANS(X41)</f>
        <v>5.2499503899989435</v>
      </c>
      <c r="Z41" s="64"/>
      <c r="AA41" s="58">
        <f>-M41*COS(Y41)</f>
        <v>-1613.0715629695146</v>
      </c>
      <c r="AB41" s="58">
        <f>-M41*SIN(Y41)</f>
        <v>2705.9527210096112</v>
      </c>
      <c r="AC41" s="64"/>
      <c r="AD41" s="22">
        <v>0</v>
      </c>
      <c r="AE41" s="22">
        <v>0</v>
      </c>
      <c r="AF41" s="22">
        <f t="shared" ref="AF41:AG43" si="0">AA41-AD41</f>
        <v>-1613.0715629695146</v>
      </c>
      <c r="AG41" s="22">
        <f t="shared" si="0"/>
        <v>2705.9527210096112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719615.46</v>
      </c>
      <c r="D42" s="60">
        <v>465156.12</v>
      </c>
      <c r="E42" s="79"/>
      <c r="F42" s="72">
        <f>IF(C43=0,C42-$C$42,C42-C43)</f>
        <v>-0.36999999999534339</v>
      </c>
      <c r="G42" s="72">
        <f>IF(D43=0,D42-$D$42,D42-D43)</f>
        <v>11.950000000011642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11.955726661323217</v>
      </c>
      <c r="N42" s="36">
        <f>IF(F42=0,,ATAN(G42/F42))</f>
        <v>-1.5398438722008285</v>
      </c>
      <c r="O42" s="36">
        <f>ABS(DEGREES(N42))</f>
        <v>88.226554986189583</v>
      </c>
      <c r="P42" s="37" t="str">
        <f>TEXT(INT(O42),"00")</f>
        <v>88</v>
      </c>
      <c r="Q42" s="38" t="str">
        <f>TEXT((O42-P42)*60,"00")</f>
        <v>14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14</v>
      </c>
      <c r="U42" s="40" t="str">
        <f>IF(L42="",IF(G42&gt;0,"W","E"),"")</f>
        <v>W</v>
      </c>
      <c r="V42" s="44"/>
      <c r="W42" s="22">
        <f>IF(S42="due",90*(I42+K42),S42+T42/60)</f>
        <v>88.233333333333334</v>
      </c>
      <c r="X42" s="22">
        <f>IF(R42="",W42,IF(R42="N",IF(U42="E",180+W42,180-W42),IF(U42="E",360-W42,W42)))</f>
        <v>91.766666666666666</v>
      </c>
      <c r="Y42" s="22">
        <f>RADIANS(X42)</f>
        <v>1.6016304769134631</v>
      </c>
      <c r="Z42" s="64"/>
      <c r="AA42" s="58">
        <f>-M42*COS(Y42)</f>
        <v>0.3685862589271453</v>
      </c>
      <c r="AB42" s="58">
        <f>-M42*SIN(Y42)</f>
        <v>-11.95004368904168</v>
      </c>
      <c r="AC42" s="64"/>
      <c r="AD42" s="82">
        <f>$AA$40/$M$40*M42</f>
        <v>6.6851380116926556E-5</v>
      </c>
      <c r="AE42" s="82">
        <f>$AB$40/$M$40*M42</f>
        <v>1.4099689669314121E-4</v>
      </c>
      <c r="AF42" s="22">
        <f t="shared" si="0"/>
        <v>0.36851940754702839</v>
      </c>
      <c r="AG42" s="22">
        <f t="shared" si="0"/>
        <v>-11.950184685938373</v>
      </c>
      <c r="AH42" s="63"/>
      <c r="AI42" s="38">
        <f>A42</f>
        <v>1</v>
      </c>
      <c r="AJ42" s="82">
        <f t="shared" ref="AJ42:AK44" si="1">AJ41+AF41</f>
        <v>719615.54843703052</v>
      </c>
      <c r="AK42" s="82">
        <f t="shared" si="1"/>
        <v>465156.17272100959</v>
      </c>
      <c r="AL42" s="66"/>
      <c r="AM42" s="9" t="str">
        <f>IF(A43=0,A42&amp;" - 1",A42&amp;" - "&amp;A43)</f>
        <v>1 - 2</v>
      </c>
      <c r="AN42" s="18">
        <f>F42</f>
        <v>-0.36999999999534339</v>
      </c>
      <c r="AO42" s="18">
        <f>AN42*G42</f>
        <v>-4.4214999999486606</v>
      </c>
      <c r="AP42" s="9" t="str">
        <f>D42&amp;","&amp;C42</f>
        <v>465156.12,719615.46</v>
      </c>
    </row>
    <row r="43" spans="1:44">
      <c r="A43" s="20">
        <f>A42+1</f>
        <v>2</v>
      </c>
      <c r="B43" s="44"/>
      <c r="C43" s="60">
        <v>719615.83</v>
      </c>
      <c r="D43" s="60">
        <v>465144.17</v>
      </c>
      <c r="E43" s="79"/>
      <c r="F43" s="72">
        <f>IF(C44=0,C43-$C$42,C43-C44)</f>
        <v>-0.26000000000931323</v>
      </c>
      <c r="G43" s="72">
        <f>IF(D44=0,D43-$D$42,D43-D44)</f>
        <v>11.880000000004657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11.882844777245703</v>
      </c>
      <c r="N43" s="36">
        <f>IF(F43=0,,ATAN(G43/F43))</f>
        <v>-1.5489142981184973</v>
      </c>
      <c r="O43" s="36">
        <f>ABS(DEGREES(N43))</f>
        <v>88.746252109658087</v>
      </c>
      <c r="P43" s="37" t="str">
        <f>TEXT(INT(O43),"00")</f>
        <v>88</v>
      </c>
      <c r="Q43" s="38" t="str">
        <f>TEXT((O43-P43)*60,"00")</f>
        <v>45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45</v>
      </c>
      <c r="U43" s="40" t="str">
        <f>IF(L43="",IF(G43&gt;0,"W","E"),"")</f>
        <v>W</v>
      </c>
      <c r="V43" s="44"/>
      <c r="W43" s="22">
        <f>IF(S43="due",90*(I43+K43),S43+T43/60)</f>
        <v>88.75</v>
      </c>
      <c r="X43" s="22">
        <f>IF(R43="",W43,IF(R43="N",IF(U43="E",180+W43,180-W43),IF(U43="E",360-W43,W43)))</f>
        <v>91.25</v>
      </c>
      <c r="Y43" s="22">
        <f>RADIANS(X43)</f>
        <v>1.5926129424448257</v>
      </c>
      <c r="Z43" s="64"/>
      <c r="AA43" s="58">
        <f>-M43*COS(Y43)</f>
        <v>0.259222892699149</v>
      </c>
      <c r="AB43" s="58">
        <f>-M43*SIN(Y43)</f>
        <v>-11.880016981975075</v>
      </c>
      <c r="AC43" s="64"/>
      <c r="AD43" s="82">
        <f>$AA$40/$M$40*M43</f>
        <v>6.6443855365472897E-5</v>
      </c>
      <c r="AE43" s="82">
        <f>$AB$40/$M$40*M43</f>
        <v>1.4013738227204608E-4</v>
      </c>
      <c r="AF43" s="22">
        <f t="shared" si="0"/>
        <v>0.25915644884378353</v>
      </c>
      <c r="AG43" s="22">
        <f t="shared" si="0"/>
        <v>-11.880157119357348</v>
      </c>
      <c r="AH43" s="64"/>
      <c r="AI43" s="25">
        <f>A43</f>
        <v>2</v>
      </c>
      <c r="AJ43" s="82">
        <f t="shared" si="1"/>
        <v>719615.9169564381</v>
      </c>
      <c r="AK43" s="82">
        <f t="shared" si="1"/>
        <v>465144.22253632365</v>
      </c>
      <c r="AL43" s="66"/>
      <c r="AM43" s="9" t="str">
        <f>IF(A44=0,A43&amp;" - 1",A43&amp;" - "&amp;A44)</f>
        <v>2 - 3</v>
      </c>
      <c r="AN43" s="18">
        <f>AN42+F42+F43</f>
        <v>-1</v>
      </c>
      <c r="AO43" s="18">
        <f>AN43*G43</f>
        <v>-11.880000000004657</v>
      </c>
      <c r="AP43" s="9" t="str">
        <f>D43&amp;","&amp;C43</f>
        <v>465144.17,719615.83</v>
      </c>
    </row>
    <row r="44" spans="1:44" s="46" customFormat="1">
      <c r="A44" s="20">
        <f>A43+1</f>
        <v>3</v>
      </c>
      <c r="B44" s="44"/>
      <c r="C44" s="60">
        <v>719616.09</v>
      </c>
      <c r="D44" s="60">
        <v>465132.29</v>
      </c>
      <c r="E44" s="79"/>
      <c r="F44" s="72">
        <f>IF(C45=0,C44-$C$42,C44-C45)</f>
        <v>-59.950000000069849</v>
      </c>
      <c r="G44" s="72">
        <f>IF(D45=0,D44-$D$42,D44-D45)</f>
        <v>-1.6900000000023283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59.973815953367371</v>
      </c>
      <c r="N44" s="22">
        <f>IF(F44=0,,ATAN(G44/F44))</f>
        <v>2.8182694591578985E-2</v>
      </c>
      <c r="O44" s="22">
        <f>ABS(DEGREES(N44))</f>
        <v>1.6147494554036472</v>
      </c>
      <c r="P44" s="24" t="str">
        <f>TEXT(INT(O44),"00")</f>
        <v>01</v>
      </c>
      <c r="Q44" s="25" t="str">
        <f>TEXT((O44-P44)*60,"00")</f>
        <v>37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37</v>
      </c>
      <c r="U44" s="24" t="str">
        <f>IF(L44="",IF(G44&gt;0,"W","E"),"")</f>
        <v>E</v>
      </c>
      <c r="V44" s="44"/>
      <c r="W44" s="22">
        <f>IF(S44="due",90*(I44+K44),S44+T44/60)</f>
        <v>1.6166666666666667</v>
      </c>
      <c r="X44" s="22">
        <f>IF(R44="",W44,IF(R44="N",IF(U44="E",180+W44,180-W44),IF(U44="E",360-W44,W44)))</f>
        <v>181.61666666666667</v>
      </c>
      <c r="Y44" s="22">
        <f>RADIANS(X44)</f>
        <v>3.1698088098303683</v>
      </c>
      <c r="Z44" s="64"/>
      <c r="AA44" s="58">
        <f>-M44*COS(Y44)</f>
        <v>59.949943416320593</v>
      </c>
      <c r="AB44" s="58">
        <f>-M44*SIN(Y44)</f>
        <v>1.6920060249131386</v>
      </c>
      <c r="AC44" s="64"/>
      <c r="AD44" s="82">
        <f>$AA$40/$M$40*M44</f>
        <v>3.3534827960991689E-4</v>
      </c>
      <c r="AE44" s="82">
        <f>$AB$40/$M$40*M44</f>
        <v>7.0728632159398246E-4</v>
      </c>
      <c r="AF44" s="22">
        <f>AA44-AD44</f>
        <v>59.94960806804098</v>
      </c>
      <c r="AG44" s="22">
        <f>AB44-AE44</f>
        <v>1.6912987385915446</v>
      </c>
      <c r="AH44" s="64"/>
      <c r="AI44" s="25">
        <f>A44</f>
        <v>3</v>
      </c>
      <c r="AJ44" s="82">
        <f t="shared" si="1"/>
        <v>719616.17611288698</v>
      </c>
      <c r="AK44" s="82">
        <f t="shared" si="1"/>
        <v>465132.34237920429</v>
      </c>
      <c r="AL44" s="66"/>
      <c r="AM44" s="9" t="str">
        <f>IF(A45=0,A44&amp;" - 1",A44&amp;" - "&amp;A45)</f>
        <v>3 - 4</v>
      </c>
      <c r="AN44" s="18">
        <f>AN43+F43+F44</f>
        <v>-61.210000000079162</v>
      </c>
      <c r="AO44" s="18">
        <f>AN44*G44</f>
        <v>103.44490000027631</v>
      </c>
      <c r="AP44" s="9" t="str">
        <f>D44&amp;","&amp;C44</f>
        <v>465132.29,719616.09</v>
      </c>
    </row>
    <row r="45" spans="1:44" s="46" customFormat="1">
      <c r="A45" s="20">
        <f t="shared" ref="A45:A46" si="2">A44+1</f>
        <v>4</v>
      </c>
      <c r="B45" s="44"/>
      <c r="C45" s="60">
        <v>719676.04</v>
      </c>
      <c r="D45" s="60">
        <v>465133.98</v>
      </c>
      <c r="E45" s="79"/>
      <c r="F45" s="72">
        <f t="shared" ref="F45:F46" si="3">IF(C46=0,C45-$C$42,C45-C46)</f>
        <v>-0.91999999992549419</v>
      </c>
      <c r="G45" s="72">
        <f t="shared" ref="G45:G46" si="4">IF(D46=0,D45-$D$42,D45-D46)</f>
        <v>-22.820000000006985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22.838537606427028</v>
      </c>
      <c r="N45" s="22">
        <f t="shared" ref="N45:N46" si="11">IF(F45=0,,ATAN(G45/F45))</f>
        <v>1.5305026349602266</v>
      </c>
      <c r="O45" s="22">
        <f t="shared" ref="O45:O46" si="12">ABS(DEGREES(N45))</f>
        <v>87.691341516872669</v>
      </c>
      <c r="P45" s="24" t="str">
        <f t="shared" ref="P45:P46" si="13">TEXT(INT(O45),"00")</f>
        <v>87</v>
      </c>
      <c r="Q45" s="25" t="str">
        <f t="shared" ref="Q45:Q46" si="14">TEXT((O45-P45)*60,"00")</f>
        <v>41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87</v>
      </c>
      <c r="T45" s="25" t="str">
        <f t="shared" ref="T45:T46" si="17">IF(L45="",IF(INT(Q45)=60,"00",Q45),L45)</f>
        <v>41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87.683333333333337</v>
      </c>
      <c r="X45" s="22">
        <f t="shared" ref="X45:X46" si="20">IF(R45="",W45,IF(R45="N",IF(U45="E",180+W45,180-W45),IF(U45="E",360-W45,W45)))</f>
        <v>267.68333333333334</v>
      </c>
      <c r="Y45" s="22">
        <f t="shared" ref="Y45:Y46" si="21">RADIANS(X45)</f>
        <v>4.6719555193801545</v>
      </c>
      <c r="Z45" s="64"/>
      <c r="AA45" s="58">
        <f t="shared" ref="AA45:AA46" si="22">-M45*COS(Y45)</f>
        <v>0.9231895233851467</v>
      </c>
      <c r="AB45" s="58">
        <f t="shared" ref="AB45:AB46" si="23">-M45*SIN(Y45)</f>
        <v>22.819871189471982</v>
      </c>
      <c r="AC45" s="64"/>
      <c r="AD45" s="82">
        <f t="shared" ref="AD45:AD46" si="24">$AA$40/$M$40*M45</f>
        <v>1.2770346814477908E-4</v>
      </c>
      <c r="AE45" s="82">
        <f t="shared" ref="AE45:AE46" si="25">$AB$40/$M$40*M45</f>
        <v>2.6934062803000015E-4</v>
      </c>
      <c r="AF45" s="22">
        <f t="shared" ref="AF45:AF46" si="26">AA45-AD45</f>
        <v>0.92306181991700198</v>
      </c>
      <c r="AG45" s="22">
        <f t="shared" ref="AG45:AG46" si="27">AB45-AE45</f>
        <v>22.819601848843952</v>
      </c>
      <c r="AH45" s="64"/>
      <c r="AI45" s="25">
        <f t="shared" ref="AI45:AI46" si="28">A45</f>
        <v>4</v>
      </c>
      <c r="AJ45" s="82">
        <f t="shared" ref="AJ45:AJ46" si="29">AJ44+AF44</f>
        <v>719676.12572095508</v>
      </c>
      <c r="AK45" s="82">
        <f t="shared" ref="AK45:AK46" si="30">AK44+AG44</f>
        <v>465134.03367794288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-122.08000000007451</v>
      </c>
      <c r="AO45" s="18">
        <f t="shared" ref="AO45:AO46" si="33">AN45*G45</f>
        <v>2785.865600002553</v>
      </c>
      <c r="AP45" s="9" t="str">
        <f t="shared" ref="AP45:AP46" si="34">D45&amp;","&amp;C45</f>
        <v>465133.98,719676.04</v>
      </c>
    </row>
    <row r="46" spans="1:44" s="46" customFormat="1">
      <c r="A46" s="20">
        <f t="shared" si="2"/>
        <v>5</v>
      </c>
      <c r="B46" s="44"/>
      <c r="C46" s="60">
        <v>719676.96</v>
      </c>
      <c r="D46" s="60">
        <v>465156.8</v>
      </c>
      <c r="E46" s="79"/>
      <c r="F46" s="72">
        <f t="shared" si="3"/>
        <v>61.5</v>
      </c>
      <c r="G46" s="72">
        <f t="shared" si="4"/>
        <v>0.67999999999301508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61.503759234700361</v>
      </c>
      <c r="N46" s="22">
        <f t="shared" si="11"/>
        <v>1.1056460013507427E-2</v>
      </c>
      <c r="O46" s="22">
        <f t="shared" si="12"/>
        <v>0.63348849512913274</v>
      </c>
      <c r="P46" s="24" t="str">
        <f t="shared" si="13"/>
        <v>00</v>
      </c>
      <c r="Q46" s="25" t="str">
        <f t="shared" si="14"/>
        <v>38</v>
      </c>
      <c r="R46" s="23" t="str">
        <f t="shared" si="15"/>
        <v>S</v>
      </c>
      <c r="S46" s="25" t="str">
        <f t="shared" si="16"/>
        <v>00</v>
      </c>
      <c r="T46" s="25" t="str">
        <f t="shared" si="17"/>
        <v>38</v>
      </c>
      <c r="U46" s="24" t="str">
        <f t="shared" si="18"/>
        <v>W</v>
      </c>
      <c r="V46" s="44"/>
      <c r="W46" s="22">
        <f t="shared" si="19"/>
        <v>0.6333333333333333</v>
      </c>
      <c r="X46" s="22">
        <f t="shared" si="20"/>
        <v>0.6333333333333333</v>
      </c>
      <c r="Y46" s="22">
        <f t="shared" si="21"/>
        <v>1.1053751929297421E-2</v>
      </c>
      <c r="Z46" s="64"/>
      <c r="AA46" s="58">
        <f t="shared" si="22"/>
        <v>-61.500001841271747</v>
      </c>
      <c r="AB46" s="58">
        <f t="shared" si="23"/>
        <v>-0.67983345281160645</v>
      </c>
      <c r="AC46" s="64"/>
      <c r="AD46" s="82">
        <f t="shared" si="24"/>
        <v>3.4390307705176553E-4</v>
      </c>
      <c r="AE46" s="82">
        <f t="shared" si="25"/>
        <v>7.2532932817109992E-4</v>
      </c>
      <c r="AF46" s="22">
        <f t="shared" si="26"/>
        <v>-61.500345744348799</v>
      </c>
      <c r="AG46" s="22">
        <f t="shared" si="27"/>
        <v>-0.68055878213977761</v>
      </c>
      <c r="AH46" s="64"/>
      <c r="AI46" s="25">
        <f t="shared" si="28"/>
        <v>5</v>
      </c>
      <c r="AJ46" s="82">
        <f t="shared" si="29"/>
        <v>719677.04878277495</v>
      </c>
      <c r="AK46" s="82">
        <f t="shared" si="30"/>
        <v>465156.85327979171</v>
      </c>
      <c r="AL46" s="66"/>
      <c r="AM46" s="9" t="str">
        <f t="shared" si="31"/>
        <v>5 - 1</v>
      </c>
      <c r="AN46" s="18">
        <f t="shared" si="32"/>
        <v>-61.5</v>
      </c>
      <c r="AO46" s="18">
        <f t="shared" si="33"/>
        <v>-41.819999999570427</v>
      </c>
      <c r="AP46" s="9" t="str">
        <f t="shared" si="34"/>
        <v>465156.8,719676.96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78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93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86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3517.8270000008242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1758.9135000004121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7.0629297615289622E-3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25459.946475881352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179.82181369143683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2.4131216052671878E-3</v>
      </c>
      <c r="AB40" s="91">
        <f>SUM(AB42:AB65536)</f>
        <v>6.6379078733049823E-3</v>
      </c>
      <c r="AC40" s="91"/>
      <c r="AD40" s="91">
        <f>SUM(AD42:AD65536)</f>
        <v>2.4131216052671873E-3</v>
      </c>
      <c r="AE40" s="91">
        <f>SUM(AE42:AE65536)</f>
        <v>6.6379078733049823E-3</v>
      </c>
      <c r="AF40" s="91">
        <f>SUM(AF42:AF65536)</f>
        <v>-8.3266726846886741E-15</v>
      </c>
      <c r="AG40" s="91">
        <f>SUM(AG42:AG65536)</f>
        <v>0</v>
      </c>
      <c r="AH40" s="92"/>
      <c r="AI40" s="93">
        <v>1</v>
      </c>
      <c r="AJ40" s="92">
        <f>AJ44+AF44</f>
        <v>719674.64936338121</v>
      </c>
      <c r="AK40" s="92">
        <f>AK44+AG44</f>
        <v>465185.08918668749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1613.1600000000326</v>
      </c>
      <c r="G41" s="72">
        <f>IF(D42=0,D41-$D$41,D41-D42)</f>
        <v>-2705.9000000000233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3150.2666546818273</v>
      </c>
      <c r="N41" s="36">
        <f>IF(F41=0,,ATAN(G41/F41))</f>
        <v>-1.0332022344617779</v>
      </c>
      <c r="O41" s="36">
        <f>ABS(DEGREES(N41))</f>
        <v>59.198127418146015</v>
      </c>
      <c r="P41" s="37" t="str">
        <f>TEXT(INT(O41),"00")</f>
        <v>59</v>
      </c>
      <c r="Q41" s="38" t="str">
        <f>TEXT((O41-P41)*60,"00")</f>
        <v>12</v>
      </c>
      <c r="R41" s="39" t="str">
        <f>IF(L41="",IF(F41&gt;0,"S","N"),"")</f>
        <v>S</v>
      </c>
      <c r="S41" s="25" t="str">
        <f>IF(L41="",IF(INT(Q41)=60,INT(P41+1),P41),"due")</f>
        <v>59</v>
      </c>
      <c r="T41" s="38" t="str">
        <f>IF(L41="",IF(INT(Q41)=60,"00",Q41),L41)</f>
        <v>12</v>
      </c>
      <c r="U41" s="40" t="str">
        <f>IF(L41="",IF(G41&gt;0,"W","E"),"")</f>
        <v>E</v>
      </c>
      <c r="V41" s="41"/>
      <c r="W41" s="22">
        <f>IF(S41="due",90*(I41+K41),S41+T41/60)</f>
        <v>59.2</v>
      </c>
      <c r="X41" s="22">
        <f>IF(R41="",W41,IF(R41="N",IF(U41="E",180+W41,180-W41),IF(U41="E",360-W41,W41)))</f>
        <v>300.8</v>
      </c>
      <c r="Y41" s="22">
        <f>RADIANS(X41)</f>
        <v>5.2499503899989435</v>
      </c>
      <c r="Z41" s="64"/>
      <c r="AA41" s="58">
        <f>-M41*COS(Y41)</f>
        <v>-1613.0715629695146</v>
      </c>
      <c r="AB41" s="58">
        <f>-M41*SIN(Y41)</f>
        <v>2705.9527210096112</v>
      </c>
      <c r="AC41" s="64"/>
      <c r="AD41" s="22">
        <v>0</v>
      </c>
      <c r="AE41" s="22">
        <v>0</v>
      </c>
      <c r="AF41" s="22">
        <f t="shared" ref="AF41:AG43" si="0">AA41-AD41</f>
        <v>-1613.0715629695146</v>
      </c>
      <c r="AG41" s="22">
        <f t="shared" si="0"/>
        <v>2705.9527210096112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719615.46</v>
      </c>
      <c r="D42" s="60">
        <v>465156.12</v>
      </c>
      <c r="E42" s="79"/>
      <c r="F42" s="72">
        <f>IF(C43=0,C42-$C$42,C42-C43)</f>
        <v>-61.5</v>
      </c>
      <c r="G42" s="72">
        <f>IF(D43=0,D42-$D$42,D42-D43)</f>
        <v>-0.67999999999301508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61.503759234700361</v>
      </c>
      <c r="N42" s="36">
        <f>IF(F42=0,,ATAN(G42/F42))</f>
        <v>1.1056460013507427E-2</v>
      </c>
      <c r="O42" s="36">
        <f>ABS(DEGREES(N42))</f>
        <v>0.63348849512913274</v>
      </c>
      <c r="P42" s="37" t="str">
        <f>TEXT(INT(O42),"00")</f>
        <v>00</v>
      </c>
      <c r="Q42" s="38" t="str">
        <f>TEXT((O42-P42)*60,"00")</f>
        <v>38</v>
      </c>
      <c r="R42" s="39" t="str">
        <f>IF(L42="",IF(F42&gt;0,"S","N"),"")</f>
        <v>N</v>
      </c>
      <c r="S42" s="25" t="str">
        <f>IF(L42="",IF(INT(Q42)=60,INT(P42+1),P42),"due")</f>
        <v>00</v>
      </c>
      <c r="T42" s="38" t="str">
        <f>IF(L42="",IF(INT(Q42)=60,"00",Q42),L42)</f>
        <v>38</v>
      </c>
      <c r="U42" s="40" t="str">
        <f>IF(L42="",IF(G42&gt;0,"W","E"),"")</f>
        <v>E</v>
      </c>
      <c r="V42" s="44"/>
      <c r="W42" s="22">
        <f>IF(S42="due",90*(I42+K42),S42+T42/60)</f>
        <v>0.6333333333333333</v>
      </c>
      <c r="X42" s="22">
        <f>IF(R42="",W42,IF(R42="N",IF(U42="E",180+W42,180-W42),IF(U42="E",360-W42,W42)))</f>
        <v>180.63333333333333</v>
      </c>
      <c r="Y42" s="22">
        <f>RADIANS(X42)</f>
        <v>3.1526464055190906</v>
      </c>
      <c r="Z42" s="64"/>
      <c r="AA42" s="58">
        <f>-M42*COS(Y42)</f>
        <v>61.500001841271747</v>
      </c>
      <c r="AB42" s="58">
        <f>-M42*SIN(Y42)</f>
        <v>0.67983345281160201</v>
      </c>
      <c r="AC42" s="64"/>
      <c r="AD42" s="82">
        <f>$AA$40/$M$40*M42</f>
        <v>8.2535064666336628E-4</v>
      </c>
      <c r="AE42" s="82">
        <f>$AB$40/$M$40*M42</f>
        <v>2.2703379488898615E-3</v>
      </c>
      <c r="AF42" s="22">
        <f t="shared" si="0"/>
        <v>61.499176490625082</v>
      </c>
      <c r="AG42" s="22">
        <f t="shared" si="0"/>
        <v>0.67756311486271215</v>
      </c>
      <c r="AH42" s="63"/>
      <c r="AI42" s="38">
        <f>A42</f>
        <v>1</v>
      </c>
      <c r="AJ42" s="82">
        <f t="shared" ref="AJ42:AK44" si="1">AJ41+AF41</f>
        <v>719615.54843703052</v>
      </c>
      <c r="AK42" s="82">
        <f t="shared" si="1"/>
        <v>465156.17272100959</v>
      </c>
      <c r="AL42" s="66"/>
      <c r="AM42" s="9" t="str">
        <f>IF(A43=0,A42&amp;" - 1",A42&amp;" - "&amp;A43)</f>
        <v>1 - 2</v>
      </c>
      <c r="AN42" s="18">
        <f>F42</f>
        <v>-61.5</v>
      </c>
      <c r="AO42" s="18">
        <f>AN42*G42</f>
        <v>41.819999999570427</v>
      </c>
      <c r="AP42" s="9" t="str">
        <f>D42&amp;","&amp;C42</f>
        <v>465156.12,719615.46</v>
      </c>
    </row>
    <row r="43" spans="1:44">
      <c r="A43" s="20">
        <f>A42+1</f>
        <v>2</v>
      </c>
      <c r="B43" s="44"/>
      <c r="C43" s="60">
        <v>719676.96</v>
      </c>
      <c r="D43" s="60">
        <v>465156.8</v>
      </c>
      <c r="E43" s="79"/>
      <c r="F43" s="72">
        <f>IF(C44=0,C43-$C$42,C43-C44)</f>
        <v>-0.21000000007916242</v>
      </c>
      <c r="G43" s="72">
        <f>IF(D44=0,D43-$D$42,D43-D44)</f>
        <v>-27.010000000009313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27.010816351982708</v>
      </c>
      <c r="N43" s="36">
        <f>IF(F43=0,,ATAN(G43/F43))</f>
        <v>1.563021585262145</v>
      </c>
      <c r="O43" s="36">
        <f>ABS(DEGREES(N43))</f>
        <v>89.554540123368255</v>
      </c>
      <c r="P43" s="37" t="str">
        <f>TEXT(INT(O43),"00")</f>
        <v>89</v>
      </c>
      <c r="Q43" s="38" t="str">
        <f>TEXT((O43-P43)*60,"00")</f>
        <v>33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33</v>
      </c>
      <c r="U43" s="40" t="str">
        <f>IF(L43="",IF(G43&gt;0,"W","E"),"")</f>
        <v>E</v>
      </c>
      <c r="V43" s="44"/>
      <c r="W43" s="22">
        <f>IF(S43="due",90*(I43+K43),S43+T43/60)</f>
        <v>89.55</v>
      </c>
      <c r="X43" s="22">
        <f>IF(R43="",W43,IF(R43="N",IF(U43="E",180+W43,180-W43),IF(U43="E",360-W43,W43)))</f>
        <v>269.55</v>
      </c>
      <c r="Y43" s="22">
        <f>RADIANS(X43)</f>
        <v>4.7045349987507157</v>
      </c>
      <c r="Z43" s="64"/>
      <c r="AA43" s="58">
        <f>-M43*COS(Y43)</f>
        <v>0.21214027455164738</v>
      </c>
      <c r="AB43" s="58">
        <f>-M43*SIN(Y43)</f>
        <v>27.009983274790258</v>
      </c>
      <c r="AC43" s="64"/>
      <c r="AD43" s="82">
        <f>$AA$40/$M$40*M43</f>
        <v>3.6247206708035567E-4</v>
      </c>
      <c r="AE43" s="82">
        <f>$AB$40/$M$40*M43</f>
        <v>9.9707208400689746E-4</v>
      </c>
      <c r="AF43" s="22">
        <f t="shared" si="0"/>
        <v>0.21177780248456704</v>
      </c>
      <c r="AG43" s="22">
        <f t="shared" si="0"/>
        <v>27.00898620270625</v>
      </c>
      <c r="AH43" s="64"/>
      <c r="AI43" s="25">
        <f>A43</f>
        <v>2</v>
      </c>
      <c r="AJ43" s="82">
        <f t="shared" si="1"/>
        <v>719677.04761352111</v>
      </c>
      <c r="AK43" s="82">
        <f t="shared" si="1"/>
        <v>465156.85028412443</v>
      </c>
      <c r="AL43" s="66"/>
      <c r="AM43" s="9" t="str">
        <f>IF(A44=0,A43&amp;" - 1",A43&amp;" - "&amp;A44)</f>
        <v>2 - 3</v>
      </c>
      <c r="AN43" s="18">
        <f>AN42+F42+F43</f>
        <v>-123.21000000007916</v>
      </c>
      <c r="AO43" s="18">
        <f>AN43*G43</f>
        <v>3327.9021000032858</v>
      </c>
      <c r="AP43" s="9" t="str">
        <f>D43&amp;","&amp;C43</f>
        <v>465156.8,719676.96</v>
      </c>
    </row>
    <row r="44" spans="1:44" s="46" customFormat="1">
      <c r="A44" s="20">
        <f>A43+1</f>
        <v>3</v>
      </c>
      <c r="B44" s="44"/>
      <c r="C44" s="60">
        <v>719677.17</v>
      </c>
      <c r="D44" s="60">
        <v>465183.81</v>
      </c>
      <c r="E44" s="79"/>
      <c r="F44" s="72">
        <f>IF(C45=0,C44-$C$42,C44-C45)</f>
        <v>2.6099999999860302</v>
      </c>
      <c r="G44" s="72">
        <f>IF(D45=0,D44-$D$42,D44-D45)</f>
        <v>-1.2299999999813735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2.8853076092301246</v>
      </c>
      <c r="N44" s="22">
        <f>IF(F44=0,,ATAN(G44/F44))</f>
        <v>-0.44039598618656756</v>
      </c>
      <c r="O44" s="22">
        <f>ABS(DEGREES(N44))</f>
        <v>25.232831322992023</v>
      </c>
      <c r="P44" s="24" t="str">
        <f>TEXT(INT(O44),"00")</f>
        <v>25</v>
      </c>
      <c r="Q44" s="25" t="str">
        <f>TEXT((O44-P44)*60,"00")</f>
        <v>14</v>
      </c>
      <c r="R44" s="23" t="str">
        <f>IF(L44="",IF(F44&gt;0,"S","N"),"")</f>
        <v>S</v>
      </c>
      <c r="S44" s="25" t="str">
        <f>IF(L44="",IF(INT(Q44)=60,INT(P44+1),P44),"due")</f>
        <v>25</v>
      </c>
      <c r="T44" s="25" t="str">
        <f>IF(L44="",IF(INT(Q44)=60,"00",Q44),L44)</f>
        <v>14</v>
      </c>
      <c r="U44" s="24" t="str">
        <f>IF(L44="",IF(G44&gt;0,"W","E"),"")</f>
        <v>E</v>
      </c>
      <c r="V44" s="44"/>
      <c r="W44" s="22">
        <f>IF(S44="due",90*(I44+K44),S44+T44/60)</f>
        <v>25.233333333333334</v>
      </c>
      <c r="X44" s="22">
        <f>IF(R44="",W44,IF(R44="N",IF(U44="E",180+W44,180-W44),IF(U44="E",360-W44,W44)))</f>
        <v>334.76666666666665</v>
      </c>
      <c r="Y44" s="22">
        <f>RADIANS(X44)</f>
        <v>5.8427805592596833</v>
      </c>
      <c r="Z44" s="64"/>
      <c r="AA44" s="58">
        <f>-M44*COS(Y44)</f>
        <v>-2.6099892229538457</v>
      </c>
      <c r="AB44" s="58">
        <f>-M44*SIN(Y44)</f>
        <v>1.2300228680581669</v>
      </c>
      <c r="AC44" s="64"/>
      <c r="AD44" s="82">
        <f>$AA$40/$M$40*M44</f>
        <v>3.8719430010990879E-5</v>
      </c>
      <c r="AE44" s="82">
        <f>$AB$40/$M$40*M44</f>
        <v>1.0650769060243031E-4</v>
      </c>
      <c r="AF44" s="22">
        <f>AA44-AD44</f>
        <v>-2.6100279423838568</v>
      </c>
      <c r="AG44" s="22">
        <f>AB44-AE44</f>
        <v>1.2299163603675645</v>
      </c>
      <c r="AH44" s="64"/>
      <c r="AI44" s="25">
        <f>A44</f>
        <v>3</v>
      </c>
      <c r="AJ44" s="82">
        <f t="shared" si="1"/>
        <v>719677.25939132355</v>
      </c>
      <c r="AK44" s="82">
        <f t="shared" si="1"/>
        <v>465183.85927032714</v>
      </c>
      <c r="AL44" s="66"/>
      <c r="AM44" s="9" t="str">
        <f>IF(A45=0,A44&amp;" - 1",A44&amp;" - "&amp;A45)</f>
        <v>3 - 4</v>
      </c>
      <c r="AN44" s="18">
        <f>AN43+F43+F44</f>
        <v>-120.81000000017229</v>
      </c>
      <c r="AO44" s="18">
        <f>AN44*G44</f>
        <v>148.59629999796167</v>
      </c>
      <c r="AP44" s="9" t="str">
        <f>D44&amp;","&amp;C44</f>
        <v>465183.81,719677.17</v>
      </c>
    </row>
    <row r="45" spans="1:44" s="46" customFormat="1">
      <c r="A45" s="20">
        <f t="shared" ref="A45:A46" si="2">A44+1</f>
        <v>4</v>
      </c>
      <c r="B45" s="44"/>
      <c r="C45" s="60">
        <v>719674.56</v>
      </c>
      <c r="D45" s="60">
        <v>465185.04</v>
      </c>
      <c r="E45" s="79"/>
      <c r="F45" s="72">
        <f t="shared" ref="F45:F46" si="3">IF(C46=0,C45-$C$42,C45-C46)</f>
        <v>59.880000000004657</v>
      </c>
      <c r="G45" s="72">
        <f t="shared" ref="G45:G46" si="4">IF(D46=0,D45-$D$42,D45-D46)</f>
        <v>0.38999999995576218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59.881270026616193</v>
      </c>
      <c r="N45" s="22">
        <f t="shared" ref="N45:N46" si="11">IF(F45=0,,ATAN(G45/F45))</f>
        <v>6.5129339605878023E-3</v>
      </c>
      <c r="O45" s="22">
        <f t="shared" ref="O45:O46" si="12">ABS(DEGREES(N45))</f>
        <v>0.3731636281891047</v>
      </c>
      <c r="P45" s="24" t="str">
        <f t="shared" ref="P45:P46" si="13">TEXT(INT(O45),"00")</f>
        <v>00</v>
      </c>
      <c r="Q45" s="25" t="str">
        <f t="shared" ref="Q45:Q46" si="14">TEXT((O45-P45)*60,"00")</f>
        <v>22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00</v>
      </c>
      <c r="T45" s="25" t="str">
        <f t="shared" ref="T45:T46" si="17">IF(L45="",IF(INT(Q45)=60,"00",Q45),L45)</f>
        <v>22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0.36666666666666664</v>
      </c>
      <c r="X45" s="22">
        <f t="shared" ref="X45:X46" si="20">IF(R45="",W45,IF(R45="N",IF(U45="E",180+W45,180-W45),IF(U45="E",360-W45,W45)))</f>
        <v>0.36666666666666664</v>
      </c>
      <c r="Y45" s="22">
        <f t="shared" ref="Y45:Y46" si="21">RADIANS(X45)</f>
        <v>6.3995405906458747E-3</v>
      </c>
      <c r="Z45" s="64"/>
      <c r="AA45" s="58">
        <f t="shared" ref="AA45:AA46" si="22">-M45*COS(Y45)</f>
        <v>-59.880043838448628</v>
      </c>
      <c r="AB45" s="58">
        <f t="shared" ref="AB45:AB46" si="23">-M45*SIN(Y45)</f>
        <v>-0.383210002470869</v>
      </c>
      <c r="AC45" s="64"/>
      <c r="AD45" s="82">
        <f t="shared" ref="AD45:AD46" si="24">$AA$40/$M$40*M45</f>
        <v>8.0357762768437234E-4</v>
      </c>
      <c r="AE45" s="82">
        <f t="shared" ref="AE45:AE46" si="25">$AB$40/$M$40*M45</f>
        <v>2.2104456940649003E-3</v>
      </c>
      <c r="AF45" s="22">
        <f t="shared" ref="AF45:AF46" si="26">AA45-AD45</f>
        <v>-59.880847416076314</v>
      </c>
      <c r="AG45" s="22">
        <f t="shared" ref="AG45:AG46" si="27">AB45-AE45</f>
        <v>-0.38542044816493393</v>
      </c>
      <c r="AH45" s="64"/>
      <c r="AI45" s="25">
        <f t="shared" ref="AI45:AI46" si="28">A45</f>
        <v>4</v>
      </c>
      <c r="AJ45" s="82">
        <f t="shared" ref="AJ45:AJ46" si="29">AJ44+AF44</f>
        <v>719674.64936338121</v>
      </c>
      <c r="AK45" s="82">
        <f t="shared" ref="AK45:AK46" si="30">AK44+AG44</f>
        <v>465185.08918668749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-58.320000000181608</v>
      </c>
      <c r="AO45" s="18">
        <f t="shared" ref="AO45:AO46" si="33">AN45*G45</f>
        <v>-22.744799997490876</v>
      </c>
      <c r="AP45" s="9" t="str">
        <f t="shared" ref="AP45:AP46" si="34">D45&amp;","&amp;C45</f>
        <v>465185.04,719674.56</v>
      </c>
    </row>
    <row r="46" spans="1:44" s="46" customFormat="1">
      <c r="A46" s="20">
        <f t="shared" si="2"/>
        <v>5</v>
      </c>
      <c r="B46" s="44"/>
      <c r="C46" s="60">
        <v>719614.68</v>
      </c>
      <c r="D46" s="60">
        <v>465184.65</v>
      </c>
      <c r="E46" s="79"/>
      <c r="F46" s="72">
        <f t="shared" si="3"/>
        <v>-0.77999999991152436</v>
      </c>
      <c r="G46" s="72">
        <f t="shared" si="4"/>
        <v>28.53000000002794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28.540660468907447</v>
      </c>
      <c r="N46" s="22">
        <f t="shared" si="11"/>
        <v>-1.5434634929902424</v>
      </c>
      <c r="O46" s="22">
        <f t="shared" si="12"/>
        <v>88.433943980860818</v>
      </c>
      <c r="P46" s="24" t="str">
        <f t="shared" si="13"/>
        <v>88</v>
      </c>
      <c r="Q46" s="25" t="str">
        <f t="shared" si="14"/>
        <v>26</v>
      </c>
      <c r="R46" s="23" t="str">
        <f t="shared" si="15"/>
        <v>N</v>
      </c>
      <c r="S46" s="25" t="str">
        <f t="shared" si="16"/>
        <v>88</v>
      </c>
      <c r="T46" s="25" t="str">
        <f t="shared" si="17"/>
        <v>26</v>
      </c>
      <c r="U46" s="24" t="str">
        <f t="shared" si="18"/>
        <v>W</v>
      </c>
      <c r="V46" s="44"/>
      <c r="W46" s="22">
        <f t="shared" si="19"/>
        <v>88.433333333333337</v>
      </c>
      <c r="X46" s="22">
        <f t="shared" si="20"/>
        <v>91.566666666666663</v>
      </c>
      <c r="Y46" s="22">
        <f t="shared" si="21"/>
        <v>1.5981398184094744</v>
      </c>
      <c r="Z46" s="64"/>
      <c r="AA46" s="58">
        <f t="shared" si="22"/>
        <v>0.78030406718434109</v>
      </c>
      <c r="AB46" s="58">
        <f t="shared" si="23"/>
        <v>-28.529991685315856</v>
      </c>
      <c r="AC46" s="64"/>
      <c r="AD46" s="82">
        <f t="shared" si="24"/>
        <v>3.8300183382810254E-4</v>
      </c>
      <c r="AE46" s="82">
        <f t="shared" si="25"/>
        <v>1.0535444557408925E-3</v>
      </c>
      <c r="AF46" s="22">
        <f t="shared" si="26"/>
        <v>0.77992106535051298</v>
      </c>
      <c r="AG46" s="22">
        <f t="shared" si="27"/>
        <v>-28.531045229771596</v>
      </c>
      <c r="AH46" s="64"/>
      <c r="AI46" s="25">
        <f t="shared" si="28"/>
        <v>5</v>
      </c>
      <c r="AJ46" s="82">
        <f t="shared" si="29"/>
        <v>719614.76851596509</v>
      </c>
      <c r="AK46" s="82">
        <f t="shared" si="30"/>
        <v>465184.70376623934</v>
      </c>
      <c r="AL46" s="66"/>
      <c r="AM46" s="9" t="str">
        <f t="shared" si="31"/>
        <v>5 - 1</v>
      </c>
      <c r="AN46" s="18">
        <f t="shared" si="32"/>
        <v>0.77999999991152436</v>
      </c>
      <c r="AO46" s="18">
        <f t="shared" si="33"/>
        <v>22.253399997497581</v>
      </c>
      <c r="AP46" s="9" t="str">
        <f t="shared" si="34"/>
        <v>465184.65,719614.68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78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86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3143.1597000006705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1571.5798500003352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2.9562505256812898E-3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53301.376241796053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53000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53000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157.5722215343458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4.5098349070116228E-4</v>
      </c>
      <c r="AB40" s="91">
        <f>SUM(AB42:AB65536)</f>
        <v>-2.9216486889607207E-3</v>
      </c>
      <c r="AC40" s="91"/>
      <c r="AD40" s="91">
        <f>SUM(AD42:AD65536)</f>
        <v>4.5098349070116228E-4</v>
      </c>
      <c r="AE40" s="91">
        <f>SUM(AE42:AE65536)</f>
        <v>-2.9216486889607207E-3</v>
      </c>
      <c r="AF40" s="91">
        <f>SUM(AF42:AF65536)</f>
        <v>0</v>
      </c>
      <c r="AG40" s="91">
        <f>SUM(AG42:AG65536)</f>
        <v>2.4424906541753444E-15</v>
      </c>
      <c r="AH40" s="92"/>
      <c r="AI40" s="93">
        <v>1</v>
      </c>
      <c r="AJ40" s="92">
        <f>AJ44+AF44</f>
        <v>719578.15470208647</v>
      </c>
      <c r="AK40" s="92">
        <f>AK44+AG44</f>
        <v>465182.28965818509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1612.7900000000373</v>
      </c>
      <c r="G41" s="72">
        <f>IF(D42=0,D41-$D$41,D41-D42)</f>
        <v>-2693.9500000000116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3139.818177315397</v>
      </c>
      <c r="N41" s="36">
        <f>IF(F41=0,,ATAN(G41/F41))</f>
        <v>-1.0313545344646271</v>
      </c>
      <c r="O41" s="36">
        <f>ABS(DEGREES(N41))</f>
        <v>59.092262006502935</v>
      </c>
      <c r="P41" s="37" t="str">
        <f>TEXT(INT(O41),"00")</f>
        <v>59</v>
      </c>
      <c r="Q41" s="38" t="str">
        <f>TEXT((O41-P41)*60,"00")</f>
        <v>06</v>
      </c>
      <c r="R41" s="39" t="str">
        <f>IF(L41="",IF(F41&gt;0,"S","N"),"")</f>
        <v>S</v>
      </c>
      <c r="S41" s="25" t="str">
        <f>IF(L41="",IF(INT(Q41)=60,INT(P41+1),P41),"due")</f>
        <v>59</v>
      </c>
      <c r="T41" s="38" t="str">
        <f>IF(L41="",IF(INT(Q41)=60,"00",Q41),L41)</f>
        <v>06</v>
      </c>
      <c r="U41" s="40" t="str">
        <f>IF(L41="",IF(G41&gt;0,"W","E"),"")</f>
        <v>E</v>
      </c>
      <c r="V41" s="41"/>
      <c r="W41" s="22">
        <f>IF(S41="due",90*(I41+K41),S41+T41/60)</f>
        <v>59.1</v>
      </c>
      <c r="X41" s="22">
        <f>IF(R41="",W41,IF(R41="N",IF(U41="E",180+W41,180-W41),IF(U41="E",360-W41,W41)))</f>
        <v>300.89999999999998</v>
      </c>
      <c r="Y41" s="22">
        <f>RADIANS(X41)</f>
        <v>5.2516957192509368</v>
      </c>
      <c r="Z41" s="64"/>
      <c r="AA41" s="58">
        <f>-M41*COS(Y41)</f>
        <v>-1612.4261580135483</v>
      </c>
      <c r="AB41" s="58">
        <f>-M41*SIN(Y41)</f>
        <v>2694.1677883075231</v>
      </c>
      <c r="AC41" s="64"/>
      <c r="AD41" s="22">
        <v>0</v>
      </c>
      <c r="AE41" s="22">
        <v>0</v>
      </c>
      <c r="AF41" s="22">
        <f t="shared" ref="AF41:AG43" si="0">AA41-AD41</f>
        <v>-1612.4261580135483</v>
      </c>
      <c r="AG41" s="22">
        <f t="shared" si="0"/>
        <v>2694.1677883075231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719615.83</v>
      </c>
      <c r="D42" s="60">
        <v>465144.17</v>
      </c>
      <c r="E42" s="79"/>
      <c r="F42" s="72">
        <f>IF(C43=0,C42-$C$42,C42-C43)</f>
        <v>0.36999999999534339</v>
      </c>
      <c r="G42" s="72">
        <f>IF(D43=0,D42-$D$42,D42-D43)</f>
        <v>-11.950000000011642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11.955726661323217</v>
      </c>
      <c r="N42" s="36">
        <f>IF(F42=0,,ATAN(G42/F42))</f>
        <v>-1.5398438722008285</v>
      </c>
      <c r="O42" s="36">
        <f>ABS(DEGREES(N42))</f>
        <v>88.226554986189583</v>
      </c>
      <c r="P42" s="37" t="str">
        <f>TEXT(INT(O42),"00")</f>
        <v>88</v>
      </c>
      <c r="Q42" s="38" t="str">
        <f>TEXT((O42-P42)*60,"00")</f>
        <v>14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14</v>
      </c>
      <c r="U42" s="40" t="str">
        <f>IF(L42="",IF(G42&gt;0,"W","E"),"")</f>
        <v>E</v>
      </c>
      <c r="V42" s="44"/>
      <c r="W42" s="22">
        <f>IF(S42="due",90*(I42+K42),S42+T42/60)</f>
        <v>88.233333333333334</v>
      </c>
      <c r="X42" s="22">
        <f>IF(R42="",W42,IF(R42="N",IF(U42="E",180+W42,180-W42),IF(U42="E",360-W42,W42)))</f>
        <v>271.76666666666665</v>
      </c>
      <c r="Y42" s="22">
        <f>RADIANS(X42)</f>
        <v>4.7432231305032557</v>
      </c>
      <c r="Z42" s="64"/>
      <c r="AA42" s="58">
        <f>-M42*COS(Y42)</f>
        <v>-0.36858625892713848</v>
      </c>
      <c r="AB42" s="58">
        <f>-M42*SIN(Y42)</f>
        <v>11.95004368904168</v>
      </c>
      <c r="AC42" s="64"/>
      <c r="AD42" s="82">
        <f>$AA$40/$M$40*M42</f>
        <v>3.4218184468619975E-5</v>
      </c>
      <c r="AE42" s="82">
        <f>$AB$40/$M$40*M42</f>
        <v>-2.2167887706028166E-4</v>
      </c>
      <c r="AF42" s="22">
        <f t="shared" si="0"/>
        <v>-0.36862047711160711</v>
      </c>
      <c r="AG42" s="22">
        <f t="shared" si="0"/>
        <v>11.950265367918741</v>
      </c>
      <c r="AH42" s="63"/>
      <c r="AI42" s="38">
        <f>A42</f>
        <v>1</v>
      </c>
      <c r="AJ42" s="82">
        <f t="shared" ref="AJ42:AK44" si="1">AJ41+AF41</f>
        <v>719616.19384198647</v>
      </c>
      <c r="AK42" s="82">
        <f t="shared" si="1"/>
        <v>465144.3877883075</v>
      </c>
      <c r="AL42" s="66"/>
      <c r="AM42" s="9" t="str">
        <f>IF(A43=0,A42&amp;" - 1",A42&amp;" - "&amp;A43)</f>
        <v>1 - 2</v>
      </c>
      <c r="AN42" s="18">
        <f>F42</f>
        <v>0.36999999999534339</v>
      </c>
      <c r="AO42" s="18">
        <f>AN42*G42</f>
        <v>-4.4214999999486606</v>
      </c>
      <c r="AP42" s="9" t="str">
        <f>D42&amp;","&amp;C42</f>
        <v>465144.17,719615.83</v>
      </c>
    </row>
    <row r="43" spans="1:44">
      <c r="A43" s="20">
        <f>A42+1</f>
        <v>2</v>
      </c>
      <c r="B43" s="44"/>
      <c r="C43" s="60">
        <v>719615.46</v>
      </c>
      <c r="D43" s="60">
        <v>465156.12</v>
      </c>
      <c r="E43" s="79"/>
      <c r="F43" s="72">
        <f>IF(C44=0,C43-$C$42,C43-C44)</f>
        <v>0.77999999991152436</v>
      </c>
      <c r="G43" s="72">
        <f>IF(D44=0,D43-$D$42,D43-D44)</f>
        <v>-28.53000000002794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28.540660468907447</v>
      </c>
      <c r="N43" s="36">
        <f>IF(F43=0,,ATAN(G43/F43))</f>
        <v>-1.5434634929902424</v>
      </c>
      <c r="O43" s="36">
        <f>ABS(DEGREES(N43))</f>
        <v>88.433943980860818</v>
      </c>
      <c r="P43" s="37" t="str">
        <f>TEXT(INT(O43),"00")</f>
        <v>88</v>
      </c>
      <c r="Q43" s="38" t="str">
        <f>TEXT((O43-P43)*60,"00")</f>
        <v>26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26</v>
      </c>
      <c r="U43" s="40" t="str">
        <f>IF(L43="",IF(G43&gt;0,"W","E"),"")</f>
        <v>E</v>
      </c>
      <c r="V43" s="44"/>
      <c r="W43" s="22">
        <f>IF(S43="due",90*(I43+K43),S43+T43/60)</f>
        <v>88.433333333333337</v>
      </c>
      <c r="X43" s="22">
        <f>IF(R43="",W43,IF(R43="N",IF(U43="E",180+W43,180-W43),IF(U43="E",360-W43,W43)))</f>
        <v>271.56666666666666</v>
      </c>
      <c r="Y43" s="22">
        <f>RADIANS(X43)</f>
        <v>4.7397324719992673</v>
      </c>
      <c r="Z43" s="64"/>
      <c r="AA43" s="58">
        <f>-M43*COS(Y43)</f>
        <v>-0.78030406718433132</v>
      </c>
      <c r="AB43" s="58">
        <f>-M43*SIN(Y43)</f>
        <v>28.529991685315856</v>
      </c>
      <c r="AC43" s="64"/>
      <c r="AD43" s="82">
        <f>$AA$40/$M$40*M43</f>
        <v>8.1685506238667822E-5</v>
      </c>
      <c r="AE43" s="82">
        <f>$AB$40/$M$40*M43</f>
        <v>-5.2919088421229769E-4</v>
      </c>
      <c r="AF43" s="22">
        <f t="shared" si="0"/>
        <v>-0.78038575269056998</v>
      </c>
      <c r="AG43" s="22">
        <f t="shared" si="0"/>
        <v>28.530520876200068</v>
      </c>
      <c r="AH43" s="64"/>
      <c r="AI43" s="25">
        <f>A43</f>
        <v>2</v>
      </c>
      <c r="AJ43" s="82">
        <f t="shared" si="1"/>
        <v>719615.82522150932</v>
      </c>
      <c r="AK43" s="82">
        <f t="shared" si="1"/>
        <v>465156.33805367543</v>
      </c>
      <c r="AL43" s="66"/>
      <c r="AM43" s="9" t="str">
        <f>IF(A44=0,A43&amp;" - 1",A43&amp;" - "&amp;A44)</f>
        <v>2 - 3</v>
      </c>
      <c r="AN43" s="18">
        <f>AN42+F42+F43</f>
        <v>1.5199999999022111</v>
      </c>
      <c r="AO43" s="18">
        <f>AN43*G43</f>
        <v>-43.365599997252552</v>
      </c>
      <c r="AP43" s="9" t="str">
        <f>D43&amp;","&amp;C43</f>
        <v>465156.12,719615.46</v>
      </c>
    </row>
    <row r="44" spans="1:44" s="46" customFormat="1">
      <c r="A44" s="20">
        <f>A43+1</f>
        <v>3</v>
      </c>
      <c r="B44" s="44"/>
      <c r="C44" s="60">
        <v>719614.68</v>
      </c>
      <c r="D44" s="60">
        <v>465184.65</v>
      </c>
      <c r="E44" s="79"/>
      <c r="F44" s="72">
        <f>IF(C45=0,C44-$C$42,C44-C45)</f>
        <v>36.89000000001397</v>
      </c>
      <c r="G44" s="72">
        <f>IF(D45=0,D44-$D$42,D44-D45)</f>
        <v>2.5800000000162981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36.98010951851164</v>
      </c>
      <c r="N44" s="22">
        <f>IF(F44=0,,ATAN(G44/F44))</f>
        <v>6.9823957859205157E-2</v>
      </c>
      <c r="O44" s="22">
        <f>ABS(DEGREES(N44))</f>
        <v>4.0006180942317702</v>
      </c>
      <c r="P44" s="24" t="str">
        <f>TEXT(INT(O44),"00")</f>
        <v>04</v>
      </c>
      <c r="Q44" s="25" t="str">
        <f>TEXT((O44-P44)*60,"00")</f>
        <v>00</v>
      </c>
      <c r="R44" s="23" t="str">
        <f>IF(L44="",IF(F44&gt;0,"S","N"),"")</f>
        <v>S</v>
      </c>
      <c r="S44" s="25" t="str">
        <f>IF(L44="",IF(INT(Q44)=60,INT(P44+1),P44),"due")</f>
        <v>04</v>
      </c>
      <c r="T44" s="25" t="str">
        <f>IF(L44="",IF(INT(Q44)=60,"00",Q44),L44)</f>
        <v>00</v>
      </c>
      <c r="U44" s="24" t="str">
        <f>IF(L44="",IF(G44&gt;0,"W","E"),"")</f>
        <v>W</v>
      </c>
      <c r="V44" s="44"/>
      <c r="W44" s="22">
        <f>IF(S44="due",90*(I44+K44),S44+T44/60)</f>
        <v>4</v>
      </c>
      <c r="X44" s="22">
        <f>IF(R44="",W44,IF(R44="N",IF(U44="E",180+W44,180-W44),IF(U44="E",360-W44,W44)))</f>
        <v>4</v>
      </c>
      <c r="Y44" s="22">
        <f>RADIANS(X44)</f>
        <v>6.9813170079773182E-2</v>
      </c>
      <c r="Z44" s="64"/>
      <c r="AA44" s="58">
        <f>-M44*COS(Y44)</f>
        <v>-36.890027830338347</v>
      </c>
      <c r="AB44" s="58">
        <f>-M44*SIN(Y44)</f>
        <v>-2.5796020386829355</v>
      </c>
      <c r="AC44" s="64"/>
      <c r="AD44" s="82">
        <f>$AA$40/$M$40*M44</f>
        <v>1.0583984102511687E-4</v>
      </c>
      <c r="AE44" s="82">
        <f>$AB$40/$M$40*M44</f>
        <v>-6.8567217901940565E-4</v>
      </c>
      <c r="AF44" s="22">
        <f>AA44-AD44</f>
        <v>-36.890133670179374</v>
      </c>
      <c r="AG44" s="22">
        <f>AB44-AE44</f>
        <v>-2.5789163665039161</v>
      </c>
      <c r="AH44" s="64"/>
      <c r="AI44" s="25">
        <f>A44</f>
        <v>3</v>
      </c>
      <c r="AJ44" s="82">
        <f t="shared" si="1"/>
        <v>719615.04483575665</v>
      </c>
      <c r="AK44" s="82">
        <f t="shared" si="1"/>
        <v>465184.8685745516</v>
      </c>
      <c r="AL44" s="66"/>
      <c r="AM44" s="9" t="str">
        <f>IF(A45=0,A44&amp;" - 1",A44&amp;" - "&amp;A45)</f>
        <v>3 - 4</v>
      </c>
      <c r="AN44" s="18">
        <f>AN43+F43+F44</f>
        <v>39.189999999827705</v>
      </c>
      <c r="AO44" s="18">
        <f>AN44*G44</f>
        <v>101.1102000001942</v>
      </c>
      <c r="AP44" s="9" t="str">
        <f>D44&amp;","&amp;C44</f>
        <v>465184.65,719614.68</v>
      </c>
    </row>
    <row r="45" spans="1:44" s="46" customFormat="1">
      <c r="A45" s="20">
        <f t="shared" ref="A45:A47" si="2">A44+1</f>
        <v>4</v>
      </c>
      <c r="B45" s="44"/>
      <c r="C45" s="60">
        <v>719577.79</v>
      </c>
      <c r="D45" s="60">
        <v>465182.07</v>
      </c>
      <c r="E45" s="79"/>
      <c r="F45" s="72">
        <f t="shared" ref="F45:F47" si="3">IF(C46=0,C45-$C$42,C45-C46)</f>
        <v>2.4500000000698492</v>
      </c>
      <c r="G45" s="72">
        <f t="shared" ref="G45:G47" si="4">IF(D46=0,D45-$D$42,D45-D46)</f>
        <v>2.1799999999930151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3.2794664200616244</v>
      </c>
      <c r="N45" s="22">
        <f t="shared" ref="N45:N47" si="11">IF(F45=0,,ATAN(G45/F45))</f>
        <v>0.72714879795364407</v>
      </c>
      <c r="O45" s="22">
        <f t="shared" ref="O45:O47" si="12">ABS(DEGREES(N45))</f>
        <v>41.66255720075484</v>
      </c>
      <c r="P45" s="24" t="str">
        <f t="shared" ref="P45:P47" si="13">TEXT(INT(O45),"00")</f>
        <v>41</v>
      </c>
      <c r="Q45" s="25" t="str">
        <f t="shared" ref="Q45:Q47" si="14">TEXT((O45-P45)*60,"00")</f>
        <v>40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41</v>
      </c>
      <c r="T45" s="25" t="str">
        <f t="shared" ref="T45:T47" si="17">IF(L45="",IF(INT(Q45)=60,"00",Q45),L45)</f>
        <v>40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41.666666666666664</v>
      </c>
      <c r="X45" s="22">
        <f t="shared" ref="X45:X47" si="20">IF(R45="",W45,IF(R45="N",IF(U45="E",180+W45,180-W45),IF(U45="E",360-W45,W45)))</f>
        <v>41.666666666666664</v>
      </c>
      <c r="Y45" s="22">
        <f t="shared" ref="Y45:Y47" si="21">RADIANS(X45)</f>
        <v>0.72722052166430395</v>
      </c>
      <c r="Z45" s="64"/>
      <c r="AA45" s="58">
        <f t="shared" ref="AA45:AA47" si="22">-M45*COS(Y45)</f>
        <v>-2.449843636078989</v>
      </c>
      <c r="AB45" s="58">
        <f t="shared" ref="AB45:AB47" si="23">-M45*SIN(Y45)</f>
        <v>-2.1801757174767094</v>
      </c>
      <c r="AC45" s="64"/>
      <c r="AD45" s="82">
        <f t="shared" ref="AD45:AD47" si="24">$AA$40/$M$40*M45</f>
        <v>9.3860783287507507E-6</v>
      </c>
      <c r="AE45" s="82">
        <f t="shared" ref="AE45:AE47" si="25">$AB$40/$M$40*M45</f>
        <v>-6.0806712460897164E-5</v>
      </c>
      <c r="AF45" s="22">
        <f t="shared" ref="AF45:AF47" si="26">AA45-AD45</f>
        <v>-2.4498530221573178</v>
      </c>
      <c r="AG45" s="22">
        <f t="shared" ref="AG45:AG47" si="27">AB45-AE45</f>
        <v>-2.1801149107642486</v>
      </c>
      <c r="AH45" s="64"/>
      <c r="AI45" s="25">
        <f t="shared" ref="AI45:AI47" si="28">A45</f>
        <v>4</v>
      </c>
      <c r="AJ45" s="82">
        <f t="shared" ref="AJ45:AJ47" si="29">AJ44+AF44</f>
        <v>719578.15470208647</v>
      </c>
      <c r="AK45" s="82">
        <f t="shared" ref="AK45:AK47" si="30">AK44+AG44</f>
        <v>465182.28965818509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78.529999999911524</v>
      </c>
      <c r="AO45" s="18">
        <f t="shared" ref="AO45:AO47" si="33">AN45*G45</f>
        <v>171.1953999992586</v>
      </c>
      <c r="AP45" s="9" t="str">
        <f t="shared" ref="AP45:AP47" si="34">D45&amp;","&amp;C45</f>
        <v>465182.07,719577.79</v>
      </c>
    </row>
    <row r="46" spans="1:44" s="46" customFormat="1">
      <c r="A46" s="20">
        <f t="shared" si="2"/>
        <v>5</v>
      </c>
      <c r="B46" s="44"/>
      <c r="C46" s="60">
        <v>719575.34</v>
      </c>
      <c r="D46" s="60">
        <v>465179.89</v>
      </c>
      <c r="E46" s="79"/>
      <c r="F46" s="72">
        <f t="shared" si="3"/>
        <v>-0.45000000006984919</v>
      </c>
      <c r="G46" s="72">
        <f t="shared" si="4"/>
        <v>36.760000000009313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36.762754249385992</v>
      </c>
      <c r="N46" s="22">
        <f t="shared" si="11"/>
        <v>-1.5585553713080489</v>
      </c>
      <c r="O46" s="22">
        <f t="shared" si="12"/>
        <v>89.298644913396117</v>
      </c>
      <c r="P46" s="24" t="str">
        <f t="shared" si="13"/>
        <v>89</v>
      </c>
      <c r="Q46" s="25" t="str">
        <f t="shared" si="14"/>
        <v>18</v>
      </c>
      <c r="R46" s="23" t="str">
        <f t="shared" si="15"/>
        <v>N</v>
      </c>
      <c r="S46" s="25" t="str">
        <f t="shared" si="16"/>
        <v>89</v>
      </c>
      <c r="T46" s="25" t="str">
        <f t="shared" si="17"/>
        <v>18</v>
      </c>
      <c r="U46" s="24" t="str">
        <f t="shared" si="18"/>
        <v>W</v>
      </c>
      <c r="V46" s="44"/>
      <c r="W46" s="22">
        <f t="shared" si="19"/>
        <v>89.3</v>
      </c>
      <c r="X46" s="22">
        <f t="shared" si="20"/>
        <v>90.7</v>
      </c>
      <c r="Y46" s="22">
        <f t="shared" si="21"/>
        <v>1.583013631558857</v>
      </c>
      <c r="Z46" s="64"/>
      <c r="AA46" s="58">
        <f t="shared" si="22"/>
        <v>0.44913059937073752</v>
      </c>
      <c r="AB46" s="58">
        <f t="shared" si="23"/>
        <v>-36.760010632553637</v>
      </c>
      <c r="AC46" s="64"/>
      <c r="AD46" s="82">
        <f t="shared" si="24"/>
        <v>1.0521775397805948E-4</v>
      </c>
      <c r="AE46" s="82">
        <f t="shared" si="25"/>
        <v>-6.8164205409703001E-4</v>
      </c>
      <c r="AF46" s="22">
        <f t="shared" si="26"/>
        <v>0.44902538161675948</v>
      </c>
      <c r="AG46" s="22">
        <f t="shared" si="27"/>
        <v>-36.75932899049954</v>
      </c>
      <c r="AH46" s="64"/>
      <c r="AI46" s="25">
        <f t="shared" si="28"/>
        <v>5</v>
      </c>
      <c r="AJ46" s="82">
        <f t="shared" si="29"/>
        <v>719575.70484906435</v>
      </c>
      <c r="AK46" s="82">
        <f t="shared" si="30"/>
        <v>465180.10954327433</v>
      </c>
      <c r="AL46" s="66"/>
      <c r="AM46" s="9" t="str">
        <f t="shared" si="31"/>
        <v>5 - 6</v>
      </c>
      <c r="AN46" s="18">
        <f t="shared" si="32"/>
        <v>80.529999999911524</v>
      </c>
      <c r="AO46" s="18">
        <f t="shared" si="33"/>
        <v>2960.2827999974975</v>
      </c>
      <c r="AP46" s="9" t="str">
        <f t="shared" si="34"/>
        <v>465179.89,719575.34</v>
      </c>
    </row>
    <row r="47" spans="1:44" s="46" customFormat="1">
      <c r="A47" s="20">
        <f t="shared" si="2"/>
        <v>6</v>
      </c>
      <c r="B47" s="44"/>
      <c r="C47" s="60">
        <v>719575.79</v>
      </c>
      <c r="D47" s="60">
        <v>465143.13</v>
      </c>
      <c r="E47" s="79"/>
      <c r="F47" s="72">
        <f t="shared" si="3"/>
        <v>-40.039999999920838</v>
      </c>
      <c r="G47" s="72">
        <f t="shared" si="4"/>
        <v>-1.0399999999790452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40.053504216155879</v>
      </c>
      <c r="N47" s="22">
        <f t="shared" si="11"/>
        <v>2.5968187211084712E-2</v>
      </c>
      <c r="O47" s="22">
        <f t="shared" si="12"/>
        <v>1.4878675288007539</v>
      </c>
      <c r="P47" s="24" t="str">
        <f t="shared" si="13"/>
        <v>01</v>
      </c>
      <c r="Q47" s="25" t="str">
        <f t="shared" si="14"/>
        <v>29</v>
      </c>
      <c r="R47" s="23" t="str">
        <f t="shared" si="15"/>
        <v>N</v>
      </c>
      <c r="S47" s="25" t="str">
        <f t="shared" si="16"/>
        <v>01</v>
      </c>
      <c r="T47" s="25" t="str">
        <f t="shared" si="17"/>
        <v>29</v>
      </c>
      <c r="U47" s="24" t="str">
        <f t="shared" si="18"/>
        <v>E</v>
      </c>
      <c r="V47" s="44"/>
      <c r="W47" s="22">
        <f t="shared" si="19"/>
        <v>1.4833333333333334</v>
      </c>
      <c r="X47" s="22">
        <f t="shared" si="20"/>
        <v>181.48333333333332</v>
      </c>
      <c r="Y47" s="22">
        <f t="shared" si="21"/>
        <v>3.1674817041610424</v>
      </c>
      <c r="Z47" s="64"/>
      <c r="AA47" s="58">
        <f t="shared" si="22"/>
        <v>40.040082176648767</v>
      </c>
      <c r="AB47" s="58">
        <f t="shared" si="23"/>
        <v>1.0368313656667854</v>
      </c>
      <c r="AC47" s="64"/>
      <c r="AD47" s="82">
        <f t="shared" si="24"/>
        <v>1.1463612666194739E-4</v>
      </c>
      <c r="AE47" s="82">
        <f t="shared" si="25"/>
        <v>-7.4265798211080845E-4</v>
      </c>
      <c r="AF47" s="22">
        <f t="shared" si="26"/>
        <v>40.039967540522106</v>
      </c>
      <c r="AG47" s="22">
        <f t="shared" si="27"/>
        <v>1.0375740236488962</v>
      </c>
      <c r="AH47" s="64"/>
      <c r="AI47" s="25">
        <f t="shared" si="28"/>
        <v>6</v>
      </c>
      <c r="AJ47" s="82">
        <f t="shared" si="29"/>
        <v>719576.15387444594</v>
      </c>
      <c r="AK47" s="82">
        <f t="shared" si="30"/>
        <v>465143.35021428386</v>
      </c>
      <c r="AL47" s="66"/>
      <c r="AM47" s="9" t="str">
        <f t="shared" si="31"/>
        <v>6 - 1</v>
      </c>
      <c r="AN47" s="18">
        <f t="shared" si="32"/>
        <v>40.039999999920838</v>
      </c>
      <c r="AO47" s="18">
        <f t="shared" si="33"/>
        <v>-41.641599999078643</v>
      </c>
      <c r="AP47" s="9" t="str">
        <f t="shared" si="34"/>
        <v>465143.13,719575.79</v>
      </c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4702</vt:lpstr>
      <vt:lpstr>4703</vt:lpstr>
      <vt:lpstr>4704</vt:lpstr>
      <vt:lpstr>4705</vt:lpstr>
      <vt:lpstr>4706</vt:lpstr>
      <vt:lpstr>4707</vt:lpstr>
      <vt:lpstr>4708</vt:lpstr>
      <vt:lpstr>4709</vt:lpstr>
      <vt:lpstr>4710</vt:lpstr>
      <vt:lpstr>4711</vt:lpstr>
      <vt:lpstr>'4702'!Print_Area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2007-05-23T07:52:15Z</dcterms:modified>
</cp:coreProperties>
</file>