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712" sheetId="2" r:id="rId1"/>
    <sheet name="4713" sheetId="4" r:id="rId2"/>
    <sheet name="4714" sheetId="5" r:id="rId3"/>
    <sheet name="4715" sheetId="6" r:id="rId4"/>
    <sheet name="4716" sheetId="7" r:id="rId5"/>
    <sheet name="4717" sheetId="8" r:id="rId6"/>
    <sheet name="4718" sheetId="9" r:id="rId7"/>
    <sheet name="4719" sheetId="10" r:id="rId8"/>
    <sheet name="4720" sheetId="11" r:id="rId9"/>
    <sheet name="4721" sheetId="3" r:id="rId10"/>
  </sheets>
  <definedNames>
    <definedName name="_xlnm.Print_Area" localSheetId="0">'4712'!$A$1:$AJ$43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<sst xmlns="http://schemas.openxmlformats.org/spreadsheetml/2006/main" count="930" uniqueCount="100">
  <si>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</si>
  <si>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</si>
  <si>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</si>
  <si>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</si>
  <si>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</si>
  <si>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</si>
  <si>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</si>
  <si>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</si>
  <si>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</si>
  <si>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</si>
  <si>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</si>
  <si>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</si>
  <si>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</si>
  <si>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</si>
  <si>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</si>
  <si>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</si>
  <si>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</si>
  <si>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</si>
  <si>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</si>
  <si>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</si>
  <si>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</si>
  <si>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</si>
  <si>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</si>
  <si>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</si>
  <si>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</si>
  <si>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</si>
  <si>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</si>
  <si>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</si>
  <si>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</si>
  <si>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</si>
  <si>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</si>
  <si>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</si>
  <si>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</si>
  <si>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</si>
  <si>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</si>
  <si>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</si>
  <si>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</si>
  <si>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</si>
  <si>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</si>
  <si>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</si>
  <si>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</si>
  <si>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</si>
  <si>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</si>
  <si>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</si>
  <si>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</si>
  <si>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</si>
  <si>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</si>
  <si>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</si>
  <si>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</si>
  <si>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</si>
  <si>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</si>
  <si>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</si>
  <si>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</si>
  <si>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</si>
  <si>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</si>
  <si>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</si>
  <si>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</si>
  <si>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4712</t>
  </si>
  <si>
    <t>Romaquin, Anunciacion</t>
  </si>
  <si>
    <t>409 C-4</t>
  </si>
  <si>
    <t>6 30 N. 124 41 E.</t>
  </si>
  <si>
    <t>Bo.1 Lopez Jaena</t>
  </si>
  <si>
    <t>Norala</t>
  </si>
  <si>
    <t>South Cotabato</t>
  </si>
  <si>
    <t>Mindanao</t>
  </si>
  <si>
    <t>L. Clarin</t>
  </si>
  <si>
    <t>November 16, 1972</t>
  </si>
  <si>
    <t>1,942.88</t>
  </si>
  <si>
    <t>BLLM 1</t>
  </si>
  <si>
    <t>4713</t>
  </si>
  <si>
    <t>Mirasol, Celerina</t>
  </si>
  <si>
    <t>6 30 N. 124 41E.</t>
  </si>
  <si>
    <t>November 15, 1972</t>
  </si>
  <si>
    <t>1,275.25</t>
  </si>
  <si>
    <t>4714</t>
  </si>
  <si>
    <t>Umadhay, Mateo</t>
  </si>
  <si>
    <t>1,203.77</t>
  </si>
  <si>
    <t>4715</t>
  </si>
  <si>
    <t>Beltran, Leonardo</t>
  </si>
  <si>
    <t>1,192.85</t>
  </si>
  <si>
    <t>4716</t>
  </si>
  <si>
    <t>Romaquin, Violeta</t>
  </si>
  <si>
    <t>1,159.42</t>
  </si>
  <si>
    <t>4717</t>
  </si>
  <si>
    <t>Romaquin, Benjamin Jr.</t>
  </si>
  <si>
    <t>1,212.60</t>
  </si>
  <si>
    <t>4718</t>
  </si>
  <si>
    <t>Divinagrcia, Natividad</t>
  </si>
  <si>
    <t>1,443.60</t>
  </si>
  <si>
    <t>4719</t>
  </si>
  <si>
    <t>Nlacado, Arnaldo</t>
  </si>
  <si>
    <t>1,493.87</t>
  </si>
  <si>
    <t>4720</t>
  </si>
  <si>
    <t>Padios, Vicente</t>
  </si>
  <si>
    <t>6 30 N. 124 40 E.</t>
  </si>
  <si>
    <t>1,470.02</t>
  </si>
  <si>
    <t>4721</t>
  </si>
  <si>
    <t>Trabado,Pastora</t>
  </si>
  <si>
    <t>Nov. 16, 1972</t>
  </si>
  <si>
    <t>1,484.67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</si>
</sst>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3885.7516000059563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1942.8758000029782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4.6935974771806109E-3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37325.198398006774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175.18945703615037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4.4100842581065169E-3</v>
      </c>
      <c r="AB40" s="91">
        <f>SUM(AB42:AB65536)</f>
        <v>1.6065534893670019E-3</v>
      </c>
      <c r="AC40" s="91"/>
      <c r="AD40" s="91">
        <f>SUM(AD42:AD65536)</f>
        <v>4.4100842581065169E-3</v>
      </c>
      <c r="AE40" s="91">
        <f>SUM(AE42:AE65536)</f>
        <v>1.6065534893670019E-3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719580.98662099242</v>
      </c>
      <c r="AK40" s="92">
        <f>AK44+AG44</f>
        <v>465059.22439746314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1611.8499999999767</v>
      </c>
      <c r="G41" s="72">
        <f>IF(D42=0,D41-$D$41,D41-D42)</f>
        <v>-2658.1200000000536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3108.6431697607572</v>
      </c>
      <c r="N41" s="36">
        <f>IF(F41=0,,ATAN(G41/F41))</f>
        <v>-1.0256935717034299</v>
      </c>
      <c r="O41" s="36">
        <f>ABS(DEGREES(N41))</f>
        <v>58.767912732305611</v>
      </c>
      <c r="P41" s="37" t="str">
        <f>TEXT(INT(O41),"00")</f>
        <v>58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46</v>
      </c>
      <c r="U41" s="40" t="str">
        <f>IF(L41="",IF(G41&gt;0,"W","E"),"")</f>
        <v>E</v>
      </c>
      <c r="V41" s="41"/>
      <c r="W41" s="22">
        <f>IF(S41="due",90*(I41+K41),S41+T41/60)</f>
        <v>58.766666666666666</v>
      </c>
      <c r="X41" s="22">
        <f>IF(R41="",W41,IF(R41="N",IF(U41="E",180+W41,180-W41),IF(U41="E",360-W41,W41)))</f>
        <v>301.23333333333335</v>
      </c>
      <c r="Y41" s="22">
        <f>RADIANS(X41)</f>
        <v>5.2575134834242521</v>
      </c>
      <c r="Z41" s="64"/>
      <c r="AA41" s="58">
        <f>-M41*COS(Y41)</f>
        <v>-1611.9078082745825</v>
      </c>
      <c r="AB41" s="58">
        <f>-M41*SIN(Y41)</f>
        <v>2658.0849449413085</v>
      </c>
      <c r="AC41" s="64"/>
      <c r="AD41" s="22">
        <v>0</v>
      </c>
      <c r="AE41" s="22">
        <v>0</v>
      </c>
      <c r="AF41" s="22">
        <f t="shared" ref="AF41:AG43" si="0">AA41-AD41</f>
        <v>-1611.9078082745825</v>
      </c>
      <c r="AG41" s="22">
        <f t="shared" si="0"/>
        <v>2658.0849449413085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719616.77</v>
      </c>
      <c r="D42" s="60">
        <v>465108.34</v>
      </c>
      <c r="E42" s="79"/>
      <c r="F42" s="72">
        <f>IF(C43=0,C42-$C$42,C42-C43)</f>
        <v>39.940000000060536</v>
      </c>
      <c r="G42" s="72">
        <f>IF(D43=0,D42-$D$42,D42-D43)</f>
        <v>1.220000000030268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39.958628605157479</v>
      </c>
      <c r="N42" s="36">
        <f>IF(F42=0,,ATAN(G42/F42))</f>
        <v>3.0536323815156231E-2</v>
      </c>
      <c r="O42" s="36">
        <f>ABS(DEGREES(N42))</f>
        <v>1.7496024764532763</v>
      </c>
      <c r="P42" s="37" t="str">
        <f>TEXT(INT(O42),"00")</f>
        <v>01</v>
      </c>
      <c r="Q42" s="38" t="str">
        <f>TEXT((O42-P42)*60,"00")</f>
        <v>45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45</v>
      </c>
      <c r="U42" s="40" t="str">
        <f>IF(L42="",IF(G42&gt;0,"W","E"),"")</f>
        <v>W</v>
      </c>
      <c r="V42" s="44"/>
      <c r="W42" s="22">
        <f>IF(S42="due",90*(I42+K42),S42+T42/60)</f>
        <v>1.75</v>
      </c>
      <c r="X42" s="22">
        <f>IF(R42="",W42,IF(R42="N",IF(U42="E",180+W42,180-W42),IF(U42="E",360-W42,W42)))</f>
        <v>1.75</v>
      </c>
      <c r="Y42" s="22">
        <f>RADIANS(X42)</f>
        <v>3.0543261909900768E-2</v>
      </c>
      <c r="Z42" s="64"/>
      <c r="AA42" s="58">
        <f>-M42*COS(Y42)</f>
        <v>-39.939991534623644</v>
      </c>
      <c r="AB42" s="58">
        <f>-M42*SIN(Y42)</f>
        <v>-1.2202771075049992</v>
      </c>
      <c r="AC42" s="64"/>
      <c r="AD42" s="82">
        <f>$AA$40/$M$40*M42</f>
        <v>1.0058876942050602E-3</v>
      </c>
      <c r="AE42" s="82">
        <f>$AB$40/$M$40*M42</f>
        <v>3.6643571652082382E-4</v>
      </c>
      <c r="AF42" s="22">
        <f t="shared" si="0"/>
        <v>-39.940997422317849</v>
      </c>
      <c r="AG42" s="22">
        <f t="shared" si="0"/>
        <v>-1.2206435432215199</v>
      </c>
      <c r="AH42" s="63"/>
      <c r="AI42" s="38">
        <f>A42</f>
        <v>1</v>
      </c>
      <c r="AJ42" s="82">
        <f t="shared" ref="AJ42:AK44" si="1">AJ41+AF41</f>
        <v>719616.71219172538</v>
      </c>
      <c r="AK42" s="82">
        <f t="shared" si="1"/>
        <v>465108.30494494131</v>
      </c>
      <c r="AL42" s="66"/>
      <c r="AM42" s="9" t="str">
        <f>IF(A43=0,A42&amp;" - 1",A42&amp;" - "&amp;A43)</f>
        <v>1 - 2</v>
      </c>
      <c r="AN42" s="18">
        <f>F42</f>
        <v>39.940000000060536</v>
      </c>
      <c r="AO42" s="18">
        <f>AN42*G42</f>
        <v>48.726800001282754</v>
      </c>
      <c r="AP42" s="9" t="str">
        <f>D42&amp;","&amp;C42</f>
        <v>465108.34,719616.77</v>
      </c>
    </row>
    <row r="43" spans="1:44">
      <c r="A43" s="20">
        <f>A42+1</f>
        <v>2</v>
      </c>
      <c r="B43" s="44"/>
      <c r="C43" s="60">
        <v>719576.83</v>
      </c>
      <c r="D43" s="60">
        <v>465107.12</v>
      </c>
      <c r="E43" s="79"/>
      <c r="F43" s="72">
        <f>IF(C44=0,C43-$C$42,C43-C44)</f>
        <v>-0.15000000002328306</v>
      </c>
      <c r="G43" s="72">
        <f>IF(D44=0,D43-$D$42,D43-D44)</f>
        <v>44.770000000018626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44.770251283655703</v>
      </c>
      <c r="N43" s="36">
        <f>IF(F43=0,,ATAN(G43/F43))</f>
        <v>-1.5674458814353123</v>
      </c>
      <c r="O43" s="36">
        <f>ABS(DEGREES(N43))</f>
        <v>89.808033621406622</v>
      </c>
      <c r="P43" s="37" t="str">
        <f>TEXT(INT(O43),"00")</f>
        <v>89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48</v>
      </c>
      <c r="U43" s="40" t="str">
        <f>IF(L43="",IF(G43&gt;0,"W","E"),"")</f>
        <v>W</v>
      </c>
      <c r="V43" s="44"/>
      <c r="W43" s="22">
        <f>IF(S43="due",90*(I43+K43),S43+T43/60)</f>
        <v>89.8</v>
      </c>
      <c r="X43" s="22">
        <f>IF(R43="",W43,IF(R43="N",IF(U43="E",180+W43,180-W43),IF(U43="E",360-W43,W43)))</f>
        <v>90.2</v>
      </c>
      <c r="Y43" s="22">
        <f>RADIANS(X43)</f>
        <v>1.5742869852988852</v>
      </c>
      <c r="Z43" s="64"/>
      <c r="AA43" s="58">
        <f>-M43*COS(Y43)</f>
        <v>0.15627734100321236</v>
      </c>
      <c r="AB43" s="58">
        <f>-M43*SIN(Y43)</f>
        <v>-44.769978527964071</v>
      </c>
      <c r="AC43" s="64"/>
      <c r="AD43" s="82">
        <f>$AA$40/$M$40*M43</f>
        <v>1.1270117720427733E-3</v>
      </c>
      <c r="AE43" s="82">
        <f>$AB$40/$M$40*M43</f>
        <v>4.1056011381297144E-4</v>
      </c>
      <c r="AF43" s="22">
        <f t="shared" si="0"/>
        <v>0.15515032923116959</v>
      </c>
      <c r="AG43" s="22">
        <f t="shared" si="0"/>
        <v>-44.770389088077884</v>
      </c>
      <c r="AH43" s="64"/>
      <c r="AI43" s="25">
        <f>A43</f>
        <v>2</v>
      </c>
      <c r="AJ43" s="82">
        <f t="shared" si="1"/>
        <v>719576.77119430306</v>
      </c>
      <c r="AK43" s="82">
        <f t="shared" si="1"/>
        <v>465107.08430139808</v>
      </c>
      <c r="AL43" s="66"/>
      <c r="AM43" s="9" t="str">
        <f>IF(A44=0,A43&amp;" - 1",A43&amp;" - "&amp;A44)</f>
        <v>2 - 3</v>
      </c>
      <c r="AN43" s="18">
        <f>AN42+F42+F43</f>
        <v>79.730000000097789</v>
      </c>
      <c r="AO43" s="18">
        <f>AN43*G43</f>
        <v>3569.512100005863</v>
      </c>
      <c r="AP43" s="9" t="str">
        <f>D43&amp;","&amp;C43</f>
        <v>465107.12,719576.83</v>
      </c>
    </row>
    <row r="44" spans="1:44" s="46" customFormat="1">
      <c r="A44" s="20">
        <f>A43+1</f>
        <v>3</v>
      </c>
      <c r="B44" s="44"/>
      <c r="C44" s="60">
        <v>719576.98</v>
      </c>
      <c r="D44" s="60">
        <v>465062.35</v>
      </c>
      <c r="E44" s="79"/>
      <c r="F44" s="72">
        <f>IF(C45=0,C44-$C$42,C44-C45)</f>
        <v>-4.0600000000558794</v>
      </c>
      <c r="G44" s="72">
        <f>IF(D45=0,D44-$D$42,D44-D45)</f>
        <v>3.0899999999674037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5.1021270074599574</v>
      </c>
      <c r="N44" s="22">
        <f>IF(F44=0,,ATAN(G44/F44))</f>
        <v>-0.65055704813136295</v>
      </c>
      <c r="O44" s="22">
        <f>ABS(DEGREES(N44))</f>
        <v>37.274173190416256</v>
      </c>
      <c r="P44" s="24" t="str">
        <f>TEXT(INT(O44),"00")</f>
        <v>37</v>
      </c>
      <c r="Q44" s="25" t="str">
        <f>TEXT((O44-P44)*60,"00")</f>
        <v>16</v>
      </c>
      <c r="R44" s="23" t="str">
        <f>IF(L44="",IF(F44&gt;0,"S","N"),"")</f>
        <v>N</v>
      </c>
      <c r="S44" s="25" t="str">
        <f>IF(L44="",IF(INT(Q44)=60,INT(P44+1),P44),"due")</f>
        <v>37</v>
      </c>
      <c r="T44" s="25" t="str">
        <f>IF(L44="",IF(INT(Q44)=60,"00",Q44),L44)</f>
        <v>16</v>
      </c>
      <c r="U44" s="24" t="str">
        <f>IF(L44="",IF(G44&gt;0,"W","E"),"")</f>
        <v>W</v>
      </c>
      <c r="V44" s="44"/>
      <c r="W44" s="22">
        <f>IF(S44="due",90*(I44+K44),S44+T44/60)</f>
        <v>37.266666666666666</v>
      </c>
      <c r="X44" s="22">
        <f>IF(R44="",W44,IF(R44="N",IF(U44="E",180+W44,180-W44),IF(U44="E",360-W44,W44)))</f>
        <v>142.73333333333335</v>
      </c>
      <c r="Y44" s="22">
        <f>RADIANS(X44)</f>
        <v>2.49116661901324</v>
      </c>
      <c r="Z44" s="64"/>
      <c r="AA44" s="58">
        <f>-M44*COS(Y44)</f>
        <v>4.060404797095039</v>
      </c>
      <c r="AB44" s="58">
        <f>-M44*SIN(Y44)</f>
        <v>-3.0894680584171592</v>
      </c>
      <c r="AC44" s="64"/>
      <c r="AD44" s="82">
        <f>$AA$40/$M$40*M44</f>
        <v>1.2843700973293287E-4</v>
      </c>
      <c r="AE44" s="82">
        <f>$AB$40/$M$40*M44</f>
        <v>4.6788431711030388E-5</v>
      </c>
      <c r="AF44" s="22">
        <f>AA44-AD44</f>
        <v>4.0602763600853065</v>
      </c>
      <c r="AG44" s="22">
        <f>AB44-AE44</f>
        <v>-3.0895148468488705</v>
      </c>
      <c r="AH44" s="64"/>
      <c r="AI44" s="25">
        <f>A44</f>
        <v>3</v>
      </c>
      <c r="AJ44" s="82">
        <f t="shared" si="1"/>
        <v>719576.92634463229</v>
      </c>
      <c r="AK44" s="82">
        <f t="shared" si="1"/>
        <v>465062.31391231</v>
      </c>
      <c r="AL44" s="66"/>
      <c r="AM44" s="9" t="str">
        <f>IF(A45=0,A44&amp;" - 1",A44&amp;" - "&amp;A45)</f>
        <v>3 - 4</v>
      </c>
      <c r="AN44" s="18">
        <f>AN43+F43+F44</f>
        <v>75.520000000018626</v>
      </c>
      <c r="AO44" s="18">
        <f>AN44*G44</f>
        <v>233.35679999759589</v>
      </c>
      <c r="AP44" s="9" t="str">
        <f>D44&amp;","&amp;C44</f>
        <v>465062.35,719576.98</v>
      </c>
    </row>
    <row r="45" spans="1:44" s="46" customFormat="1">
      <c r="A45" s="20">
        <f t="shared" ref="A45:A46" si="2">A44+1</f>
        <v>4</v>
      </c>
      <c r="B45" s="44"/>
      <c r="C45" s="60">
        <v>719581.04</v>
      </c>
      <c r="D45" s="60">
        <v>465059.26</v>
      </c>
      <c r="E45" s="79"/>
      <c r="F45" s="72">
        <f t="shared" ref="F45:F46" si="3">IF(C46=0,C45-$C$42,C45-C46)</f>
        <v>-36.869999999995343</v>
      </c>
      <c r="G45" s="72">
        <f t="shared" ref="G45:G46" si="4">IF(D46=0,D45-$D$42,D45-D46)</f>
        <v>-0.60999999998603016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36.875045762678582</v>
      </c>
      <c r="N45" s="22">
        <f t="shared" ref="N45:N46" si="11">IF(F45=0,,ATAN(G45/F45))</f>
        <v>1.6543106912004009E-2</v>
      </c>
      <c r="O45" s="22">
        <f t="shared" ref="O45:O46" si="12">ABS(DEGREES(N45))</f>
        <v>0.94785020609152981</v>
      </c>
      <c r="P45" s="24" t="str">
        <f t="shared" ref="P45:P46" si="13">TEXT(INT(O45),"00")</f>
        <v>00</v>
      </c>
      <c r="Q45" s="25" t="str">
        <f t="shared" ref="Q45:Q46" si="14">TEXT((O45-P45)*60,"00")</f>
        <v>57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57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0.95</v>
      </c>
      <c r="X45" s="22">
        <f t="shared" ref="X45:X46" si="20">IF(R45="",W45,IF(R45="N",IF(U45="E",180+W45,180-W45),IF(U45="E",360-W45,W45)))</f>
        <v>180.95</v>
      </c>
      <c r="Y45" s="22">
        <f t="shared" ref="Y45:Y46" si="21">RADIANS(X45)</f>
        <v>3.1581732814837391</v>
      </c>
      <c r="Z45" s="64"/>
      <c r="AA45" s="58">
        <f t="shared" ref="AA45:AA46" si="22">-M45*COS(Y45)</f>
        <v>36.869977086243132</v>
      </c>
      <c r="AB45" s="58">
        <f t="shared" ref="AB45:AB46" si="23">-M45*SIN(Y45)</f>
        <v>0.61138339816051535</v>
      </c>
      <c r="AC45" s="64"/>
      <c r="AD45" s="82">
        <f t="shared" ref="AD45:AD46" si="24">$AA$40/$M$40*M45</f>
        <v>9.2826395826655912E-4</v>
      </c>
      <c r="AE45" s="82">
        <f t="shared" ref="AE45:AE46" si="25">$AB$40/$M$40*M45</f>
        <v>3.381580971985923E-4</v>
      </c>
      <c r="AF45" s="22">
        <f t="shared" ref="AF45:AF46" si="26">AA45-AD45</f>
        <v>36.869048822284867</v>
      </c>
      <c r="AG45" s="22">
        <f t="shared" ref="AG45:AG46" si="27">AB45-AE45</f>
        <v>0.61104524006331673</v>
      </c>
      <c r="AH45" s="64"/>
      <c r="AI45" s="25">
        <f t="shared" ref="AI45:AI46" si="28">A45</f>
        <v>4</v>
      </c>
      <c r="AJ45" s="82">
        <f t="shared" ref="AJ45:AJ46" si="29">AJ44+AF44</f>
        <v>719580.98662099242</v>
      </c>
      <c r="AK45" s="82">
        <f t="shared" ref="AK45:AK46" si="30">AK44+AG44</f>
        <v>465059.22439746314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34.589999999967404</v>
      </c>
      <c r="AO45" s="18">
        <f t="shared" ref="AO45:AO46" si="33">AN45*G45</f>
        <v>-21.099899999496898</v>
      </c>
      <c r="AP45" s="9" t="str">
        <f t="shared" ref="AP45:AP46" si="34">D45&amp;","&amp;C45</f>
        <v>465059.26,719581.04</v>
      </c>
    </row>
    <row r="46" spans="1:44" s="46" customFormat="1">
      <c r="A46" s="20">
        <f t="shared" si="2"/>
        <v>5</v>
      </c>
      <c r="B46" s="44"/>
      <c r="C46" s="60">
        <v>719617.91</v>
      </c>
      <c r="D46" s="60">
        <v>465059.87</v>
      </c>
      <c r="E46" s="79"/>
      <c r="F46" s="72">
        <f t="shared" si="3"/>
        <v>1.1400000000139698</v>
      </c>
      <c r="G46" s="72">
        <f t="shared" si="4"/>
        <v>-48.470000000030268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48.483404377198653</v>
      </c>
      <c r="N46" s="22">
        <f t="shared" si="11"/>
        <v>-1.5472809592951406</v>
      </c>
      <c r="O46" s="22">
        <f t="shared" si="12"/>
        <v>88.652668688564887</v>
      </c>
      <c r="P46" s="24" t="str">
        <f t="shared" si="13"/>
        <v>88</v>
      </c>
      <c r="Q46" s="25" t="str">
        <f t="shared" si="14"/>
        <v>39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39</v>
      </c>
      <c r="U46" s="24" t="str">
        <f t="shared" si="18"/>
        <v>E</v>
      </c>
      <c r="V46" s="44"/>
      <c r="W46" s="22">
        <f t="shared" si="19"/>
        <v>88.65</v>
      </c>
      <c r="X46" s="22">
        <f t="shared" si="20"/>
        <v>271.35000000000002</v>
      </c>
      <c r="Y46" s="22">
        <f t="shared" si="21"/>
        <v>4.7359509252866134</v>
      </c>
      <c r="Z46" s="64"/>
      <c r="AA46" s="58">
        <f t="shared" si="22"/>
        <v>-1.1422576054596314</v>
      </c>
      <c r="AB46" s="58">
        <f t="shared" si="23"/>
        <v>48.469946849215084</v>
      </c>
      <c r="AC46" s="64"/>
      <c r="AD46" s="82">
        <f t="shared" si="24"/>
        <v>1.2204838238591917E-3</v>
      </c>
      <c r="AE46" s="82">
        <f t="shared" si="25"/>
        <v>4.4461113012358392E-4</v>
      </c>
      <c r="AF46" s="22">
        <f t="shared" si="26"/>
        <v>-1.1434780892834906</v>
      </c>
      <c r="AG46" s="22">
        <f t="shared" si="27"/>
        <v>48.469502238084964</v>
      </c>
      <c r="AH46" s="64"/>
      <c r="AI46" s="25">
        <f t="shared" si="28"/>
        <v>5</v>
      </c>
      <c r="AJ46" s="82">
        <f t="shared" si="29"/>
        <v>719617.85566981474</v>
      </c>
      <c r="AK46" s="82">
        <f t="shared" si="30"/>
        <v>465059.83544270322</v>
      </c>
      <c r="AL46" s="66"/>
      <c r="AM46" s="9" t="str">
        <f t="shared" si="31"/>
        <v>5 - 1</v>
      </c>
      <c r="AN46" s="18">
        <f t="shared" si="32"/>
        <v>-1.1400000000139698</v>
      </c>
      <c r="AO46" s="18">
        <f t="shared" si="33"/>
        <v>55.255800000711623</v>
      </c>
      <c r="AP46" s="9" t="str">
        <f t="shared" si="34"/>
        <v>465059.87,719617.91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94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2969.3492000013007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1484.6746000006503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1.5711930331318586E-2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10676.70846265022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11000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11000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167.75169953295983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-7.7591304020074858E-4</v>
      </c>
      <c r="AB40" s="91">
        <f>SUM(AB42:AB65536)</f>
        <v>-1.5692759913101817E-2</v>
      </c>
      <c r="AC40" s="91"/>
      <c r="AD40" s="91">
        <f>SUM(AD42:AD65536)</f>
        <v>-7.7591304020074847E-4</v>
      </c>
      <c r="AE40" s="91">
        <f>SUM(AE42:AE65536)</f>
        <v>-1.5692759913101817E-2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719561.14668001258</v>
      </c>
      <c r="AK40" s="92">
        <f>AK44+AG44</f>
        <v>464941.78231746209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1728.4300000000512</v>
      </c>
      <c r="G41" s="72">
        <f>IF(D42=0,D41-$D$41,D41-D42)</f>
        <v>-2511.5900000000256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3048.8611960862218</v>
      </c>
      <c r="N41" s="36">
        <f>IF(F41=0,,ATAN(G41/F41))</f>
        <v>-0.96804629747148208</v>
      </c>
      <c r="O41" s="36">
        <f>ABS(DEGREES(N41))</f>
        <v>55.464967218381737</v>
      </c>
      <c r="P41" s="37" t="str">
        <f>TEXT(INT(O41),"00")</f>
        <v>55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28</v>
      </c>
      <c r="U41" s="40" t="str">
        <f>IF(L41="",IF(G41&gt;0,"W","E"),"")</f>
        <v>E</v>
      </c>
      <c r="V41" s="41"/>
      <c r="W41" s="22">
        <f>IF(S41="due",90*(I41+K41),S41+T41/60)</f>
        <v>55.466666666666669</v>
      </c>
      <c r="X41" s="22">
        <f>IF(R41="",W41,IF(R41="N",IF(U41="E",180+W41,180-W41),IF(U41="E",360-W41,W41)))</f>
        <v>304.5333333333333</v>
      </c>
      <c r="Y41" s="22">
        <f>RADIANS(X41)</f>
        <v>5.315109348740064</v>
      </c>
      <c r="Z41" s="64"/>
      <c r="AA41" s="58">
        <f>-M41*COS(Y41)</f>
        <v>-1728.3555030490288</v>
      </c>
      <c r="AB41" s="58">
        <f>-M41*SIN(Y41)</f>
        <v>2511.6412658021936</v>
      </c>
      <c r="AC41" s="64"/>
      <c r="AD41" s="22">
        <v>0</v>
      </c>
      <c r="AE41" s="22">
        <v>0</v>
      </c>
      <c r="AF41" s="22">
        <f t="shared" ref="AF41:AG43" si="0">AA41-AD41</f>
        <v>-1728.3555030490288</v>
      </c>
      <c r="AG41" s="22">
        <f t="shared" si="0"/>
        <v>2511.6412658021936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719500.19</v>
      </c>
      <c r="D42" s="60">
        <v>464961.81</v>
      </c>
      <c r="E42" s="79"/>
      <c r="F42" s="72">
        <f>IF(C43=0,C42-$C$42,C42-C43)</f>
        <v>-2.3900000000139698</v>
      </c>
      <c r="G42" s="72">
        <f>IF(D43=0,D42-$D$42,D42-D43)</f>
        <v>26.10999999998603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26.219157118399846</v>
      </c>
      <c r="N42" s="36">
        <f>IF(F42=0,,ATAN(G42/F42))</f>
        <v>-1.4795148927122852</v>
      </c>
      <c r="O42" s="36">
        <f>ABS(DEGREES(N42))</f>
        <v>84.769959079164735</v>
      </c>
      <c r="P42" s="37" t="str">
        <f>TEXT(INT(O42),"00")</f>
        <v>84</v>
      </c>
      <c r="Q42" s="38" t="str">
        <f>TEXT((O42-P42)*60,"00")</f>
        <v>46</v>
      </c>
      <c r="R42" s="39" t="str">
        <f>IF(L42="",IF(F42&gt;0,"S","N"),"")</f>
        <v>N</v>
      </c>
      <c r="S42" s="25" t="str">
        <f>IF(L42="",IF(INT(Q42)=60,INT(P42+1),P42),"due")</f>
        <v>84</v>
      </c>
      <c r="T42" s="38" t="str">
        <f>IF(L42="",IF(INT(Q42)=60,"00",Q42),L42)</f>
        <v>46</v>
      </c>
      <c r="U42" s="40" t="str">
        <f>IF(L42="",IF(G42&gt;0,"W","E"),"")</f>
        <v>W</v>
      </c>
      <c r="V42" s="44"/>
      <c r="W42" s="22">
        <f>IF(S42="due",90*(I42+K42),S42+T42/60)</f>
        <v>84.766666666666666</v>
      </c>
      <c r="X42" s="22">
        <f>IF(R42="",W42,IF(R42="N",IF(U42="E",180+W42,180-W42),IF(U42="E",360-W42,W42)))</f>
        <v>95.233333333333334</v>
      </c>
      <c r="Y42" s="22">
        <f>RADIANS(X42)</f>
        <v>1.6621352243159331</v>
      </c>
      <c r="Z42" s="64"/>
      <c r="AA42" s="58">
        <f>-M42*COS(Y42)</f>
        <v>2.3915003664444745</v>
      </c>
      <c r="AB42" s="58">
        <f>-M42*SIN(Y42)</f>
        <v>-26.109862619260049</v>
      </c>
      <c r="AC42" s="64"/>
      <c r="AD42" s="82">
        <f>$AA$40/$M$40*M42</f>
        <v>-1.2127320300109136E-4</v>
      </c>
      <c r="AE42" s="82">
        <f>$AB$40/$M$40*M42</f>
        <v>-2.4527378198162544E-3</v>
      </c>
      <c r="AF42" s="22">
        <f t="shared" si="0"/>
        <v>2.3916216396474757</v>
      </c>
      <c r="AG42" s="22">
        <f t="shared" si="0"/>
        <v>-26.107409881440233</v>
      </c>
      <c r="AH42" s="63"/>
      <c r="AI42" s="38">
        <f>A42</f>
        <v>1</v>
      </c>
      <c r="AJ42" s="82">
        <f t="shared" ref="AJ42:AK44" si="1">AJ41+AF41</f>
        <v>719500.26449695101</v>
      </c>
      <c r="AK42" s="82">
        <f t="shared" si="1"/>
        <v>464961.86126580217</v>
      </c>
      <c r="AL42" s="66"/>
      <c r="AM42" s="9" t="str">
        <f>IF(A43=0,A42&amp;" - 1",A42&amp;" - "&amp;A43)</f>
        <v>1 - 2</v>
      </c>
      <c r="AN42" s="18">
        <f>F42</f>
        <v>-2.3900000000139698</v>
      </c>
      <c r="AO42" s="18">
        <f>AN42*G42</f>
        <v>-62.402900000331364</v>
      </c>
      <c r="AP42" s="9" t="str">
        <f>D42&amp;","&amp;C42</f>
        <v>464961.81,719500.19</v>
      </c>
    </row>
    <row r="43" spans="1:44">
      <c r="A43" s="20">
        <f>A42+1</f>
        <v>2</v>
      </c>
      <c r="B43" s="44"/>
      <c r="C43" s="60">
        <v>719502.58</v>
      </c>
      <c r="D43" s="60">
        <v>464935.7</v>
      </c>
      <c r="E43" s="79"/>
      <c r="F43" s="72">
        <f>IF(C44=0,C43-$C$42,C43-C44)</f>
        <v>-54.89000000001397</v>
      </c>
      <c r="G43" s="72">
        <f>IF(D44=0,D43-$D$42,D43-D44)</f>
        <v>-3.9099999999743886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55.029085036926908</v>
      </c>
      <c r="N43" s="36">
        <f>IF(F43=0,,ATAN(G43/F43))</f>
        <v>7.1113257347810002E-2</v>
      </c>
      <c r="O43" s="36">
        <f>ABS(DEGREES(N43))</f>
        <v>4.0744895134572037</v>
      </c>
      <c r="P43" s="37" t="str">
        <f>TEXT(INT(O43),"00")</f>
        <v>04</v>
      </c>
      <c r="Q43" s="38" t="str">
        <f>TEXT((O43-P43)*60,"00")</f>
        <v>04</v>
      </c>
      <c r="R43" s="39" t="str">
        <f>IF(L43="",IF(F43&gt;0,"S","N"),"")</f>
        <v>N</v>
      </c>
      <c r="S43" s="25" t="str">
        <f>IF(L43="",IF(INT(Q43)=60,INT(P43+1),P43),"due")</f>
        <v>04</v>
      </c>
      <c r="T43" s="38" t="str">
        <f>IF(L43="",IF(INT(Q43)=60,"00",Q43),L43)</f>
        <v>04</v>
      </c>
      <c r="U43" s="40" t="str">
        <f>IF(L43="",IF(G43&gt;0,"W","E"),"")</f>
        <v>E</v>
      </c>
      <c r="V43" s="44"/>
      <c r="W43" s="22">
        <f>IF(S43="due",90*(I43+K43),S43+T43/60)</f>
        <v>4.0666666666666664</v>
      </c>
      <c r="X43" s="22">
        <f>IF(R43="",W43,IF(R43="N",IF(U43="E",180+W43,180-W43),IF(U43="E",360-W43,W43)))</f>
        <v>184.06666666666666</v>
      </c>
      <c r="Y43" s="22">
        <f>RADIANS(X43)</f>
        <v>3.2125693765042294</v>
      </c>
      <c r="Z43" s="64"/>
      <c r="AA43" s="58">
        <f>-M43*COS(Y43)</f>
        <v>54.890533338026671</v>
      </c>
      <c r="AB43" s="58">
        <f>-M43*SIN(Y43)</f>
        <v>3.902505588505349</v>
      </c>
      <c r="AC43" s="64"/>
      <c r="AD43" s="82">
        <f>$AA$40/$M$40*M43</f>
        <v>-2.5452966968050433E-4</v>
      </c>
      <c r="AE43" s="82">
        <f>$AB$40/$M$40*M43</f>
        <v>-5.1478358915373361E-3</v>
      </c>
      <c r="AF43" s="22">
        <f t="shared" si="0"/>
        <v>54.890787867696353</v>
      </c>
      <c r="AG43" s="22">
        <f t="shared" si="0"/>
        <v>3.9076534243968863</v>
      </c>
      <c r="AH43" s="64"/>
      <c r="AI43" s="25">
        <f>A43</f>
        <v>2</v>
      </c>
      <c r="AJ43" s="82">
        <f t="shared" si="1"/>
        <v>719502.65611859062</v>
      </c>
      <c r="AK43" s="82">
        <f t="shared" si="1"/>
        <v>464935.75385592075</v>
      </c>
      <c r="AL43" s="66"/>
      <c r="AM43" s="9" t="str">
        <f>IF(A44=0,A43&amp;" - 1",A43&amp;" - "&amp;A44)</f>
        <v>2 - 3</v>
      </c>
      <c r="AN43" s="18">
        <f>AN42+F42+F43</f>
        <v>-59.67000000004191</v>
      </c>
      <c r="AO43" s="18">
        <f>AN43*G43</f>
        <v>233.30969999863564</v>
      </c>
      <c r="AP43" s="9" t="str">
        <f>D43&amp;","&amp;C43</f>
        <v>464935.7,719502.58</v>
      </c>
    </row>
    <row r="44" spans="1:44" s="46" customFormat="1">
      <c r="A44" s="20">
        <f>A43+1</f>
        <v>3</v>
      </c>
      <c r="B44" s="44"/>
      <c r="C44" s="60">
        <v>719557.47</v>
      </c>
      <c r="D44" s="60">
        <v>464939.61</v>
      </c>
      <c r="E44" s="79"/>
      <c r="F44" s="72">
        <f>IF(C45=0,C44-$C$42,C44-C45)</f>
        <v>-3.5999999999767169</v>
      </c>
      <c r="G44" s="72">
        <f>IF(D45=0,D44-$D$42,D44-D45)</f>
        <v>-2.1199999999953434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4.1778463351124611</v>
      </c>
      <c r="N44" s="22">
        <f>IF(F44=0,,ATAN(G44/F44))</f>
        <v>0.53220950411574608</v>
      </c>
      <c r="O44" s="22">
        <f>ABS(DEGREES(N44))</f>
        <v>30.493358402582665</v>
      </c>
      <c r="P44" s="24" t="str">
        <f>TEXT(INT(O44),"00")</f>
        <v>30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30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30.5</v>
      </c>
      <c r="X44" s="22">
        <f>IF(R44="",W44,IF(R44="N",IF(U44="E",180+W44,180-W44),IF(U44="E",360-W44,W44)))</f>
        <v>210.5</v>
      </c>
      <c r="Y44" s="22">
        <f>RADIANS(X44)</f>
        <v>3.6739180754480638</v>
      </c>
      <c r="Z44" s="64"/>
      <c r="AA44" s="58">
        <f>-M44*COS(Y44)</f>
        <v>3.599754230176655</v>
      </c>
      <c r="AB44" s="58">
        <f>-M44*SIN(Y44)</f>
        <v>2.1204172896243563</v>
      </c>
      <c r="AC44" s="64"/>
      <c r="AD44" s="82">
        <f>$AA$40/$M$40*M44</f>
        <v>-1.9324069207011205E-5</v>
      </c>
      <c r="AE44" s="82">
        <f>$AB$40/$M$40*M44</f>
        <v>-3.9082727431843733E-4</v>
      </c>
      <c r="AF44" s="22">
        <f>AA44-AD44</f>
        <v>3.599773554245862</v>
      </c>
      <c r="AG44" s="22">
        <f>AB44-AE44</f>
        <v>2.1208081168986745</v>
      </c>
      <c r="AH44" s="64"/>
      <c r="AI44" s="25">
        <f>A44</f>
        <v>3</v>
      </c>
      <c r="AJ44" s="82">
        <f t="shared" si="1"/>
        <v>719557.54690645833</v>
      </c>
      <c r="AK44" s="82">
        <f t="shared" si="1"/>
        <v>464939.66150934517</v>
      </c>
      <c r="AL44" s="66"/>
      <c r="AM44" s="9" t="str">
        <f>IF(A45=0,A44&amp;" - 1",A44&amp;" - "&amp;A45)</f>
        <v>3 - 4</v>
      </c>
      <c r="AN44" s="18">
        <f>AN43+F43+F44</f>
        <v>-118.1600000000326</v>
      </c>
      <c r="AO44" s="18">
        <f>AN44*G44</f>
        <v>250.49919999951888</v>
      </c>
      <c r="AP44" s="9" t="str">
        <f>D44&amp;","&amp;C44</f>
        <v>464939.61,719557.47</v>
      </c>
    </row>
    <row r="45" spans="1:44" s="46" customFormat="1">
      <c r="A45" s="20">
        <f t="shared" ref="A45:A46" si="2">A44+1</f>
        <v>4</v>
      </c>
      <c r="B45" s="44"/>
      <c r="C45" s="60">
        <v>719561.07</v>
      </c>
      <c r="D45" s="60">
        <v>464941.73</v>
      </c>
      <c r="E45" s="79"/>
      <c r="F45" s="72">
        <f t="shared" ref="F45:F46" si="3">IF(C46=0,C45-$C$42,C45-C46)</f>
        <v>0.53999999992083758</v>
      </c>
      <c r="G45" s="72">
        <f t="shared" ref="G45:G46" si="4">IF(D46=0,D45-$D$42,D45-D46)</f>
        <v>-21.950000000011642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21.956641364298537</v>
      </c>
      <c r="N45" s="22">
        <f t="shared" ref="N45:N46" si="11">IF(F45=0,,ATAN(G45/F45))</f>
        <v>-1.5461999213935436</v>
      </c>
      <c r="O45" s="22">
        <f t="shared" ref="O45:O46" si="12">ABS(DEGREES(N45))</f>
        <v>88.590729779309697</v>
      </c>
      <c r="P45" s="24" t="str">
        <f t="shared" ref="P45:P46" si="13">TEXT(INT(O45),"00")</f>
        <v>88</v>
      </c>
      <c r="Q45" s="25" t="str">
        <f t="shared" ref="Q45:Q46" si="14">TEXT((O45-P45)*60,"00")</f>
        <v>35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88.583333333333329</v>
      </c>
      <c r="X45" s="22">
        <f t="shared" ref="X45:X46" si="20">IF(R45="",W45,IF(R45="N",IF(U45="E",180+W45,180-W45),IF(U45="E",360-W45,W45)))</f>
        <v>271.41666666666669</v>
      </c>
      <c r="Y45" s="22">
        <f t="shared" ref="Y45:Y46" si="21">RADIANS(X45)</f>
        <v>4.7371144781212768</v>
      </c>
      <c r="Z45" s="64"/>
      <c r="AA45" s="58">
        <f t="shared" ref="AA45:AA46" si="22">-M45*COS(Y45)</f>
        <v>-0.54283357217185035</v>
      </c>
      <c r="AB45" s="58">
        <f t="shared" ref="AB45:AB46" si="23">-M45*SIN(Y45)</f>
        <v>21.9499301072543</v>
      </c>
      <c r="AC45" s="64"/>
      <c r="AD45" s="82">
        <f t="shared" ref="AD45:AD46" si="24">$AA$40/$M$40*M45</f>
        <v>-1.0155750672572513E-4</v>
      </c>
      <c r="AE45" s="82">
        <f t="shared" ref="AE45:AE46" si="25">$AB$40/$M$40*M45</f>
        <v>-2.0539899290875326E-3</v>
      </c>
      <c r="AF45" s="22">
        <f t="shared" ref="AF45:AF46" si="26">AA45-AD45</f>
        <v>-0.54273201466512466</v>
      </c>
      <c r="AG45" s="22">
        <f t="shared" ref="AG45:AG46" si="27">AB45-AE45</f>
        <v>21.951984097183388</v>
      </c>
      <c r="AH45" s="64"/>
      <c r="AI45" s="25">
        <f t="shared" ref="AI45:AI46" si="28">A45</f>
        <v>4</v>
      </c>
      <c r="AJ45" s="82">
        <f t="shared" ref="AJ45:AJ46" si="29">AJ44+AF44</f>
        <v>719561.14668001258</v>
      </c>
      <c r="AK45" s="82">
        <f t="shared" ref="AK45:AK46" si="30">AK44+AG44</f>
        <v>464941.78231746209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-121.22000000008848</v>
      </c>
      <c r="AO45" s="18">
        <f t="shared" ref="AO45:AO46" si="33">AN45*G45</f>
        <v>2660.7790000033533</v>
      </c>
      <c r="AP45" s="9" t="str">
        <f t="shared" ref="AP45:AP46" si="34">D45&amp;","&amp;C45</f>
        <v>464941.73,719561.07</v>
      </c>
    </row>
    <row r="46" spans="1:44" s="46" customFormat="1">
      <c r="A46" s="20">
        <f t="shared" si="2"/>
        <v>5</v>
      </c>
      <c r="B46" s="44"/>
      <c r="C46" s="60">
        <v>719560.53</v>
      </c>
      <c r="D46" s="60">
        <v>464963.68</v>
      </c>
      <c r="E46" s="79"/>
      <c r="F46" s="72">
        <f t="shared" si="3"/>
        <v>60.340000000083819</v>
      </c>
      <c r="G46" s="72">
        <f t="shared" si="4"/>
        <v>1.8699999999953434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60.368969678222086</v>
      </c>
      <c r="N46" s="22">
        <f t="shared" si="11"/>
        <v>3.0981134690608224E-2</v>
      </c>
      <c r="O46" s="22">
        <f t="shared" si="12"/>
        <v>1.7750882622981947</v>
      </c>
      <c r="P46" s="24" t="str">
        <f t="shared" si="13"/>
        <v>01</v>
      </c>
      <c r="Q46" s="25" t="str">
        <f t="shared" si="14"/>
        <v>47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47</v>
      </c>
      <c r="U46" s="24" t="str">
        <f t="shared" si="18"/>
        <v>W</v>
      </c>
      <c r="V46" s="44"/>
      <c r="W46" s="22">
        <f t="shared" si="19"/>
        <v>1.7833333333333332</v>
      </c>
      <c r="X46" s="22">
        <f t="shared" si="20"/>
        <v>1.7833333333333332</v>
      </c>
      <c r="Y46" s="22">
        <f t="shared" si="21"/>
        <v>3.1125038327232207E-2</v>
      </c>
      <c r="Z46" s="64"/>
      <c r="AA46" s="58">
        <f t="shared" si="22"/>
        <v>-60.339730275516153</v>
      </c>
      <c r="AB46" s="58">
        <f t="shared" si="23"/>
        <v>-1.8786831260370578</v>
      </c>
      <c r="AC46" s="64"/>
      <c r="AD46" s="82">
        <f t="shared" si="24"/>
        <v>-2.7922859158641654E-4</v>
      </c>
      <c r="AE46" s="82">
        <f t="shared" si="25"/>
        <v>-5.6473689983422568E-3</v>
      </c>
      <c r="AF46" s="22">
        <f t="shared" si="26"/>
        <v>-60.339451046924566</v>
      </c>
      <c r="AG46" s="22">
        <f t="shared" si="27"/>
        <v>-1.8730357570387155</v>
      </c>
      <c r="AH46" s="64"/>
      <c r="AI46" s="25">
        <f t="shared" si="28"/>
        <v>5</v>
      </c>
      <c r="AJ46" s="82">
        <f t="shared" si="29"/>
        <v>719560.60394799791</v>
      </c>
      <c r="AK46" s="82">
        <f t="shared" si="30"/>
        <v>464963.73430155928</v>
      </c>
      <c r="AL46" s="66"/>
      <c r="AM46" s="9" t="str">
        <f t="shared" si="31"/>
        <v>5 - 1</v>
      </c>
      <c r="AN46" s="18">
        <f t="shared" si="32"/>
        <v>-60.340000000083819</v>
      </c>
      <c r="AO46" s="18">
        <f t="shared" si="33"/>
        <v>-112.83579999987576</v>
      </c>
      <c r="AP46" s="9" t="str">
        <f t="shared" si="34"/>
        <v>464963.68,719560.53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2550.4952999989032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1275.2476499994516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3.5574596906812078E-3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41922.74840429546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149.13848757085103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-8.82427633840277E-4</v>
      </c>
      <c r="AB40" s="91">
        <f>SUM(AB42:AB65536)</f>
        <v>3.4462792866882808E-3</v>
      </c>
      <c r="AC40" s="91"/>
      <c r="AD40" s="91">
        <f>SUM(AD42:AD65536)</f>
        <v>-8.82427633840277E-4</v>
      </c>
      <c r="AE40" s="91">
        <f>SUM(AE42:AE65536)</f>
        <v>3.4462792866882799E-3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719551.74952243851</v>
      </c>
      <c r="AK40" s="92">
        <f>AK44+AG44</f>
        <v>465180.49479962984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1722.8099999999395</v>
      </c>
      <c r="G41" s="72">
        <f>IF(D42=0,D41-$D$41,D41-D42)</f>
        <v>-2702.890000000014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3205.2595289929127</v>
      </c>
      <c r="N41" s="36">
        <f>IF(F41=0,,ATAN(G41/F41))</f>
        <v>-1.0033329881258801</v>
      </c>
      <c r="O41" s="36">
        <f>ABS(DEGREES(N41))</f>
        <v>57.486745665862472</v>
      </c>
      <c r="P41" s="37" t="str">
        <f>TEXT(INT(O41),"00")</f>
        <v>57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57.483333333333334</v>
      </c>
      <c r="X41" s="22">
        <f>IF(R41="",W41,IF(R41="N",IF(U41="E",180+W41,180-W41),IF(U41="E",360-W41,W41)))</f>
        <v>302.51666666666665</v>
      </c>
      <c r="Y41" s="22">
        <f>RADIANS(X41)</f>
        <v>5.2799118754915124</v>
      </c>
      <c r="Z41" s="64"/>
      <c r="AA41" s="58">
        <f>-M41*COS(Y41)</f>
        <v>-1722.9709714446492</v>
      </c>
      <c r="AB41" s="58">
        <f>-M41*SIN(Y41)</f>
        <v>2702.787390779924</v>
      </c>
      <c r="AC41" s="64"/>
      <c r="AD41" s="22">
        <v>0</v>
      </c>
      <c r="AE41" s="22">
        <v>0</v>
      </c>
      <c r="AF41" s="22">
        <f t="shared" ref="AF41:AG43" si="0">AA41-AD41</f>
        <v>-1722.9709714446492</v>
      </c>
      <c r="AG41" s="22">
        <f t="shared" si="0"/>
        <v>2702.787390779924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719505.81</v>
      </c>
      <c r="D42" s="60">
        <v>465153.11</v>
      </c>
      <c r="E42" s="79"/>
      <c r="F42" s="72">
        <f>IF(C43=0,C42-$C$42,C42-C43)</f>
        <v>-49.709999999962747</v>
      </c>
      <c r="G42" s="72">
        <f>IF(D43=0,D42-$D$42,D42-D43)</f>
        <v>-1.2300000000395812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49.725214931625921</v>
      </c>
      <c r="N42" s="36">
        <f>IF(F42=0,,ATAN(G42/F42))</f>
        <v>2.4738464559140156E-2</v>
      </c>
      <c r="O42" s="36">
        <f>ABS(DEGREES(N42))</f>
        <v>1.4174096108726957</v>
      </c>
      <c r="P42" s="37" t="str">
        <f>TEXT(INT(O42),"00")</f>
        <v>01</v>
      </c>
      <c r="Q42" s="38" t="str">
        <f>TEXT((O42-P42)*60,"00")</f>
        <v>25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25</v>
      </c>
      <c r="U42" s="40" t="str">
        <f>IF(L42="",IF(G42&gt;0,"W","E"),"")</f>
        <v>E</v>
      </c>
      <c r="V42" s="44"/>
      <c r="W42" s="22">
        <f>IF(S42="due",90*(I42+K42),S42+T42/60)</f>
        <v>1.4166666666666667</v>
      </c>
      <c r="X42" s="22">
        <f>IF(R42="",W42,IF(R42="N",IF(U42="E",180+W42,180-W42),IF(U42="E",360-W42,W42)))</f>
        <v>181.41666666666666</v>
      </c>
      <c r="Y42" s="22">
        <f>RADIANS(X42)</f>
        <v>3.1663181513263794</v>
      </c>
      <c r="Z42" s="64"/>
      <c r="AA42" s="58">
        <f>-M42*COS(Y42)</f>
        <v>49.710015944975403</v>
      </c>
      <c r="AB42" s="58">
        <f>-M42*SIN(Y42)</f>
        <v>1.2293554191870351</v>
      </c>
      <c r="AC42" s="64"/>
      <c r="AD42" s="82">
        <f>$AA$40/$M$40*M42</f>
        <v>-2.9421582898558213E-4</v>
      </c>
      <c r="AE42" s="82">
        <f>$AB$40/$M$40*M42</f>
        <v>1.1490459708703572E-3</v>
      </c>
      <c r="AF42" s="22">
        <f t="shared" si="0"/>
        <v>49.71031016080439</v>
      </c>
      <c r="AG42" s="22">
        <f t="shared" si="0"/>
        <v>1.2282063732161648</v>
      </c>
      <c r="AH42" s="63"/>
      <c r="AI42" s="38">
        <f>A42</f>
        <v>1</v>
      </c>
      <c r="AJ42" s="82">
        <f t="shared" ref="AJ42:AK44" si="1">AJ41+AF41</f>
        <v>719505.64902855537</v>
      </c>
      <c r="AK42" s="82">
        <f t="shared" si="1"/>
        <v>465153.00739077991</v>
      </c>
      <c r="AL42" s="66"/>
      <c r="AM42" s="9" t="str">
        <f>IF(A43=0,A42&amp;" - 1",A42&amp;" - "&amp;A43)</f>
        <v>1 - 2</v>
      </c>
      <c r="AN42" s="18">
        <f>F42</f>
        <v>-49.709999999962747</v>
      </c>
      <c r="AO42" s="18">
        <f>AN42*G42</f>
        <v>61.143300001921759</v>
      </c>
      <c r="AP42" s="9" t="str">
        <f>D42&amp;","&amp;C42</f>
        <v>465153.11,719505.81</v>
      </c>
    </row>
    <row r="43" spans="1:44">
      <c r="A43" s="20">
        <f>A42+1</f>
        <v>2</v>
      </c>
      <c r="B43" s="44"/>
      <c r="C43" s="60">
        <v>719555.52</v>
      </c>
      <c r="D43" s="60">
        <v>465154.34</v>
      </c>
      <c r="E43" s="79"/>
      <c r="F43" s="72">
        <f>IF(C44=0,C43-$C$42,C43-C44)</f>
        <v>0.71999999997206032</v>
      </c>
      <c r="G43" s="72">
        <f>IF(D44=0,D43-$D$42,D43-D44)</f>
        <v>-23.559999999997672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23.570999130284019</v>
      </c>
      <c r="N43" s="36">
        <f>IF(F43=0,,ATAN(G43/F43))</f>
        <v>-1.5402455635419183</v>
      </c>
      <c r="O43" s="36">
        <f>ABS(DEGREES(N43))</f>
        <v>88.249570204700987</v>
      </c>
      <c r="P43" s="37" t="str">
        <f>TEXT(INT(O43),"00")</f>
        <v>88</v>
      </c>
      <c r="Q43" s="38" t="str">
        <f>TEXT((O43-P43)*60,"00")</f>
        <v>15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88.25</v>
      </c>
      <c r="X43" s="22">
        <f>IF(R43="",W43,IF(R43="N",IF(U43="E",180+W43,180-W43),IF(U43="E",360-W43,W43)))</f>
        <v>271.75</v>
      </c>
      <c r="Y43" s="22">
        <f>RADIANS(X43)</f>
        <v>4.7429322422945903</v>
      </c>
      <c r="Z43" s="64"/>
      <c r="AA43" s="58">
        <f>-M43*COS(Y43)</f>
        <v>-0.71982326830888965</v>
      </c>
      <c r="AB43" s="58">
        <f>-M43*SIN(Y43)</f>
        <v>23.560005400301826</v>
      </c>
      <c r="AC43" s="64"/>
      <c r="AD43" s="82">
        <f>$AA$40/$M$40*M43</f>
        <v>-1.3946568272597284E-4</v>
      </c>
      <c r="AE43" s="82">
        <f>$AB$40/$M$40*M43</f>
        <v>5.4467661160003647E-4</v>
      </c>
      <c r="AF43" s="22">
        <f t="shared" si="0"/>
        <v>-0.71968380262616372</v>
      </c>
      <c r="AG43" s="22">
        <f t="shared" si="0"/>
        <v>23.559460723690226</v>
      </c>
      <c r="AH43" s="64"/>
      <c r="AI43" s="25">
        <f>A43</f>
        <v>2</v>
      </c>
      <c r="AJ43" s="82">
        <f t="shared" si="1"/>
        <v>719555.35933871614</v>
      </c>
      <c r="AK43" s="82">
        <f t="shared" si="1"/>
        <v>465154.23559715314</v>
      </c>
      <c r="AL43" s="66"/>
      <c r="AM43" s="9" t="str">
        <f>IF(A44=0,A43&amp;" - 1",A43&amp;" - "&amp;A44)</f>
        <v>2 - 3</v>
      </c>
      <c r="AN43" s="18">
        <f>AN42+F42+F43</f>
        <v>-98.699999999953434</v>
      </c>
      <c r="AO43" s="18">
        <f>AN43*G43</f>
        <v>2325.3719999986729</v>
      </c>
      <c r="AP43" s="9" t="str">
        <f>D43&amp;","&amp;C43</f>
        <v>465154.34,719555.52</v>
      </c>
    </row>
    <row r="44" spans="1:44" s="46" customFormat="1">
      <c r="A44" s="20">
        <f>A43+1</f>
        <v>3</v>
      </c>
      <c r="B44" s="44"/>
      <c r="C44" s="60">
        <v>719554.8</v>
      </c>
      <c r="D44" s="60">
        <v>465177.9</v>
      </c>
      <c r="E44" s="79"/>
      <c r="F44" s="72">
        <f>IF(C45=0,C44-$C$42,C44-C45)</f>
        <v>2.8900000000139698</v>
      </c>
      <c r="G44" s="72">
        <f>IF(D45=0,D44-$D$42,D44-D45)</f>
        <v>-2.6999999999534339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3.9550094816358263</v>
      </c>
      <c r="N44" s="22">
        <f>IF(F44=0,,ATAN(G44/F44))</f>
        <v>-0.75142197670313582</v>
      </c>
      <c r="O44" s="22">
        <f>ABS(DEGREES(N44))</f>
        <v>43.053307898467352</v>
      </c>
      <c r="P44" s="24" t="str">
        <f>TEXT(INT(O44),"00")</f>
        <v>43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43.05</v>
      </c>
      <c r="X44" s="22">
        <f>IF(R44="",W44,IF(R44="N",IF(U44="E",180+W44,180-W44),IF(U44="E",360-W44,W44)))</f>
        <v>316.95</v>
      </c>
      <c r="Y44" s="22">
        <f>RADIANS(X44)</f>
        <v>5.531821064196027</v>
      </c>
      <c r="Z44" s="64"/>
      <c r="AA44" s="58">
        <f>-M44*COS(Y44)</f>
        <v>-2.8901558762402884</v>
      </c>
      <c r="AB44" s="58">
        <f>-M44*SIN(Y44)</f>
        <v>2.6998331450041535</v>
      </c>
      <c r="AC44" s="64"/>
      <c r="AD44" s="82">
        <f>$AA$40/$M$40*M44</f>
        <v>-2.3401133507122155E-5</v>
      </c>
      <c r="AE44" s="82">
        <f>$AB$40/$M$40*M44</f>
        <v>9.1392017427708482E-5</v>
      </c>
      <c r="AF44" s="22">
        <f>AA44-AD44</f>
        <v>-2.8901324751067814</v>
      </c>
      <c r="AG44" s="22">
        <f>AB44-AE44</f>
        <v>2.6997417529867258</v>
      </c>
      <c r="AH44" s="64"/>
      <c r="AI44" s="25">
        <f>A44</f>
        <v>3</v>
      </c>
      <c r="AJ44" s="82">
        <f t="shared" si="1"/>
        <v>719554.63965491357</v>
      </c>
      <c r="AK44" s="82">
        <f t="shared" si="1"/>
        <v>465177.79505787685</v>
      </c>
      <c r="AL44" s="66"/>
      <c r="AM44" s="9" t="str">
        <f>IF(A45=0,A44&amp;" - 1",A44&amp;" - "&amp;A45)</f>
        <v>3 - 4</v>
      </c>
      <c r="AN44" s="18">
        <f>AN43+F43+F44</f>
        <v>-95.089999999967404</v>
      </c>
      <c r="AO44" s="18">
        <f>AN44*G44</f>
        <v>256.74299999548401</v>
      </c>
      <c r="AP44" s="9" t="str">
        <f>D44&amp;","&amp;C44</f>
        <v>465177.9,719554.8</v>
      </c>
    </row>
    <row r="45" spans="1:44" s="46" customFormat="1">
      <c r="A45" s="20">
        <f t="shared" ref="A45:A46" si="2">A44+1</f>
        <v>4</v>
      </c>
      <c r="B45" s="44"/>
      <c r="C45" s="60">
        <v>719551.91</v>
      </c>
      <c r="D45" s="60">
        <v>465180.6</v>
      </c>
      <c r="E45" s="79"/>
      <c r="F45" s="72">
        <f t="shared" ref="F45:F46" si="3">IF(C46=0,C45-$C$42,C45-C46)</f>
        <v>46.700000000069849</v>
      </c>
      <c r="G45" s="72">
        <f t="shared" ref="G45:G46" si="4">IF(D46=0,D45-$D$42,D45-D46)</f>
        <v>2.3699999999953434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46.760099443932987</v>
      </c>
      <c r="N45" s="22">
        <f t="shared" ref="N45:N46" si="11">IF(F45=0,,ATAN(G45/F45))</f>
        <v>5.0705963317482915E-2</v>
      </c>
      <c r="O45" s="22">
        <f t="shared" ref="O45:O46" si="12">ABS(DEGREES(N45))</f>
        <v>2.9052376942369413</v>
      </c>
      <c r="P45" s="24" t="str">
        <f t="shared" ref="P45:P46" si="13">TEXT(INT(O45),"00")</f>
        <v>02</v>
      </c>
      <c r="Q45" s="25" t="str">
        <f t="shared" ref="Q45:Q46" si="14">TEXT((O45-P45)*60,"00")</f>
        <v>54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54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2.9</v>
      </c>
      <c r="X45" s="22">
        <f t="shared" ref="X45:X46" si="20">IF(R45="",W45,IF(R45="N",IF(U45="E",180+W45,180-W45),IF(U45="E",360-W45,W45)))</f>
        <v>2.9</v>
      </c>
      <c r="Y45" s="22">
        <f t="shared" ref="Y45:Y46" si="21">RADIANS(X45)</f>
        <v>5.0614548307835558E-2</v>
      </c>
      <c r="Z45" s="64"/>
      <c r="AA45" s="58">
        <f t="shared" ref="AA45:AA46" si="22">-M45*COS(Y45)</f>
        <v>-46.700216458513374</v>
      </c>
      <c r="AB45" s="58">
        <f t="shared" ref="AB45:AB46" si="23">-M45*SIN(Y45)</f>
        <v>-2.3657309091480569</v>
      </c>
      <c r="AC45" s="64"/>
      <c r="AD45" s="82">
        <f t="shared" ref="AD45:AD46" si="24">$AA$40/$M$40*M45</f>
        <v>-2.7667173365187415E-4</v>
      </c>
      <c r="AE45" s="82">
        <f t="shared" ref="AE45:AE46" si="25">$AB$40/$M$40*M45</f>
        <v>1.0805283383375729E-3</v>
      </c>
      <c r="AF45" s="22">
        <f t="shared" ref="AF45:AF46" si="26">AA45-AD45</f>
        <v>-46.699939786779723</v>
      </c>
      <c r="AG45" s="22">
        <f t="shared" ref="AG45:AG46" si="27">AB45-AE45</f>
        <v>-2.3668114374863944</v>
      </c>
      <c r="AH45" s="64"/>
      <c r="AI45" s="25">
        <f t="shared" ref="AI45:AI46" si="28">A45</f>
        <v>4</v>
      </c>
      <c r="AJ45" s="82">
        <f t="shared" ref="AJ45:AJ46" si="29">AJ44+AF44</f>
        <v>719551.74952243851</v>
      </c>
      <c r="AK45" s="82">
        <f t="shared" ref="AK45:AK46" si="30">AK44+AG44</f>
        <v>465180.49479962984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-45.499999999883585</v>
      </c>
      <c r="AO45" s="18">
        <f t="shared" ref="AO45:AO46" si="33">AN45*G45</f>
        <v>-107.83499999951222</v>
      </c>
      <c r="AP45" s="9" t="str">
        <f t="shared" ref="AP45:AP46" si="34">D45&amp;","&amp;C45</f>
        <v>465180.6,719551.91</v>
      </c>
    </row>
    <row r="46" spans="1:44" s="46" customFormat="1">
      <c r="A46" s="20">
        <f t="shared" si="2"/>
        <v>5</v>
      </c>
      <c r="B46" s="44"/>
      <c r="C46" s="60">
        <v>719505.21</v>
      </c>
      <c r="D46" s="60">
        <v>465178.23</v>
      </c>
      <c r="E46" s="79"/>
      <c r="F46" s="72">
        <f t="shared" si="3"/>
        <v>-0.60000000009313226</v>
      </c>
      <c r="G46" s="72">
        <f t="shared" si="4"/>
        <v>25.119999999995343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25.12716458337227</v>
      </c>
      <c r="N46" s="22">
        <f t="shared" si="11"/>
        <v>-1.5469155171952507</v>
      </c>
      <c r="O46" s="22">
        <f t="shared" si="12"/>
        <v>88.631730398584793</v>
      </c>
      <c r="P46" s="24" t="str">
        <f t="shared" si="13"/>
        <v>88</v>
      </c>
      <c r="Q46" s="25" t="str">
        <f t="shared" si="14"/>
        <v>38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38</v>
      </c>
      <c r="U46" s="24" t="str">
        <f t="shared" si="18"/>
        <v>W</v>
      </c>
      <c r="V46" s="44"/>
      <c r="W46" s="22">
        <f t="shared" si="19"/>
        <v>88.63333333333334</v>
      </c>
      <c r="X46" s="22">
        <f t="shared" si="20"/>
        <v>91.36666666666666</v>
      </c>
      <c r="Y46" s="22">
        <f t="shared" si="21"/>
        <v>1.5946491599054857</v>
      </c>
      <c r="Z46" s="64"/>
      <c r="AA46" s="58">
        <f t="shared" si="22"/>
        <v>0.59929723045330963</v>
      </c>
      <c r="AB46" s="58">
        <f t="shared" si="23"/>
        <v>-25.120016776058268</v>
      </c>
      <c r="AC46" s="64"/>
      <c r="AD46" s="82">
        <f t="shared" si="24"/>
        <v>-1.4867325496972572E-4</v>
      </c>
      <c r="AE46" s="82">
        <f t="shared" si="25"/>
        <v>5.8063634845260535E-4</v>
      </c>
      <c r="AF46" s="22">
        <f t="shared" si="26"/>
        <v>0.59944590370827933</v>
      </c>
      <c r="AG46" s="22">
        <f t="shared" si="27"/>
        <v>-25.12059741240672</v>
      </c>
      <c r="AH46" s="64"/>
      <c r="AI46" s="25">
        <f t="shared" si="28"/>
        <v>5</v>
      </c>
      <c r="AJ46" s="82">
        <f t="shared" si="29"/>
        <v>719505.0495826517</v>
      </c>
      <c r="AK46" s="82">
        <f t="shared" si="30"/>
        <v>465178.12798819237</v>
      </c>
      <c r="AL46" s="66"/>
      <c r="AM46" s="9" t="str">
        <f t="shared" si="31"/>
        <v>5 - 1</v>
      </c>
      <c r="AN46" s="18">
        <f t="shared" si="32"/>
        <v>0.60000000009313226</v>
      </c>
      <c r="AO46" s="18">
        <f t="shared" si="33"/>
        <v>15.072000002336688</v>
      </c>
      <c r="AP46" s="9" t="str">
        <f t="shared" si="34"/>
        <v>465178.23,719505.21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2407.5439999992532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1203.7719999996266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1.55502465381648E-3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95176.546239195595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95000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95000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148.00187586705334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6.3852687564036614E-4</v>
      </c>
      <c r="AB40" s="91">
        <f>SUM(AB42:AB65536)</f>
        <v>-1.4178804967492908E-3</v>
      </c>
      <c r="AC40" s="91"/>
      <c r="AD40" s="91">
        <f>SUM(AD42:AD65536)</f>
        <v>6.3852687564036614E-4</v>
      </c>
      <c r="AE40" s="91">
        <f>SUM(AE42:AE65536)</f>
        <v>-1.4178804967492906E-3</v>
      </c>
      <c r="AF40" s="91">
        <f>SUM(AF42:AF65536)</f>
        <v>0</v>
      </c>
      <c r="AG40" s="91">
        <f>SUM(AG42:AG65536)</f>
        <v>3.5527136788005009E-15</v>
      </c>
      <c r="AH40" s="92"/>
      <c r="AI40" s="93">
        <v>1</v>
      </c>
      <c r="AJ40" s="92">
        <f>AJ44+AF44</f>
        <v>719555.35925903067</v>
      </c>
      <c r="AK40" s="92">
        <f>AK44+AG44</f>
        <v>465154.23626982397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1722.8099999999395</v>
      </c>
      <c r="G41" s="72">
        <f>IF(D42=0,D41-$D$41,D41-D42)</f>
        <v>-2702.890000000014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3205.2595289929127</v>
      </c>
      <c r="N41" s="36">
        <f>IF(F41=0,,ATAN(G41/F41))</f>
        <v>-1.0033329881258801</v>
      </c>
      <c r="O41" s="36">
        <f>ABS(DEGREES(N41))</f>
        <v>57.486745665862472</v>
      </c>
      <c r="P41" s="37" t="str">
        <f>TEXT(INT(O41),"00")</f>
        <v>57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57.483333333333334</v>
      </c>
      <c r="X41" s="22">
        <f>IF(R41="",W41,IF(R41="N",IF(U41="E",180+W41,180-W41),IF(U41="E",360-W41,W41)))</f>
        <v>302.51666666666665</v>
      </c>
      <c r="Y41" s="22">
        <f>RADIANS(X41)</f>
        <v>5.2799118754915124</v>
      </c>
      <c r="Z41" s="64"/>
      <c r="AA41" s="58">
        <f>-M41*COS(Y41)</f>
        <v>-1722.9709714446492</v>
      </c>
      <c r="AB41" s="58">
        <f>-M41*SIN(Y41)</f>
        <v>2702.787390779924</v>
      </c>
      <c r="AC41" s="64"/>
      <c r="AD41" s="22">
        <v>0</v>
      </c>
      <c r="AE41" s="22">
        <v>0</v>
      </c>
      <c r="AF41" s="22">
        <f t="shared" ref="AF41:AG43" si="0">AA41-AD41</f>
        <v>-1722.9709714446492</v>
      </c>
      <c r="AG41" s="22">
        <f t="shared" si="0"/>
        <v>2702.787390779924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719505.81</v>
      </c>
      <c r="D42" s="60">
        <v>465153.11</v>
      </c>
      <c r="E42" s="79"/>
      <c r="F42" s="72">
        <f>IF(C43=0,C42-$C$42,C42-C43)</f>
        <v>-0.4599999999627471</v>
      </c>
      <c r="G42" s="72">
        <f>IF(D43=0,D42-$D$42,D42-D43)</f>
        <v>24.419999999983702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24.424332130053624</v>
      </c>
      <c r="N42" s="36">
        <f>IF(F42=0,,ATAN(G42/F42))</f>
        <v>-1.5519615354855538</v>
      </c>
      <c r="O42" s="36">
        <f>ABS(DEGREES(N42))</f>
        <v>88.920845949964985</v>
      </c>
      <c r="P42" s="37" t="str">
        <f>TEXT(INT(O42),"00")</f>
        <v>88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55</v>
      </c>
      <c r="U42" s="40" t="str">
        <f>IF(L42="",IF(G42&gt;0,"W","E"),"")</f>
        <v>W</v>
      </c>
      <c r="V42" s="44"/>
      <c r="W42" s="22">
        <f>IF(S42="due",90*(I42+K42),S42+T42/60)</f>
        <v>88.916666666666671</v>
      </c>
      <c r="X42" s="22">
        <f>IF(R42="",W42,IF(R42="N",IF(U42="E",180+W42,180-W42),IF(U42="E",360-W42,W42)))</f>
        <v>91.083333333333329</v>
      </c>
      <c r="Y42" s="22">
        <f>RADIANS(X42)</f>
        <v>1.5897040603581685</v>
      </c>
      <c r="Z42" s="64"/>
      <c r="AA42" s="58">
        <f>-M42*COS(Y42)</f>
        <v>0.46178124857838432</v>
      </c>
      <c r="AB42" s="58">
        <f>-M42*SIN(Y42)</f>
        <v>-24.419966381582739</v>
      </c>
      <c r="AC42" s="64"/>
      <c r="AD42" s="82">
        <f>$AA$40/$M$40*M42</f>
        <v>1.0537428930032556E-4</v>
      </c>
      <c r="AE42" s="82">
        <f>$AB$40/$M$40*M42</f>
        <v>-2.339888191987386E-4</v>
      </c>
      <c r="AF42" s="22">
        <f t="shared" si="0"/>
        <v>0.46167587428908397</v>
      </c>
      <c r="AG42" s="22">
        <f t="shared" si="0"/>
        <v>-24.419732392763539</v>
      </c>
      <c r="AH42" s="63"/>
      <c r="AI42" s="38">
        <f>A42</f>
        <v>1</v>
      </c>
      <c r="AJ42" s="82">
        <f t="shared" ref="AJ42:AK44" si="1">AJ41+AF41</f>
        <v>719505.64902855537</v>
      </c>
      <c r="AK42" s="82">
        <f t="shared" si="1"/>
        <v>465153.00739077991</v>
      </c>
      <c r="AL42" s="66"/>
      <c r="AM42" s="9" t="str">
        <f>IF(A43=0,A42&amp;" - 1",A42&amp;" - "&amp;A43)</f>
        <v>1 - 2</v>
      </c>
      <c r="AN42" s="18">
        <f>F42</f>
        <v>-0.4599999999627471</v>
      </c>
      <c r="AO42" s="18">
        <f>AN42*G42</f>
        <v>-11.233199999082787</v>
      </c>
      <c r="AP42" s="9" t="str">
        <f>D42&amp;","&amp;C42</f>
        <v>465153.11,719505.81</v>
      </c>
    </row>
    <row r="43" spans="1:44">
      <c r="A43" s="20">
        <f>A42+1</f>
        <v>2</v>
      </c>
      <c r="B43" s="44"/>
      <c r="C43" s="60">
        <v>719506.27</v>
      </c>
      <c r="D43" s="60">
        <v>465128.69</v>
      </c>
      <c r="E43" s="79"/>
      <c r="F43" s="72">
        <f>IF(C44=0,C43-$C$42,C43-C44)</f>
        <v>-49.949999999953434</v>
      </c>
      <c r="G43" s="72">
        <f>IF(D44=0,D43-$D$42,D43-D44)</f>
        <v>-1.7899999999790452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49.982062782515015</v>
      </c>
      <c r="N43" s="36">
        <f>IF(F43=0,,ATAN(G43/F43))</f>
        <v>3.5820507432660478E-2</v>
      </c>
      <c r="O43" s="36">
        <f>ABS(DEGREES(N43))</f>
        <v>2.0523638959084414</v>
      </c>
      <c r="P43" s="37" t="str">
        <f>TEXT(INT(O43),"00")</f>
        <v>02</v>
      </c>
      <c r="Q43" s="38" t="str">
        <f>TEXT((O43-P43)*60,"00")</f>
        <v>03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03</v>
      </c>
      <c r="U43" s="40" t="str">
        <f>IF(L43="",IF(G43&gt;0,"W","E"),"")</f>
        <v>E</v>
      </c>
      <c r="V43" s="44"/>
      <c r="W43" s="22">
        <f>IF(S43="due",90*(I43+K43),S43+T43/60)</f>
        <v>2.0499999999999998</v>
      </c>
      <c r="X43" s="22">
        <f>IF(R43="",W43,IF(R43="N",IF(U43="E",180+W43,180-W43),IF(U43="E",360-W43,W43)))</f>
        <v>182.05</v>
      </c>
      <c r="Y43" s="22">
        <f>RADIANS(X43)</f>
        <v>3.1773719032556773</v>
      </c>
      <c r="Z43" s="64"/>
      <c r="AA43" s="58">
        <f>-M43*COS(Y43)</f>
        <v>49.950073808843413</v>
      </c>
      <c r="AB43" s="58">
        <f>-M43*SIN(Y43)</f>
        <v>1.7879391730056782</v>
      </c>
      <c r="AC43" s="64"/>
      <c r="AD43" s="82">
        <f>$AA$40/$M$40*M43</f>
        <v>2.1563841809172976E-4</v>
      </c>
      <c r="AE43" s="82">
        <f>$AB$40/$M$40*M43</f>
        <v>-4.7883576874583835E-4</v>
      </c>
      <c r="AF43" s="22">
        <f t="shared" si="0"/>
        <v>49.949858170425323</v>
      </c>
      <c r="AG43" s="22">
        <f t="shared" si="0"/>
        <v>1.7884180087744239</v>
      </c>
      <c r="AH43" s="64"/>
      <c r="AI43" s="25">
        <f>A43</f>
        <v>2</v>
      </c>
      <c r="AJ43" s="82">
        <f t="shared" si="1"/>
        <v>719506.11070442968</v>
      </c>
      <c r="AK43" s="82">
        <f t="shared" si="1"/>
        <v>465128.58765838714</v>
      </c>
      <c r="AL43" s="66"/>
      <c r="AM43" s="9" t="str">
        <f>IF(A44=0,A43&amp;" - 1",A43&amp;" - "&amp;A44)</f>
        <v>2 - 3</v>
      </c>
      <c r="AN43" s="18">
        <f>AN42+F42+F43</f>
        <v>-50.869999999878928</v>
      </c>
      <c r="AO43" s="18">
        <f>AN43*G43</f>
        <v>91.057299998717312</v>
      </c>
      <c r="AP43" s="9" t="str">
        <f>D43&amp;","&amp;C43</f>
        <v>465128.69,719506.27</v>
      </c>
    </row>
    <row r="44" spans="1:44" s="46" customFormat="1">
      <c r="A44" s="20">
        <f>A43+1</f>
        <v>3</v>
      </c>
      <c r="B44" s="44"/>
      <c r="C44" s="60">
        <v>719556.22</v>
      </c>
      <c r="D44" s="60">
        <v>465130.48</v>
      </c>
      <c r="E44" s="79"/>
      <c r="F44" s="72">
        <f>IF(C45=0,C44-$C$42,C44-C45)</f>
        <v>0.69999999995343387</v>
      </c>
      <c r="G44" s="72">
        <f>IF(D45=0,D44-$D$42,D44-D45)</f>
        <v>-23.860000000044238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23.870266022858768</v>
      </c>
      <c r="N44" s="22">
        <f>IF(F44=0,,ATAN(G44/F44))</f>
        <v>-1.5414669356787529</v>
      </c>
      <c r="O44" s="22">
        <f>ABS(DEGREES(N44))</f>
        <v>88.319549673356477</v>
      </c>
      <c r="P44" s="24" t="str">
        <f>TEXT(INT(O44),"00")</f>
        <v>88</v>
      </c>
      <c r="Q44" s="25" t="str">
        <f>TEXT((O44-P44)*60,"00")</f>
        <v>19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88.316666666666663</v>
      </c>
      <c r="X44" s="22">
        <f>IF(R44="",W44,IF(R44="N",IF(U44="E",180+W44,180-W44),IF(U44="E",360-W44,W44)))</f>
        <v>271.68333333333334</v>
      </c>
      <c r="Y44" s="22">
        <f>RADIANS(X44)</f>
        <v>4.7417686894599278</v>
      </c>
      <c r="Z44" s="64"/>
      <c r="AA44" s="58">
        <f>-M44*COS(Y44)</f>
        <v>-0.70120058557075304</v>
      </c>
      <c r="AB44" s="58">
        <f>-M44*SIN(Y44)</f>
        <v>23.859964747267355</v>
      </c>
      <c r="AC44" s="64"/>
      <c r="AD44" s="82">
        <f>$AA$40/$M$40*M44</f>
        <v>1.029838729745004E-4</v>
      </c>
      <c r="AE44" s="82">
        <f>$AB$40/$M$40*M44</f>
        <v>-2.2868078156273541E-4</v>
      </c>
      <c r="AF44" s="22">
        <f>AA44-AD44</f>
        <v>-0.70130356944372751</v>
      </c>
      <c r="AG44" s="22">
        <f>AB44-AE44</f>
        <v>23.86019342804892</v>
      </c>
      <c r="AH44" s="64"/>
      <c r="AI44" s="25">
        <f>A44</f>
        <v>3</v>
      </c>
      <c r="AJ44" s="82">
        <f t="shared" si="1"/>
        <v>719556.06056260015</v>
      </c>
      <c r="AK44" s="82">
        <f t="shared" si="1"/>
        <v>465130.37607639591</v>
      </c>
      <c r="AL44" s="66"/>
      <c r="AM44" s="9" t="str">
        <f>IF(A45=0,A44&amp;" - 1",A44&amp;" - "&amp;A45)</f>
        <v>3 - 4</v>
      </c>
      <c r="AN44" s="18">
        <f>AN43+F43+F44</f>
        <v>-100.11999999987893</v>
      </c>
      <c r="AO44" s="18">
        <f>AN44*G44</f>
        <v>2388.8632000015405</v>
      </c>
      <c r="AP44" s="9" t="str">
        <f>D44&amp;","&amp;C44</f>
        <v>465130.48,719556.22</v>
      </c>
    </row>
    <row r="45" spans="1:44" s="46" customFormat="1">
      <c r="A45" s="20">
        <f>A44+1</f>
        <v>4</v>
      </c>
      <c r="B45" s="44"/>
      <c r="C45" s="60">
        <v>719555.52</v>
      </c>
      <c r="D45" s="60">
        <v>465154.34</v>
      </c>
      <c r="E45" s="79"/>
      <c r="F45" s="72">
        <f>IF(C46=0,C45-$C$42,C45-C46)</f>
        <v>49.709999999962747</v>
      </c>
      <c r="G45" s="72">
        <f>IF(D46=0,D45-$D$42,D45-D46)</f>
        <v>1.2300000000395812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49.725214931625921</v>
      </c>
      <c r="N45" s="22">
        <f>IF(F45=0,,ATAN(G45/F45))</f>
        <v>2.4738464559140156E-2</v>
      </c>
      <c r="O45" s="22">
        <f>ABS(DEGREES(N45))</f>
        <v>1.4174096108726957</v>
      </c>
      <c r="P45" s="24" t="str">
        <f>TEXT(INT(O45),"00")</f>
        <v>01</v>
      </c>
      <c r="Q45" s="25" t="str">
        <f>TEXT((O45-P45)*60,"00")</f>
        <v>25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25</v>
      </c>
      <c r="U45" s="24" t="str">
        <f>IF(L45="",IF(G45&gt;0,"W","E"),"")</f>
        <v>W</v>
      </c>
      <c r="V45" s="44"/>
      <c r="W45" s="22">
        <f>IF(S45="due",90*(I45+K45),S45+T45/60)</f>
        <v>1.4166666666666667</v>
      </c>
      <c r="X45" s="22">
        <f>IF(R45="",W45,IF(R45="N",IF(U45="E",180+W45,180-W45),IF(U45="E",360-W45,W45)))</f>
        <v>1.4166666666666667</v>
      </c>
      <c r="Y45" s="22">
        <f>RADIANS(X45)</f>
        <v>2.4725497736586336E-2</v>
      </c>
      <c r="Z45" s="64"/>
      <c r="AA45" s="58">
        <f>-M45*COS(Y45)</f>
        <v>-49.710015944975403</v>
      </c>
      <c r="AB45" s="58">
        <f>-M45*SIN(Y45)</f>
        <v>-1.2293554191870442</v>
      </c>
      <c r="AC45" s="64"/>
      <c r="AD45" s="82">
        <f>$AA$40/$M$40*M45</f>
        <v>2.1453029527381036E-4</v>
      </c>
      <c r="AE45" s="82">
        <f>$AB$40/$M$40*M45</f>
        <v>-4.7637512724197831E-4</v>
      </c>
      <c r="AF45" s="22">
        <f>AA45-AD45</f>
        <v>-49.710230475270677</v>
      </c>
      <c r="AG45" s="22">
        <f>AB45-AE45</f>
        <v>-1.2288790440598021</v>
      </c>
      <c r="AH45" s="64"/>
      <c r="AI45" s="25">
        <f>A45</f>
        <v>4</v>
      </c>
      <c r="AJ45" s="82">
        <f t="shared" ref="AJ45" si="2">AJ44+AF44</f>
        <v>719555.35925903067</v>
      </c>
      <c r="AK45" s="82">
        <f t="shared" ref="AK45" si="3">AK44+AG44</f>
        <v>465154.23626982397</v>
      </c>
      <c r="AL45" s="66"/>
      <c r="AM45" s="9" t="str">
        <f>IF(A46=0,A45&amp;" - 1",A45&amp;" - "&amp;A46)</f>
        <v>4 - 1</v>
      </c>
      <c r="AN45" s="18">
        <f>AN44+F44+F45</f>
        <v>-49.709999999962747</v>
      </c>
      <c r="AO45" s="18">
        <f>AN45*G45</f>
        <v>-61.143300001921759</v>
      </c>
      <c r="AP45" s="9" t="str">
        <f>D45&amp;","&amp;C45</f>
        <v>465154.34,719555.52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2385.7038999965102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1192.8519499982551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4.595659609952946E-3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32137.615226895628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147.69354025845303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-3.0980244287546199E-3</v>
      </c>
      <c r="AB40" s="91">
        <f>SUM(AB42:AB65536)</f>
        <v>-3.3944560520637879E-3</v>
      </c>
      <c r="AC40" s="91"/>
      <c r="AD40" s="91">
        <f>SUM(AD42:AD65536)</f>
        <v>-3.0980244287546204E-3</v>
      </c>
      <c r="AE40" s="91">
        <f>SUM(AE42:AE65536)</f>
        <v>-3.3944560520637883E-3</v>
      </c>
      <c r="AF40" s="91">
        <f>SUM(AF42:AF65536)</f>
        <v>1.3322676295501878E-15</v>
      </c>
      <c r="AG40" s="91">
        <f>SUM(AG42:AG65536)</f>
        <v>0</v>
      </c>
      <c r="AH40" s="92"/>
      <c r="AI40" s="93">
        <v>1</v>
      </c>
      <c r="AJ40" s="92">
        <f>AJ44+AF44</f>
        <v>719506.16819479724</v>
      </c>
      <c r="AK40" s="92">
        <f>AK44+AG44</f>
        <v>465128.62212032691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1721.75</v>
      </c>
      <c r="G41" s="72">
        <f>IF(D42=0,D41-$D$41,D41-D42)</f>
        <v>-2654.8700000000536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3164.2941992489077</v>
      </c>
      <c r="N41" s="36">
        <f>IF(F41=0,,ATAN(G41/F41))</f>
        <v>-0.99545859714541607</v>
      </c>
      <c r="O41" s="36">
        <f>ABS(DEGREES(N41))</f>
        <v>57.035576296446003</v>
      </c>
      <c r="P41" s="37" t="str">
        <f>TEXT(INT(O41),"00")</f>
        <v>57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02</v>
      </c>
      <c r="U41" s="40" t="str">
        <f>IF(L41="",IF(G41&gt;0,"W","E"),"")</f>
        <v>E</v>
      </c>
      <c r="V41" s="41"/>
      <c r="W41" s="22">
        <f>IF(S41="due",90*(I41+K41),S41+T41/60)</f>
        <v>57.033333333333331</v>
      </c>
      <c r="X41" s="22">
        <f>IF(R41="",W41,IF(R41="N",IF(U41="E",180+W41,180-W41),IF(U41="E",360-W41,W41)))</f>
        <v>302.9666666666667</v>
      </c>
      <c r="Y41" s="22">
        <f>RADIANS(X41)</f>
        <v>5.2877658571254873</v>
      </c>
      <c r="Z41" s="64"/>
      <c r="AA41" s="58">
        <f>-M41*COS(Y41)</f>
        <v>-1721.8539291190118</v>
      </c>
      <c r="AB41" s="58">
        <f>-M41*SIN(Y41)</f>
        <v>2654.8025964613093</v>
      </c>
      <c r="AC41" s="64"/>
      <c r="AD41" s="22">
        <v>0</v>
      </c>
      <c r="AE41" s="22">
        <v>0</v>
      </c>
      <c r="AF41" s="22">
        <f t="shared" ref="AF41:AG43" si="0">AA41-AD41</f>
        <v>-1721.8539291190118</v>
      </c>
      <c r="AG41" s="22">
        <f t="shared" si="0"/>
        <v>2654.8025964613093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719506.87</v>
      </c>
      <c r="D42" s="60">
        <v>465105.09</v>
      </c>
      <c r="E42" s="79"/>
      <c r="F42" s="72">
        <f>IF(C43=0,C42-$C$42,C42-C43)</f>
        <v>-49.959999999962747</v>
      </c>
      <c r="G42" s="72">
        <f>IF(D43=0,D42-$D$42,D42-D43)</f>
        <v>-1.2699999999604188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49.976139306634892</v>
      </c>
      <c r="N42" s="36">
        <f>IF(F42=0,,ATAN(G42/F42))</f>
        <v>2.5414862904875518E-2</v>
      </c>
      <c r="O42" s="36">
        <f>ABS(DEGREES(N42))</f>
        <v>1.4561643813529626</v>
      </c>
      <c r="P42" s="37" t="str">
        <f>TEXT(INT(O42),"00")</f>
        <v>01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1.45</v>
      </c>
      <c r="X42" s="22">
        <f>IF(R42="",W42,IF(R42="N",IF(U42="E",180+W42,180-W42),IF(U42="E",360-W42,W42)))</f>
        <v>181.45</v>
      </c>
      <c r="Y42" s="22">
        <f>RADIANS(X42)</f>
        <v>3.1668999277437107</v>
      </c>
      <c r="Z42" s="64"/>
      <c r="AA42" s="58">
        <f>-M42*COS(Y42)</f>
        <v>49.960136348524216</v>
      </c>
      <c r="AB42" s="58">
        <f>-M42*SIN(Y42)</f>
        <v>1.2646248586225852</v>
      </c>
      <c r="AC42" s="64"/>
      <c r="AD42" s="82">
        <f>$AA$40/$M$40*M42</f>
        <v>-1.0483010980430307E-3</v>
      </c>
      <c r="AE42" s="82">
        <f>$AB$40/$M$40*M42</f>
        <v>-1.1486068262114163E-3</v>
      </c>
      <c r="AF42" s="22">
        <f t="shared" si="0"/>
        <v>49.961184649622261</v>
      </c>
      <c r="AG42" s="22">
        <f t="shared" si="0"/>
        <v>1.2657734654487967</v>
      </c>
      <c r="AH42" s="63"/>
      <c r="AI42" s="38">
        <f>A42</f>
        <v>1</v>
      </c>
      <c r="AJ42" s="82">
        <f t="shared" ref="AJ42:AK44" si="1">AJ41+AF41</f>
        <v>719506.76607088093</v>
      </c>
      <c r="AK42" s="82">
        <f t="shared" si="1"/>
        <v>465105.02259646129</v>
      </c>
      <c r="AL42" s="66"/>
      <c r="AM42" s="9" t="str">
        <f>IF(A43=0,A42&amp;" - 1",A42&amp;" - "&amp;A43)</f>
        <v>1 - 2</v>
      </c>
      <c r="AN42" s="18">
        <f>F42</f>
        <v>-49.959999999962747</v>
      </c>
      <c r="AO42" s="18">
        <f>AN42*G42</f>
        <v>63.449199997975214</v>
      </c>
      <c r="AP42" s="9" t="str">
        <f>D42&amp;","&amp;C42</f>
        <v>465105.09,719506.87</v>
      </c>
    </row>
    <row r="43" spans="1:44">
      <c r="A43" s="20">
        <f>A42+1</f>
        <v>2</v>
      </c>
      <c r="B43" s="44"/>
      <c r="C43" s="60">
        <v>719556.83</v>
      </c>
      <c r="D43" s="60">
        <v>465106.36</v>
      </c>
      <c r="E43" s="79"/>
      <c r="F43" s="72">
        <f>IF(C44=0,C43-$C$42,C43-C44)</f>
        <v>0.60999999998603016</v>
      </c>
      <c r="G43" s="72">
        <f>IF(D44=0,D43-$D$42,D43-D44)</f>
        <v>-24.119999999995343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24.127712282762293</v>
      </c>
      <c r="N43" s="36">
        <f>IF(F43=0,,ATAN(G43/F43))</f>
        <v>-1.5455115009703904</v>
      </c>
      <c r="O43" s="36">
        <f>ABS(DEGREES(N43))</f>
        <v>88.551286194532409</v>
      </c>
      <c r="P43" s="37" t="str">
        <f>TEXT(INT(O43),"00")</f>
        <v>88</v>
      </c>
      <c r="Q43" s="38" t="str">
        <f>TEXT((O43-P43)*60,"00")</f>
        <v>33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88.55</v>
      </c>
      <c r="X43" s="22">
        <f>IF(R43="",W43,IF(R43="N",IF(U43="E",180+W43,180-W43),IF(U43="E",360-W43,W43)))</f>
        <v>271.45</v>
      </c>
      <c r="Y43" s="22">
        <f>RADIANS(X43)</f>
        <v>4.7376962545386077</v>
      </c>
      <c r="Z43" s="64"/>
      <c r="AA43" s="58">
        <f>-M43*COS(Y43)</f>
        <v>-0.61054145353769385</v>
      </c>
      <c r="AB43" s="58">
        <f>-M43*SIN(Y43)</f>
        <v>24.119986300437041</v>
      </c>
      <c r="AC43" s="64"/>
      <c r="AD43" s="82">
        <f>$AA$40/$M$40*M43</f>
        <v>-5.0610366527308135E-4</v>
      </c>
      <c r="AE43" s="82">
        <f>$AB$40/$M$40*M43</f>
        <v>-5.5452972985383362E-4</v>
      </c>
      <c r="AF43" s="22">
        <f t="shared" si="0"/>
        <v>-0.61003534987242081</v>
      </c>
      <c r="AG43" s="22">
        <f t="shared" si="0"/>
        <v>24.120540830166895</v>
      </c>
      <c r="AH43" s="64"/>
      <c r="AI43" s="25">
        <f>A43</f>
        <v>2</v>
      </c>
      <c r="AJ43" s="82">
        <f t="shared" si="1"/>
        <v>719556.72725553054</v>
      </c>
      <c r="AK43" s="82">
        <f t="shared" si="1"/>
        <v>465106.28836992674</v>
      </c>
      <c r="AL43" s="66"/>
      <c r="AM43" s="9" t="str">
        <f>IF(A44=0,A43&amp;" - 1",A43&amp;" - "&amp;A44)</f>
        <v>2 - 3</v>
      </c>
      <c r="AN43" s="18">
        <f>AN42+F42+F43</f>
        <v>-99.309999999939464</v>
      </c>
      <c r="AO43" s="18">
        <f>AN43*G43</f>
        <v>2395.3571999980772</v>
      </c>
      <c r="AP43" s="9" t="str">
        <f>D43&amp;","&amp;C43</f>
        <v>465106.36,719556.83</v>
      </c>
    </row>
    <row r="44" spans="1:44" s="46" customFormat="1">
      <c r="A44" s="20">
        <f>A43+1</f>
        <v>3</v>
      </c>
      <c r="B44" s="44"/>
      <c r="C44" s="60">
        <v>719556.22</v>
      </c>
      <c r="D44" s="60">
        <v>465130.48</v>
      </c>
      <c r="E44" s="79"/>
      <c r="F44" s="72">
        <f>IF(C45=0,C44-$C$42,C44-C45)</f>
        <v>49.949999999953434</v>
      </c>
      <c r="G44" s="72">
        <f>IF(D45=0,D44-$D$42,D44-D45)</f>
        <v>1.7899999999790452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49.982062782515015</v>
      </c>
      <c r="N44" s="22">
        <f>IF(F44=0,,ATAN(G44/F44))</f>
        <v>3.5820507432660478E-2</v>
      </c>
      <c r="O44" s="22">
        <f>ABS(DEGREES(N44))</f>
        <v>2.0523638959084414</v>
      </c>
      <c r="P44" s="24" t="str">
        <f>TEXT(INT(O44),"00")</f>
        <v>02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03</v>
      </c>
      <c r="U44" s="24" t="str">
        <f>IF(L44="",IF(G44&gt;0,"W","E"),"")</f>
        <v>W</v>
      </c>
      <c r="V44" s="44"/>
      <c r="W44" s="22">
        <f>IF(S44="due",90*(I44+K44),S44+T44/60)</f>
        <v>2.0499999999999998</v>
      </c>
      <c r="X44" s="22">
        <f>IF(R44="",W44,IF(R44="N",IF(U44="E",180+W44,180-W44),IF(U44="E",360-W44,W44)))</f>
        <v>2.0499999999999998</v>
      </c>
      <c r="Y44" s="22">
        <f>RADIANS(X44)</f>
        <v>3.577924966588375E-2</v>
      </c>
      <c r="Z44" s="64"/>
      <c r="AA44" s="58">
        <f>-M44*COS(Y44)</f>
        <v>-49.950073808843413</v>
      </c>
      <c r="AB44" s="58">
        <f>-M44*SIN(Y44)</f>
        <v>-1.7879391730056622</v>
      </c>
      <c r="AC44" s="64"/>
      <c r="AD44" s="82">
        <f>$AA$40/$M$40*M44</f>
        <v>-1.0484253490627277E-3</v>
      </c>
      <c r="AE44" s="82">
        <f>$AB$40/$M$40*M44</f>
        <v>-1.1487429660758637E-3</v>
      </c>
      <c r="AF44" s="22">
        <f>AA44-AD44</f>
        <v>-49.949025383494352</v>
      </c>
      <c r="AG44" s="22">
        <f>AB44-AE44</f>
        <v>-1.7867904300395863</v>
      </c>
      <c r="AH44" s="64"/>
      <c r="AI44" s="25">
        <f>A44</f>
        <v>3</v>
      </c>
      <c r="AJ44" s="82">
        <f t="shared" si="1"/>
        <v>719556.11722018069</v>
      </c>
      <c r="AK44" s="82">
        <f t="shared" si="1"/>
        <v>465130.40891075693</v>
      </c>
      <c r="AL44" s="66"/>
      <c r="AM44" s="9" t="str">
        <f>IF(A45=0,A44&amp;" - 1",A44&amp;" - "&amp;A45)</f>
        <v>3 - 4</v>
      </c>
      <c r="AN44" s="18">
        <f>AN43+F43+F44</f>
        <v>-48.75</v>
      </c>
      <c r="AO44" s="18">
        <f>AN44*G44</f>
        <v>-87.262499998978456</v>
      </c>
      <c r="AP44" s="9" t="str">
        <f>D44&amp;","&amp;C44</f>
        <v>465130.48,719556.22</v>
      </c>
    </row>
    <row r="45" spans="1:44" s="46" customFormat="1">
      <c r="A45" s="20">
        <f>A44+1</f>
        <v>4</v>
      </c>
      <c r="B45" s="44"/>
      <c r="C45" s="60">
        <v>719506.27</v>
      </c>
      <c r="D45" s="60">
        <v>465128.69</v>
      </c>
      <c r="E45" s="79"/>
      <c r="F45" s="72">
        <f>IF(C46=0,C45-$C$42,C45-C46)</f>
        <v>-0.59999999997671694</v>
      </c>
      <c r="G45" s="72">
        <f>IF(D46=0,D45-$D$42,D45-D46)</f>
        <v>23.599999999976717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23.607625886540838</v>
      </c>
      <c r="N45" s="22">
        <f>IF(F45=0,,ATAN(G45/F45))</f>
        <v>-1.5453780735367817</v>
      </c>
      <c r="O45" s="22">
        <f>ABS(DEGREES(N45))</f>
        <v>88.543641365715359</v>
      </c>
      <c r="P45" s="24" t="str">
        <f>TEXT(INT(O45),"00")</f>
        <v>88</v>
      </c>
      <c r="Q45" s="25" t="str">
        <f>TEXT((O45-P45)*60,"00")</f>
        <v>33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33</v>
      </c>
      <c r="U45" s="24" t="str">
        <f>IF(L45="",IF(G45&gt;0,"W","E"),"")</f>
        <v>W</v>
      </c>
      <c r="V45" s="44"/>
      <c r="W45" s="22">
        <f>IF(S45="due",90*(I45+K45),S45+T45/60)</f>
        <v>88.55</v>
      </c>
      <c r="X45" s="22">
        <f>IF(R45="",W45,IF(R45="N",IF(U45="E",180+W45,180-W45),IF(U45="E",360-W45,W45)))</f>
        <v>91.45</v>
      </c>
      <c r="Y45" s="22">
        <f>RADIANS(X45)</f>
        <v>1.5961036009488143</v>
      </c>
      <c r="Z45" s="64"/>
      <c r="AA45" s="58">
        <f>-M45*COS(Y45)</f>
        <v>0.59738088942813494</v>
      </c>
      <c r="AB45" s="58">
        <f>-M45*SIN(Y45)</f>
        <v>-23.60006644210603</v>
      </c>
      <c r="AC45" s="64"/>
      <c r="AD45" s="82">
        <f>$AA$40/$M$40*M45</f>
        <v>-4.9519431637578052E-4</v>
      </c>
      <c r="AE45" s="82">
        <f>$AB$40/$M$40*M45</f>
        <v>-5.4257652992267466E-4</v>
      </c>
      <c r="AF45" s="22">
        <f>AA45-AD45</f>
        <v>0.59787608374451073</v>
      </c>
      <c r="AG45" s="22">
        <f>AB45-AE45</f>
        <v>-23.599523865576106</v>
      </c>
      <c r="AH45" s="64"/>
      <c r="AI45" s="25">
        <f>A45</f>
        <v>4</v>
      </c>
      <c r="AJ45" s="82">
        <f t="shared" ref="AJ45" si="2">AJ44+AF44</f>
        <v>719506.16819479724</v>
      </c>
      <c r="AK45" s="82">
        <f t="shared" ref="AK45" si="3">AK44+AG44</f>
        <v>465128.62212032691</v>
      </c>
      <c r="AL45" s="66"/>
      <c r="AM45" s="9" t="str">
        <f>IF(A46=0,A45&amp;" - 1",A45&amp;" - "&amp;A46)</f>
        <v>4 - 1</v>
      </c>
      <c r="AN45" s="18">
        <f>AN44+F44+F45</f>
        <v>0.59999999997671694</v>
      </c>
      <c r="AO45" s="18">
        <f>AN45*G45</f>
        <v>14.15999999943655</v>
      </c>
      <c r="AP45" s="9" t="str">
        <f>D45&amp;","&amp;C45</f>
        <v>465128.69,719506.27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2318.8484999976754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1159.4242499988377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2.4415269795140969E-3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59811.490971478561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146.03136889182872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-1.9038343205437513E-3</v>
      </c>
      <c r="AB40" s="91">
        <f>SUM(AB42:AB65536)</f>
        <v>-1.5285512329048512E-3</v>
      </c>
      <c r="AC40" s="91"/>
      <c r="AD40" s="91">
        <f>SUM(AD42:AD65536)</f>
        <v>-1.9038343205437513E-3</v>
      </c>
      <c r="AE40" s="91">
        <f>SUM(AE42:AE65536)</f>
        <v>-1.5285512329048512E-3</v>
      </c>
      <c r="AF40" s="91">
        <f>SUM(AF42:AF65536)</f>
        <v>0</v>
      </c>
      <c r="AG40" s="91">
        <f>SUM(AG42:AG65536)</f>
        <v>3.7747582837255322E-15</v>
      </c>
      <c r="AH40" s="92"/>
      <c r="AI40" s="93">
        <v>1</v>
      </c>
      <c r="AJ40" s="92">
        <f>AJ44+AF44</f>
        <v>719556.72555568255</v>
      </c>
      <c r="AK40" s="92">
        <f>AK44+AG44</f>
        <v>465106.28669820563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1721.75</v>
      </c>
      <c r="G41" s="72">
        <f>IF(D42=0,D41-$D$41,D41-D42)</f>
        <v>-2654.8700000000536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3164.2941992489077</v>
      </c>
      <c r="N41" s="36">
        <f>IF(F41=0,,ATAN(G41/F41))</f>
        <v>-0.99545859714541607</v>
      </c>
      <c r="O41" s="36">
        <f>ABS(DEGREES(N41))</f>
        <v>57.035576296446003</v>
      </c>
      <c r="P41" s="37" t="str">
        <f>TEXT(INT(O41),"00")</f>
        <v>57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57</v>
      </c>
      <c r="T41" s="38" t="str">
        <f>IF(L41="",IF(INT(Q41)=60,"00",Q41),L41)</f>
        <v>02</v>
      </c>
      <c r="U41" s="40" t="str">
        <f>IF(L41="",IF(G41&gt;0,"W","E"),"")</f>
        <v>E</v>
      </c>
      <c r="V41" s="41"/>
      <c r="W41" s="22">
        <f>IF(S41="due",90*(I41+K41),S41+T41/60)</f>
        <v>57.033333333333331</v>
      </c>
      <c r="X41" s="22">
        <f>IF(R41="",W41,IF(R41="N",IF(U41="E",180+W41,180-W41),IF(U41="E",360-W41,W41)))</f>
        <v>302.9666666666667</v>
      </c>
      <c r="Y41" s="22">
        <f>RADIANS(X41)</f>
        <v>5.2877658571254873</v>
      </c>
      <c r="Z41" s="64"/>
      <c r="AA41" s="58">
        <f>-M41*COS(Y41)</f>
        <v>-1721.8539291190118</v>
      </c>
      <c r="AB41" s="58">
        <f>-M41*SIN(Y41)</f>
        <v>2654.8025964613093</v>
      </c>
      <c r="AC41" s="64"/>
      <c r="AD41" s="22">
        <v>0</v>
      </c>
      <c r="AE41" s="22">
        <v>0</v>
      </c>
      <c r="AF41" s="22">
        <f t="shared" ref="AF41:AG43" si="0">AA41-AD41</f>
        <v>-1721.8539291190118</v>
      </c>
      <c r="AG41" s="22">
        <f t="shared" si="0"/>
        <v>2654.8025964613093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719506.87</v>
      </c>
      <c r="D42" s="60">
        <v>465105.09</v>
      </c>
      <c r="E42" s="79"/>
      <c r="F42" s="72">
        <f>IF(C43=0,C42-$C$42,C42-C43)</f>
        <v>-0.7900000000372529</v>
      </c>
      <c r="G42" s="72">
        <f>IF(D43=0,D42-$D$42,D42-D43)</f>
        <v>23.840000000025611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23.853085754285125</v>
      </c>
      <c r="N42" s="36">
        <f>IF(F42=0,,ATAN(G42/F42))</f>
        <v>-1.5376708643698034</v>
      </c>
      <c r="O42" s="36">
        <f>ABS(DEGREES(N42))</f>
        <v>88.102050808622963</v>
      </c>
      <c r="P42" s="37" t="str">
        <f>TEXT(INT(O42),"00")</f>
        <v>88</v>
      </c>
      <c r="Q42" s="38" t="str">
        <f>TEXT((O42-P42)*60,"00")</f>
        <v>06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06</v>
      </c>
      <c r="U42" s="40" t="str">
        <f>IF(L42="",IF(G42&gt;0,"W","E"),"")</f>
        <v>W</v>
      </c>
      <c r="V42" s="44"/>
      <c r="W42" s="22">
        <f>IF(S42="due",90*(I42+K42),S42+T42/60)</f>
        <v>88.1</v>
      </c>
      <c r="X42" s="22">
        <f>IF(R42="",W42,IF(R42="N",IF(U42="E",180+W42,180-W42),IF(U42="E",360-W42,W42)))</f>
        <v>91.9</v>
      </c>
      <c r="Y42" s="22">
        <f>RADIANS(X42)</f>
        <v>1.603957582582789</v>
      </c>
      <c r="Z42" s="64"/>
      <c r="AA42" s="58">
        <f>-M42*COS(Y42)</f>
        <v>0.79085331330014064</v>
      </c>
      <c r="AB42" s="58">
        <f>-M42*SIN(Y42)</f>
        <v>-23.83997170799752</v>
      </c>
      <c r="AC42" s="64"/>
      <c r="AD42" s="82">
        <f>$AA$40/$M$40*M42</f>
        <v>-3.1097649535504927E-4</v>
      </c>
      <c r="AE42" s="82">
        <f>$AB$40/$M$40*M42</f>
        <v>-2.4967692842286197E-4</v>
      </c>
      <c r="AF42" s="22">
        <f t="shared" si="0"/>
        <v>0.79116428979549569</v>
      </c>
      <c r="AG42" s="22">
        <f t="shared" si="0"/>
        <v>-23.839722031069098</v>
      </c>
      <c r="AH42" s="63"/>
      <c r="AI42" s="38">
        <f>A42</f>
        <v>1</v>
      </c>
      <c r="AJ42" s="82">
        <f t="shared" ref="AJ42:AK44" si="1">AJ41+AF41</f>
        <v>719506.76607088093</v>
      </c>
      <c r="AK42" s="82">
        <f t="shared" si="1"/>
        <v>465105.02259646129</v>
      </c>
      <c r="AL42" s="66"/>
      <c r="AM42" s="9" t="str">
        <f>IF(A43=0,A42&amp;" - 1",A42&amp;" - "&amp;A43)</f>
        <v>1 - 2</v>
      </c>
      <c r="AN42" s="18">
        <f>F42</f>
        <v>-0.7900000000372529</v>
      </c>
      <c r="AO42" s="18">
        <f>AN42*G42</f>
        <v>-18.833600000908341</v>
      </c>
      <c r="AP42" s="9" t="str">
        <f>D42&amp;","&amp;C42</f>
        <v>465105.09,719506.87</v>
      </c>
    </row>
    <row r="43" spans="1:44">
      <c r="A43" s="20">
        <f>A42+1</f>
        <v>2</v>
      </c>
      <c r="B43" s="44"/>
      <c r="C43" s="60">
        <v>719507.66</v>
      </c>
      <c r="D43" s="60">
        <v>465081.25</v>
      </c>
      <c r="E43" s="79"/>
      <c r="F43" s="72">
        <f>IF(C44=0,C43-$C$42,C43-C44)</f>
        <v>-49.299999999930151</v>
      </c>
      <c r="G43" s="72">
        <f>IF(D44=0,D43-$D$42,D43-D44)</f>
        <v>-2.2600000000093132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49.351774030860888</v>
      </c>
      <c r="N43" s="36">
        <f>IF(F43=0,,ATAN(G43/F43))</f>
        <v>4.5809713717961942E-2</v>
      </c>
      <c r="O43" s="36">
        <f>ABS(DEGREES(N43))</f>
        <v>2.6247032567417699</v>
      </c>
      <c r="P43" s="37" t="str">
        <f>TEXT(INT(O43),"00")</f>
        <v>02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37</v>
      </c>
      <c r="U43" s="40" t="str">
        <f>IF(L43="",IF(G43&gt;0,"W","E"),"")</f>
        <v>E</v>
      </c>
      <c r="V43" s="44"/>
      <c r="W43" s="22">
        <f>IF(S43="due",90*(I43+K43),S43+T43/60)</f>
        <v>2.6166666666666667</v>
      </c>
      <c r="X43" s="22">
        <f>IF(R43="",W43,IF(R43="N",IF(U43="E",180+W43,180-W43),IF(U43="E",360-W43,W43)))</f>
        <v>182.61666666666667</v>
      </c>
      <c r="Y43" s="22">
        <f>RADIANS(X43)</f>
        <v>3.1872621023503118</v>
      </c>
      <c r="Z43" s="64"/>
      <c r="AA43" s="58">
        <f>-M43*COS(Y43)</f>
        <v>49.300316513762468</v>
      </c>
      <c r="AB43" s="58">
        <f>-M43*SIN(Y43)</f>
        <v>2.2530849153981283</v>
      </c>
      <c r="AC43" s="64"/>
      <c r="AD43" s="82">
        <f>$AA$40/$M$40*M43</f>
        <v>-6.434069740815136E-4</v>
      </c>
      <c r="AE43" s="82">
        <f>$AB$40/$M$40*M43</f>
        <v>-5.1657883928207934E-4</v>
      </c>
      <c r="AF43" s="22">
        <f t="shared" si="0"/>
        <v>49.300959920736553</v>
      </c>
      <c r="AG43" s="22">
        <f t="shared" si="0"/>
        <v>2.2536014942374103</v>
      </c>
      <c r="AH43" s="64"/>
      <c r="AI43" s="25">
        <f>A43</f>
        <v>2</v>
      </c>
      <c r="AJ43" s="82">
        <f t="shared" si="1"/>
        <v>719507.55723517074</v>
      </c>
      <c r="AK43" s="82">
        <f t="shared" si="1"/>
        <v>465081.1828744302</v>
      </c>
      <c r="AL43" s="66"/>
      <c r="AM43" s="9" t="str">
        <f>IF(A44=0,A43&amp;" - 1",A43&amp;" - "&amp;A44)</f>
        <v>2 - 3</v>
      </c>
      <c r="AN43" s="18">
        <f>AN42+F42+F43</f>
        <v>-50.880000000004657</v>
      </c>
      <c r="AO43" s="18">
        <f>AN43*G43</f>
        <v>114.98880000048437</v>
      </c>
      <c r="AP43" s="9" t="str">
        <f>D43&amp;","&amp;C43</f>
        <v>465081.25,719507.66</v>
      </c>
    </row>
    <row r="44" spans="1:44" s="46" customFormat="1">
      <c r="A44" s="20">
        <f>A43+1</f>
        <v>3</v>
      </c>
      <c r="B44" s="44"/>
      <c r="C44" s="60">
        <v>719556.96</v>
      </c>
      <c r="D44" s="60">
        <v>465083.51</v>
      </c>
      <c r="E44" s="79"/>
      <c r="F44" s="72">
        <f>IF(C45=0,C44-$C$42,C44-C45)</f>
        <v>0.13000000000465661</v>
      </c>
      <c r="G44" s="72">
        <f>IF(D45=0,D44-$D$42,D44-D45)</f>
        <v>-22.849999999976717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22.850369800047815</v>
      </c>
      <c r="N44" s="22">
        <f>IF(F44=0,,ATAN(G44/F44))</f>
        <v>-1.5651071102774452</v>
      </c>
      <c r="O44" s="22">
        <f>ABS(DEGREES(N44))</f>
        <v>89.674031904813916</v>
      </c>
      <c r="P44" s="24" t="str">
        <f>TEXT(INT(O44),"00")</f>
        <v>89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89.666666666666671</v>
      </c>
      <c r="X44" s="22">
        <f>IF(R44="",W44,IF(R44="N",IF(U44="E",180+W44,180-W44),IF(U44="E",360-W44,W44)))</f>
        <v>270.33333333333331</v>
      </c>
      <c r="Y44" s="22">
        <f>RADIANS(X44)</f>
        <v>4.718206744558004</v>
      </c>
      <c r="Z44" s="64"/>
      <c r="AA44" s="58">
        <f>-M44*COS(Y44)</f>
        <v>-0.13293731285893665</v>
      </c>
      <c r="AB44" s="58">
        <f>-M44*SIN(Y44)</f>
        <v>22.849983099989092</v>
      </c>
      <c r="AC44" s="64"/>
      <c r="AD44" s="82">
        <f>$AA$40/$M$40*M44</f>
        <v>-2.9790392703003517E-4</v>
      </c>
      <c r="AE44" s="82">
        <f>$AB$40/$M$40*M44</f>
        <v>-2.3918121972866941E-4</v>
      </c>
      <c r="AF44" s="22">
        <f>AA44-AD44</f>
        <v>-0.13263940893190662</v>
      </c>
      <c r="AG44" s="22">
        <f>AB44-AE44</f>
        <v>22.850222281208822</v>
      </c>
      <c r="AH44" s="64"/>
      <c r="AI44" s="25">
        <f>A44</f>
        <v>3</v>
      </c>
      <c r="AJ44" s="82">
        <f t="shared" si="1"/>
        <v>719556.85819509148</v>
      </c>
      <c r="AK44" s="82">
        <f t="shared" si="1"/>
        <v>465083.43647592445</v>
      </c>
      <c r="AL44" s="66"/>
      <c r="AM44" s="9" t="str">
        <f>IF(A45=0,A44&amp;" - 1",A44&amp;" - "&amp;A45)</f>
        <v>3 - 4</v>
      </c>
      <c r="AN44" s="18">
        <f>AN43+F43+F44</f>
        <v>-100.04999999993015</v>
      </c>
      <c r="AO44" s="18">
        <f>AN44*G44</f>
        <v>2286.1424999960745</v>
      </c>
      <c r="AP44" s="9" t="str">
        <f>D44&amp;","&amp;C44</f>
        <v>465083.51,719556.96</v>
      </c>
    </row>
    <row r="45" spans="1:44" s="46" customFormat="1">
      <c r="A45" s="20">
        <f>A44+1</f>
        <v>4</v>
      </c>
      <c r="B45" s="44"/>
      <c r="C45" s="60">
        <v>719556.83</v>
      </c>
      <c r="D45" s="60">
        <v>465106.36</v>
      </c>
      <c r="E45" s="79"/>
      <c r="F45" s="72">
        <f>IF(C46=0,C45-$C$42,C45-C46)</f>
        <v>49.959999999962747</v>
      </c>
      <c r="G45" s="72">
        <f>IF(D46=0,D45-$D$42,D45-D46)</f>
        <v>1.2699999999604188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49.976139306634892</v>
      </c>
      <c r="N45" s="22">
        <f>IF(F45=0,,ATAN(G45/F45))</f>
        <v>2.5414862904875518E-2</v>
      </c>
      <c r="O45" s="22">
        <f>ABS(DEGREES(N45))</f>
        <v>1.4561643813529626</v>
      </c>
      <c r="P45" s="24" t="str">
        <f>TEXT(INT(O45),"00")</f>
        <v>01</v>
      </c>
      <c r="Q45" s="25" t="str">
        <f>TEXT((O45-P45)*60,"00")</f>
        <v>27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27</v>
      </c>
      <c r="U45" s="24" t="str">
        <f>IF(L45="",IF(G45&gt;0,"W","E"),"")</f>
        <v>W</v>
      </c>
      <c r="V45" s="44"/>
      <c r="W45" s="22">
        <f>IF(S45="due",90*(I45+K45),S45+T45/60)</f>
        <v>1.45</v>
      </c>
      <c r="X45" s="22">
        <f>IF(R45="",W45,IF(R45="N",IF(U45="E",180+W45,180-W45),IF(U45="E",360-W45,W45)))</f>
        <v>1.45</v>
      </c>
      <c r="Y45" s="22">
        <f>RADIANS(X45)</f>
        <v>2.5307274153917779E-2</v>
      </c>
      <c r="Z45" s="64"/>
      <c r="AA45" s="58">
        <f>-M45*COS(Y45)</f>
        <v>-49.960136348524216</v>
      </c>
      <c r="AB45" s="58">
        <f>-M45*SIN(Y45)</f>
        <v>-1.2646248586226034</v>
      </c>
      <c r="AC45" s="64"/>
      <c r="AD45" s="82">
        <f>$AA$40/$M$40*M45</f>
        <v>-6.5154692407715336E-4</v>
      </c>
      <c r="AE45" s="82">
        <f>$AB$40/$M$40*M45</f>
        <v>-5.2311424547124043E-4</v>
      </c>
      <c r="AF45" s="22">
        <f>AA45-AD45</f>
        <v>-49.959484801600141</v>
      </c>
      <c r="AG45" s="22">
        <f>AB45-AE45</f>
        <v>-1.2641017443771323</v>
      </c>
      <c r="AH45" s="64"/>
      <c r="AI45" s="25">
        <f>A45</f>
        <v>4</v>
      </c>
      <c r="AJ45" s="82">
        <f t="shared" ref="AJ45" si="2">AJ44+AF44</f>
        <v>719556.72555568255</v>
      </c>
      <c r="AK45" s="82">
        <f t="shared" ref="AK45" si="3">AK44+AG44</f>
        <v>465106.28669820563</v>
      </c>
      <c r="AL45" s="66"/>
      <c r="AM45" s="9" t="str">
        <f>IF(A46=0,A45&amp;" - 1",A45&amp;" - "&amp;A46)</f>
        <v>4 - 1</v>
      </c>
      <c r="AN45" s="18">
        <f>AN44+F44+F45</f>
        <v>-49.959999999962747</v>
      </c>
      <c r="AO45" s="18">
        <f>AN45*G45</f>
        <v>-63.449199997975214</v>
      </c>
      <c r="AP45" s="9" t="str">
        <f>D45&amp;","&amp;C45</f>
        <v>465106.36,719556.83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2425.2093999980334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1212.6046999990167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9.8481795208467462E-3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14874.817032860405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146.48986847935819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-1.4188162215091893E-3</v>
      </c>
      <c r="AB40" s="91">
        <f>SUM(AB42:AB65536)</f>
        <v>9.7454399800320779E-3</v>
      </c>
      <c r="AC40" s="91"/>
      <c r="AD40" s="91">
        <f>SUM(AD42:AD65536)</f>
        <v>-1.4188162215091893E-3</v>
      </c>
      <c r="AE40" s="91">
        <f>SUM(AE42:AE65536)</f>
        <v>9.7454399800320762E-3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719558.19809633517</v>
      </c>
      <c r="AK40" s="92">
        <f>AK44+AG44</f>
        <v>465061.59048418794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1720.9599999999627</v>
      </c>
      <c r="G41" s="72">
        <f>IF(D42=0,D41-$D$41,D41-D42)</f>
        <v>-2631.0300000000279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3143.8864773556979</v>
      </c>
      <c r="N41" s="36">
        <f>IF(F41=0,,ATAN(G41/F41))</f>
        <v>-0.99154338196209391</v>
      </c>
      <c r="O41" s="36">
        <f>ABS(DEGREES(N41))</f>
        <v>56.811250990556097</v>
      </c>
      <c r="P41" s="37" t="str">
        <f>TEXT(INT(O41),"00")</f>
        <v>56</v>
      </c>
      <c r="Q41" s="38" t="str">
        <f>TEXT((O41-P41)*60,"00")</f>
        <v>49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49</v>
      </c>
      <c r="U41" s="40" t="str">
        <f>IF(L41="",IF(G41&gt;0,"W","E"),"")</f>
        <v>E</v>
      </c>
      <c r="V41" s="41"/>
      <c r="W41" s="22">
        <f>IF(S41="due",90*(I41+K41),S41+T41/60)</f>
        <v>56.81666666666667</v>
      </c>
      <c r="X41" s="22">
        <f>IF(R41="",W41,IF(R41="N",IF(U41="E",180+W41,180-W41),IF(U41="E",360-W41,W41)))</f>
        <v>303.18333333333334</v>
      </c>
      <c r="Y41" s="22">
        <f>RADIANS(X41)</f>
        <v>5.2915474038381412</v>
      </c>
      <c r="Z41" s="64"/>
      <c r="AA41" s="58">
        <f>-M41*COS(Y41)</f>
        <v>-1720.7113037278393</v>
      </c>
      <c r="AB41" s="58">
        <f>-M41*SIN(Y41)</f>
        <v>2631.1926557596007</v>
      </c>
      <c r="AC41" s="64"/>
      <c r="AD41" s="22">
        <v>0</v>
      </c>
      <c r="AE41" s="22">
        <v>0</v>
      </c>
      <c r="AF41" s="22">
        <f t="shared" ref="AF41:AG43" si="0">AA41-AD41</f>
        <v>-1720.7113037278393</v>
      </c>
      <c r="AG41" s="22">
        <f t="shared" si="0"/>
        <v>2631.1926557596007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719507.66</v>
      </c>
      <c r="D42" s="60">
        <v>465081.25</v>
      </c>
      <c r="E42" s="79"/>
      <c r="F42" s="72">
        <f>IF(C43=0,C42-$C$42,C42-C43)</f>
        <v>-0.53999999992083758</v>
      </c>
      <c r="G42" s="72">
        <f>IF(D43=0,D42-$D$42,D42-D43)</f>
        <v>24.059999999997672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24.066059087432709</v>
      </c>
      <c r="N42" s="36">
        <f>IF(F42=0,,ATAN(G42/F42))</f>
        <v>-1.5483562039255157</v>
      </c>
      <c r="O42" s="36">
        <f>ABS(DEGREES(N42))</f>
        <v>88.714275667829469</v>
      </c>
      <c r="P42" s="37" t="str">
        <f>TEXT(INT(O42),"00")</f>
        <v>88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88.716666666666669</v>
      </c>
      <c r="X42" s="22">
        <f>IF(R42="",W42,IF(R42="N",IF(U42="E",180+W42,180-W42),IF(U42="E",360-W42,W42)))</f>
        <v>91.283333333333331</v>
      </c>
      <c r="Y42" s="22">
        <f>RADIANS(X42)</f>
        <v>1.5931947188621571</v>
      </c>
      <c r="Z42" s="64"/>
      <c r="AA42" s="58">
        <f>-M42*COS(Y42)</f>
        <v>0.53899595635191777</v>
      </c>
      <c r="AB42" s="58">
        <f>-M42*SIN(Y42)</f>
        <v>-24.060022513681048</v>
      </c>
      <c r="AC42" s="64"/>
      <c r="AD42" s="82">
        <f>$AA$40/$M$40*M42</f>
        <v>-2.3308994250247116E-4</v>
      </c>
      <c r="AE42" s="82">
        <f>$AB$40/$M$40*M42</f>
        <v>1.601027680801892E-3</v>
      </c>
      <c r="AF42" s="22">
        <f t="shared" si="0"/>
        <v>0.53922904629442026</v>
      </c>
      <c r="AG42" s="22">
        <f t="shared" si="0"/>
        <v>-24.06162354136185</v>
      </c>
      <c r="AH42" s="63"/>
      <c r="AI42" s="38">
        <f>A42</f>
        <v>1</v>
      </c>
      <c r="AJ42" s="82">
        <f t="shared" ref="AJ42:AK44" si="1">AJ41+AF41</f>
        <v>719507.90869627218</v>
      </c>
      <c r="AK42" s="82">
        <f t="shared" si="1"/>
        <v>465081.41265575954</v>
      </c>
      <c r="AL42" s="66"/>
      <c r="AM42" s="9" t="str">
        <f>IF(A43=0,A42&amp;" - 1",A42&amp;" - "&amp;A43)</f>
        <v>1 - 2</v>
      </c>
      <c r="AN42" s="18">
        <f>F42</f>
        <v>-0.53999999992083758</v>
      </c>
      <c r="AO42" s="18">
        <f>AN42*G42</f>
        <v>-12.992399998094095</v>
      </c>
      <c r="AP42" s="9" t="str">
        <f>D42&amp;","&amp;C42</f>
        <v>465081.25,719507.66</v>
      </c>
    </row>
    <row r="43" spans="1:44">
      <c r="A43" s="20">
        <f>A42+1</f>
        <v>2</v>
      </c>
      <c r="B43" s="44"/>
      <c r="C43" s="60">
        <v>719508.2</v>
      </c>
      <c r="D43" s="60">
        <v>465057.19</v>
      </c>
      <c r="E43" s="79"/>
      <c r="F43" s="72">
        <f>IF(C44=0,C43-$C$42,C43-C44)</f>
        <v>-46.660000000032596</v>
      </c>
      <c r="G43" s="72">
        <f>IF(D44=0,D43-$D$42,D43-D44)</f>
        <v>-1.2600000000093132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46.677009330108817</v>
      </c>
      <c r="N43" s="36">
        <f>IF(F43=0,,ATAN(G43/F43))</f>
        <v>2.6997296751813296E-2</v>
      </c>
      <c r="O43" s="36">
        <f>ABS(DEGREES(N43))</f>
        <v>1.5468311621411481</v>
      </c>
      <c r="P43" s="37" t="str">
        <f>TEXT(INT(O43),"00")</f>
        <v>01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1.55</v>
      </c>
      <c r="X43" s="22">
        <f>IF(R43="",W43,IF(R43="N",IF(U43="E",180+W43,180-W43),IF(U43="E",360-W43,W43)))</f>
        <v>181.55</v>
      </c>
      <c r="Y43" s="22">
        <f>RADIANS(X43)</f>
        <v>3.1686452569957053</v>
      </c>
      <c r="Z43" s="64"/>
      <c r="AA43" s="58">
        <f>-M43*COS(Y43)</f>
        <v>46.659930242286059</v>
      </c>
      <c r="AB43" s="58">
        <f>-M43*SIN(Y43)</f>
        <v>1.2625806065611882</v>
      </c>
      <c r="AC43" s="64"/>
      <c r="AD43" s="82">
        <f>$AA$40/$M$40*M43</f>
        <v>-4.520865415236962E-4</v>
      </c>
      <c r="AE43" s="82">
        <f>$AB$40/$M$40*M43</f>
        <v>3.105252244376687E-3</v>
      </c>
      <c r="AF43" s="22">
        <f t="shared" si="0"/>
        <v>46.660382328827581</v>
      </c>
      <c r="AG43" s="22">
        <f t="shared" si="0"/>
        <v>1.2594753543168116</v>
      </c>
      <c r="AH43" s="64"/>
      <c r="AI43" s="25">
        <f>A43</f>
        <v>2</v>
      </c>
      <c r="AJ43" s="82">
        <f t="shared" si="1"/>
        <v>719508.4479253185</v>
      </c>
      <c r="AK43" s="82">
        <f t="shared" si="1"/>
        <v>465057.3510322182</v>
      </c>
      <c r="AL43" s="66"/>
      <c r="AM43" s="9" t="str">
        <f>IF(A44=0,A43&amp;" - 1",A43&amp;" - "&amp;A44)</f>
        <v>2 - 3</v>
      </c>
      <c r="AN43" s="18">
        <f>AN42+F42+F43</f>
        <v>-47.739999999874271</v>
      </c>
      <c r="AO43" s="18">
        <f>AN43*G43</f>
        <v>60.152400000286192</v>
      </c>
      <c r="AP43" s="9" t="str">
        <f>D43&amp;","&amp;C43</f>
        <v>465057.19,719508.2</v>
      </c>
    </row>
    <row r="44" spans="1:44" s="46" customFormat="1">
      <c r="A44" s="20">
        <f>A43+1</f>
        <v>3</v>
      </c>
      <c r="B44" s="44"/>
      <c r="C44" s="60">
        <v>719554.86</v>
      </c>
      <c r="D44" s="60">
        <v>465058.45</v>
      </c>
      <c r="E44" s="79"/>
      <c r="F44" s="72">
        <f>IF(C45=0,C44-$C$42,C44-C45)</f>
        <v>-3.0899999999674037</v>
      </c>
      <c r="G44" s="72">
        <f>IF(D45=0,D44-$D$42,D44-D45)</f>
        <v>-2.9799999999813735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4.2928428808526808</v>
      </c>
      <c r="N44" s="22">
        <f>IF(F44=0,,ATAN(G44/F44))</f>
        <v>0.7672782357382123</v>
      </c>
      <c r="O44" s="22">
        <f>ABS(DEGREES(N44))</f>
        <v>43.961804620043416</v>
      </c>
      <c r="P44" s="24" t="str">
        <f>TEXT(INT(O44),"00")</f>
        <v>43</v>
      </c>
      <c r="Q44" s="25" t="str">
        <f>TEXT((O44-P44)*60,"00")</f>
        <v>58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58</v>
      </c>
      <c r="U44" s="24" t="str">
        <f>IF(L44="",IF(G44&gt;0,"W","E"),"")</f>
        <v>E</v>
      </c>
      <c r="V44" s="44"/>
      <c r="W44" s="22">
        <f>IF(S44="due",90*(I44+K44),S44+T44/60)</f>
        <v>43.966666666666669</v>
      </c>
      <c r="X44" s="22">
        <f>IF(R44="",W44,IF(R44="N",IF(U44="E",180+W44,180-W44),IF(U44="E",360-W44,W44)))</f>
        <v>223.96666666666667</v>
      </c>
      <c r="Y44" s="22">
        <f>RADIANS(X44)</f>
        <v>3.9089557480499666</v>
      </c>
      <c r="Z44" s="64"/>
      <c r="AA44" s="58">
        <f>-M44*COS(Y44)</f>
        <v>3.0897471098507157</v>
      </c>
      <c r="AB44" s="58">
        <f>-M44*SIN(Y44)</f>
        <v>2.9802622027024217</v>
      </c>
      <c r="AC44" s="64"/>
      <c r="AD44" s="82">
        <f>$AA$40/$M$40*M44</f>
        <v>-4.1577995659148727E-5</v>
      </c>
      <c r="AE44" s="82">
        <f>$AB$40/$M$40*M44</f>
        <v>2.8558727694504574E-4</v>
      </c>
      <c r="AF44" s="22">
        <f>AA44-AD44</f>
        <v>3.0897886878463749</v>
      </c>
      <c r="AG44" s="22">
        <f>AB44-AE44</f>
        <v>2.9799766154254765</v>
      </c>
      <c r="AH44" s="64"/>
      <c r="AI44" s="25">
        <f>A44</f>
        <v>3</v>
      </c>
      <c r="AJ44" s="82">
        <f t="shared" si="1"/>
        <v>719555.10830764729</v>
      </c>
      <c r="AK44" s="82">
        <f t="shared" si="1"/>
        <v>465058.61050757254</v>
      </c>
      <c r="AL44" s="66"/>
      <c r="AM44" s="9" t="str">
        <f>IF(A45=0,A44&amp;" - 1",A44&amp;" - "&amp;A45)</f>
        <v>3 - 4</v>
      </c>
      <c r="AN44" s="18">
        <f>AN43+F43+F44</f>
        <v>-97.489999999874271</v>
      </c>
      <c r="AO44" s="18">
        <f>AN44*G44</f>
        <v>290.52019999780941</v>
      </c>
      <c r="AP44" s="9" t="str">
        <f>D44&amp;","&amp;C44</f>
        <v>465058.45,719554.86</v>
      </c>
    </row>
    <row r="45" spans="1:44" s="46" customFormat="1">
      <c r="A45" s="20">
        <f t="shared" ref="A45:A46" si="2">A44+1</f>
        <v>4</v>
      </c>
      <c r="B45" s="44"/>
      <c r="C45" s="60">
        <v>719557.95</v>
      </c>
      <c r="D45" s="60">
        <v>465061.43</v>
      </c>
      <c r="E45" s="79"/>
      <c r="F45" s="72">
        <f t="shared" ref="F45:F46" si="3">IF(C46=0,C45-$C$42,C45-C46)</f>
        <v>0.98999999999068677</v>
      </c>
      <c r="G45" s="72">
        <f t="shared" ref="G45:G46" si="4">IF(D46=0,D45-$D$42,D45-D46)</f>
        <v>-22.080000000016298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22.102183150103098</v>
      </c>
      <c r="N45" s="22">
        <f t="shared" ref="N45:N46" si="11">IF(F45=0,,ATAN(G45/F45))</f>
        <v>-1.5259893801154549</v>
      </c>
      <c r="O45" s="22">
        <f t="shared" ref="O45:O46" si="12">ABS(DEGREES(N45))</f>
        <v>87.432751062400271</v>
      </c>
      <c r="P45" s="24" t="str">
        <f t="shared" ref="P45:P46" si="13">TEXT(INT(O45),"00")</f>
        <v>87</v>
      </c>
      <c r="Q45" s="25" t="str">
        <f t="shared" ref="Q45:Q46" si="14">TEXT((O45-P45)*60,"00")</f>
        <v>26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26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87.433333333333337</v>
      </c>
      <c r="X45" s="22">
        <f t="shared" ref="X45:X46" si="20">IF(R45="",W45,IF(R45="N",IF(U45="E",180+W45,180-W45),IF(U45="E",360-W45,W45)))</f>
        <v>272.56666666666666</v>
      </c>
      <c r="Y45" s="22">
        <f t="shared" ref="Y45:Y46" si="21">RADIANS(X45)</f>
        <v>4.7571857645192113</v>
      </c>
      <c r="Z45" s="64"/>
      <c r="AA45" s="58">
        <f t="shared" ref="AA45:AA46" si="22">-M45*COS(Y45)</f>
        <v>-0.98977561094772837</v>
      </c>
      <c r="AB45" s="58">
        <f t="shared" ref="AB45:AB46" si="23">-M45*SIN(Y45)</f>
        <v>22.080010059795587</v>
      </c>
      <c r="AC45" s="64"/>
      <c r="AD45" s="82">
        <f t="shared" ref="AD45:AD46" si="24">$AA$40/$M$40*M45</f>
        <v>-2.1406897493769076E-4</v>
      </c>
      <c r="AE45" s="82">
        <f t="shared" ref="AE45:AE46" si="25">$AB$40/$M$40*M45</f>
        <v>1.4703781329925716E-3</v>
      </c>
      <c r="AF45" s="22">
        <f t="shared" ref="AF45:AF46" si="26">AA45-AD45</f>
        <v>-0.98956154197279067</v>
      </c>
      <c r="AG45" s="22">
        <f t="shared" ref="AG45:AG46" si="27">AB45-AE45</f>
        <v>22.078539681662594</v>
      </c>
      <c r="AH45" s="64"/>
      <c r="AI45" s="25">
        <f t="shared" ref="AI45:AI46" si="28">A45</f>
        <v>4</v>
      </c>
      <c r="AJ45" s="82">
        <f t="shared" ref="AJ45:AJ46" si="29">AJ44+AF44</f>
        <v>719558.19809633517</v>
      </c>
      <c r="AK45" s="82">
        <f t="shared" ref="AK45:AK46" si="30">AK44+AG44</f>
        <v>465061.59048418794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-99.589999999850988</v>
      </c>
      <c r="AO45" s="18">
        <f t="shared" ref="AO45:AO46" si="33">AN45*G45</f>
        <v>2198.947199998333</v>
      </c>
      <c r="AP45" s="9" t="str">
        <f t="shared" ref="AP45:AP46" si="34">D45&amp;","&amp;C45</f>
        <v>465061.43,719557.95</v>
      </c>
    </row>
    <row r="46" spans="1:44" s="46" customFormat="1">
      <c r="A46" s="20">
        <f t="shared" si="2"/>
        <v>5</v>
      </c>
      <c r="B46" s="44"/>
      <c r="C46" s="60">
        <v>719556.96</v>
      </c>
      <c r="D46" s="60">
        <v>465083.51</v>
      </c>
      <c r="E46" s="79"/>
      <c r="F46" s="72">
        <f t="shared" si="3"/>
        <v>49.299999999930151</v>
      </c>
      <c r="G46" s="72">
        <f t="shared" si="4"/>
        <v>2.2600000000093132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49.351774030860888</v>
      </c>
      <c r="N46" s="22">
        <f t="shared" si="11"/>
        <v>4.5809713717961942E-2</v>
      </c>
      <c r="O46" s="22">
        <f t="shared" si="12"/>
        <v>2.6247032567417699</v>
      </c>
      <c r="P46" s="24" t="str">
        <f t="shared" si="13"/>
        <v>02</v>
      </c>
      <c r="Q46" s="25" t="str">
        <f t="shared" si="14"/>
        <v>37</v>
      </c>
      <c r="R46" s="23" t="str">
        <f t="shared" si="15"/>
        <v>S</v>
      </c>
      <c r="S46" s="25" t="str">
        <f t="shared" si="16"/>
        <v>02</v>
      </c>
      <c r="T46" s="25" t="str">
        <f t="shared" si="17"/>
        <v>37</v>
      </c>
      <c r="U46" s="24" t="str">
        <f t="shared" si="18"/>
        <v>W</v>
      </c>
      <c r="V46" s="44"/>
      <c r="W46" s="22">
        <f t="shared" si="19"/>
        <v>2.6166666666666667</v>
      </c>
      <c r="X46" s="22">
        <f t="shared" si="20"/>
        <v>2.6166666666666667</v>
      </c>
      <c r="Y46" s="22">
        <f t="shared" si="21"/>
        <v>4.5669448760518289E-2</v>
      </c>
      <c r="Z46" s="64"/>
      <c r="AA46" s="58">
        <f t="shared" si="22"/>
        <v>-49.300316513762468</v>
      </c>
      <c r="AB46" s="58">
        <f t="shared" si="23"/>
        <v>-2.2530849153981136</v>
      </c>
      <c r="AC46" s="64"/>
      <c r="AD46" s="82">
        <f t="shared" si="24"/>
        <v>-4.7799276688618232E-4</v>
      </c>
      <c r="AE46" s="82">
        <f t="shared" si="25"/>
        <v>3.2831946449158808E-3</v>
      </c>
      <c r="AF46" s="22">
        <f t="shared" si="26"/>
        <v>-49.299838520995579</v>
      </c>
      <c r="AG46" s="22">
        <f t="shared" si="27"/>
        <v>-2.2563681100430295</v>
      </c>
      <c r="AH46" s="64"/>
      <c r="AI46" s="25">
        <f t="shared" si="28"/>
        <v>5</v>
      </c>
      <c r="AJ46" s="82">
        <f t="shared" si="29"/>
        <v>719557.20853479323</v>
      </c>
      <c r="AK46" s="82">
        <f t="shared" si="30"/>
        <v>465083.66902386962</v>
      </c>
      <c r="AL46" s="66"/>
      <c r="AM46" s="9" t="str">
        <f t="shared" si="31"/>
        <v>5 - 1</v>
      </c>
      <c r="AN46" s="18">
        <f t="shared" si="32"/>
        <v>-49.299999999930151</v>
      </c>
      <c r="AO46" s="18">
        <f t="shared" si="33"/>
        <v>-111.41800000030128</v>
      </c>
      <c r="AP46" s="9" t="str">
        <f t="shared" si="34"/>
        <v>465083.51,719556.96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2887.1969999999487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1443.5984999999744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3.5006132977379251E-3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46864.223642492456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164.05352447107316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-3.2473821625728094E-3</v>
      </c>
      <c r="AB40" s="91">
        <f>SUM(AB42:AB65536)</f>
        <v>1.307211746620851E-3</v>
      </c>
      <c r="AC40" s="91"/>
      <c r="AD40" s="91">
        <f>SUM(AD42:AD65536)</f>
        <v>-3.2473821625728103E-3</v>
      </c>
      <c r="AE40" s="91">
        <f>SUM(AE42:AE65536)</f>
        <v>1.3072117466208513E-3</v>
      </c>
      <c r="AF40" s="91">
        <f>SUM(AF42:AF65536)</f>
        <v>-9.5479180117763462E-15</v>
      </c>
      <c r="AG40" s="91">
        <f>SUM(AG42:AG65536)</f>
        <v>0</v>
      </c>
      <c r="AH40" s="92"/>
      <c r="AI40" s="93">
        <v>1</v>
      </c>
      <c r="AJ40" s="92">
        <f>AJ44+AF44</f>
        <v>719554.82917917543</v>
      </c>
      <c r="AK40" s="92">
        <f>AK44+AG44</f>
        <v>465038.80451531056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1727.2299999999814</v>
      </c>
      <c r="G41" s="72">
        <f>IF(D42=0,D41-$D$41,D41-D42)</f>
        <v>-2562.0300000000279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3089.8739770094312</v>
      </c>
      <c r="N41" s="36">
        <f>IF(F41=0,,ATAN(G41/F41))</f>
        <v>-0.97762077523748503</v>
      </c>
      <c r="O41" s="36">
        <f>ABS(DEGREES(N41))</f>
        <v>56.01354438541555</v>
      </c>
      <c r="P41" s="37" t="str">
        <f>TEXT(INT(O41),"00")</f>
        <v>56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01</v>
      </c>
      <c r="U41" s="40" t="str">
        <f>IF(L41="",IF(G41&gt;0,"W","E"),"")</f>
        <v>E</v>
      </c>
      <c r="V41" s="41"/>
      <c r="W41" s="22">
        <f>IF(S41="due",90*(I41+K41),S41+T41/60)</f>
        <v>56.016666666666666</v>
      </c>
      <c r="X41" s="22">
        <f>IF(R41="",W41,IF(R41="N",IF(U41="E",180+W41,180-W41),IF(U41="E",360-W41,W41)))</f>
        <v>303.98333333333335</v>
      </c>
      <c r="Y41" s="22">
        <f>RADIANS(X41)</f>
        <v>5.3055100378540967</v>
      </c>
      <c r="Z41" s="64"/>
      <c r="AA41" s="58">
        <f>-M41*COS(Y41)</f>
        <v>-1727.0903819471637</v>
      </c>
      <c r="AB41" s="58">
        <f>-M41*SIN(Y41)</f>
        <v>2562.1241200194963</v>
      </c>
      <c r="AC41" s="64"/>
      <c r="AD41" s="22">
        <v>0</v>
      </c>
      <c r="AE41" s="22">
        <v>0</v>
      </c>
      <c r="AF41" s="22">
        <f t="shared" ref="AF41:AG43" si="0">AA41-AD41</f>
        <v>-1727.0903819471637</v>
      </c>
      <c r="AG41" s="22">
        <f t="shared" si="0"/>
        <v>2562.1241200194963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719501.39</v>
      </c>
      <c r="D42" s="60">
        <v>465012.25</v>
      </c>
      <c r="E42" s="79"/>
      <c r="F42" s="72">
        <f>IF(C43=0,C42-$C$42,C42-C43)</f>
        <v>-57.929999999934807</v>
      </c>
      <c r="G42" s="72">
        <f>IF(D43=0,D42-$D$42,D42-D43)</f>
        <v>-1.3300000000162981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57.945265552868854</v>
      </c>
      <c r="N42" s="36">
        <f>IF(F42=0,,ATAN(G42/F42))</f>
        <v>2.2954710705480622E-2</v>
      </c>
      <c r="O42" s="36">
        <f>ABS(DEGREES(N42))</f>
        <v>1.3152080433678082</v>
      </c>
      <c r="P42" s="37" t="str">
        <f>TEXT(INT(O42),"00")</f>
        <v>01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19</v>
      </c>
      <c r="U42" s="40" t="str">
        <f>IF(L42="",IF(G42&gt;0,"W","E"),"")</f>
        <v>E</v>
      </c>
      <c r="V42" s="44"/>
      <c r="W42" s="22">
        <f>IF(S42="due",90*(I42+K42),S42+T42/60)</f>
        <v>1.3166666666666667</v>
      </c>
      <c r="X42" s="22">
        <f>IF(R42="",W42,IF(R42="N",IF(U42="E",180+W42,180-W42),IF(U42="E",360-W42,W42)))</f>
        <v>181.31666666666666</v>
      </c>
      <c r="Y42" s="22">
        <f>RADIANS(X42)</f>
        <v>3.1645728220743852</v>
      </c>
      <c r="Z42" s="64"/>
      <c r="AA42" s="58">
        <f>-M42*COS(Y42)</f>
        <v>57.929966122316415</v>
      </c>
      <c r="AB42" s="58">
        <f>-M42*SIN(Y42)</f>
        <v>1.3314747687290698</v>
      </c>
      <c r="AC42" s="64"/>
      <c r="AD42" s="82">
        <f>$AA$40/$M$40*M42</f>
        <v>-1.1470062735233113E-3</v>
      </c>
      <c r="AE42" s="82">
        <f>$AB$40/$M$40*M42</f>
        <v>4.6171962495771202E-4</v>
      </c>
      <c r="AF42" s="22">
        <f t="shared" si="0"/>
        <v>57.931113128589935</v>
      </c>
      <c r="AG42" s="22">
        <f t="shared" si="0"/>
        <v>1.3310130491041121</v>
      </c>
      <c r="AH42" s="63"/>
      <c r="AI42" s="38">
        <f>A42</f>
        <v>1</v>
      </c>
      <c r="AJ42" s="82">
        <f t="shared" ref="AJ42:AK44" si="1">AJ41+AF41</f>
        <v>719501.52961805288</v>
      </c>
      <c r="AK42" s="82">
        <f t="shared" si="1"/>
        <v>465012.34412001946</v>
      </c>
      <c r="AL42" s="66"/>
      <c r="AM42" s="9" t="str">
        <f>IF(A43=0,A42&amp;" - 1",A42&amp;" - "&amp;A43)</f>
        <v>1 - 2</v>
      </c>
      <c r="AN42" s="18">
        <f>F42</f>
        <v>-57.929999999934807</v>
      </c>
      <c r="AO42" s="18">
        <f>AN42*G42</f>
        <v>77.046900000857448</v>
      </c>
      <c r="AP42" s="9" t="str">
        <f>D42&amp;","&amp;C42</f>
        <v>465012.25,719501.39</v>
      </c>
    </row>
    <row r="43" spans="1:44">
      <c r="A43" s="20">
        <f>A42+1</f>
        <v>2</v>
      </c>
      <c r="B43" s="44"/>
      <c r="C43" s="60">
        <v>719559.32</v>
      </c>
      <c r="D43" s="60">
        <v>465013.58</v>
      </c>
      <c r="E43" s="79"/>
      <c r="F43" s="72">
        <f>IF(C44=0,C43-$C$42,C43-C44)</f>
        <v>0.71999999997206032</v>
      </c>
      <c r="G43" s="72">
        <f>IF(D44=0,D43-$D$42,D43-D44)</f>
        <v>-22.760000000009313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22.771385552934273</v>
      </c>
      <c r="N43" s="36">
        <f>IF(F43=0,,ATAN(G43/F43))</f>
        <v>-1.5391724266668763</v>
      </c>
      <c r="O43" s="36">
        <f>ABS(DEGREES(N43))</f>
        <v>88.188083990921214</v>
      </c>
      <c r="P43" s="37" t="str">
        <f>TEXT(INT(O43),"00")</f>
        <v>88</v>
      </c>
      <c r="Q43" s="38" t="str">
        <f>TEXT((O43-P43)*60,"00")</f>
        <v>11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11</v>
      </c>
      <c r="U43" s="40" t="str">
        <f>IF(L43="",IF(G43&gt;0,"W","E"),"")</f>
        <v>E</v>
      </c>
      <c r="V43" s="44"/>
      <c r="W43" s="22">
        <f>IF(S43="due",90*(I43+K43),S43+T43/60)</f>
        <v>88.183333333333337</v>
      </c>
      <c r="X43" s="22">
        <f>IF(R43="",W43,IF(R43="N",IF(U43="E",180+W43,180-W43),IF(U43="E",360-W43,W43)))</f>
        <v>271.81666666666666</v>
      </c>
      <c r="Y43" s="22">
        <f>RADIANS(X43)</f>
        <v>4.7440957951292537</v>
      </c>
      <c r="Z43" s="64"/>
      <c r="AA43" s="58">
        <f>-M43*COS(Y43)</f>
        <v>-0.72188713416748918</v>
      </c>
      <c r="AB43" s="58">
        <f>-M43*SIN(Y43)</f>
        <v>22.759940223249867</v>
      </c>
      <c r="AC43" s="64"/>
      <c r="AD43" s="82">
        <f>$AA$40/$M$40*M43</f>
        <v>-4.5075161597461295E-4</v>
      </c>
      <c r="AE43" s="82">
        <f>$AB$40/$M$40*M43</f>
        <v>1.8144701723172497E-4</v>
      </c>
      <c r="AF43" s="22">
        <f t="shared" si="0"/>
        <v>-0.72143638255151454</v>
      </c>
      <c r="AG43" s="22">
        <f t="shared" si="0"/>
        <v>22.759758776232633</v>
      </c>
      <c r="AH43" s="64"/>
      <c r="AI43" s="25">
        <f>A43</f>
        <v>2</v>
      </c>
      <c r="AJ43" s="82">
        <f t="shared" si="1"/>
        <v>719559.46073118143</v>
      </c>
      <c r="AK43" s="82">
        <f t="shared" si="1"/>
        <v>465013.67513306858</v>
      </c>
      <c r="AL43" s="66"/>
      <c r="AM43" s="9" t="str">
        <f>IF(A44=0,A43&amp;" - 1",A43&amp;" - "&amp;A44)</f>
        <v>2 - 3</v>
      </c>
      <c r="AN43" s="18">
        <f>AN42+F42+F43</f>
        <v>-115.13999999989755</v>
      </c>
      <c r="AO43" s="18">
        <f>AN43*G43</f>
        <v>2620.5863999987405</v>
      </c>
      <c r="AP43" s="9" t="str">
        <f>D43&amp;","&amp;C43</f>
        <v>465013.58,719559.32</v>
      </c>
    </row>
    <row r="44" spans="1:44" s="46" customFormat="1">
      <c r="A44" s="20">
        <f>A43+1</f>
        <v>3</v>
      </c>
      <c r="B44" s="44"/>
      <c r="C44" s="60">
        <v>719558.6</v>
      </c>
      <c r="D44" s="60">
        <v>465036.34</v>
      </c>
      <c r="E44" s="79"/>
      <c r="F44" s="72">
        <f>IF(C45=0,C44-$C$42,C44-C45)</f>
        <v>3.9100000000325963</v>
      </c>
      <c r="G44" s="72">
        <f>IF(D45=0,D44-$D$42,D44-D45)</f>
        <v>-2.3699999999953434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4.572198595887194</v>
      </c>
      <c r="N44" s="22">
        <f>IF(F44=0,,ATAN(G44/F44))</f>
        <v>-0.54492059514991498</v>
      </c>
      <c r="O44" s="22">
        <f>ABS(DEGREES(N44))</f>
        <v>31.221650271847125</v>
      </c>
      <c r="P44" s="24" t="str">
        <f>TEXT(INT(O44),"00")</f>
        <v>31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31</v>
      </c>
      <c r="T44" s="25" t="str">
        <f>IF(L44="",IF(INT(Q44)=60,"00",Q44),L44)</f>
        <v>13</v>
      </c>
      <c r="U44" s="24" t="str">
        <f>IF(L44="",IF(G44&gt;0,"W","E"),"")</f>
        <v>E</v>
      </c>
      <c r="V44" s="44"/>
      <c r="W44" s="22">
        <f>IF(S44="due",90*(I44+K44),S44+T44/60)</f>
        <v>31.216666666666665</v>
      </c>
      <c r="X44" s="22">
        <f>IF(R44="",W44,IF(R44="N",IF(U44="E",180+W44,180-W44),IF(U44="E",360-W44,W44)))</f>
        <v>328.78333333333336</v>
      </c>
      <c r="Y44" s="22">
        <f>RADIANS(X44)</f>
        <v>5.7383516923486901</v>
      </c>
      <c r="Z44" s="64"/>
      <c r="AA44" s="58">
        <f>-M44*COS(Y44)</f>
        <v>-3.910206128597709</v>
      </c>
      <c r="AB44" s="58">
        <f>-M44*SIN(Y44)</f>
        <v>2.3696598979831989</v>
      </c>
      <c r="AC44" s="64"/>
      <c r="AD44" s="82">
        <f>$AA$40/$M$40*M44</f>
        <v>-9.0505072730958275E-5</v>
      </c>
      <c r="AE44" s="82">
        <f>$AB$40/$M$40*M44</f>
        <v>3.6432205474994047E-5</v>
      </c>
      <c r="AF44" s="22">
        <f>AA44-AD44</f>
        <v>-3.9101156235249781</v>
      </c>
      <c r="AG44" s="22">
        <f>AB44-AE44</f>
        <v>2.3696234657777238</v>
      </c>
      <c r="AH44" s="64"/>
      <c r="AI44" s="25">
        <f>A44</f>
        <v>3</v>
      </c>
      <c r="AJ44" s="82">
        <f t="shared" si="1"/>
        <v>719558.73929479893</v>
      </c>
      <c r="AK44" s="82">
        <f t="shared" si="1"/>
        <v>465036.43489184481</v>
      </c>
      <c r="AL44" s="66"/>
      <c r="AM44" s="9" t="str">
        <f>IF(A45=0,A44&amp;" - 1",A44&amp;" - "&amp;A45)</f>
        <v>3 - 4</v>
      </c>
      <c r="AN44" s="18">
        <f>AN43+F43+F44</f>
        <v>-110.5099999998929</v>
      </c>
      <c r="AO44" s="18">
        <f>AN44*G44</f>
        <v>261.90869999923154</v>
      </c>
      <c r="AP44" s="9" t="str">
        <f>D44&amp;","&amp;C44</f>
        <v>465036.34,719558.6</v>
      </c>
    </row>
    <row r="45" spans="1:44" s="46" customFormat="1">
      <c r="A45" s="20">
        <f t="shared" ref="A45:A46" si="2">A44+1</f>
        <v>4</v>
      </c>
      <c r="B45" s="44"/>
      <c r="C45" s="60">
        <v>719554.69</v>
      </c>
      <c r="D45" s="60">
        <v>465038.71</v>
      </c>
      <c r="E45" s="79"/>
      <c r="F45" s="72">
        <f t="shared" ref="F45:F46" si="3">IF(C46=0,C45-$C$42,C45-C46)</f>
        <v>53.949999999953434</v>
      </c>
      <c r="G45" s="72">
        <f t="shared" ref="G45:G46" si="4">IF(D46=0,D45-$D$42,D45-D46)</f>
        <v>1.6799999999930151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53.976151215096394</v>
      </c>
      <c r="N45" s="22">
        <f t="shared" ref="N45:N46" si="11">IF(F45=0,,ATAN(G45/F45))</f>
        <v>3.1129884817118713E-2</v>
      </c>
      <c r="O45" s="22">
        <f t="shared" ref="O45:O46" si="12">ABS(DEGREES(N45))</f>
        <v>1.7836110167492829</v>
      </c>
      <c r="P45" s="24" t="str">
        <f t="shared" ref="P45:P46" si="13">TEXT(INT(O45),"00")</f>
        <v>01</v>
      </c>
      <c r="Q45" s="25" t="str">
        <f t="shared" ref="Q45:Q46" si="14">TEXT((O45-P45)*60,"00")</f>
        <v>47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1.7833333333333332</v>
      </c>
      <c r="X45" s="22">
        <f t="shared" ref="X45:X46" si="20">IF(R45="",W45,IF(R45="N",IF(U45="E",180+W45,180-W45),IF(U45="E",360-W45,W45)))</f>
        <v>1.7833333333333332</v>
      </c>
      <c r="Y45" s="22">
        <f t="shared" ref="Y45:Y46" si="21">RADIANS(X45)</f>
        <v>3.1125038327232207E-2</v>
      </c>
      <c r="Z45" s="64"/>
      <c r="AA45" s="58">
        <f t="shared" ref="AA45:AA46" si="22">-M45*COS(Y45)</f>
        <v>-53.950008141422842</v>
      </c>
      <c r="AB45" s="58">
        <f t="shared" ref="AB45:AB46" si="23">-M45*SIN(Y45)</f>
        <v>-1.6797385318439091</v>
      </c>
      <c r="AC45" s="64"/>
      <c r="AD45" s="82">
        <f t="shared" ref="AD45:AD46" si="24">$AA$40/$M$40*M45</f>
        <v>-1.068439042838993E-3</v>
      </c>
      <c r="AE45" s="82">
        <f t="shared" ref="AE45:AE46" si="25">$AB$40/$M$40*M45</f>
        <v>4.3009291713326503E-4</v>
      </c>
      <c r="AF45" s="22">
        <f t="shared" ref="AF45:AF46" si="26">AA45-AD45</f>
        <v>-53.948939702380002</v>
      </c>
      <c r="AG45" s="22">
        <f t="shared" ref="AG45:AG46" si="27">AB45-AE45</f>
        <v>-1.6801686247610423</v>
      </c>
      <c r="AH45" s="64"/>
      <c r="AI45" s="25">
        <f t="shared" ref="AI45:AI46" si="28">A45</f>
        <v>4</v>
      </c>
      <c r="AJ45" s="82">
        <f t="shared" ref="AJ45:AJ46" si="29">AJ44+AF44</f>
        <v>719554.82917917543</v>
      </c>
      <c r="AK45" s="82">
        <f t="shared" ref="AK45:AK46" si="30">AK44+AG44</f>
        <v>465038.80451531056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-52.649999999906868</v>
      </c>
      <c r="AO45" s="18">
        <f t="shared" ref="AO45:AO46" si="33">AN45*G45</f>
        <v>-88.451999999475788</v>
      </c>
      <c r="AP45" s="9" t="str">
        <f t="shared" ref="AP45:AP46" si="34">D45&amp;","&amp;C45</f>
        <v>465038.71,719554.69</v>
      </c>
    </row>
    <row r="46" spans="1:44" s="46" customFormat="1">
      <c r="A46" s="20">
        <f t="shared" si="2"/>
        <v>5</v>
      </c>
      <c r="B46" s="44"/>
      <c r="C46" s="60">
        <v>719500.74</v>
      </c>
      <c r="D46" s="60">
        <v>465037.03</v>
      </c>
      <c r="E46" s="79"/>
      <c r="F46" s="72">
        <f t="shared" si="3"/>
        <v>-0.65000000002328306</v>
      </c>
      <c r="G46" s="72">
        <f t="shared" si="4"/>
        <v>24.78000000002794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24.788523554286467</v>
      </c>
      <c r="N46" s="22">
        <f t="shared" si="11"/>
        <v>-1.5445715090940773</v>
      </c>
      <c r="O46" s="22">
        <f t="shared" si="12"/>
        <v>88.497428627243082</v>
      </c>
      <c r="P46" s="24" t="str">
        <f t="shared" si="13"/>
        <v>88</v>
      </c>
      <c r="Q46" s="25" t="str">
        <f t="shared" si="14"/>
        <v>30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30</v>
      </c>
      <c r="U46" s="24" t="str">
        <f t="shared" si="18"/>
        <v>W</v>
      </c>
      <c r="V46" s="44"/>
      <c r="W46" s="22">
        <f t="shared" si="19"/>
        <v>88.5</v>
      </c>
      <c r="X46" s="22">
        <f t="shared" si="20"/>
        <v>91.5</v>
      </c>
      <c r="Y46" s="22">
        <f t="shared" si="21"/>
        <v>1.5969762655748114</v>
      </c>
      <c r="Z46" s="64"/>
      <c r="AA46" s="58">
        <f t="shared" si="22"/>
        <v>0.64888789970904959</v>
      </c>
      <c r="AB46" s="58">
        <f t="shared" si="23"/>
        <v>-24.780029146371604</v>
      </c>
      <c r="AC46" s="64"/>
      <c r="AD46" s="82">
        <f t="shared" si="24"/>
        <v>-4.9068015750493462E-4</v>
      </c>
      <c r="AE46" s="82">
        <f t="shared" si="25"/>
        <v>1.9751998182315522E-4</v>
      </c>
      <c r="AF46" s="22">
        <f t="shared" si="26"/>
        <v>0.64937857986655456</v>
      </c>
      <c r="AG46" s="22">
        <f t="shared" si="27"/>
        <v>-24.780226666353428</v>
      </c>
      <c r="AH46" s="64"/>
      <c r="AI46" s="25">
        <f t="shared" si="28"/>
        <v>5</v>
      </c>
      <c r="AJ46" s="82">
        <f t="shared" si="29"/>
        <v>719500.88023947307</v>
      </c>
      <c r="AK46" s="82">
        <f t="shared" si="30"/>
        <v>465037.12434668583</v>
      </c>
      <c r="AL46" s="66"/>
      <c r="AM46" s="9" t="str">
        <f t="shared" si="31"/>
        <v>5 - 1</v>
      </c>
      <c r="AN46" s="18">
        <f t="shared" si="32"/>
        <v>0.65000000002328306</v>
      </c>
      <c r="AO46" s="18">
        <f t="shared" si="33"/>
        <v>16.107000000595114</v>
      </c>
      <c r="AP46" s="9" t="str">
        <f t="shared" si="34"/>
        <v>465037.03,719500.74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52" sqref="D5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2987.7348000011061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1493.8674000005531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5.283116365001516E-3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31937.885003253352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168.73156292422428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4.813033226504615E-3</v>
      </c>
      <c r="AB40" s="91">
        <f>SUM(AB42:AB65536)</f>
        <v>-2.178538429018273E-3</v>
      </c>
      <c r="AC40" s="91"/>
      <c r="AD40" s="91">
        <f>SUM(AD42:AD65536)</f>
        <v>4.8130332265046141E-3</v>
      </c>
      <c r="AE40" s="91">
        <f>SUM(AE42:AE65536)</f>
        <v>-2.178538429018273E-3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719561.84855946305</v>
      </c>
      <c r="AK40" s="92">
        <f>AK44+AG44</f>
        <v>464987.78419553291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1727.2299999999814</v>
      </c>
      <c r="G41" s="72">
        <f>IF(D42=0,D41-$D$41,D41-D42)</f>
        <v>-2562.0300000000279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3089.8739770094312</v>
      </c>
      <c r="N41" s="36">
        <f>IF(F41=0,,ATAN(G41/F41))</f>
        <v>-0.97762077523748503</v>
      </c>
      <c r="O41" s="36">
        <f>ABS(DEGREES(N41))</f>
        <v>56.01354438541555</v>
      </c>
      <c r="P41" s="37" t="str">
        <f>TEXT(INT(O41),"00")</f>
        <v>56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01</v>
      </c>
      <c r="U41" s="40" t="str">
        <f>IF(L41="",IF(G41&gt;0,"W","E"),"")</f>
        <v>E</v>
      </c>
      <c r="V41" s="41"/>
      <c r="W41" s="22">
        <f>IF(S41="due",90*(I41+K41),S41+T41/60)</f>
        <v>56.016666666666666</v>
      </c>
      <c r="X41" s="22">
        <f>IF(R41="",W41,IF(R41="N",IF(U41="E",180+W41,180-W41),IF(U41="E",360-W41,W41)))</f>
        <v>303.98333333333335</v>
      </c>
      <c r="Y41" s="22">
        <f>RADIANS(X41)</f>
        <v>5.3055100378540967</v>
      </c>
      <c r="Z41" s="64"/>
      <c r="AA41" s="58">
        <f>-M41*COS(Y41)</f>
        <v>-1727.0903819471637</v>
      </c>
      <c r="AB41" s="58">
        <f>-M41*SIN(Y41)</f>
        <v>2562.1241200194963</v>
      </c>
      <c r="AC41" s="64"/>
      <c r="AD41" s="22">
        <v>0</v>
      </c>
      <c r="AE41" s="22">
        <v>0</v>
      </c>
      <c r="AF41" s="22">
        <f t="shared" ref="AF41:AG43" si="0">AA41-AD41</f>
        <v>-1727.0903819471637</v>
      </c>
      <c r="AG41" s="22">
        <f t="shared" si="0"/>
        <v>2562.1241200194963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719501.39</v>
      </c>
      <c r="D42" s="60">
        <v>465012.25</v>
      </c>
      <c r="E42" s="79"/>
      <c r="F42" s="72">
        <f>IF(C43=0,C42-$C$42,C42-C43)</f>
        <v>-0.29999999993015081</v>
      </c>
      <c r="G42" s="72">
        <f>IF(D43=0,D42-$D$42,D42-D43)</f>
        <v>8.3800000000046566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8.3853682089718724</v>
      </c>
      <c r="N42" s="36">
        <f>IF(F42=0,,ATAN(G42/F42))</f>
        <v>-1.5350120860063055</v>
      </c>
      <c r="O42" s="36">
        <f>ABS(DEGREES(N42))</f>
        <v>87.94971402973384</v>
      </c>
      <c r="P42" s="37" t="str">
        <f>TEXT(INT(O42),"00")</f>
        <v>87</v>
      </c>
      <c r="Q42" s="38" t="str">
        <f>TEXT((O42-P42)*60,"00")</f>
        <v>57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57</v>
      </c>
      <c r="U42" s="40" t="str">
        <f>IF(L42="",IF(G42&gt;0,"W","E"),"")</f>
        <v>W</v>
      </c>
      <c r="V42" s="44"/>
      <c r="W42" s="22">
        <f>IF(S42="due",90*(I42+K42),S42+T42/60)</f>
        <v>87.95</v>
      </c>
      <c r="X42" s="22">
        <f>IF(R42="",W42,IF(R42="N",IF(U42="E",180+W42,180-W42),IF(U42="E",360-W42,W42)))</f>
        <v>92.05</v>
      </c>
      <c r="Y42" s="22">
        <f>RADIANS(X42)</f>
        <v>1.6065755764607803</v>
      </c>
      <c r="Z42" s="64"/>
      <c r="AA42" s="58">
        <f>-M42*COS(Y42)</f>
        <v>0.29995817431812516</v>
      </c>
      <c r="AB42" s="58">
        <f>-M42*SIN(Y42)</f>
        <v>-8.3800014972370906</v>
      </c>
      <c r="AC42" s="64"/>
      <c r="AD42" s="82">
        <f>$AA$40/$M$40*M42</f>
        <v>2.3919090836835299E-4</v>
      </c>
      <c r="AE42" s="82">
        <f>$AB$40/$M$40*M42</f>
        <v>-1.0826573622693974E-4</v>
      </c>
      <c r="AF42" s="22">
        <f t="shared" si="0"/>
        <v>0.29971898340975678</v>
      </c>
      <c r="AG42" s="22">
        <f t="shared" si="0"/>
        <v>-8.3798932315008638</v>
      </c>
      <c r="AH42" s="63"/>
      <c r="AI42" s="38">
        <f>A42</f>
        <v>1</v>
      </c>
      <c r="AJ42" s="82">
        <f t="shared" ref="AJ42:AK44" si="1">AJ41+AF41</f>
        <v>719501.52961805288</v>
      </c>
      <c r="AK42" s="82">
        <f t="shared" si="1"/>
        <v>465012.34412001946</v>
      </c>
      <c r="AL42" s="66"/>
      <c r="AM42" s="9" t="str">
        <f>IF(A43=0,A42&amp;" - 1",A42&amp;" - "&amp;A43)</f>
        <v>1 - 2</v>
      </c>
      <c r="AN42" s="18">
        <f>F42</f>
        <v>-0.29999999993015081</v>
      </c>
      <c r="AO42" s="18">
        <f>AN42*G42</f>
        <v>-2.5139999994160607</v>
      </c>
      <c r="AP42" s="9" t="str">
        <f>D42&amp;","&amp;C42</f>
        <v>465012.25,719501.39</v>
      </c>
    </row>
    <row r="43" spans="1:44">
      <c r="A43" s="20">
        <f>A42+1</f>
        <v>2</v>
      </c>
      <c r="B43" s="44"/>
      <c r="C43" s="60">
        <v>719501.69</v>
      </c>
      <c r="D43" s="60">
        <v>465003.87</v>
      </c>
      <c r="E43" s="79"/>
      <c r="F43" s="72">
        <f>IF(C44=0,C43-$C$42,C43-C44)</f>
        <v>-8.0000000074505806E-2</v>
      </c>
      <c r="G43" s="72">
        <f>IF(D44=0,D43-$D$42,D43-D44)</f>
        <v>16.460000000020955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16.460194409565815</v>
      </c>
      <c r="N43" s="36">
        <f>IF(F43=0,,ATAN(G43/F43))</f>
        <v>-1.5659360977451979</v>
      </c>
      <c r="O43" s="36">
        <f>ABS(DEGREES(N43))</f>
        <v>89.721529387985385</v>
      </c>
      <c r="P43" s="37" t="str">
        <f>TEXT(INT(O43),"00")</f>
        <v>89</v>
      </c>
      <c r="Q43" s="38" t="str">
        <f>TEXT((O43-P43)*60,"00")</f>
        <v>43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43</v>
      </c>
      <c r="U43" s="40" t="str">
        <f>IF(L43="",IF(G43&gt;0,"W","E"),"")</f>
        <v>W</v>
      </c>
      <c r="V43" s="44"/>
      <c r="W43" s="22">
        <f>IF(S43="due",90*(I43+K43),S43+T43/60)</f>
        <v>89.716666666666669</v>
      </c>
      <c r="X43" s="22">
        <f>IF(R43="",W43,IF(R43="N",IF(U43="E",180+W43,180-W43),IF(U43="E",360-W43,W43)))</f>
        <v>90.283333333333331</v>
      </c>
      <c r="Y43" s="22">
        <f>RADIANS(X43)</f>
        <v>1.5757414263422138</v>
      </c>
      <c r="Z43" s="64"/>
      <c r="AA43" s="58">
        <f>-M43*COS(Y43)</f>
        <v>8.1396968175511175E-2</v>
      </c>
      <c r="AB43" s="58">
        <f>-M43*SIN(Y43)</f>
        <v>-16.459993151100445</v>
      </c>
      <c r="AC43" s="64"/>
      <c r="AD43" s="82">
        <f>$AA$40/$M$40*M43</f>
        <v>4.6952366963817126E-4</v>
      </c>
      <c r="AE43" s="82">
        <f>$AB$40/$M$40*M43</f>
        <v>-2.1252198135837143E-4</v>
      </c>
      <c r="AF43" s="22">
        <f t="shared" si="0"/>
        <v>8.0927444505872997E-2</v>
      </c>
      <c r="AG43" s="22">
        <f t="shared" si="0"/>
        <v>-16.459780629119088</v>
      </c>
      <c r="AH43" s="64"/>
      <c r="AI43" s="25">
        <f>A43</f>
        <v>2</v>
      </c>
      <c r="AJ43" s="82">
        <f t="shared" si="1"/>
        <v>719501.82933703624</v>
      </c>
      <c r="AK43" s="82">
        <f t="shared" si="1"/>
        <v>465003.96422678797</v>
      </c>
      <c r="AL43" s="66"/>
      <c r="AM43" s="9" t="str">
        <f>IF(A44=0,A43&amp;" - 1",A43&amp;" - "&amp;A44)</f>
        <v>2 - 3</v>
      </c>
      <c r="AN43" s="18">
        <f>AN42+F42+F43</f>
        <v>-0.67999999993480742</v>
      </c>
      <c r="AO43" s="18">
        <f>AN43*G43</f>
        <v>-11.192799998941179</v>
      </c>
      <c r="AP43" s="9" t="str">
        <f>D43&amp;","&amp;C43</f>
        <v>465003.87,719501.69</v>
      </c>
    </row>
    <row r="44" spans="1:44" s="46" customFormat="1">
      <c r="A44" s="20">
        <f>A43+1</f>
        <v>3</v>
      </c>
      <c r="B44" s="44"/>
      <c r="C44" s="60">
        <v>719501.77</v>
      </c>
      <c r="D44" s="60">
        <v>464987.41</v>
      </c>
      <c r="E44" s="79"/>
      <c r="F44" s="72">
        <f>IF(C45=0,C44-$C$42,C44-C45)</f>
        <v>-59.939999999944121</v>
      </c>
      <c r="G44" s="72">
        <f>IF(D45=0,D44-$D$42,D44-D45)</f>
        <v>-0.28000000002793968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59.940653983697217</v>
      </c>
      <c r="N44" s="22">
        <f>IF(F44=0,,ATAN(G44/F44))</f>
        <v>4.6713040272102387E-3</v>
      </c>
      <c r="O44" s="22">
        <f>ABS(DEGREES(N44))</f>
        <v>0.26764600558161133</v>
      </c>
      <c r="P44" s="24" t="str">
        <f>TEXT(INT(O44),"00")</f>
        <v>00</v>
      </c>
      <c r="Q44" s="25" t="str">
        <f>TEXT((O44-P44)*60,"00")</f>
        <v>16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16</v>
      </c>
      <c r="U44" s="24" t="str">
        <f>IF(L44="",IF(G44&gt;0,"W","E"),"")</f>
        <v>E</v>
      </c>
      <c r="V44" s="44"/>
      <c r="W44" s="22">
        <f>IF(S44="due",90*(I44+K44),S44+T44/60)</f>
        <v>0.26666666666666666</v>
      </c>
      <c r="X44" s="22">
        <f>IF(R44="",W44,IF(R44="N",IF(U44="E",180+W44,180-W44),IF(U44="E",360-W44,W44)))</f>
        <v>180.26666666666668</v>
      </c>
      <c r="Y44" s="22">
        <f>RADIANS(X44)</f>
        <v>3.146246864928445</v>
      </c>
      <c r="Z44" s="64"/>
      <c r="AA44" s="58">
        <f>-M44*COS(Y44)</f>
        <v>59.940004777140885</v>
      </c>
      <c r="AB44" s="58">
        <f>-M44*SIN(Y44)</f>
        <v>0.27897546423489084</v>
      </c>
      <c r="AC44" s="64"/>
      <c r="AD44" s="82">
        <f>$AA$40/$M$40*M44</f>
        <v>1.7097948613888669E-3</v>
      </c>
      <c r="AE44" s="82">
        <f>$AB$40/$M$40*M44</f>
        <v>-7.7390984769467935E-4</v>
      </c>
      <c r="AF44" s="22">
        <f>AA44-AD44</f>
        <v>59.938294982279494</v>
      </c>
      <c r="AG44" s="22">
        <f>AB44-AE44</f>
        <v>0.27974937408258549</v>
      </c>
      <c r="AH44" s="64"/>
      <c r="AI44" s="25">
        <f>A44</f>
        <v>3</v>
      </c>
      <c r="AJ44" s="82">
        <f t="shared" si="1"/>
        <v>719501.91026448074</v>
      </c>
      <c r="AK44" s="82">
        <f t="shared" si="1"/>
        <v>464987.50444615883</v>
      </c>
      <c r="AL44" s="66"/>
      <c r="AM44" s="9" t="str">
        <f>IF(A45=0,A44&amp;" - 1",A44&amp;" - "&amp;A45)</f>
        <v>3 - 4</v>
      </c>
      <c r="AN44" s="18">
        <f>AN43+F43+F44</f>
        <v>-60.699999999953434</v>
      </c>
      <c r="AO44" s="18">
        <f>AN44*G44</f>
        <v>16.996000001682901</v>
      </c>
      <c r="AP44" s="9" t="str">
        <f>D44&amp;","&amp;C44</f>
        <v>464987.41,719501.77</v>
      </c>
    </row>
    <row r="45" spans="1:44" s="46" customFormat="1">
      <c r="A45" s="20">
        <f t="shared" ref="A45:A46" si="2">A44+1</f>
        <v>4</v>
      </c>
      <c r="B45" s="44"/>
      <c r="C45" s="60">
        <v>719561.71</v>
      </c>
      <c r="D45" s="60">
        <v>464987.69</v>
      </c>
      <c r="E45" s="79"/>
      <c r="F45" s="72">
        <f t="shared" ref="F45:F46" si="3">IF(C46=0,C45-$C$42,C45-C46)</f>
        <v>2.3900000000139698</v>
      </c>
      <c r="G45" s="72">
        <f t="shared" ref="G45:G46" si="4">IF(D46=0,D45-$D$42,D45-D46)</f>
        <v>-25.89000000001397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26.000080769120512</v>
      </c>
      <c r="N45" s="22">
        <f t="shared" ref="N45:N46" si="11">IF(F45=0,,ATAN(G45/F45))</f>
        <v>-1.4787435858387812</v>
      </c>
      <c r="O45" s="22">
        <f t="shared" ref="O45:O46" si="12">ABS(DEGREES(N45))</f>
        <v>84.72576645060353</v>
      </c>
      <c r="P45" s="24" t="str">
        <f t="shared" ref="P45:P46" si="13">TEXT(INT(O45),"00")</f>
        <v>84</v>
      </c>
      <c r="Q45" s="25" t="str">
        <f t="shared" ref="Q45:Q46" si="14">TEXT((O45-P45)*60,"00")</f>
        <v>44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84</v>
      </c>
      <c r="T45" s="25" t="str">
        <f t="shared" ref="T45:T46" si="17">IF(L45="",IF(INT(Q45)=60,"00",Q45),L45)</f>
        <v>44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84.733333333333334</v>
      </c>
      <c r="X45" s="22">
        <f t="shared" ref="X45:X46" si="20">IF(R45="",W45,IF(R45="N",IF(U45="E",180+W45,180-W45),IF(U45="E",360-W45,W45)))</f>
        <v>275.26666666666665</v>
      </c>
      <c r="Y45" s="22">
        <f t="shared" ref="Y45:Y46" si="21">RADIANS(X45)</f>
        <v>4.8043096543230579</v>
      </c>
      <c r="Z45" s="64"/>
      <c r="AA45" s="58">
        <f t="shared" ref="AA45:AA46" si="22">-M45*COS(Y45)</f>
        <v>-2.3865807640916024</v>
      </c>
      <c r="AB45" s="58">
        <f t="shared" ref="AB45:AB46" si="23">-M45*SIN(Y45)</f>
        <v>25.890315414402703</v>
      </c>
      <c r="AC45" s="64"/>
      <c r="AD45" s="82">
        <f t="shared" ref="AD45:AD46" si="24">$AA$40/$M$40*M45</f>
        <v>7.4164697146662198E-4</v>
      </c>
      <c r="AE45" s="82">
        <f t="shared" ref="AE45:AE46" si="25">$AB$40/$M$40*M45</f>
        <v>-3.3569401083865657E-4</v>
      </c>
      <c r="AF45" s="22">
        <f t="shared" ref="AF45:AF46" si="26">AA45-AD45</f>
        <v>-2.3873224110630691</v>
      </c>
      <c r="AG45" s="22">
        <f t="shared" ref="AG45:AG46" si="27">AB45-AE45</f>
        <v>25.890651108413543</v>
      </c>
      <c r="AH45" s="64"/>
      <c r="AI45" s="25">
        <f t="shared" ref="AI45:AI46" si="28">A45</f>
        <v>4</v>
      </c>
      <c r="AJ45" s="82">
        <f t="shared" ref="AJ45:AJ46" si="29">AJ44+AF44</f>
        <v>719561.84855946305</v>
      </c>
      <c r="AK45" s="82">
        <f t="shared" ref="AK45:AK46" si="30">AK44+AG44</f>
        <v>464987.78419553291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-118.24999999988358</v>
      </c>
      <c r="AO45" s="18">
        <f t="shared" ref="AO45:AO46" si="33">AN45*G45</f>
        <v>3061.4924999986379</v>
      </c>
      <c r="AP45" s="9" t="str">
        <f t="shared" ref="AP45:AP46" si="34">D45&amp;","&amp;C45</f>
        <v>464987.69,719561.71</v>
      </c>
    </row>
    <row r="46" spans="1:44" s="46" customFormat="1">
      <c r="A46" s="20">
        <f t="shared" si="2"/>
        <v>5</v>
      </c>
      <c r="B46" s="44"/>
      <c r="C46" s="60">
        <v>719559.32</v>
      </c>
      <c r="D46" s="60">
        <v>465013.58</v>
      </c>
      <c r="E46" s="79"/>
      <c r="F46" s="72">
        <f t="shared" si="3"/>
        <v>57.929999999934807</v>
      </c>
      <c r="G46" s="72">
        <f t="shared" si="4"/>
        <v>1.3300000000162981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57.945265552868854</v>
      </c>
      <c r="N46" s="22">
        <f t="shared" si="11"/>
        <v>2.2954710705480622E-2</v>
      </c>
      <c r="O46" s="22">
        <f t="shared" si="12"/>
        <v>1.3152080433678082</v>
      </c>
      <c r="P46" s="24" t="str">
        <f t="shared" si="13"/>
        <v>01</v>
      </c>
      <c r="Q46" s="25" t="str">
        <f t="shared" si="14"/>
        <v>19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19</v>
      </c>
      <c r="U46" s="24" t="str">
        <f t="shared" si="18"/>
        <v>W</v>
      </c>
      <c r="V46" s="44"/>
      <c r="W46" s="22">
        <f t="shared" si="19"/>
        <v>1.3166666666666667</v>
      </c>
      <c r="X46" s="22">
        <f t="shared" si="20"/>
        <v>1.3166666666666667</v>
      </c>
      <c r="Y46" s="22">
        <f t="shared" si="21"/>
        <v>2.2980168484592004E-2</v>
      </c>
      <c r="Z46" s="64"/>
      <c r="AA46" s="58">
        <f t="shared" si="22"/>
        <v>-57.929966122316415</v>
      </c>
      <c r="AB46" s="58">
        <f t="shared" si="23"/>
        <v>-1.331474768729074</v>
      </c>
      <c r="AC46" s="64"/>
      <c r="AD46" s="82">
        <f t="shared" si="24"/>
        <v>1.6528768156426016E-3</v>
      </c>
      <c r="AE46" s="82">
        <f t="shared" si="25"/>
        <v>-7.481468528996257E-4</v>
      </c>
      <c r="AF46" s="22">
        <f t="shared" si="26"/>
        <v>-57.931618999132056</v>
      </c>
      <c r="AG46" s="22">
        <f t="shared" si="27"/>
        <v>-1.3307266218761744</v>
      </c>
      <c r="AH46" s="64"/>
      <c r="AI46" s="25">
        <f t="shared" si="28"/>
        <v>5</v>
      </c>
      <c r="AJ46" s="82">
        <f t="shared" si="29"/>
        <v>719559.46123705199</v>
      </c>
      <c r="AK46" s="82">
        <f t="shared" si="30"/>
        <v>465013.67484664131</v>
      </c>
      <c r="AL46" s="66"/>
      <c r="AM46" s="9" t="str">
        <f t="shared" si="31"/>
        <v>5 - 1</v>
      </c>
      <c r="AN46" s="18">
        <f t="shared" si="32"/>
        <v>-57.929999999934807</v>
      </c>
      <c r="AO46" s="18">
        <f t="shared" si="33"/>
        <v>-77.046900000857448</v>
      </c>
      <c r="AP46" s="9" t="str">
        <f t="shared" si="34"/>
        <v>465013.58,719559.32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M53" sqref="M5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94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2940.0334000003641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1470.016700000182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9.8418269751894671E-3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17294.588103791379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170.21034372468483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1.6491149240515091E-3</v>
      </c>
      <c r="AB40" s="91">
        <f>SUM(AB42:AB65536)</f>
        <v>9.7026789175380657E-3</v>
      </c>
      <c r="AC40" s="91"/>
      <c r="AD40" s="91">
        <f>SUM(AD42:AD65536)</f>
        <v>1.6491149240515093E-3</v>
      </c>
      <c r="AE40" s="91">
        <f>SUM(AE42:AE65536)</f>
        <v>9.7026789175380674E-3</v>
      </c>
      <c r="AF40" s="91">
        <f>SUM(AF42:AF65536)</f>
        <v>-6.7723604502134549E-15</v>
      </c>
      <c r="AG40" s="91">
        <f>SUM(AG42:AG65536)</f>
        <v>0</v>
      </c>
      <c r="AH40" s="92"/>
      <c r="AI40" s="93">
        <v>1</v>
      </c>
      <c r="AJ40" s="92">
        <f>AJ44+AF44</f>
        <v>719562.06310165953</v>
      </c>
      <c r="AK40" s="92">
        <f>AK44+AG44</f>
        <v>464987.93515161751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1726.3000000000466</v>
      </c>
      <c r="G41" s="72">
        <f>IF(D42=0,D41-$D$41,D41-D42)</f>
        <v>-2520.4400000000023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3054.9516335942494</v>
      </c>
      <c r="N41" s="36">
        <f>IF(F41=0,,ATAN(G41/F41))</f>
        <v>-0.97026296435662829</v>
      </c>
      <c r="O41" s="36">
        <f>ABS(DEGREES(N41))</f>
        <v>55.591972875487031</v>
      </c>
      <c r="P41" s="37" t="str">
        <f>TEXT(INT(O41),"00")</f>
        <v>55</v>
      </c>
      <c r="Q41" s="38" t="str">
        <f>TEXT((O41-P41)*60,"00")</f>
        <v>36</v>
      </c>
      <c r="R41" s="39" t="str">
        <f>IF(L41="",IF(F41&gt;0,"S","N"),"")</f>
        <v>S</v>
      </c>
      <c r="S41" s="25" t="str">
        <f>IF(L41="",IF(INT(Q41)=60,INT(P41+1),P41),"due")</f>
        <v>55</v>
      </c>
      <c r="T41" s="38" t="str">
        <f>IF(L41="",IF(INT(Q41)=60,"00",Q41),L41)</f>
        <v>36</v>
      </c>
      <c r="U41" s="40" t="str">
        <f>IF(L41="",IF(G41&gt;0,"W","E"),"")</f>
        <v>E</v>
      </c>
      <c r="V41" s="41"/>
      <c r="W41" s="22">
        <f>IF(S41="due",90*(I41+K41),S41+T41/60)</f>
        <v>55.6</v>
      </c>
      <c r="X41" s="22">
        <f>IF(R41="",W41,IF(R41="N",IF(U41="E",180+W41,180-W41),IF(U41="E",360-W41,W41)))</f>
        <v>304.39999999999998</v>
      </c>
      <c r="Y41" s="22">
        <f>RADIANS(X41)</f>
        <v>5.312782243070739</v>
      </c>
      <c r="Z41" s="64"/>
      <c r="AA41" s="58">
        <f>-M41*COS(Y41)</f>
        <v>-1725.9468700398616</v>
      </c>
      <c r="AB41" s="58">
        <f>-M41*SIN(Y41)</f>
        <v>2520.6818294659442</v>
      </c>
      <c r="AC41" s="64"/>
      <c r="AD41" s="22">
        <v>0</v>
      </c>
      <c r="AE41" s="22">
        <v>0</v>
      </c>
      <c r="AF41" s="22">
        <f t="shared" ref="AF41:AG43" si="0">AA41-AD41</f>
        <v>-1725.9468700398616</v>
      </c>
      <c r="AG41" s="22">
        <f t="shared" si="0"/>
        <v>2520.6818294659442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719502.32</v>
      </c>
      <c r="D42" s="60">
        <v>464970.66</v>
      </c>
      <c r="E42" s="79"/>
      <c r="F42" s="72">
        <f>IF(C43=0,C42-$C$42,C42-C43)</f>
        <v>2.1300000000046566</v>
      </c>
      <c r="G42" s="72">
        <f>IF(D43=0,D42-$D$42,D42-D43)</f>
        <v>8.8499999999767169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9.1027138810141519</v>
      </c>
      <c r="N42" s="36">
        <f>IF(F42=0,,ATAN(G42/F42))</f>
        <v>1.3346104026919197</v>
      </c>
      <c r="O42" s="36">
        <f>ABS(DEGREES(N42))</f>
        <v>76.467543368502234</v>
      </c>
      <c r="P42" s="37" t="str">
        <f>TEXT(INT(O42),"00")</f>
        <v>76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76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76.466666666666669</v>
      </c>
      <c r="X42" s="22">
        <f>IF(R42="",W42,IF(R42="N",IF(U42="E",180+W42,180-W42),IF(U42="E",360-W42,W42)))</f>
        <v>76.466666666666669</v>
      </c>
      <c r="Y42" s="22">
        <f>RADIANS(X42)</f>
        <v>1.3345951013583306</v>
      </c>
      <c r="Z42" s="64"/>
      <c r="AA42" s="58">
        <f>-M42*COS(Y42)</f>
        <v>-2.130135416557565</v>
      </c>
      <c r="AB42" s="58">
        <f>-M42*SIN(Y42)</f>
        <v>-8.8499674071001451</v>
      </c>
      <c r="AC42" s="64"/>
      <c r="AD42" s="82">
        <f>$AA$40/$M$40*M42</f>
        <v>8.8193355245391183E-5</v>
      </c>
      <c r="AE42" s="82">
        <f>$AB$40/$M$40*M42</f>
        <v>5.188915557832127E-4</v>
      </c>
      <c r="AF42" s="22">
        <f t="shared" si="0"/>
        <v>-2.1302236099128105</v>
      </c>
      <c r="AG42" s="22">
        <f t="shared" si="0"/>
        <v>-8.8504862986559285</v>
      </c>
      <c r="AH42" s="63"/>
      <c r="AI42" s="38">
        <f>A42</f>
        <v>1</v>
      </c>
      <c r="AJ42" s="82">
        <f t="shared" ref="AJ42:AK44" si="1">AJ41+AF41</f>
        <v>719502.67312996008</v>
      </c>
      <c r="AK42" s="82">
        <f t="shared" si="1"/>
        <v>464970.90182946593</v>
      </c>
      <c r="AL42" s="66"/>
      <c r="AM42" s="9" t="str">
        <f>IF(A43=0,A42&amp;" - 1",A42&amp;" - "&amp;A43)</f>
        <v>1 - 2</v>
      </c>
      <c r="AN42" s="18">
        <f>F42</f>
        <v>2.1300000000046566</v>
      </c>
      <c r="AO42" s="18">
        <f>AN42*G42</f>
        <v>18.850499999991619</v>
      </c>
      <c r="AP42" s="9" t="str">
        <f>D42&amp;","&amp;C42</f>
        <v>464970.66,719502.32</v>
      </c>
    </row>
    <row r="43" spans="1:44">
      <c r="A43" s="20">
        <f>A42+1</f>
        <v>2</v>
      </c>
      <c r="B43" s="44"/>
      <c r="C43" s="60">
        <v>719500.19</v>
      </c>
      <c r="D43" s="60">
        <v>464961.81</v>
      </c>
      <c r="E43" s="79"/>
      <c r="F43" s="72">
        <f>IF(C44=0,C43-$C$42,C43-C44)</f>
        <v>-60.340000000083819</v>
      </c>
      <c r="G43" s="72">
        <f>IF(D44=0,D43-$D$42,D43-D44)</f>
        <v>-1.8699999999953434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60.368969678222086</v>
      </c>
      <c r="N43" s="36">
        <f>IF(F43=0,,ATAN(G43/F43))</f>
        <v>3.0981134690608224E-2</v>
      </c>
      <c r="O43" s="36">
        <f>ABS(DEGREES(N43))</f>
        <v>1.7750882622981947</v>
      </c>
      <c r="P43" s="37" t="str">
        <f>TEXT(INT(O43),"00")</f>
        <v>01</v>
      </c>
      <c r="Q43" s="38" t="str">
        <f>TEXT((O43-P43)*60,"00")</f>
        <v>47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47</v>
      </c>
      <c r="U43" s="40" t="str">
        <f>IF(L43="",IF(G43&gt;0,"W","E"),"")</f>
        <v>E</v>
      </c>
      <c r="V43" s="44"/>
      <c r="W43" s="22">
        <f>IF(S43="due",90*(I43+K43),S43+T43/60)</f>
        <v>1.7833333333333332</v>
      </c>
      <c r="X43" s="22">
        <f>IF(R43="",W43,IF(R43="N",IF(U43="E",180+W43,180-W43),IF(U43="E",360-W43,W43)))</f>
        <v>181.78333333333333</v>
      </c>
      <c r="Y43" s="22">
        <f>RADIANS(X43)</f>
        <v>3.1727176919170255</v>
      </c>
      <c r="Z43" s="64"/>
      <c r="AA43" s="58">
        <f>-M43*COS(Y43)</f>
        <v>60.339730275516153</v>
      </c>
      <c r="AB43" s="58">
        <f>-M43*SIN(Y43)</f>
        <v>1.8786831260370589</v>
      </c>
      <c r="AC43" s="64"/>
      <c r="AD43" s="82">
        <f>$AA$40/$M$40*M43</f>
        <v>5.8489611540295011E-4</v>
      </c>
      <c r="AE43" s="82">
        <f>$AB$40/$M$40*M43</f>
        <v>3.4412757565299061E-3</v>
      </c>
      <c r="AF43" s="22">
        <f t="shared" si="0"/>
        <v>60.339145379400748</v>
      </c>
      <c r="AG43" s="22">
        <f t="shared" si="0"/>
        <v>1.875241850280529</v>
      </c>
      <c r="AH43" s="64"/>
      <c r="AI43" s="25">
        <f>A43</f>
        <v>2</v>
      </c>
      <c r="AJ43" s="82">
        <f t="shared" si="1"/>
        <v>719500.54290635022</v>
      </c>
      <c r="AK43" s="82">
        <f t="shared" si="1"/>
        <v>464962.05134316726</v>
      </c>
      <c r="AL43" s="66"/>
      <c r="AM43" s="9" t="str">
        <f>IF(A44=0,A43&amp;" - 1",A43&amp;" - "&amp;A44)</f>
        <v>2 - 3</v>
      </c>
      <c r="AN43" s="18">
        <f>AN42+F42+F43</f>
        <v>-56.080000000074506</v>
      </c>
      <c r="AO43" s="18">
        <f>AN43*G43</f>
        <v>104.86959999987819</v>
      </c>
      <c r="AP43" s="9" t="str">
        <f>D43&amp;","&amp;C43</f>
        <v>464961.81,719500.19</v>
      </c>
    </row>
    <row r="44" spans="1:44" s="46" customFormat="1">
      <c r="A44" s="20">
        <f>A43+1</f>
        <v>3</v>
      </c>
      <c r="B44" s="44"/>
      <c r="C44" s="60">
        <v>719560.53</v>
      </c>
      <c r="D44" s="60">
        <v>464963.68</v>
      </c>
      <c r="E44" s="79"/>
      <c r="F44" s="72">
        <f>IF(C45=0,C44-$C$42,C44-C45)</f>
        <v>-1.1799999999348074</v>
      </c>
      <c r="G44" s="72">
        <f>IF(D45=0,D44-$D$42,D44-D45)</f>
        <v>-24.010000000009313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24.038978763672414</v>
      </c>
      <c r="N44" s="22">
        <f>IF(F44=0,,ATAN(G44/F44))</f>
        <v>1.5216896488472109</v>
      </c>
      <c r="O44" s="22">
        <f>ABS(DEGREES(N44))</f>
        <v>87.186394607689465</v>
      </c>
      <c r="P44" s="24" t="str">
        <f>TEXT(INT(O44),"00")</f>
        <v>87</v>
      </c>
      <c r="Q44" s="25" t="str">
        <f>TEXT((O44-P44)*60,"00")</f>
        <v>11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87.183333333333337</v>
      </c>
      <c r="X44" s="22">
        <f>IF(R44="",W44,IF(R44="N",IF(U44="E",180+W44,180-W44),IF(U44="E",360-W44,W44)))</f>
        <v>267.18333333333334</v>
      </c>
      <c r="Y44" s="22">
        <f>RADIANS(X44)</f>
        <v>4.6632288731201825</v>
      </c>
      <c r="Z44" s="64"/>
      <c r="AA44" s="58">
        <f>-M44*COS(Y44)</f>
        <v>1.1812828361468179</v>
      </c>
      <c r="AB44" s="58">
        <f>-M44*SIN(Y44)</f>
        <v>24.00993691914492</v>
      </c>
      <c r="AC44" s="64"/>
      <c r="AD44" s="82">
        <f>$AA$40/$M$40*M44</f>
        <v>2.329061663975726E-4</v>
      </c>
      <c r="AE44" s="82">
        <f>$AB$40/$M$40*M44</f>
        <v>1.3703191436279529E-3</v>
      </c>
      <c r="AF44" s="22">
        <f>AA44-AD44</f>
        <v>1.1810499299804205</v>
      </c>
      <c r="AG44" s="22">
        <f>AB44-AE44</f>
        <v>24.008566600001291</v>
      </c>
      <c r="AH44" s="64"/>
      <c r="AI44" s="25">
        <f>A44</f>
        <v>3</v>
      </c>
      <c r="AJ44" s="82">
        <f t="shared" si="1"/>
        <v>719560.8820517296</v>
      </c>
      <c r="AK44" s="82">
        <f t="shared" si="1"/>
        <v>464963.92658501753</v>
      </c>
      <c r="AL44" s="66"/>
      <c r="AM44" s="9" t="str">
        <f>IF(A45=0,A44&amp;" - 1",A44&amp;" - "&amp;A45)</f>
        <v>3 - 4</v>
      </c>
      <c r="AN44" s="18">
        <f>AN43+F43+F44</f>
        <v>-117.60000000009313</v>
      </c>
      <c r="AO44" s="18">
        <f>AN44*G44</f>
        <v>2823.5760000033315</v>
      </c>
      <c r="AP44" s="9" t="str">
        <f>D44&amp;","&amp;C44</f>
        <v>464963.68,719560.53</v>
      </c>
    </row>
    <row r="45" spans="1:44" s="46" customFormat="1">
      <c r="A45" s="20">
        <f t="shared" ref="A45:A46" si="2">A44+1</f>
        <v>4</v>
      </c>
      <c r="B45" s="44"/>
      <c r="C45" s="60">
        <v>719561.71</v>
      </c>
      <c r="D45" s="60">
        <v>464987.69</v>
      </c>
      <c r="E45" s="79"/>
      <c r="F45" s="72">
        <f t="shared" ref="F45:F46" si="3">IF(C46=0,C45-$C$42,C45-C46)</f>
        <v>59.939999999944121</v>
      </c>
      <c r="G45" s="72">
        <f t="shared" ref="G45:G46" si="4">IF(D46=0,D45-$D$42,D45-D46)</f>
        <v>0.28000000002793968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59.940653983697217</v>
      </c>
      <c r="N45" s="22">
        <f t="shared" ref="N45:N46" si="11">IF(F45=0,,ATAN(G45/F45))</f>
        <v>4.6713040272102387E-3</v>
      </c>
      <c r="O45" s="22">
        <f t="shared" ref="O45:O46" si="12">ABS(DEGREES(N45))</f>
        <v>0.26764600558161133</v>
      </c>
      <c r="P45" s="24" t="str">
        <f t="shared" ref="P45:P46" si="13">TEXT(INT(O45),"00")</f>
        <v>00</v>
      </c>
      <c r="Q45" s="25" t="str">
        <f t="shared" ref="Q45:Q46" si="14">TEXT((O45-P45)*60,"00")</f>
        <v>16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16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0.26666666666666666</v>
      </c>
      <c r="X45" s="22">
        <f t="shared" ref="X45:X46" si="20">IF(R45="",W45,IF(R45="N",IF(U45="E",180+W45,180-W45),IF(U45="E",360-W45,W45)))</f>
        <v>0.26666666666666666</v>
      </c>
      <c r="Y45" s="22">
        <f t="shared" ref="Y45:Y46" si="21">RADIANS(X45)</f>
        <v>4.6542113386515453E-3</v>
      </c>
      <c r="Z45" s="64"/>
      <c r="AA45" s="58">
        <f t="shared" ref="AA45:AA46" si="22">-M45*COS(Y45)</f>
        <v>-59.940004777140885</v>
      </c>
      <c r="AB45" s="58">
        <f t="shared" ref="AB45:AB46" si="23">-M45*SIN(Y45)</f>
        <v>-0.27897546423488007</v>
      </c>
      <c r="AC45" s="64"/>
      <c r="AD45" s="82">
        <f t="shared" ref="AD45:AD46" si="24">$AA$40/$M$40*M45</f>
        <v>5.8074629824971674E-4</v>
      </c>
      <c r="AE45" s="82">
        <f t="shared" ref="AE45:AE46" si="25">$AB$40/$M$40*M45</f>
        <v>3.4168600273305153E-3</v>
      </c>
      <c r="AF45" s="22">
        <f t="shared" ref="AF45:AF46" si="26">AA45-AD45</f>
        <v>-59.940585523439132</v>
      </c>
      <c r="AG45" s="22">
        <f t="shared" ref="AG45:AG46" si="27">AB45-AE45</f>
        <v>-0.28239232426221056</v>
      </c>
      <c r="AH45" s="64"/>
      <c r="AI45" s="25">
        <f t="shared" ref="AI45:AI46" si="28">A45</f>
        <v>4</v>
      </c>
      <c r="AJ45" s="82">
        <f t="shared" ref="AJ45:AJ46" si="29">AJ44+AF44</f>
        <v>719562.06310165953</v>
      </c>
      <c r="AK45" s="82">
        <f t="shared" ref="AK45:AK46" si="30">AK44+AG44</f>
        <v>464987.93515161751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-58.840000000083819</v>
      </c>
      <c r="AO45" s="18">
        <f t="shared" ref="AO45:AO46" si="33">AN45*G45</f>
        <v>-16.475200001667439</v>
      </c>
      <c r="AP45" s="9" t="str">
        <f t="shared" ref="AP45:AP46" si="34">D45&amp;","&amp;C45</f>
        <v>464987.69,719561.71</v>
      </c>
    </row>
    <row r="46" spans="1:44" s="46" customFormat="1">
      <c r="A46" s="20">
        <f t="shared" si="2"/>
        <v>5</v>
      </c>
      <c r="B46" s="44"/>
      <c r="C46" s="60">
        <v>719501.77</v>
      </c>
      <c r="D46" s="60">
        <v>464987.41</v>
      </c>
      <c r="E46" s="79"/>
      <c r="F46" s="72">
        <f t="shared" si="3"/>
        <v>-0.54999999993015081</v>
      </c>
      <c r="G46" s="72">
        <f t="shared" si="4"/>
        <v>16.75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16.759027418078986</v>
      </c>
      <c r="N46" s="22">
        <f t="shared" si="11"/>
        <v>-1.5379722993720992</v>
      </c>
      <c r="O46" s="22">
        <f t="shared" si="12"/>
        <v>88.119321762052039</v>
      </c>
      <c r="P46" s="24" t="str">
        <f t="shared" si="13"/>
        <v>88</v>
      </c>
      <c r="Q46" s="25" t="str">
        <f t="shared" si="14"/>
        <v>07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07</v>
      </c>
      <c r="U46" s="24" t="str">
        <f t="shared" si="18"/>
        <v>W</v>
      </c>
      <c r="V46" s="44"/>
      <c r="W46" s="22">
        <f t="shared" si="19"/>
        <v>88.11666666666666</v>
      </c>
      <c r="X46" s="22">
        <f t="shared" si="20"/>
        <v>91.88333333333334</v>
      </c>
      <c r="Y46" s="22">
        <f t="shared" si="21"/>
        <v>1.6036666943741233</v>
      </c>
      <c r="Z46" s="64"/>
      <c r="AA46" s="58">
        <f t="shared" si="22"/>
        <v>0.55077619695952718</v>
      </c>
      <c r="AB46" s="58">
        <f t="shared" si="23"/>
        <v>-16.749974494929418</v>
      </c>
      <c r="AC46" s="64"/>
      <c r="AD46" s="82">
        <f t="shared" si="24"/>
        <v>1.6237298875587861E-4</v>
      </c>
      <c r="AE46" s="82">
        <f t="shared" si="25"/>
        <v>9.5533243426647969E-4</v>
      </c>
      <c r="AF46" s="22">
        <f t="shared" si="26"/>
        <v>0.5506138239707713</v>
      </c>
      <c r="AG46" s="22">
        <f t="shared" si="27"/>
        <v>-16.750929827363684</v>
      </c>
      <c r="AH46" s="64"/>
      <c r="AI46" s="25">
        <f t="shared" si="28"/>
        <v>5</v>
      </c>
      <c r="AJ46" s="82">
        <f t="shared" si="29"/>
        <v>719502.12251613603</v>
      </c>
      <c r="AK46" s="82">
        <f t="shared" si="30"/>
        <v>464987.65275929327</v>
      </c>
      <c r="AL46" s="66"/>
      <c r="AM46" s="9" t="str">
        <f t="shared" si="31"/>
        <v>5 - 1</v>
      </c>
      <c r="AN46" s="18">
        <f t="shared" si="32"/>
        <v>0.54999999993015081</v>
      </c>
      <c r="AO46" s="18">
        <f t="shared" si="33"/>
        <v>9.212499998830026</v>
      </c>
      <c r="AP46" s="9" t="str">
        <f t="shared" si="34"/>
        <v>464987.41,719501.77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4712</vt:lpstr>
      <vt:lpstr>4713</vt:lpstr>
      <vt:lpstr>4714</vt:lpstr>
      <vt:lpstr>4715</vt:lpstr>
      <vt:lpstr>4716</vt:lpstr>
      <vt:lpstr>4717</vt:lpstr>
      <vt:lpstr>4718</vt:lpstr>
      <vt:lpstr>4719</vt:lpstr>
      <vt:lpstr>4720</vt:lpstr>
      <vt:lpstr>4721</vt:lpstr>
      <vt:lpstr>'4712'!Print_Area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2007-05-24T04:25:02Z</dcterms:modified>
</cp:coreProperties>
</file>