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722" sheetId="2" r:id="rId1"/>
    <sheet name="4723" sheetId="4" r:id="rId2"/>
    <sheet name="4724" sheetId="5" r:id="rId3"/>
    <sheet name="4725" sheetId="6" r:id="rId4"/>
    <sheet name="4726" sheetId="7" r:id="rId5"/>
    <sheet name="4727" sheetId="8" r:id="rId6"/>
    <sheet name="4728" sheetId="9" r:id="rId7"/>
    <sheet name="4729" sheetId="10" r:id="rId8"/>
    <sheet name="4730" sheetId="11" r:id="rId9"/>
    <sheet name="4731" sheetId="3" r:id="rId10"/>
  </sheets>
  <definedNames>
    <definedName name="_xlnm.Print_Area" localSheetId="0">'4722'!$A$1:$AJ$43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7" i="5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7" i="2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AM47"/>
  <c r="AI47"/>
  <c r="AM46"/>
  <c r="L47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5" i="9"/>
  <c r="AA45"/>
  <c r="AB45" i="8"/>
  <c r="AA45"/>
  <c r="AB45" i="7"/>
  <c r="AA45"/>
  <c r="AB46" i="6"/>
  <c r="AA46"/>
  <c r="AB45"/>
  <c r="AA45"/>
  <c r="AB47" i="5"/>
  <c r="AA47"/>
  <c r="AB46"/>
  <c r="AA46"/>
  <c r="AB45"/>
  <c r="AA45"/>
  <c r="AB46" i="4"/>
  <c r="AA46"/>
  <c r="AB45"/>
  <c r="AA45"/>
  <c r="AB42" i="2"/>
  <c r="AA42"/>
  <c r="AB43"/>
  <c r="AA43"/>
  <c r="AB44"/>
  <c r="AA44"/>
  <c r="AB47"/>
  <c r="AA47"/>
  <c r="AB46"/>
  <c r="AA46"/>
  <c r="AB45"/>
  <c r="AA45"/>
  <c r="AN46"/>
  <c r="AO45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N47" i="2"/>
  <c r="AO47" s="1"/>
  <c r="AO46"/>
  <c r="C28" s="1"/>
  <c r="C29" s="1"/>
  <c r="AA40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5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2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0"/>
  <c r="AK45"/>
  <c r="AK40"/>
  <c r="AJ45" i="6"/>
  <c r="AJ46" s="1"/>
  <c r="AJ40"/>
  <c r="AK45"/>
  <c r="AK46" s="1"/>
  <c r="AK40"/>
  <c r="AJ45" i="5"/>
  <c r="AJ46" s="1"/>
  <c r="AJ47" s="1"/>
  <c r="AJ40"/>
  <c r="AK45"/>
  <c r="AK46" s="1"/>
  <c r="AK47" s="1"/>
  <c r="AK40"/>
  <c r="AJ45" i="4"/>
  <c r="AJ46" s="1"/>
  <c r="AJ40"/>
  <c r="AK45"/>
  <c r="AK46" s="1"/>
  <c r="AK40"/>
  <c r="AJ40" i="2"/>
  <c r="AJ45"/>
  <c r="AJ46" s="1"/>
  <c r="AJ47" s="1"/>
  <c r="AK40"/>
  <c r="AK45"/>
  <c r="AK46" s="1"/>
  <c r="AK47" s="1"/>
</calcChain>
</file>

<file path=xl/sharedStrings.xml><?xml version="1.0" encoding="utf-8"?>
<sst xmlns="http://schemas.openxmlformats.org/spreadsheetml/2006/main" count="930" uniqueCount="102">
  <si>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</si>
  <si>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</si>
  <si>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</si>
  <si>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</si>
  <si>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</si>
  <si>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</si>
  <si>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</si>
  <si>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</si>
  <si>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</si>
  <si>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</si>
  <si>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</si>
  <si>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</si>
  <si>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</si>
  <si>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</si>
  <si>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</si>
  <si>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</si>
  <si>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</si>
  <si>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</si>
  <si>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</si>
  <si>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</si>
  <si>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</si>
  <si>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</si>
  <si>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</si>
  <si>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</si>
  <si>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</si>
  <si>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</si>
  <si>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</si>
  <si>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</si>
  <si>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</si>
  <si>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</si>
  <si>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</si>
  <si>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</si>
  <si>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</si>
  <si>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</si>
  <si>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</si>
  <si>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</si>
  <si>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</si>
  <si>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</si>
  <si>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</si>
  <si>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</si>
  <si>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</si>
  <si>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</si>
  <si>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</si>
  <si>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</si>
  <si>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</si>
  <si>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</si>
  <si>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</si>
  <si>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</si>
  <si>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</si>
  <si>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</si>
  <si>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</si>
  <si>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</si>
  <si>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</si>
  <si>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</si>
  <si>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</si>
  <si>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</si>
  <si>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</si>
  <si>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4722</t>
  </si>
  <si>
    <t>Reyes, Wencislao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</si>
  <si>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</si>
  <si>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</si>
  <si>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</si>
  <si>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</si>
  <si>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</si>
  <si>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</si>
  <si>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</si>
  <si>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16, 1972</t>
  </si>
  <si>
    <t>1,382.19</t>
  </si>
  <si>
    <t>BLLM 1</t>
  </si>
  <si>
    <t>4723</t>
  </si>
  <si>
    <t>Japsay, Bienvenido</t>
  </si>
  <si>
    <t>Bo. 1 Lopez Jaena</t>
  </si>
  <si>
    <t>1,392.96</t>
  </si>
  <si>
    <t>4724</t>
  </si>
  <si>
    <t>Dogorian, Teodoro</t>
  </si>
  <si>
    <t>6 30 N. 124 41 E.</t>
  </si>
  <si>
    <t>November 15, 1972</t>
  </si>
  <si>
    <t>1,389.26</t>
  </si>
  <si>
    <t>4725</t>
  </si>
  <si>
    <t>Espleques, Teopisto</t>
  </si>
  <si>
    <t xml:space="preserve">409 C-4 </t>
  </si>
  <si>
    <t>1,195.94</t>
  </si>
  <si>
    <t>4726</t>
  </si>
  <si>
    <t>Mirasol, Gloria</t>
  </si>
  <si>
    <t>1,192.60</t>
  </si>
  <si>
    <t>4727</t>
  </si>
  <si>
    <t>Laucero, Victor</t>
  </si>
  <si>
    <t>1,175.90</t>
  </si>
  <si>
    <t>4728</t>
  </si>
  <si>
    <t>Mirasol, Vicente</t>
  </si>
  <si>
    <t>1,233.56</t>
  </si>
  <si>
    <t>4729</t>
  </si>
  <si>
    <t>Mirasol, Zosimo</t>
  </si>
  <si>
    <t>1,211.67</t>
  </si>
  <si>
    <t>4730</t>
  </si>
  <si>
    <t>Almonacid, Enrique</t>
  </si>
  <si>
    <t>November 18, 1972</t>
  </si>
  <si>
    <t>1,485.32</t>
  </si>
  <si>
    <t>4731</t>
  </si>
  <si>
    <t>Paragoya,Virginia</t>
  </si>
  <si>
    <t>Nov. 17, 1972</t>
  </si>
  <si>
    <t>1,540.46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</si>
</sst>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C48" sqref="C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2764.3753999955084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1382.1876999977542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2.8767569015861172E-3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52321.404122549779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150.5159604102214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-1.7767305608984429E-4</v>
      </c>
      <c r="AB40" s="91">
        <f>SUM(AB42:AB65536)</f>
        <v>2.8712649748783292E-3</v>
      </c>
      <c r="AC40" s="91"/>
      <c r="AD40" s="91">
        <f>SUM(AD42:AD65536)</f>
        <v>-1.7767305608984429E-4</v>
      </c>
      <c r="AE40" s="91">
        <f>SUM(AE42:AE65536)</f>
        <v>2.8712649748783292E-3</v>
      </c>
      <c r="AF40" s="91">
        <f>SUM(AF42:AF65536)</f>
        <v>6.6613381477509392E-15</v>
      </c>
      <c r="AG40" s="91">
        <f>SUM(AG42:AG65536)</f>
        <v>0</v>
      </c>
      <c r="AH40" s="92"/>
      <c r="AI40" s="93">
        <v>1</v>
      </c>
      <c r="AJ40" s="92">
        <f>AJ44+AF44</f>
        <v>719464.48441069783</v>
      </c>
      <c r="AK40" s="92">
        <f>AK44+AG44</f>
        <v>464936.32369728503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1726.3000000000466</v>
      </c>
      <c r="G41" s="72">
        <f>IF(D42=0,D41-$D$41,D41-D42)</f>
        <v>-2520.4400000000023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3054.9516335942494</v>
      </c>
      <c r="N41" s="36">
        <f>IF(F41=0,,ATAN(G41/F41))</f>
        <v>-0.97026296435662829</v>
      </c>
      <c r="O41" s="36">
        <f>ABS(DEGREES(N41))</f>
        <v>55.591972875487031</v>
      </c>
      <c r="P41" s="37" t="str">
        <f>TEXT(INT(O41),"00")</f>
        <v>55</v>
      </c>
      <c r="Q41" s="38" t="str">
        <f>TEXT((O41-P41)*60,"00")</f>
        <v>36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36</v>
      </c>
      <c r="U41" s="40" t="str">
        <f>IF(L41="",IF(G41&gt;0,"W","E"),"")</f>
        <v>E</v>
      </c>
      <c r="V41" s="41"/>
      <c r="W41" s="22">
        <f>IF(S41="due",90*(I41+K41),S41+T41/60)</f>
        <v>55.6</v>
      </c>
      <c r="X41" s="22">
        <f>IF(R41="",W41,IF(R41="N",IF(U41="E",180+W41,180-W41),IF(U41="E",360-W41,W41)))</f>
        <v>304.39999999999998</v>
      </c>
      <c r="Y41" s="22">
        <f>RADIANS(X41)</f>
        <v>5.312782243070739</v>
      </c>
      <c r="Z41" s="64"/>
      <c r="AA41" s="58">
        <f>-M41*COS(Y41)</f>
        <v>-1725.9468700398616</v>
      </c>
      <c r="AB41" s="58">
        <f>-M41*SIN(Y41)</f>
        <v>2520.6818294659442</v>
      </c>
      <c r="AC41" s="64"/>
      <c r="AD41" s="22">
        <v>0</v>
      </c>
      <c r="AE41" s="22">
        <v>0</v>
      </c>
      <c r="AF41" s="22">
        <f t="shared" ref="AF41:AG43" si="0">AA41-AD41</f>
        <v>-1725.9468700398616</v>
      </c>
      <c r="AG41" s="22">
        <f t="shared" si="0"/>
        <v>2520.6818294659442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719502.32</v>
      </c>
      <c r="D42" s="60">
        <v>464970.66</v>
      </c>
      <c r="E42" s="79"/>
      <c r="F42" s="72">
        <f>IF(C43=0,C42-$C$42,C42-C43)</f>
        <v>42.019999999902211</v>
      </c>
      <c r="G42" s="72">
        <f>IF(D43=0,D42-$D$42,D42-D43)</f>
        <v>1.1399999999557622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42.03546122016126</v>
      </c>
      <c r="N42" s="36">
        <f>IF(F42=0,,ATAN(G42/F42))</f>
        <v>2.7123284880182851E-2</v>
      </c>
      <c r="O42" s="36">
        <f>ABS(DEGREES(N42))</f>
        <v>1.5540497501654762</v>
      </c>
      <c r="P42" s="37" t="str">
        <f>TEXT(INT(O42),"00")</f>
        <v>01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1.55</v>
      </c>
      <c r="X42" s="22">
        <f>IF(R42="",W42,IF(R42="N",IF(U42="E",180+W42,180-W42),IF(U42="E",360-W42,W42)))</f>
        <v>1.55</v>
      </c>
      <c r="Y42" s="22">
        <f>RADIANS(X42)</f>
        <v>2.7052603405912107E-2</v>
      </c>
      <c r="Z42" s="64"/>
      <c r="AA42" s="58">
        <f>-M42*COS(Y42)</f>
        <v>-42.020080471819568</v>
      </c>
      <c r="AB42" s="58">
        <f>-M42*SIN(Y42)</f>
        <v>-1.1370299615617392</v>
      </c>
      <c r="AC42" s="64"/>
      <c r="AD42" s="82">
        <f>$AA$40/$M$40*M42</f>
        <v>-4.9619780113531418E-5</v>
      </c>
      <c r="AE42" s="82">
        <f>$AB$40/$M$40*M42</f>
        <v>8.0187474587651122E-4</v>
      </c>
      <c r="AF42" s="22">
        <f t="shared" si="0"/>
        <v>-42.020030852039454</v>
      </c>
      <c r="AG42" s="22">
        <f t="shared" si="0"/>
        <v>-1.1378318363076156</v>
      </c>
      <c r="AH42" s="63"/>
      <c r="AI42" s="38">
        <f>A42</f>
        <v>1</v>
      </c>
      <c r="AJ42" s="82">
        <f t="shared" ref="AJ42:AK44" si="1">AJ41+AF41</f>
        <v>719502.67312996008</v>
      </c>
      <c r="AK42" s="82">
        <f t="shared" si="1"/>
        <v>464970.90182946593</v>
      </c>
      <c r="AL42" s="66"/>
      <c r="AM42" s="9" t="str">
        <f>IF(A43=0,A42&amp;" - 1",A42&amp;" - "&amp;A43)</f>
        <v>1 - 2</v>
      </c>
      <c r="AN42" s="18">
        <f>F42</f>
        <v>42.019999999902211</v>
      </c>
      <c r="AO42" s="18">
        <f>AN42*G42</f>
        <v>47.90279999802965</v>
      </c>
      <c r="AP42" s="9" t="str">
        <f>D42&amp;","&amp;C42</f>
        <v>464970.66,719502.32</v>
      </c>
    </row>
    <row r="43" spans="1:44">
      <c r="A43" s="20">
        <f>A42+1</f>
        <v>2</v>
      </c>
      <c r="B43" s="44"/>
      <c r="C43" s="60">
        <v>719460.3</v>
      </c>
      <c r="D43" s="60">
        <v>464969.52</v>
      </c>
      <c r="E43" s="79"/>
      <c r="F43" s="72">
        <f>IF(C44=0,C43-$C$42,C43-C44)</f>
        <v>-0.88999999989755452</v>
      </c>
      <c r="G43" s="72">
        <f>IF(D44=0,D43-$D$42,D43-D44)</f>
        <v>30.619999999995343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30.632931625940284</v>
      </c>
      <c r="N43" s="36">
        <f>IF(F43=0,,ATAN(G43/F43))</f>
        <v>-1.54173853797106</v>
      </c>
      <c r="O43" s="36">
        <f>ABS(DEGREES(N43))</f>
        <v>88.33511133841175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W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91.666666666666671</v>
      </c>
      <c r="Y43" s="22">
        <f>RADIANS(X43)</f>
        <v>1.5998851476614688</v>
      </c>
      <c r="Z43" s="64"/>
      <c r="AA43" s="58">
        <f>-M43*COS(Y43)</f>
        <v>0.89095020061743724</v>
      </c>
      <c r="AB43" s="58">
        <f>-M43*SIN(Y43)</f>
        <v>-30.619972366733975</v>
      </c>
      <c r="AC43" s="64"/>
      <c r="AD43" s="82">
        <f>$AA$40/$M$40*M43</f>
        <v>-3.6159929911342797E-5</v>
      </c>
      <c r="AE43" s="82">
        <f>$AB$40/$M$40*M43</f>
        <v>5.8435838575316996E-4</v>
      </c>
      <c r="AF43" s="22">
        <f t="shared" si="0"/>
        <v>0.89098636054734859</v>
      </c>
      <c r="AG43" s="22">
        <f t="shared" si="0"/>
        <v>-30.62055672511973</v>
      </c>
      <c r="AH43" s="64"/>
      <c r="AI43" s="25">
        <f>A43</f>
        <v>2</v>
      </c>
      <c r="AJ43" s="82">
        <f t="shared" si="1"/>
        <v>719460.65309910802</v>
      </c>
      <c r="AK43" s="82">
        <f t="shared" si="1"/>
        <v>464969.76399762963</v>
      </c>
      <c r="AL43" s="66"/>
      <c r="AM43" s="9" t="str">
        <f>IF(A44=0,A43&amp;" - 1",A43&amp;" - "&amp;A44)</f>
        <v>2 - 3</v>
      </c>
      <c r="AN43" s="18">
        <f>AN42+F42+F43</f>
        <v>83.149999999906868</v>
      </c>
      <c r="AO43" s="18">
        <f>AN43*G43</f>
        <v>2546.0529999967612</v>
      </c>
      <c r="AP43" s="9" t="str">
        <f>D43&amp;","&amp;C43</f>
        <v>464969.52,719460.3</v>
      </c>
    </row>
    <row r="44" spans="1:44" s="46" customFormat="1">
      <c r="A44" s="20">
        <f>A43+1</f>
        <v>3</v>
      </c>
      <c r="B44" s="44"/>
      <c r="C44" s="60">
        <v>719461.19</v>
      </c>
      <c r="D44" s="60">
        <v>464938.9</v>
      </c>
      <c r="E44" s="79"/>
      <c r="F44" s="72">
        <f>IF(C45=0,C44-$C$42,C44-C45)</f>
        <v>-2.940000000060536</v>
      </c>
      <c r="G44" s="72">
        <f>IF(D45=0,D44-$D$42,D44-D45)</f>
        <v>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4.0738188472728316</v>
      </c>
      <c r="N44" s="22">
        <f>IF(F44=0,,ATAN(G44/F44))</f>
        <v>-0.76456784335218231</v>
      </c>
      <c r="O44" s="22">
        <f>ABS(DEGREES(N44))</f>
        <v>43.806510575499502</v>
      </c>
      <c r="P44" s="24" t="str">
        <f>TEXT(INT(O44),"00")</f>
        <v>43</v>
      </c>
      <c r="Q44" s="25" t="str">
        <f>TEXT((O44-P44)*60,"00")</f>
        <v>48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48</v>
      </c>
      <c r="U44" s="24" t="str">
        <f>IF(L44="",IF(G44&gt;0,"W","E"),"")</f>
        <v>W</v>
      </c>
      <c r="V44" s="44"/>
      <c r="W44" s="22">
        <f>IF(S44="due",90*(I44+K44),S44+T44/60)</f>
        <v>43.8</v>
      </c>
      <c r="X44" s="22">
        <f>IF(R44="",W44,IF(R44="N",IF(U44="E",180+W44,180-W44),IF(U44="E",360-W44,W44)))</f>
        <v>136.19999999999999</v>
      </c>
      <c r="Y44" s="22">
        <f>RADIANS(X44)</f>
        <v>2.3771384412162768</v>
      </c>
      <c r="Z44" s="64"/>
      <c r="AA44" s="58">
        <f>-M44*COS(Y44)</f>
        <v>2.9403204204390456</v>
      </c>
      <c r="AB44" s="58">
        <f>-M44*SIN(Y44)</f>
        <v>-2.8196659067244996</v>
      </c>
      <c r="AC44" s="64"/>
      <c r="AD44" s="82">
        <f>$AA$40/$M$40*M44</f>
        <v>-4.8088444745572475E-6</v>
      </c>
      <c r="AE44" s="82">
        <f>$AB$40/$M$40*M44</f>
        <v>7.7712777690115042E-5</v>
      </c>
      <c r="AF44" s="22">
        <f>AA44-AD44</f>
        <v>2.9403252292835202</v>
      </c>
      <c r="AG44" s="22">
        <f>AB44-AE44</f>
        <v>-2.8197436195021899</v>
      </c>
      <c r="AH44" s="64"/>
      <c r="AI44" s="25">
        <f>A44</f>
        <v>3</v>
      </c>
      <c r="AJ44" s="82">
        <f t="shared" si="1"/>
        <v>719461.54408546851</v>
      </c>
      <c r="AK44" s="82">
        <f t="shared" si="1"/>
        <v>464939.1434409045</v>
      </c>
      <c r="AL44" s="66"/>
      <c r="AM44" s="9" t="str">
        <f>IF(A45=0,A44&amp;" - 1",A44&amp;" - "&amp;A45)</f>
        <v>3 - 4</v>
      </c>
      <c r="AN44" s="18">
        <f>AN43+F43+F44</f>
        <v>79.319999999948777</v>
      </c>
      <c r="AO44" s="18">
        <f>AN44*G44</f>
        <v>223.68240000040959</v>
      </c>
      <c r="AP44" s="9" t="str">
        <f>D44&amp;","&amp;C44</f>
        <v>464938.9,719461.19</v>
      </c>
    </row>
    <row r="45" spans="1:44" s="46" customFormat="1">
      <c r="A45" s="20">
        <f t="shared" ref="A45:A47" si="2">A44+1</f>
        <v>4</v>
      </c>
      <c r="B45" s="44"/>
      <c r="C45" s="60">
        <v>719464.13</v>
      </c>
      <c r="D45" s="60">
        <v>464936.08</v>
      </c>
      <c r="E45" s="79"/>
      <c r="F45" s="72">
        <f t="shared" ref="F45:F47" si="3">IF(C46=0,C45-$C$42,C45-C46)</f>
        <v>-38.449999999953434</v>
      </c>
      <c r="G45" s="72">
        <f t="shared" ref="G45:G47" si="4">IF(D46=0,D45-$D$42,D45-D46)</f>
        <v>0.38000000000465661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38.451877717433028</v>
      </c>
      <c r="N45" s="22">
        <f t="shared" ref="N45:N47" si="11">IF(F45=0,,ATAN(G45/F45))</f>
        <v>-9.8826431421952139E-3</v>
      </c>
      <c r="O45" s="22">
        <f t="shared" ref="O45:O47" si="12">ABS(DEGREES(N45))</f>
        <v>0.566233742481692</v>
      </c>
      <c r="P45" s="24" t="str">
        <f t="shared" ref="P45:P47" si="13">TEXT(INT(O45),"00")</f>
        <v>00</v>
      </c>
      <c r="Q45" s="25" t="str">
        <f t="shared" ref="Q45:Q47" si="14">TEXT((O45-P45)*60,"00")</f>
        <v>34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00</v>
      </c>
      <c r="T45" s="25" t="str">
        <f t="shared" ref="T45:T47" si="17">IF(L45="",IF(INT(Q45)=60,"00",Q45),L45)</f>
        <v>34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0.56666666666666665</v>
      </c>
      <c r="X45" s="22">
        <f t="shared" ref="X45:X47" si="20">IF(R45="",W45,IF(R45="N",IF(U45="E",180+W45,180-W45),IF(U45="E",360-W45,W45)))</f>
        <v>179.43333333333334</v>
      </c>
      <c r="Y45" s="22">
        <f t="shared" ref="Y45:Y47" si="21">RADIANS(X45)</f>
        <v>3.1317024544951586</v>
      </c>
      <c r="Z45" s="64"/>
      <c r="AA45" s="58">
        <f t="shared" ref="AA45:AA47" si="22">-M45*COS(Y45)</f>
        <v>38.449997127593903</v>
      </c>
      <c r="AB45" s="58">
        <f t="shared" ref="AB45:AB47" si="23">-M45*SIN(Y45)</f>
        <v>-0.38029052636510163</v>
      </c>
      <c r="AC45" s="64"/>
      <c r="AD45" s="82">
        <f t="shared" ref="AD45:AD47" si="24">$AA$40/$M$40*M45</f>
        <v>-4.5389622521289558E-5</v>
      </c>
      <c r="AE45" s="82">
        <f t="shared" ref="AE45:AE47" si="25">$AB$40/$M$40*M45</f>
        <v>7.3351377094805689E-4</v>
      </c>
      <c r="AF45" s="22">
        <f t="shared" ref="AF45:AF47" si="26">AA45-AD45</f>
        <v>38.450042517216424</v>
      </c>
      <c r="AG45" s="22">
        <f t="shared" ref="AG45:AG47" si="27">AB45-AE45</f>
        <v>-0.38102404013604968</v>
      </c>
      <c r="AH45" s="64"/>
      <c r="AI45" s="25">
        <f t="shared" ref="AI45:AI47" si="28">A45</f>
        <v>4</v>
      </c>
      <c r="AJ45" s="82">
        <f t="shared" ref="AJ45:AJ47" si="29">AJ44+AF44</f>
        <v>719464.48441069783</v>
      </c>
      <c r="AK45" s="82">
        <f t="shared" ref="AK45:AK47" si="30">AK44+AG44</f>
        <v>464936.32369728503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37.929999999934807</v>
      </c>
      <c r="AO45" s="18">
        <f t="shared" ref="AO45:AO47" si="33">AN45*G45</f>
        <v>14.413400000151853</v>
      </c>
      <c r="AP45" s="9" t="str">
        <f t="shared" ref="AP45:AP47" si="34">D45&amp;","&amp;C45</f>
        <v>464936.08,719464.13</v>
      </c>
    </row>
    <row r="46" spans="1:44" s="46" customFormat="1">
      <c r="A46" s="20">
        <f t="shared" si="2"/>
        <v>5</v>
      </c>
      <c r="B46" s="44"/>
      <c r="C46" s="60">
        <v>719502.58</v>
      </c>
      <c r="D46" s="60">
        <v>464935.7</v>
      </c>
      <c r="E46" s="79"/>
      <c r="F46" s="72">
        <f t="shared" si="3"/>
        <v>2.3900000000139698</v>
      </c>
      <c r="G46" s="72">
        <f t="shared" si="4"/>
        <v>-26.10999999998603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26.219157118399846</v>
      </c>
      <c r="N46" s="22">
        <f t="shared" si="11"/>
        <v>-1.4795148927122852</v>
      </c>
      <c r="O46" s="22">
        <f t="shared" si="12"/>
        <v>84.769959079164735</v>
      </c>
      <c r="P46" s="24" t="str">
        <f t="shared" si="13"/>
        <v>84</v>
      </c>
      <c r="Q46" s="25" t="str">
        <f t="shared" si="14"/>
        <v>46</v>
      </c>
      <c r="R46" s="23" t="str">
        <f t="shared" si="15"/>
        <v>S</v>
      </c>
      <c r="S46" s="25" t="str">
        <f t="shared" si="16"/>
        <v>84</v>
      </c>
      <c r="T46" s="25" t="str">
        <f t="shared" si="17"/>
        <v>46</v>
      </c>
      <c r="U46" s="24" t="str">
        <f t="shared" si="18"/>
        <v>E</v>
      </c>
      <c r="V46" s="44"/>
      <c r="W46" s="22">
        <f t="shared" si="19"/>
        <v>84.766666666666666</v>
      </c>
      <c r="X46" s="22">
        <f t="shared" si="20"/>
        <v>275.23333333333335</v>
      </c>
      <c r="Y46" s="22">
        <f t="shared" si="21"/>
        <v>4.8037278779057262</v>
      </c>
      <c r="Z46" s="64"/>
      <c r="AA46" s="58">
        <f t="shared" si="22"/>
        <v>-2.3915003664444714</v>
      </c>
      <c r="AB46" s="58">
        <f t="shared" si="23"/>
        <v>26.109862619260049</v>
      </c>
      <c r="AC46" s="64"/>
      <c r="AD46" s="82">
        <f t="shared" si="24"/>
        <v>-3.094979270390747E-5</v>
      </c>
      <c r="AE46" s="82">
        <f t="shared" si="25"/>
        <v>5.0016056303741306E-4</v>
      </c>
      <c r="AF46" s="22">
        <f t="shared" si="26"/>
        <v>-2.3914694166517676</v>
      </c>
      <c r="AG46" s="22">
        <f t="shared" si="27"/>
        <v>26.10936245869701</v>
      </c>
      <c r="AH46" s="64"/>
      <c r="AI46" s="25">
        <f t="shared" si="28"/>
        <v>5</v>
      </c>
      <c r="AJ46" s="82">
        <f t="shared" si="29"/>
        <v>719502.9344532151</v>
      </c>
      <c r="AK46" s="82">
        <f t="shared" si="30"/>
        <v>464935.94267324492</v>
      </c>
      <c r="AL46" s="66"/>
      <c r="AM46" s="9" t="str">
        <f t="shared" si="31"/>
        <v>5 - 6</v>
      </c>
      <c r="AN46" s="18">
        <f t="shared" si="32"/>
        <v>1.8699999999953434</v>
      </c>
      <c r="AO46" s="18">
        <f t="shared" si="33"/>
        <v>-48.82569999985229</v>
      </c>
      <c r="AP46" s="9" t="str">
        <f t="shared" si="34"/>
        <v>464935.7,719502.58</v>
      </c>
    </row>
    <row r="47" spans="1:44" s="46" customFormat="1">
      <c r="A47" s="20">
        <f t="shared" si="2"/>
        <v>6</v>
      </c>
      <c r="B47" s="44"/>
      <c r="C47" s="60">
        <v>719500.19</v>
      </c>
      <c r="D47" s="60">
        <v>464961.81</v>
      </c>
      <c r="E47" s="79"/>
      <c r="F47" s="72">
        <f t="shared" si="3"/>
        <v>-2.1300000000046566</v>
      </c>
      <c r="G47" s="72">
        <f t="shared" si="4"/>
        <v>-8.8499999999767169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9.1027138810141519</v>
      </c>
      <c r="N47" s="22">
        <f t="shared" si="11"/>
        <v>1.3346104026919197</v>
      </c>
      <c r="O47" s="22">
        <f t="shared" si="12"/>
        <v>76.467543368502234</v>
      </c>
      <c r="P47" s="24" t="str">
        <f t="shared" si="13"/>
        <v>76</v>
      </c>
      <c r="Q47" s="25" t="str">
        <f t="shared" si="14"/>
        <v>28</v>
      </c>
      <c r="R47" s="23" t="str">
        <f t="shared" si="15"/>
        <v>N</v>
      </c>
      <c r="S47" s="25" t="str">
        <f t="shared" si="16"/>
        <v>76</v>
      </c>
      <c r="T47" s="25" t="str">
        <f t="shared" si="17"/>
        <v>28</v>
      </c>
      <c r="U47" s="24" t="str">
        <f t="shared" si="18"/>
        <v>E</v>
      </c>
      <c r="V47" s="44"/>
      <c r="W47" s="22">
        <f t="shared" si="19"/>
        <v>76.466666666666669</v>
      </c>
      <c r="X47" s="22">
        <f t="shared" si="20"/>
        <v>256.4666666666667</v>
      </c>
      <c r="Y47" s="22">
        <f t="shared" si="21"/>
        <v>4.4761877549481239</v>
      </c>
      <c r="Z47" s="64"/>
      <c r="AA47" s="58">
        <f t="shared" si="22"/>
        <v>2.1301354165575641</v>
      </c>
      <c r="AB47" s="58">
        <f t="shared" si="23"/>
        <v>8.8499674071001451</v>
      </c>
      <c r="AC47" s="64"/>
      <c r="AD47" s="82">
        <f t="shared" si="24"/>
        <v>-1.0745086365215804E-5</v>
      </c>
      <c r="AE47" s="82">
        <f t="shared" si="25"/>
        <v>1.7364473157306331E-4</v>
      </c>
      <c r="AF47" s="22">
        <f t="shared" si="26"/>
        <v>2.1301461616439292</v>
      </c>
      <c r="AG47" s="22">
        <f t="shared" si="27"/>
        <v>8.8497937623685718</v>
      </c>
      <c r="AH47" s="64"/>
      <c r="AI47" s="25">
        <f t="shared" si="28"/>
        <v>6</v>
      </c>
      <c r="AJ47" s="82">
        <f t="shared" si="29"/>
        <v>719500.54298379843</v>
      </c>
      <c r="AK47" s="82">
        <f t="shared" si="30"/>
        <v>464962.05203570361</v>
      </c>
      <c r="AL47" s="66"/>
      <c r="AM47" s="9" t="str">
        <f t="shared" si="31"/>
        <v>6 - 1</v>
      </c>
      <c r="AN47" s="18">
        <f t="shared" si="32"/>
        <v>2.1300000000046566</v>
      </c>
      <c r="AO47" s="18">
        <f t="shared" si="33"/>
        <v>-18.850499999991619</v>
      </c>
      <c r="AP47" s="9" t="str">
        <f t="shared" si="34"/>
        <v>464961.81,719500.19</v>
      </c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99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100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101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3080.9170000011704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1540.4585000005852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3.7974804792146573E-3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42775.051440440482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162.43742284247554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-3.7776604821786464E-3</v>
      </c>
      <c r="AB40" s="91">
        <f>SUM(AB42:AB65536)</f>
        <v>-3.8747809151251644E-4</v>
      </c>
      <c r="AC40" s="91"/>
      <c r="AD40" s="91">
        <f>SUM(AD42:AD65536)</f>
        <v>-3.7776604821786464E-3</v>
      </c>
      <c r="AE40" s="91">
        <f>SUM(AE42:AE65536)</f>
        <v>-3.8747809151251644E-4</v>
      </c>
      <c r="AF40" s="91">
        <f>SUM(AF42:AF65536)</f>
        <v>0</v>
      </c>
      <c r="AG40" s="91">
        <f>SUM(AG42:AG65536)</f>
        <v>1.7763568394002505E-15</v>
      </c>
      <c r="AH40" s="92"/>
      <c r="AI40" s="93">
        <v>1</v>
      </c>
      <c r="AJ40" s="92">
        <f>AJ44+AF44</f>
        <v>719707.74589153612</v>
      </c>
      <c r="AK40" s="92">
        <f>AK44+AG44</f>
        <v>464697.81350718962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1470.0799999999581</v>
      </c>
      <c r="G41" s="72">
        <f>IF(D42=0,D41-$D$41,D41-D42)</f>
        <v>-2248.6800000000512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2686.5771808753434</v>
      </c>
      <c r="N41" s="36">
        <f>IF(F41=0,,ATAN(G41/F41))</f>
        <v>-0.99178771995238935</v>
      </c>
      <c r="O41" s="36">
        <f>ABS(DEGREES(N41))</f>
        <v>56.825250526174734</v>
      </c>
      <c r="P41" s="37" t="str">
        <f>TEXT(INT(O41),"00")</f>
        <v>56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50</v>
      </c>
      <c r="U41" s="40" t="str">
        <f>IF(L41="",IF(G41&gt;0,"W","E"),"")</f>
        <v>E</v>
      </c>
      <c r="V41" s="41"/>
      <c r="W41" s="22">
        <f>IF(S41="due",90*(I41+K41),S41+T41/60)</f>
        <v>56.833333333333336</v>
      </c>
      <c r="X41" s="22">
        <f>IF(R41="",W41,IF(R41="N",IF(U41="E",180+W41,180-W41),IF(U41="E",360-W41,W41)))</f>
        <v>303.16666666666669</v>
      </c>
      <c r="Y41" s="22">
        <f>RADIANS(X41)</f>
        <v>5.2912565156294757</v>
      </c>
      <c r="Z41" s="64"/>
      <c r="AA41" s="58">
        <f>-M41*COS(Y41)</f>
        <v>-1469.7627604924714</v>
      </c>
      <c r="AB41" s="58">
        <f>-M41*SIN(Y41)</f>
        <v>2248.8873641580317</v>
      </c>
      <c r="AC41" s="64"/>
      <c r="AD41" s="22">
        <v>0</v>
      </c>
      <c r="AE41" s="22">
        <v>0</v>
      </c>
      <c r="AF41" s="22">
        <f t="shared" ref="AF41:AG43" si="0">AA41-AD41</f>
        <v>-1469.7627604924714</v>
      </c>
      <c r="AG41" s="22">
        <f t="shared" si="0"/>
        <v>2248.8873641580317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719758.54</v>
      </c>
      <c r="D42" s="60">
        <v>464698.9</v>
      </c>
      <c r="E42" s="79"/>
      <c r="F42" s="72">
        <f>IF(C43=0,C42-$C$42,C42-C43)</f>
        <v>1.3300000000745058</v>
      </c>
      <c r="G42" s="72">
        <f>IF(D43=0,D42-$D$42,D42-D43)</f>
        <v>-30.539999999979045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30.568946661586466</v>
      </c>
      <c r="N42" s="36">
        <f>IF(F42=0,,ATAN(G42/F42))</f>
        <v>-1.5272743834436493</v>
      </c>
      <c r="O42" s="36">
        <f>ABS(DEGREES(N42))</f>
        <v>87.506376329766084</v>
      </c>
      <c r="P42" s="37" t="str">
        <f>TEXT(INT(O42),"00")</f>
        <v>87</v>
      </c>
      <c r="Q42" s="38" t="str">
        <f>TEXT((O42-P42)*60,"00")</f>
        <v>30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87.5</v>
      </c>
      <c r="X42" s="22">
        <f>IF(R42="",W42,IF(R42="N",IF(U42="E",180+W42,180-W42),IF(U42="E",360-W42,W42)))</f>
        <v>272.5</v>
      </c>
      <c r="Y42" s="22">
        <f>RADIANS(X42)</f>
        <v>4.7560222116845479</v>
      </c>
      <c r="Z42" s="64"/>
      <c r="AA42" s="58">
        <f>-M42*COS(Y42)</f>
        <v>-1.3333987257820277</v>
      </c>
      <c r="AB42" s="58">
        <f>-M42*SIN(Y42)</f>
        <v>30.539851797888627</v>
      </c>
      <c r="AC42" s="64"/>
      <c r="AD42" s="82">
        <f>$AA$40/$M$40*M42</f>
        <v>-7.1091439253680145E-4</v>
      </c>
      <c r="AE42" s="82">
        <f>$AB$40/$M$40*M42</f>
        <v>-7.2919139596704772E-5</v>
      </c>
      <c r="AF42" s="22">
        <f t="shared" si="0"/>
        <v>-1.3326878113894909</v>
      </c>
      <c r="AG42" s="22">
        <f t="shared" si="0"/>
        <v>30.539924717028224</v>
      </c>
      <c r="AH42" s="63"/>
      <c r="AI42" s="38">
        <f>A42</f>
        <v>1</v>
      </c>
      <c r="AJ42" s="82">
        <f t="shared" ref="AJ42:AK44" si="1">AJ41+AF41</f>
        <v>719758.85723950749</v>
      </c>
      <c r="AK42" s="82">
        <f t="shared" si="1"/>
        <v>464699.10736415803</v>
      </c>
      <c r="AL42" s="66"/>
      <c r="AM42" s="9" t="str">
        <f>IF(A43=0,A42&amp;" - 1",A42&amp;" - "&amp;A43)</f>
        <v>1 - 2</v>
      </c>
      <c r="AN42" s="18">
        <f>F42</f>
        <v>1.3300000000745058</v>
      </c>
      <c r="AO42" s="18">
        <f>AN42*G42</f>
        <v>-40.618200002247541</v>
      </c>
      <c r="AP42" s="9" t="str">
        <f>D42&amp;","&amp;C42</f>
        <v>464698.9,719758.54</v>
      </c>
    </row>
    <row r="43" spans="1:44">
      <c r="A43" s="20">
        <f>A42+1</f>
        <v>2</v>
      </c>
      <c r="B43" s="44"/>
      <c r="C43" s="60">
        <v>719757.21</v>
      </c>
      <c r="D43" s="60">
        <v>464729.44</v>
      </c>
      <c r="E43" s="79"/>
      <c r="F43" s="72">
        <f>IF(C44=0,C43-$C$42,C43-C44)</f>
        <v>50.89000000001397</v>
      </c>
      <c r="G43" s="72">
        <f>IF(D44=0,D43-$D$42,D43-D44)</f>
        <v>2.0499999999883585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50.931273300413118</v>
      </c>
      <c r="N43" s="36">
        <f>IF(F43=0,,ATAN(G43/F43))</f>
        <v>4.0261195159166679E-2</v>
      </c>
      <c r="O43" s="36">
        <f>ABS(DEGREES(N43))</f>
        <v>2.3067965607727916</v>
      </c>
      <c r="P43" s="37" t="str">
        <f>TEXT(INT(O43),"00")</f>
        <v>02</v>
      </c>
      <c r="Q43" s="38" t="str">
        <f>TEXT((O43-P43)*60,"00")</f>
        <v>18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2.2999999999999998</v>
      </c>
      <c r="X43" s="22">
        <f>IF(R43="",W43,IF(R43="N",IF(U43="E",180+W43,180-W43),IF(U43="E",360-W43,W43)))</f>
        <v>2.2999999999999998</v>
      </c>
      <c r="Y43" s="22">
        <f>RADIANS(X43)</f>
        <v>4.014257279586958E-2</v>
      </c>
      <c r="Z43" s="64"/>
      <c r="AA43" s="58">
        <f>-M43*COS(Y43)</f>
        <v>-50.890242817814816</v>
      </c>
      <c r="AB43" s="58">
        <f>-M43*SIN(Y43)</f>
        <v>-2.0439632935112781</v>
      </c>
      <c r="AC43" s="64"/>
      <c r="AD43" s="82">
        <f>$AA$40/$M$40*M43</f>
        <v>-1.1844626385176826E-3</v>
      </c>
      <c r="AE43" s="82">
        <f>$AB$40/$M$40*M43</f>
        <v>-1.2149141639537294E-4</v>
      </c>
      <c r="AF43" s="22">
        <f t="shared" si="0"/>
        <v>-50.889058355176296</v>
      </c>
      <c r="AG43" s="22">
        <f t="shared" si="0"/>
        <v>-2.043841802094883</v>
      </c>
      <c r="AH43" s="64"/>
      <c r="AI43" s="25">
        <f>A43</f>
        <v>2</v>
      </c>
      <c r="AJ43" s="82">
        <f t="shared" si="1"/>
        <v>719757.52455169614</v>
      </c>
      <c r="AK43" s="82">
        <f t="shared" si="1"/>
        <v>464729.64728887507</v>
      </c>
      <c r="AL43" s="66"/>
      <c r="AM43" s="9" t="str">
        <f>IF(A44=0,A43&amp;" - 1",A43&amp;" - "&amp;A44)</f>
        <v>2 - 3</v>
      </c>
      <c r="AN43" s="18">
        <f>AN42+F42+F43</f>
        <v>53.550000000162981</v>
      </c>
      <c r="AO43" s="18">
        <f>AN43*G43</f>
        <v>109.77749999971071</v>
      </c>
      <c r="AP43" s="9" t="str">
        <f>D43&amp;","&amp;C43</f>
        <v>464729.44,719757.21</v>
      </c>
    </row>
    <row r="44" spans="1:44" s="46" customFormat="1">
      <c r="A44" s="20">
        <f>A43+1</f>
        <v>3</v>
      </c>
      <c r="B44" s="44"/>
      <c r="C44" s="60">
        <v>719706.32</v>
      </c>
      <c r="D44" s="60">
        <v>464727.39</v>
      </c>
      <c r="E44" s="79"/>
      <c r="F44" s="72">
        <f>IF(C45=0,C44-$C$42,C44-C45)</f>
        <v>-1.1100000001024455</v>
      </c>
      <c r="G44" s="72">
        <f>IF(D45=0,D44-$D$42,D44-D45)</f>
        <v>29.790000000037253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29.810672585543035</v>
      </c>
      <c r="N44" s="22">
        <f>IF(F44=0,,ATAN(G44/F44))</f>
        <v>-1.5335527305875687</v>
      </c>
      <c r="O44" s="22">
        <f>ABS(DEGREES(N44))</f>
        <v>87.866099123430672</v>
      </c>
      <c r="P44" s="24" t="str">
        <f>TEXT(INT(O44),"00")</f>
        <v>87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52</v>
      </c>
      <c r="U44" s="24" t="str">
        <f>IF(L44="",IF(G44&gt;0,"W","E"),"")</f>
        <v>W</v>
      </c>
      <c r="V44" s="44"/>
      <c r="W44" s="22">
        <f>IF(S44="due",90*(I44+K44),S44+T44/60)</f>
        <v>87.86666666666666</v>
      </c>
      <c r="X44" s="22">
        <f>IF(R44="",W44,IF(R44="N",IF(U44="E",180+W44,180-W44),IF(U44="E",360-W44,W44)))</f>
        <v>92.13333333333334</v>
      </c>
      <c r="Y44" s="22">
        <f>RADIANS(X44)</f>
        <v>1.6080300175041091</v>
      </c>
      <c r="Z44" s="64"/>
      <c r="AA44" s="58">
        <f>-M44*COS(Y44)</f>
        <v>1.1097049152591385</v>
      </c>
      <c r="AB44" s="58">
        <f>-M44*SIN(Y44)</f>
        <v>-29.790010993678681</v>
      </c>
      <c r="AC44" s="64"/>
      <c r="AD44" s="82">
        <f>$AA$40/$M$40*M44</f>
        <v>-6.9327989697780918E-4</v>
      </c>
      <c r="AE44" s="82">
        <f>$AB$40/$M$40*M44</f>
        <v>-7.1110353254941319E-5</v>
      </c>
      <c r="AF44" s="22">
        <f>AA44-AD44</f>
        <v>1.1103981951561164</v>
      </c>
      <c r="AG44" s="22">
        <f>AB44-AE44</f>
        <v>-29.789939883325427</v>
      </c>
      <c r="AH44" s="64"/>
      <c r="AI44" s="25">
        <f>A44</f>
        <v>3</v>
      </c>
      <c r="AJ44" s="82">
        <f t="shared" si="1"/>
        <v>719706.63549334102</v>
      </c>
      <c r="AK44" s="82">
        <f t="shared" si="1"/>
        <v>464727.60344707296</v>
      </c>
      <c r="AL44" s="66"/>
      <c r="AM44" s="9" t="str">
        <f>IF(A45=0,A44&amp;" - 1",A44&amp;" - "&amp;A45)</f>
        <v>3 - 4</v>
      </c>
      <c r="AN44" s="18">
        <f>AN43+F43+F44</f>
        <v>103.33000000007451</v>
      </c>
      <c r="AO44" s="18">
        <f>AN44*G44</f>
        <v>3078.2007000060689</v>
      </c>
      <c r="AP44" s="9" t="str">
        <f>D44&amp;","&amp;C44</f>
        <v>464727.39,719706.32</v>
      </c>
    </row>
    <row r="45" spans="1:44" s="46" customFormat="1">
      <c r="A45" s="20">
        <f>A44+1</f>
        <v>4</v>
      </c>
      <c r="B45" s="44"/>
      <c r="C45" s="60">
        <v>719707.43</v>
      </c>
      <c r="D45" s="60">
        <v>464697.59999999998</v>
      </c>
      <c r="E45" s="79"/>
      <c r="F45" s="72">
        <f>IF(C46=0,C45-$C$42,C45-C46)</f>
        <v>-51.10999999998603</v>
      </c>
      <c r="G45" s="72">
        <f>IF(D46=0,D45-$D$42,D45-D46)</f>
        <v>-1.3000000000465661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51.126530294932913</v>
      </c>
      <c r="N45" s="22">
        <f>IF(F45=0,,ATAN(G45/F45))</f>
        <v>2.5429852496431472E-2</v>
      </c>
      <c r="O45" s="22">
        <f>ABS(DEGREES(N45))</f>
        <v>1.4570232216857437</v>
      </c>
      <c r="P45" s="24" t="str">
        <f>TEXT(INT(O45),"00")</f>
        <v>01</v>
      </c>
      <c r="Q45" s="25" t="str">
        <f>TEXT((O45-P45)*60,"00")</f>
        <v>27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27</v>
      </c>
      <c r="U45" s="24" t="str">
        <f>IF(L45="",IF(G45&gt;0,"W","E"),"")</f>
        <v>E</v>
      </c>
      <c r="V45" s="44"/>
      <c r="W45" s="22">
        <f>IF(S45="due",90*(I45+K45),S45+T45/60)</f>
        <v>1.45</v>
      </c>
      <c r="X45" s="22">
        <f>IF(R45="",W45,IF(R45="N",IF(U45="E",180+W45,180-W45),IF(U45="E",360-W45,W45)))</f>
        <v>181.45</v>
      </c>
      <c r="Y45" s="22">
        <f>RADIANS(X45)</f>
        <v>3.1668999277437107</v>
      </c>
      <c r="Z45" s="64"/>
      <c r="AA45" s="58">
        <f>-M45*COS(Y45)</f>
        <v>51.110158967855526</v>
      </c>
      <c r="AB45" s="58">
        <f>-M45*SIN(Y45)</f>
        <v>1.2937350112098209</v>
      </c>
      <c r="AC45" s="64"/>
      <c r="AD45" s="82">
        <f>$AA$40/$M$40*M45</f>
        <v>-1.1890035541463533E-3</v>
      </c>
      <c r="AE45" s="82">
        <f>$AB$40/$M$40*M45</f>
        <v>-1.219571822654974E-4</v>
      </c>
      <c r="AF45" s="22">
        <f>AA45-AD45</f>
        <v>51.111347971409671</v>
      </c>
      <c r="AG45" s="22">
        <f>AB45-AE45</f>
        <v>1.2938569683920864</v>
      </c>
      <c r="AH45" s="64"/>
      <c r="AI45" s="25">
        <f>A45</f>
        <v>4</v>
      </c>
      <c r="AJ45" s="82">
        <f t="shared" ref="AJ45" si="2">AJ44+AF44</f>
        <v>719707.74589153612</v>
      </c>
      <c r="AK45" s="82">
        <f t="shared" ref="AK45" si="3">AK44+AG44</f>
        <v>464697.81350718962</v>
      </c>
      <c r="AL45" s="66"/>
      <c r="AM45" s="9" t="str">
        <f>IF(A46=0,A45&amp;" - 1",A45&amp;" - "&amp;A46)</f>
        <v>4 - 1</v>
      </c>
      <c r="AN45" s="18">
        <f>AN44+F44+F45</f>
        <v>51.10999999998603</v>
      </c>
      <c r="AO45" s="18">
        <f>AN45*G45</f>
        <v>-66.443000002361828</v>
      </c>
      <c r="AP45" s="9" t="str">
        <f>D45&amp;","&amp;C45</f>
        <v>464697.6,719707.43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53" sqref="D5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2785.9164999947534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1392.9582499973767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6.833526033384359E-3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22032.627991056361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150.56053696075656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6.956711641947777E-5</v>
      </c>
      <c r="AB40" s="91">
        <f>SUM(AB42:AB65536)</f>
        <v>-6.8331719183154505E-3</v>
      </c>
      <c r="AC40" s="91"/>
      <c r="AD40" s="91">
        <f>SUM(AD42:AD65536)</f>
        <v>6.956711641947777E-5</v>
      </c>
      <c r="AE40" s="91">
        <f>SUM(AE42:AE65536)</f>
        <v>-6.8331719183154505E-3</v>
      </c>
      <c r="AF40" s="91">
        <f>SUM(AF42:AF65536)</f>
        <v>0</v>
      </c>
      <c r="AG40" s="91">
        <f>SUM(AG42:AG65536)</f>
        <v>-1.9984014443252818E-15</v>
      </c>
      <c r="AH40" s="92"/>
      <c r="AI40" s="93">
        <v>1</v>
      </c>
      <c r="AJ40" s="92">
        <f>AJ44+AF44</f>
        <v>719459.90103347623</v>
      </c>
      <c r="AK40" s="92">
        <f>AK44+AG44</f>
        <v>465002.90134081541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1726.3000000000466</v>
      </c>
      <c r="G41" s="72">
        <f>IF(D42=0,D41-$D$41,D41-D42)</f>
        <v>-2520.4400000000023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3054.9516335942494</v>
      </c>
      <c r="N41" s="36">
        <f>IF(F41=0,,ATAN(G41/F41))</f>
        <v>-0.97026296435662829</v>
      </c>
      <c r="O41" s="36">
        <f>ABS(DEGREES(N41))</f>
        <v>55.591972875487031</v>
      </c>
      <c r="P41" s="37" t="str">
        <f>TEXT(INT(O41),"00")</f>
        <v>55</v>
      </c>
      <c r="Q41" s="38" t="str">
        <f>TEXT((O41-P41)*60,"00")</f>
        <v>36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36</v>
      </c>
      <c r="U41" s="40" t="str">
        <f>IF(L41="",IF(G41&gt;0,"W","E"),"")</f>
        <v>E</v>
      </c>
      <c r="V41" s="41"/>
      <c r="W41" s="22">
        <f>IF(S41="due",90*(I41+K41),S41+T41/60)</f>
        <v>55.6</v>
      </c>
      <c r="X41" s="22">
        <f>IF(R41="",W41,IF(R41="N",IF(U41="E",180+W41,180-W41),IF(U41="E",360-W41,W41)))</f>
        <v>304.39999999999998</v>
      </c>
      <c r="Y41" s="22">
        <f>RADIANS(X41)</f>
        <v>5.312782243070739</v>
      </c>
      <c r="Z41" s="64"/>
      <c r="AA41" s="58">
        <f>-M41*COS(Y41)</f>
        <v>-1725.9468700398616</v>
      </c>
      <c r="AB41" s="58">
        <f>-M41*SIN(Y41)</f>
        <v>2520.6818294659442</v>
      </c>
      <c r="AC41" s="64"/>
      <c r="AD41" s="22">
        <v>0</v>
      </c>
      <c r="AE41" s="22">
        <v>0</v>
      </c>
      <c r="AF41" s="22">
        <f t="shared" ref="AF41:AG43" si="0">AA41-AD41</f>
        <v>-1725.9468700398616</v>
      </c>
      <c r="AG41" s="22">
        <f t="shared" si="0"/>
        <v>2520.6818294659442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719502.32</v>
      </c>
      <c r="D42" s="60">
        <v>464970.66</v>
      </c>
      <c r="E42" s="79"/>
      <c r="F42" s="72">
        <f>IF(C43=0,C42-$C$42,C42-C43)</f>
        <v>0.54999999993015081</v>
      </c>
      <c r="G42" s="72">
        <f>IF(D43=0,D42-$D$42,D42-D43)</f>
        <v>-16.75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16.759027418078986</v>
      </c>
      <c r="N42" s="36">
        <f>IF(F42=0,,ATAN(G42/F42))</f>
        <v>-1.5379722993720992</v>
      </c>
      <c r="O42" s="36">
        <f>ABS(DEGREES(N42))</f>
        <v>88.119321762052039</v>
      </c>
      <c r="P42" s="37" t="str">
        <f>TEXT(INT(O42),"00")</f>
        <v>88</v>
      </c>
      <c r="Q42" s="38" t="str">
        <f>TEXT((O42-P42)*60,"00")</f>
        <v>07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07</v>
      </c>
      <c r="U42" s="40" t="str">
        <f>IF(L42="",IF(G42&gt;0,"W","E"),"")</f>
        <v>E</v>
      </c>
      <c r="V42" s="44"/>
      <c r="W42" s="22">
        <f>IF(S42="due",90*(I42+K42),S42+T42/60)</f>
        <v>88.11666666666666</v>
      </c>
      <c r="X42" s="22">
        <f>IF(R42="",W42,IF(R42="N",IF(U42="E",180+W42,180-W42),IF(U42="E",360-W42,W42)))</f>
        <v>271.88333333333333</v>
      </c>
      <c r="Y42" s="22">
        <f>RADIANS(X42)</f>
        <v>4.7452593479639162</v>
      </c>
      <c r="Z42" s="64"/>
      <c r="AA42" s="58">
        <f>-M42*COS(Y42)</f>
        <v>-0.5507761969595214</v>
      </c>
      <c r="AB42" s="58">
        <f>-M42*SIN(Y42)</f>
        <v>16.749974494929418</v>
      </c>
      <c r="AC42" s="64"/>
      <c r="AD42" s="82">
        <f>$AA$40/$M$40*M42</f>
        <v>7.7435776665342617E-6</v>
      </c>
      <c r="AE42" s="82">
        <f>$AB$40/$M$40*M42</f>
        <v>-7.6060645002444982E-4</v>
      </c>
      <c r="AF42" s="22">
        <f t="shared" si="0"/>
        <v>-0.55078394053718793</v>
      </c>
      <c r="AG42" s="22">
        <f t="shared" si="0"/>
        <v>16.750735101379444</v>
      </c>
      <c r="AH42" s="63"/>
      <c r="AI42" s="38">
        <f>A42</f>
        <v>1</v>
      </c>
      <c r="AJ42" s="82">
        <f t="shared" ref="AJ42:AK44" si="1">AJ41+AF41</f>
        <v>719502.67312996008</v>
      </c>
      <c r="AK42" s="82">
        <f t="shared" si="1"/>
        <v>464970.90182946593</v>
      </c>
      <c r="AL42" s="66"/>
      <c r="AM42" s="9" t="str">
        <f>IF(A43=0,A42&amp;" - 1",A42&amp;" - "&amp;A43)</f>
        <v>1 - 2</v>
      </c>
      <c r="AN42" s="18">
        <f>F42</f>
        <v>0.54999999993015081</v>
      </c>
      <c r="AO42" s="18">
        <f>AN42*G42</f>
        <v>-9.212499998830026</v>
      </c>
      <c r="AP42" s="9" t="str">
        <f>D42&amp;","&amp;C42</f>
        <v>464970.66,719502.32</v>
      </c>
    </row>
    <row r="43" spans="1:44">
      <c r="A43" s="20">
        <f>A42+1</f>
        <v>2</v>
      </c>
      <c r="B43" s="44"/>
      <c r="C43" s="60">
        <v>719501.77</v>
      </c>
      <c r="D43" s="60">
        <v>464987.41</v>
      </c>
      <c r="E43" s="79"/>
      <c r="F43" s="72">
        <f>IF(C44=0,C43-$C$42,C43-C44)</f>
        <v>8.0000000074505806E-2</v>
      </c>
      <c r="G43" s="72">
        <f>IF(D44=0,D43-$D$42,D43-D44)</f>
        <v>-16.460000000020955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16.460194409565815</v>
      </c>
      <c r="N43" s="36">
        <f>IF(F43=0,,ATAN(G43/F43))</f>
        <v>-1.5659360977451979</v>
      </c>
      <c r="O43" s="36">
        <f>ABS(DEGREES(N43))</f>
        <v>89.721529387985385</v>
      </c>
      <c r="P43" s="37" t="str">
        <f>TEXT(INT(O43),"00")</f>
        <v>89</v>
      </c>
      <c r="Q43" s="38" t="str">
        <f>TEXT((O43-P43)*60,"00")</f>
        <v>43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43</v>
      </c>
      <c r="U43" s="40" t="str">
        <f>IF(L43="",IF(G43&gt;0,"W","E"),"")</f>
        <v>E</v>
      </c>
      <c r="V43" s="44"/>
      <c r="W43" s="22">
        <f>IF(S43="due",90*(I43+K43),S43+T43/60)</f>
        <v>89.716666666666669</v>
      </c>
      <c r="X43" s="22">
        <f>IF(R43="",W43,IF(R43="N",IF(U43="E",180+W43,180-W43),IF(U43="E",360-W43,W43)))</f>
        <v>270.2833333333333</v>
      </c>
      <c r="Y43" s="22">
        <f>RADIANS(X43)</f>
        <v>4.7173340799320069</v>
      </c>
      <c r="Z43" s="64"/>
      <c r="AA43" s="58">
        <f>-M43*COS(Y43)</f>
        <v>-8.1396968175509163E-2</v>
      </c>
      <c r="AB43" s="58">
        <f>-M43*SIN(Y43)</f>
        <v>16.459993151100445</v>
      </c>
      <c r="AC43" s="64"/>
      <c r="AD43" s="82">
        <f>$AA$40/$M$40*M43</f>
        <v>7.605500643744172E-6</v>
      </c>
      <c r="AE43" s="82">
        <f>$AB$40/$M$40*M43</f>
        <v>-7.47043949762046E-4</v>
      </c>
      <c r="AF43" s="22">
        <f t="shared" si="0"/>
        <v>-8.1404573676152905E-2</v>
      </c>
      <c r="AG43" s="22">
        <f t="shared" si="0"/>
        <v>16.460740195050207</v>
      </c>
      <c r="AH43" s="64"/>
      <c r="AI43" s="25">
        <f>A43</f>
        <v>2</v>
      </c>
      <c r="AJ43" s="82">
        <f t="shared" si="1"/>
        <v>719502.12234601949</v>
      </c>
      <c r="AK43" s="82">
        <f t="shared" si="1"/>
        <v>464987.65256456734</v>
      </c>
      <c r="AL43" s="66"/>
      <c r="AM43" s="9" t="str">
        <f>IF(A44=0,A43&amp;" - 1",A43&amp;" - "&amp;A44)</f>
        <v>2 - 3</v>
      </c>
      <c r="AN43" s="18">
        <f>AN42+F42+F43</f>
        <v>1.1799999999348074</v>
      </c>
      <c r="AO43" s="18">
        <f>AN43*G43</f>
        <v>-19.422799998951657</v>
      </c>
      <c r="AP43" s="9" t="str">
        <f>D43&amp;","&amp;C43</f>
        <v>464987.41,719501.77</v>
      </c>
    </row>
    <row r="44" spans="1:44" s="46" customFormat="1">
      <c r="A44" s="20">
        <f>A43+1</f>
        <v>3</v>
      </c>
      <c r="B44" s="44"/>
      <c r="C44" s="60">
        <v>719501.69</v>
      </c>
      <c r="D44" s="60">
        <v>465003.87</v>
      </c>
      <c r="E44" s="79"/>
      <c r="F44" s="72">
        <f>IF(C45=0,C44-$C$42,C44-C45)</f>
        <v>42.139999999897555</v>
      </c>
      <c r="G44" s="72">
        <f>IF(D45=0,D44-$D$42,D44-D45)</f>
        <v>1.2100000000209548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42.157368276392873</v>
      </c>
      <c r="N44" s="22">
        <f>IF(F44=0,,ATAN(G44/F44))</f>
        <v>2.8705923658664746E-2</v>
      </c>
      <c r="O44" s="22">
        <f>ABS(DEGREES(N44))</f>
        <v>1.6447282726662287</v>
      </c>
      <c r="P44" s="24" t="str">
        <f>TEXT(INT(O44),"00")</f>
        <v>01</v>
      </c>
      <c r="Q44" s="25" t="str">
        <f>TEXT((O44-P44)*60,"00")</f>
        <v>39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1.65</v>
      </c>
      <c r="X44" s="22">
        <f>IF(R44="",W44,IF(R44="N",IF(U44="E",180+W44,180-W44),IF(U44="E",360-W44,W44)))</f>
        <v>1.65</v>
      </c>
      <c r="Y44" s="22">
        <f>RADIANS(X44)</f>
        <v>2.8797932657906436E-2</v>
      </c>
      <c r="Z44" s="64"/>
      <c r="AA44" s="58">
        <f>-M44*COS(Y44)</f>
        <v>-42.139888490637247</v>
      </c>
      <c r="AB44" s="58">
        <f>-M44*SIN(Y44)</f>
        <v>-1.2138772541217977</v>
      </c>
      <c r="AC44" s="64"/>
      <c r="AD44" s="82">
        <f>$AA$40/$M$40*M44</f>
        <v>1.9478985702522066E-5</v>
      </c>
      <c r="AE44" s="82">
        <f>$AB$40/$M$40*M44</f>
        <v>-1.9133071047124067E-3</v>
      </c>
      <c r="AF44" s="22">
        <f>AA44-AD44</f>
        <v>-42.139907969622946</v>
      </c>
      <c r="AG44" s="22">
        <f>AB44-AE44</f>
        <v>-1.2119639470170853</v>
      </c>
      <c r="AH44" s="64"/>
      <c r="AI44" s="25">
        <f>A44</f>
        <v>3</v>
      </c>
      <c r="AJ44" s="82">
        <f t="shared" si="1"/>
        <v>719502.04094144586</v>
      </c>
      <c r="AK44" s="82">
        <f t="shared" si="1"/>
        <v>465004.1133047624</v>
      </c>
      <c r="AL44" s="66"/>
      <c r="AM44" s="9" t="str">
        <f>IF(A45=0,A44&amp;" - 1",A44&amp;" - "&amp;A45)</f>
        <v>3 - 4</v>
      </c>
      <c r="AN44" s="18">
        <f>AN43+F43+F44</f>
        <v>43.399999999906868</v>
      </c>
      <c r="AO44" s="18">
        <f>AN44*G44</f>
        <v>52.514000000796749</v>
      </c>
      <c r="AP44" s="9" t="str">
        <f>D44&amp;","&amp;C44</f>
        <v>465003.87,719501.69</v>
      </c>
    </row>
    <row r="45" spans="1:44" s="46" customFormat="1">
      <c r="A45" s="20">
        <f t="shared" ref="A45:A46" si="2">A44+1</f>
        <v>4</v>
      </c>
      <c r="B45" s="44"/>
      <c r="C45" s="60">
        <v>719459.55</v>
      </c>
      <c r="D45" s="60">
        <v>465002.66</v>
      </c>
      <c r="E45" s="79"/>
      <c r="F45" s="72">
        <f t="shared" ref="F45:F46" si="3">IF(C46=0,C45-$C$42,C45-C46)</f>
        <v>-0.75</v>
      </c>
      <c r="G45" s="72">
        <f t="shared" ref="G45:G46" si="4">IF(D46=0,D45-$D$42,D45-D46)</f>
        <v>33.139999999955762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33.148485636557638</v>
      </c>
      <c r="N45" s="22">
        <f t="shared" ref="N45:N46" si="11">IF(F45=0,,ATAN(G45/F45))</f>
        <v>-1.548168928006793</v>
      </c>
      <c r="O45" s="22">
        <f t="shared" ref="O45:O46" si="12">ABS(DEGREES(N45))</f>
        <v>88.703545548082232</v>
      </c>
      <c r="P45" s="24" t="str">
        <f t="shared" ref="P45:P46" si="13">TEXT(INT(O45),"00")</f>
        <v>88</v>
      </c>
      <c r="Q45" s="25" t="str">
        <f t="shared" ref="Q45:Q46" si="14">TEXT((O45-P45)*60,"00")</f>
        <v>42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42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88.7</v>
      </c>
      <c r="X45" s="22">
        <f t="shared" ref="X45:X46" si="20">IF(R45="",W45,IF(R45="N",IF(U45="E",180+W45,180-W45),IF(U45="E",360-W45,W45)))</f>
        <v>91.3</v>
      </c>
      <c r="Y45" s="22">
        <f t="shared" ref="Y45:Y46" si="21">RADIANS(X45)</f>
        <v>1.5934856070708228</v>
      </c>
      <c r="Z45" s="64"/>
      <c r="AA45" s="58">
        <f t="shared" ref="AA45:AA46" si="22">-M45*COS(Y45)</f>
        <v>0.75205075106913</v>
      </c>
      <c r="AB45" s="58">
        <f t="shared" ref="AB45:AB46" si="23">-M45*SIN(Y45)</f>
        <v>-33.139953525388123</v>
      </c>
      <c r="AC45" s="64"/>
      <c r="AD45" s="82">
        <f t="shared" ref="AD45:AD46" si="24">$AA$40/$M$40*M45</f>
        <v>1.531639436175005E-5</v>
      </c>
      <c r="AE45" s="82">
        <f t="shared" ref="AE45:AE46" si="25">$AB$40/$M$40*M45</f>
        <v>-1.5044400462350112E-3</v>
      </c>
      <c r="AF45" s="22">
        <f t="shared" ref="AF45:AF46" si="26">AA45-AD45</f>
        <v>0.7520354346747683</v>
      </c>
      <c r="AG45" s="22">
        <f t="shared" ref="AG45:AG46" si="27">AB45-AE45</f>
        <v>-33.13844908534189</v>
      </c>
      <c r="AH45" s="64"/>
      <c r="AI45" s="25">
        <f t="shared" ref="AI45:AI46" si="28">A45</f>
        <v>4</v>
      </c>
      <c r="AJ45" s="82">
        <f t="shared" ref="AJ45:AJ46" si="29">AJ44+AF44</f>
        <v>719459.90103347623</v>
      </c>
      <c r="AK45" s="82">
        <f t="shared" ref="AK45:AK46" si="30">AK44+AG44</f>
        <v>465002.90134081541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84.789999999804422</v>
      </c>
      <c r="AO45" s="18">
        <f t="shared" ref="AO45:AO46" si="33">AN45*G45</f>
        <v>2809.9405999897676</v>
      </c>
      <c r="AP45" s="9" t="str">
        <f t="shared" ref="AP45:AP46" si="34">D45&amp;","&amp;C45</f>
        <v>465002.66,719459.55</v>
      </c>
    </row>
    <row r="46" spans="1:44" s="46" customFormat="1">
      <c r="A46" s="20">
        <f t="shared" si="2"/>
        <v>5</v>
      </c>
      <c r="B46" s="44"/>
      <c r="C46" s="60">
        <v>719460.3</v>
      </c>
      <c r="D46" s="60">
        <v>464969.52</v>
      </c>
      <c r="E46" s="79"/>
      <c r="F46" s="72">
        <f t="shared" si="3"/>
        <v>-42.019999999902211</v>
      </c>
      <c r="G46" s="72">
        <f t="shared" si="4"/>
        <v>-1.1399999999557622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42.03546122016126</v>
      </c>
      <c r="N46" s="22">
        <f t="shared" si="11"/>
        <v>2.7123284880182851E-2</v>
      </c>
      <c r="O46" s="22">
        <f t="shared" si="12"/>
        <v>1.5540497501654762</v>
      </c>
      <c r="P46" s="24" t="str">
        <f t="shared" si="13"/>
        <v>01</v>
      </c>
      <c r="Q46" s="25" t="str">
        <f t="shared" si="14"/>
        <v>33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33</v>
      </c>
      <c r="U46" s="24" t="str">
        <f t="shared" si="18"/>
        <v>E</v>
      </c>
      <c r="V46" s="44"/>
      <c r="W46" s="22">
        <f t="shared" si="19"/>
        <v>1.55</v>
      </c>
      <c r="X46" s="22">
        <f t="shared" si="20"/>
        <v>181.55</v>
      </c>
      <c r="Y46" s="22">
        <f t="shared" si="21"/>
        <v>3.1686452569957053</v>
      </c>
      <c r="Z46" s="64"/>
      <c r="AA46" s="58">
        <f t="shared" si="22"/>
        <v>42.020080471819568</v>
      </c>
      <c r="AB46" s="58">
        <f t="shared" si="23"/>
        <v>1.1370299615617379</v>
      </c>
      <c r="AC46" s="64"/>
      <c r="AD46" s="82">
        <f t="shared" si="24"/>
        <v>1.9422658044927225E-5</v>
      </c>
      <c r="AE46" s="82">
        <f t="shared" si="25"/>
        <v>-1.9077743675815376E-3</v>
      </c>
      <c r="AF46" s="22">
        <f t="shared" si="26"/>
        <v>42.020061049161527</v>
      </c>
      <c r="AG46" s="22">
        <f t="shared" si="27"/>
        <v>1.1389377359293194</v>
      </c>
      <c r="AH46" s="64"/>
      <c r="AI46" s="25">
        <f t="shared" si="28"/>
        <v>5</v>
      </c>
      <c r="AJ46" s="82">
        <f t="shared" si="29"/>
        <v>719460.65306891093</v>
      </c>
      <c r="AK46" s="82">
        <f t="shared" si="30"/>
        <v>464969.76289173006</v>
      </c>
      <c r="AL46" s="66"/>
      <c r="AM46" s="9" t="str">
        <f t="shared" si="31"/>
        <v>5 - 1</v>
      </c>
      <c r="AN46" s="18">
        <f t="shared" si="32"/>
        <v>42.019999999902211</v>
      </c>
      <c r="AO46" s="18">
        <f t="shared" si="33"/>
        <v>-47.90279999802965</v>
      </c>
      <c r="AP46" s="9" t="str">
        <f t="shared" si="34"/>
        <v>464969.52,719460.3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2778.5244000000471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1389.2622000000235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6.103503228502497E-3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24365.456228518608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148.71464075469959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2.7410689075611505E-3</v>
      </c>
      <c r="AB40" s="91">
        <f>SUM(AB42:AB65536)</f>
        <v>5.453374451139581E-3</v>
      </c>
      <c r="AC40" s="91"/>
      <c r="AD40" s="91">
        <f>SUM(AD42:AD65536)</f>
        <v>2.7410689075611501E-3</v>
      </c>
      <c r="AE40" s="91">
        <f>SUM(AE42:AE65536)</f>
        <v>5.453374451139581E-3</v>
      </c>
      <c r="AF40" s="91">
        <f>SUM(AF42:AF65536)</f>
        <v>6.9388939039072284E-15</v>
      </c>
      <c r="AG40" s="91">
        <f>SUM(AG42:AG65536)</f>
        <v>0</v>
      </c>
      <c r="AH40" s="92"/>
      <c r="AI40" s="93">
        <v>1</v>
      </c>
      <c r="AJ40" s="92">
        <f>AJ44+AF44</f>
        <v>719459.17958579829</v>
      </c>
      <c r="AK40" s="92">
        <f>AK44+AG44</f>
        <v>465033.07317983871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1727.2299999999814</v>
      </c>
      <c r="G41" s="72">
        <f>IF(D42=0,D41-$D$41,D41-D42)</f>
        <v>-2562.0300000000279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3089.8739770094312</v>
      </c>
      <c r="N41" s="36">
        <f>IF(F41=0,,ATAN(G41/F41))</f>
        <v>-0.97762077523748503</v>
      </c>
      <c r="O41" s="36">
        <f>ABS(DEGREES(N41))</f>
        <v>56.01354438541555</v>
      </c>
      <c r="P41" s="37" t="str">
        <f>TEXT(INT(O41),"00")</f>
        <v>56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01</v>
      </c>
      <c r="U41" s="40" t="str">
        <f>IF(L41="",IF(G41&gt;0,"W","E"),"")</f>
        <v>E</v>
      </c>
      <c r="V41" s="41"/>
      <c r="W41" s="22">
        <f>IF(S41="due",90*(I41+K41),S41+T41/60)</f>
        <v>56.016666666666666</v>
      </c>
      <c r="X41" s="22">
        <f>IF(R41="",W41,IF(R41="N",IF(U41="E",180+W41,180-W41),IF(U41="E",360-W41,W41)))</f>
        <v>303.98333333333335</v>
      </c>
      <c r="Y41" s="22">
        <f>RADIANS(X41)</f>
        <v>5.3055100378540967</v>
      </c>
      <c r="Z41" s="64"/>
      <c r="AA41" s="58">
        <f>-M41*COS(Y41)</f>
        <v>-1727.0903819471637</v>
      </c>
      <c r="AB41" s="58">
        <f>-M41*SIN(Y41)</f>
        <v>2562.1241200194963</v>
      </c>
      <c r="AC41" s="64"/>
      <c r="AD41" s="22">
        <v>0</v>
      </c>
      <c r="AE41" s="22">
        <v>0</v>
      </c>
      <c r="AF41" s="22">
        <f t="shared" ref="AF41:AG43" si="0">AA41-AD41</f>
        <v>-1727.0903819471637</v>
      </c>
      <c r="AG41" s="22">
        <f t="shared" si="0"/>
        <v>2562.1241200194963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719501.39</v>
      </c>
      <c r="D42" s="60">
        <v>465012.25</v>
      </c>
      <c r="E42" s="79"/>
      <c r="F42" s="72">
        <f>IF(C43=0,C42-$C$42,C42-C43)</f>
        <v>0.65000000002328306</v>
      </c>
      <c r="G42" s="72">
        <f>IF(D43=0,D42-$D$42,D42-D43)</f>
        <v>-24.78000000002794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24.788523554286467</v>
      </c>
      <c r="N42" s="36">
        <f>IF(F42=0,,ATAN(G42/F42))</f>
        <v>-1.5445715090940773</v>
      </c>
      <c r="O42" s="36">
        <f>ABS(DEGREES(N42))</f>
        <v>88.497428627243082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271.5</v>
      </c>
      <c r="Y42" s="22">
        <f>RADIANS(X42)</f>
        <v>4.7385689191646048</v>
      </c>
      <c r="Z42" s="64"/>
      <c r="AA42" s="58">
        <f>-M42*COS(Y42)</f>
        <v>-0.64888789970905192</v>
      </c>
      <c r="AB42" s="58">
        <f>-M42*SIN(Y42)</f>
        <v>24.780029146371604</v>
      </c>
      <c r="AC42" s="64"/>
      <c r="AD42" s="82">
        <f>$AA$40/$M$40*M42</f>
        <v>4.5689550695333692E-4</v>
      </c>
      <c r="AE42" s="82">
        <f>$AB$40/$M$40*M42</f>
        <v>9.0899658800504236E-4</v>
      </c>
      <c r="AF42" s="22">
        <f t="shared" si="0"/>
        <v>-0.6493447952160053</v>
      </c>
      <c r="AG42" s="22">
        <f t="shared" si="0"/>
        <v>24.779120149783598</v>
      </c>
      <c r="AH42" s="63"/>
      <c r="AI42" s="38">
        <f>A42</f>
        <v>1</v>
      </c>
      <c r="AJ42" s="82">
        <f t="shared" ref="AJ42:AK44" si="1">AJ41+AF41</f>
        <v>719501.52961805288</v>
      </c>
      <c r="AK42" s="82">
        <f t="shared" si="1"/>
        <v>465012.34412001946</v>
      </c>
      <c r="AL42" s="66"/>
      <c r="AM42" s="9" t="str">
        <f>IF(A43=0,A42&amp;" - 1",A42&amp;" - "&amp;A43)</f>
        <v>1 - 2</v>
      </c>
      <c r="AN42" s="18">
        <f>F42</f>
        <v>0.65000000002328306</v>
      </c>
      <c r="AO42" s="18">
        <f>AN42*G42</f>
        <v>-16.107000000595114</v>
      </c>
      <c r="AP42" s="9" t="str">
        <f>D42&amp;","&amp;C42</f>
        <v>465012.25,719501.39</v>
      </c>
    </row>
    <row r="43" spans="1:44">
      <c r="A43" s="20">
        <f>A42+1</f>
        <v>2</v>
      </c>
      <c r="B43" s="44"/>
      <c r="C43" s="60">
        <v>719500.74</v>
      </c>
      <c r="D43" s="60">
        <v>465037.03</v>
      </c>
      <c r="E43" s="79"/>
      <c r="F43" s="72">
        <f>IF(C44=0,C43-$C$42,C43-C44)</f>
        <v>38.939999999944121</v>
      </c>
      <c r="G43" s="72">
        <f>IF(D44=0,D43-$D$42,D43-D44)</f>
        <v>1.0100000000093132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38.95309615416555</v>
      </c>
      <c r="N43" s="36">
        <f>IF(F43=0,,ATAN(G43/F43))</f>
        <v>2.5931525433419471E-2</v>
      </c>
      <c r="O43" s="36">
        <f>ABS(DEGREES(N43))</f>
        <v>1.4857669636710886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W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1.4833333333333334</v>
      </c>
      <c r="Y43" s="22">
        <f>RADIANS(X43)</f>
        <v>2.5889050571249222E-2</v>
      </c>
      <c r="Z43" s="64"/>
      <c r="AA43" s="58">
        <f>-M43*COS(Y43)</f>
        <v>-38.940042864428804</v>
      </c>
      <c r="AB43" s="58">
        <f>-M43*SIN(Y43)</f>
        <v>-1.0083460279658258</v>
      </c>
      <c r="AC43" s="64"/>
      <c r="AD43" s="82">
        <f>$AA$40/$M$40*M43</f>
        <v>7.1797316107929227E-4</v>
      </c>
      <c r="AE43" s="82">
        <f>$AB$40/$M$40*M43</f>
        <v>1.4284122819507731E-3</v>
      </c>
      <c r="AF43" s="22">
        <f t="shared" si="0"/>
        <v>-38.940760837589885</v>
      </c>
      <c r="AG43" s="22">
        <f t="shared" si="0"/>
        <v>-1.0097744402477766</v>
      </c>
      <c r="AH43" s="64"/>
      <c r="AI43" s="25">
        <f>A43</f>
        <v>2</v>
      </c>
      <c r="AJ43" s="82">
        <f t="shared" si="1"/>
        <v>719500.88027325762</v>
      </c>
      <c r="AK43" s="82">
        <f t="shared" si="1"/>
        <v>465037.12324016925</v>
      </c>
      <c r="AL43" s="66"/>
      <c r="AM43" s="9" t="str">
        <f>IF(A44=0,A43&amp;" - 1",A43&amp;" - "&amp;A44)</f>
        <v>2 - 3</v>
      </c>
      <c r="AN43" s="18">
        <f>AN42+F42+F43</f>
        <v>40.239999999990687</v>
      </c>
      <c r="AO43" s="18">
        <f>AN43*G43</f>
        <v>40.642400000365356</v>
      </c>
      <c r="AP43" s="9" t="str">
        <f>D43&amp;","&amp;C43</f>
        <v>465037.03,719500.74</v>
      </c>
    </row>
    <row r="44" spans="1:44" s="46" customFormat="1">
      <c r="A44" s="20">
        <f>A43+1</f>
        <v>3</v>
      </c>
      <c r="B44" s="44"/>
      <c r="C44" s="60">
        <v>719461.8</v>
      </c>
      <c r="D44" s="60">
        <v>465036.02</v>
      </c>
      <c r="E44" s="79"/>
      <c r="F44" s="72">
        <f>IF(C45=0,C44-$C$42,C44-C45)</f>
        <v>2.7600000000093132</v>
      </c>
      <c r="G44" s="72">
        <f>IF(D45=0,D44-$D$42,D44-D45)</f>
        <v>3.0400000000372529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4.1059956162029581</v>
      </c>
      <c r="N44" s="22">
        <f>IF(F44=0,,ATAN(G44/F44))</f>
        <v>0.833636574579806</v>
      </c>
      <c r="O44" s="22">
        <f>ABS(DEGREES(N44))</f>
        <v>47.76385737116577</v>
      </c>
      <c r="P44" s="24" t="str">
        <f>TEXT(INT(O44),"00")</f>
        <v>47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47.766666666666666</v>
      </c>
      <c r="X44" s="22">
        <f>IF(R44="",W44,IF(R44="N",IF(U44="E",180+W44,180-W44),IF(U44="E",360-W44,W44)))</f>
        <v>47.766666666666666</v>
      </c>
      <c r="Y44" s="22">
        <f>RADIANS(X44)</f>
        <v>0.83368560603595809</v>
      </c>
      <c r="Z44" s="64"/>
      <c r="AA44" s="58">
        <f>-M44*COS(Y44)</f>
        <v>-2.7598509410650331</v>
      </c>
      <c r="AB44" s="58">
        <f>-M44*SIN(Y44)</f>
        <v>-3.0401353232019721</v>
      </c>
      <c r="AC44" s="64"/>
      <c r="AD44" s="82">
        <f>$AA$40/$M$40*M44</f>
        <v>7.5680624725583026E-5</v>
      </c>
      <c r="AE44" s="82">
        <f>$AB$40/$M$40*M44</f>
        <v>1.505670959917558E-4</v>
      </c>
      <c r="AF44" s="22">
        <f>AA44-AD44</f>
        <v>-2.7599266216897589</v>
      </c>
      <c r="AG44" s="22">
        <f>AB44-AE44</f>
        <v>-3.0402858902979637</v>
      </c>
      <c r="AH44" s="64"/>
      <c r="AI44" s="25">
        <f>A44</f>
        <v>3</v>
      </c>
      <c r="AJ44" s="82">
        <f t="shared" si="1"/>
        <v>719461.93951241998</v>
      </c>
      <c r="AK44" s="82">
        <f t="shared" si="1"/>
        <v>465036.11346572899</v>
      </c>
      <c r="AL44" s="66"/>
      <c r="AM44" s="9" t="str">
        <f>IF(A45=0,A44&amp;" - 1",A44&amp;" - "&amp;A45)</f>
        <v>3 - 4</v>
      </c>
      <c r="AN44" s="18">
        <f>AN43+F43+F44</f>
        <v>81.939999999944121</v>
      </c>
      <c r="AO44" s="18">
        <f>AN44*G44</f>
        <v>249.09760000288264</v>
      </c>
      <c r="AP44" s="9" t="str">
        <f>D44&amp;","&amp;C44</f>
        <v>465036.02,719461.8</v>
      </c>
    </row>
    <row r="45" spans="1:44" s="46" customFormat="1">
      <c r="A45" s="20">
        <f t="shared" ref="A45:A47" si="2">A44+1</f>
        <v>4</v>
      </c>
      <c r="B45" s="44"/>
      <c r="C45" s="60">
        <v>719459.04</v>
      </c>
      <c r="D45" s="60">
        <v>465032.98</v>
      </c>
      <c r="E45" s="79"/>
      <c r="F45" s="72">
        <f t="shared" ref="F45:F47" si="3">IF(C46=0,C45-$C$42,C45-C46)</f>
        <v>-0.51000000000931323</v>
      </c>
      <c r="G45" s="72">
        <f t="shared" ref="G45:G47" si="4">IF(D46=0,D45-$D$42,D45-D46)</f>
        <v>30.320000000006985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30.324288944679857</v>
      </c>
      <c r="N45" s="22">
        <f t="shared" ref="N45:N47" si="11">IF(F45=0,,ATAN(G45/F45))</f>
        <v>-1.5539773324101667</v>
      </c>
      <c r="O45" s="22">
        <f t="shared" ref="O45:O47" si="12">ABS(DEGREES(N45))</f>
        <v>89.036342606100746</v>
      </c>
      <c r="P45" s="24" t="str">
        <f t="shared" ref="P45:P47" si="13">TEXT(INT(O45),"00")</f>
        <v>89</v>
      </c>
      <c r="Q45" s="25" t="str">
        <f t="shared" ref="Q45:Q47" si="14">TEXT((O45-P45)*60,"00")</f>
        <v>02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89</v>
      </c>
      <c r="T45" s="25" t="str">
        <f t="shared" ref="T45:T47" si="17">IF(L45="",IF(INT(Q45)=60,"00",Q45),L45)</f>
        <v>02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89.033333333333331</v>
      </c>
      <c r="X45" s="22">
        <f t="shared" ref="X45:X47" si="20">IF(R45="",W45,IF(R45="N",IF(U45="E",180+W45,180-W45),IF(U45="E",360-W45,W45)))</f>
        <v>90.966666666666669</v>
      </c>
      <c r="Y45" s="22">
        <f t="shared" ref="Y45:Y47" si="21">RADIANS(X45)</f>
        <v>1.5876678428975084</v>
      </c>
      <c r="Z45" s="64"/>
      <c r="AA45" s="58">
        <f t="shared" ref="AA45:AA47" si="22">-M45*COS(Y45)</f>
        <v>0.51159245779133067</v>
      </c>
      <c r="AB45" s="58">
        <f t="shared" ref="AB45:AB47" si="23">-M45*SIN(Y45)</f>
        <v>-30.319973172111549</v>
      </c>
      <c r="AC45" s="64"/>
      <c r="AD45" s="82">
        <f t="shared" ref="AD45:AD47" si="24">$AA$40/$M$40*M45</f>
        <v>5.5892926983072146E-4</v>
      </c>
      <c r="AE45" s="82">
        <f t="shared" ref="AE45:AE47" si="25">$AB$40/$M$40*M45</f>
        <v>1.1119934240547574E-3</v>
      </c>
      <c r="AF45" s="22">
        <f t="shared" ref="AF45:AF47" si="26">AA45-AD45</f>
        <v>0.51103352852149997</v>
      </c>
      <c r="AG45" s="22">
        <f t="shared" ref="AG45:AG47" si="27">AB45-AE45</f>
        <v>-30.321085165535603</v>
      </c>
      <c r="AH45" s="64"/>
      <c r="AI45" s="25">
        <f t="shared" ref="AI45:AI47" si="28">A45</f>
        <v>4</v>
      </c>
      <c r="AJ45" s="82">
        <f t="shared" ref="AJ45:AJ47" si="29">AJ44+AF44</f>
        <v>719459.17958579829</v>
      </c>
      <c r="AK45" s="82">
        <f t="shared" ref="AK45:AK47" si="30">AK44+AG44</f>
        <v>465033.07317983871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84.189999999944121</v>
      </c>
      <c r="AO45" s="18">
        <f t="shared" ref="AO45:AO47" si="33">AN45*G45</f>
        <v>2552.6407999988937</v>
      </c>
      <c r="AP45" s="9" t="str">
        <f t="shared" ref="AP45:AP47" si="34">D45&amp;","&amp;C45</f>
        <v>465032.98,719459.04</v>
      </c>
    </row>
    <row r="46" spans="1:44" s="46" customFormat="1">
      <c r="A46" s="20">
        <f t="shared" si="2"/>
        <v>5</v>
      </c>
      <c r="B46" s="44"/>
      <c r="C46" s="60">
        <v>719459.55</v>
      </c>
      <c r="D46" s="60">
        <v>465002.66</v>
      </c>
      <c r="E46" s="79"/>
      <c r="F46" s="72">
        <f t="shared" si="3"/>
        <v>-42.139999999897555</v>
      </c>
      <c r="G46" s="72">
        <f t="shared" si="4"/>
        <v>-1.2100000000209548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42.157368276392873</v>
      </c>
      <c r="N46" s="22">
        <f t="shared" si="11"/>
        <v>2.8705923658664746E-2</v>
      </c>
      <c r="O46" s="22">
        <f t="shared" si="12"/>
        <v>1.6447282726662287</v>
      </c>
      <c r="P46" s="24" t="str">
        <f t="shared" si="13"/>
        <v>01</v>
      </c>
      <c r="Q46" s="25" t="str">
        <f t="shared" si="14"/>
        <v>39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39</v>
      </c>
      <c r="U46" s="24" t="str">
        <f t="shared" si="18"/>
        <v>E</v>
      </c>
      <c r="V46" s="44"/>
      <c r="W46" s="22">
        <f t="shared" si="19"/>
        <v>1.65</v>
      </c>
      <c r="X46" s="22">
        <f t="shared" si="20"/>
        <v>181.65</v>
      </c>
      <c r="Y46" s="22">
        <f t="shared" si="21"/>
        <v>3.1703905862476995</v>
      </c>
      <c r="Z46" s="64"/>
      <c r="AA46" s="58">
        <f t="shared" si="22"/>
        <v>42.139888490637247</v>
      </c>
      <c r="AB46" s="58">
        <f t="shared" si="23"/>
        <v>1.2138772541217919</v>
      </c>
      <c r="AC46" s="64"/>
      <c r="AD46" s="82">
        <f t="shared" si="24"/>
        <v>7.7703345696562549E-4</v>
      </c>
      <c r="AE46" s="82">
        <f t="shared" si="25"/>
        <v>1.5459131254264083E-3</v>
      </c>
      <c r="AF46" s="22">
        <f t="shared" si="26"/>
        <v>42.139111457180285</v>
      </c>
      <c r="AG46" s="22">
        <f t="shared" si="27"/>
        <v>1.2123313409963654</v>
      </c>
      <c r="AH46" s="64"/>
      <c r="AI46" s="25">
        <f t="shared" si="28"/>
        <v>5</v>
      </c>
      <c r="AJ46" s="82">
        <f t="shared" si="29"/>
        <v>719459.69061932678</v>
      </c>
      <c r="AK46" s="82">
        <f t="shared" si="30"/>
        <v>465002.75209467317</v>
      </c>
      <c r="AL46" s="66"/>
      <c r="AM46" s="9" t="str">
        <f t="shared" si="31"/>
        <v>5 - 6</v>
      </c>
      <c r="AN46" s="18">
        <f t="shared" si="32"/>
        <v>41.540000000037253</v>
      </c>
      <c r="AO46" s="18">
        <f t="shared" si="33"/>
        <v>-50.263400000915539</v>
      </c>
      <c r="AP46" s="9" t="str">
        <f t="shared" si="34"/>
        <v>465002.66,719459.55</v>
      </c>
    </row>
    <row r="47" spans="1:44" s="46" customFormat="1">
      <c r="A47" s="20">
        <f t="shared" si="2"/>
        <v>6</v>
      </c>
      <c r="B47" s="44"/>
      <c r="C47" s="60">
        <v>719501.69</v>
      </c>
      <c r="D47" s="60">
        <v>465003.87</v>
      </c>
      <c r="E47" s="79"/>
      <c r="F47" s="72">
        <f t="shared" si="3"/>
        <v>0.29999999993015081</v>
      </c>
      <c r="G47" s="72">
        <f t="shared" si="4"/>
        <v>-8.3800000000046566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8.3853682089718724</v>
      </c>
      <c r="N47" s="22">
        <f t="shared" si="11"/>
        <v>-1.5350120860063055</v>
      </c>
      <c r="O47" s="22">
        <f t="shared" si="12"/>
        <v>87.94971402973384</v>
      </c>
      <c r="P47" s="24" t="str">
        <f t="shared" si="13"/>
        <v>87</v>
      </c>
      <c r="Q47" s="25" t="str">
        <f t="shared" si="14"/>
        <v>57</v>
      </c>
      <c r="R47" s="23" t="str">
        <f t="shared" si="15"/>
        <v>S</v>
      </c>
      <c r="S47" s="25" t="str">
        <f t="shared" si="16"/>
        <v>87</v>
      </c>
      <c r="T47" s="25" t="str">
        <f t="shared" si="17"/>
        <v>57</v>
      </c>
      <c r="U47" s="24" t="str">
        <f t="shared" si="18"/>
        <v>E</v>
      </c>
      <c r="V47" s="44"/>
      <c r="W47" s="22">
        <f t="shared" si="19"/>
        <v>87.95</v>
      </c>
      <c r="X47" s="22">
        <f t="shared" si="20"/>
        <v>272.05</v>
      </c>
      <c r="Y47" s="22">
        <f t="shared" si="21"/>
        <v>4.7481682300505739</v>
      </c>
      <c r="Z47" s="64"/>
      <c r="AA47" s="58">
        <f t="shared" si="22"/>
        <v>-0.29995817431812782</v>
      </c>
      <c r="AB47" s="58">
        <f t="shared" si="23"/>
        <v>8.3800014972370906</v>
      </c>
      <c r="AC47" s="64"/>
      <c r="AD47" s="82">
        <f t="shared" si="24"/>
        <v>1.5455688800659109E-4</v>
      </c>
      <c r="AE47" s="82">
        <f t="shared" si="25"/>
        <v>3.0749193571084351E-4</v>
      </c>
      <c r="AF47" s="22">
        <f t="shared" si="26"/>
        <v>-0.30011273120613441</v>
      </c>
      <c r="AG47" s="22">
        <f t="shared" si="27"/>
        <v>8.3796940053013795</v>
      </c>
      <c r="AH47" s="64"/>
      <c r="AI47" s="25">
        <f t="shared" si="28"/>
        <v>6</v>
      </c>
      <c r="AJ47" s="82">
        <f t="shared" si="29"/>
        <v>719501.82973078394</v>
      </c>
      <c r="AK47" s="82">
        <f t="shared" si="30"/>
        <v>465003.96442601416</v>
      </c>
      <c r="AL47" s="66"/>
      <c r="AM47" s="9" t="str">
        <f t="shared" si="31"/>
        <v>6 - 1</v>
      </c>
      <c r="AN47" s="18">
        <f t="shared" si="32"/>
        <v>-0.29999999993015081</v>
      </c>
      <c r="AO47" s="18">
        <f t="shared" si="33"/>
        <v>2.5139999994160607</v>
      </c>
      <c r="AP47" s="9" t="str">
        <f t="shared" si="34"/>
        <v>465003.87,719501.69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80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2391.8738000001777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1195.9369000000888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5.8369666282164874E-3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25054.925059536985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146.24476144498237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-7.0938229885619819E-4</v>
      </c>
      <c r="AB40" s="91">
        <f>SUM(AB42:AB65536)</f>
        <v>5.7936996964791376E-3</v>
      </c>
      <c r="AC40" s="91"/>
      <c r="AD40" s="91">
        <f>SUM(AD42:AD65536)</f>
        <v>-7.0938229885619819E-4</v>
      </c>
      <c r="AE40" s="91">
        <f>SUM(AE42:AE65536)</f>
        <v>5.7936996964791385E-3</v>
      </c>
      <c r="AF40" s="91">
        <f>SUM(AF42:AF65536)</f>
        <v>-5.8841820305133297E-15</v>
      </c>
      <c r="AG40" s="91">
        <f>SUM(AG42:AG65536)</f>
        <v>0</v>
      </c>
      <c r="AH40" s="92"/>
      <c r="AI40" s="93">
        <v>1</v>
      </c>
      <c r="AJ40" s="92">
        <f>AJ44+AF44</f>
        <v>719461.57740019017</v>
      </c>
      <c r="AK40" s="92">
        <f>AK44+AG44</f>
        <v>465056.0735366515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1720.9599999999627</v>
      </c>
      <c r="G41" s="72">
        <f>IF(D42=0,D41-$D$41,D41-D42)</f>
        <v>-2631.0300000000279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3143.8864773556979</v>
      </c>
      <c r="N41" s="36">
        <f>IF(F41=0,,ATAN(G41/F41))</f>
        <v>-0.99154338196209391</v>
      </c>
      <c r="O41" s="36">
        <f>ABS(DEGREES(N41))</f>
        <v>56.811250990556097</v>
      </c>
      <c r="P41" s="37" t="str">
        <f>TEXT(INT(O41),"00")</f>
        <v>56</v>
      </c>
      <c r="Q41" s="38" t="str">
        <f>TEXT((O41-P41)*60,"00")</f>
        <v>49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49</v>
      </c>
      <c r="U41" s="40" t="str">
        <f>IF(L41="",IF(G41&gt;0,"W","E"),"")</f>
        <v>E</v>
      </c>
      <c r="V41" s="41"/>
      <c r="W41" s="22">
        <f>IF(S41="due",90*(I41+K41),S41+T41/60)</f>
        <v>56.81666666666667</v>
      </c>
      <c r="X41" s="22">
        <f>IF(R41="",W41,IF(R41="N",IF(U41="E",180+W41,180-W41),IF(U41="E",360-W41,W41)))</f>
        <v>303.18333333333334</v>
      </c>
      <c r="Y41" s="22">
        <f>RADIANS(X41)</f>
        <v>5.2915474038381412</v>
      </c>
      <c r="Z41" s="64"/>
      <c r="AA41" s="58">
        <f>-M41*COS(Y41)</f>
        <v>-1720.7113037278393</v>
      </c>
      <c r="AB41" s="58">
        <f>-M41*SIN(Y41)</f>
        <v>2631.1926557596007</v>
      </c>
      <c r="AC41" s="64"/>
      <c r="AD41" s="22">
        <v>0</v>
      </c>
      <c r="AE41" s="22">
        <v>0</v>
      </c>
      <c r="AF41" s="22">
        <f t="shared" ref="AF41:AG43" si="0">AA41-AD41</f>
        <v>-1720.7113037278393</v>
      </c>
      <c r="AG41" s="22">
        <f t="shared" si="0"/>
        <v>2631.1926557596007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719507.66</v>
      </c>
      <c r="D42" s="60">
        <v>465081.25</v>
      </c>
      <c r="E42" s="79"/>
      <c r="F42" s="72">
        <f>IF(C43=0,C42-$C$42,C42-C43)</f>
        <v>50.03000000002794</v>
      </c>
      <c r="G42" s="72">
        <f>IF(D43=0,D42-$D$42,D42-D43)</f>
        <v>1.4600000000209548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50.051298684478276</v>
      </c>
      <c r="N42" s="36">
        <f>IF(F42=0,,ATAN(G42/F42))</f>
        <v>2.9174210627473642E-2</v>
      </c>
      <c r="O42" s="36">
        <f>ABS(DEGREES(N42))</f>
        <v>1.6715591395799529</v>
      </c>
      <c r="P42" s="37" t="str">
        <f>TEXT(INT(O42),"00")</f>
        <v>01</v>
      </c>
      <c r="Q42" s="38" t="str">
        <f>TEXT((O42-P42)*60,"00")</f>
        <v>40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40</v>
      </c>
      <c r="U42" s="40" t="str">
        <f>IF(L42="",IF(G42&gt;0,"W","E"),"")</f>
        <v>W</v>
      </c>
      <c r="V42" s="44"/>
      <c r="W42" s="22">
        <f>IF(S42="due",90*(I42+K42),S42+T42/60)</f>
        <v>1.6666666666666665</v>
      </c>
      <c r="X42" s="22">
        <f>IF(R42="",W42,IF(R42="N",IF(U42="E",180+W42,180-W42),IF(U42="E",360-W42,W42)))</f>
        <v>1.6666666666666665</v>
      </c>
      <c r="Y42" s="22">
        <f>RADIANS(X42)</f>
        <v>2.9088820866572156E-2</v>
      </c>
      <c r="Z42" s="64"/>
      <c r="AA42" s="58">
        <f>-M42*COS(Y42)</f>
        <v>-50.030124486684052</v>
      </c>
      <c r="AB42" s="58">
        <f>-M42*SIN(Y42)</f>
        <v>-1.4557279449655123</v>
      </c>
      <c r="AC42" s="64"/>
      <c r="AD42" s="82">
        <f>$AA$40/$M$40*M42</f>
        <v>-2.4278138218913683E-4</v>
      </c>
      <c r="AE42" s="82">
        <f>$AB$40/$M$40*M42</f>
        <v>1.9828552567042919E-3</v>
      </c>
      <c r="AF42" s="22">
        <f t="shared" si="0"/>
        <v>-50.029881705301861</v>
      </c>
      <c r="AG42" s="22">
        <f t="shared" si="0"/>
        <v>-1.4577108002222166</v>
      </c>
      <c r="AH42" s="63"/>
      <c r="AI42" s="38">
        <f>A42</f>
        <v>1</v>
      </c>
      <c r="AJ42" s="82">
        <f t="shared" ref="AJ42:AK44" si="1">AJ41+AF41</f>
        <v>719507.90869627218</v>
      </c>
      <c r="AK42" s="82">
        <f t="shared" si="1"/>
        <v>465081.41265575954</v>
      </c>
      <c r="AL42" s="66"/>
      <c r="AM42" s="9" t="str">
        <f>IF(A43=0,A42&amp;" - 1",A42&amp;" - "&amp;A43)</f>
        <v>1 - 2</v>
      </c>
      <c r="AN42" s="18">
        <f>F42</f>
        <v>50.03000000002794</v>
      </c>
      <c r="AO42" s="18">
        <f>AN42*G42</f>
        <v>73.043800001089153</v>
      </c>
      <c r="AP42" s="9" t="str">
        <f>D42&amp;","&amp;C42</f>
        <v>465081.25,719507.66</v>
      </c>
    </row>
    <row r="43" spans="1:44">
      <c r="A43" s="20">
        <f>A42+1</f>
        <v>2</v>
      </c>
      <c r="B43" s="44"/>
      <c r="C43" s="60">
        <v>719457.63</v>
      </c>
      <c r="D43" s="60">
        <v>465079.79</v>
      </c>
      <c r="E43" s="79"/>
      <c r="F43" s="72">
        <f>IF(C44=0,C43-$C$42,C43-C44)</f>
        <v>-0.59999999997671694</v>
      </c>
      <c r="G43" s="72">
        <f>IF(D44=0,D43-$D$42,D43-D44)</f>
        <v>21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21.008569680013249</v>
      </c>
      <c r="N43" s="36">
        <f>IF(F43=0,,ATAN(G43/F43))</f>
        <v>-1.5422326689572445</v>
      </c>
      <c r="O43" s="36">
        <f>ABS(DEGREES(N43))</f>
        <v>88.363422958446762</v>
      </c>
      <c r="P43" s="37" t="str">
        <f>TEXT(INT(O43),"00")</f>
        <v>88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22</v>
      </c>
      <c r="U43" s="40" t="str">
        <f>IF(L43="",IF(G43&gt;0,"W","E"),"")</f>
        <v>W</v>
      </c>
      <c r="V43" s="44"/>
      <c r="W43" s="22">
        <f>IF(S43="due",90*(I43+K43),S43+T43/60)</f>
        <v>88.36666666666666</v>
      </c>
      <c r="X43" s="22">
        <f>IF(R43="",W43,IF(R43="N",IF(U43="E",180+W43,180-W43),IF(U43="E",360-W43,W43)))</f>
        <v>91.63333333333334</v>
      </c>
      <c r="Y43" s="22">
        <f>RADIANS(X43)</f>
        <v>1.5993033712441374</v>
      </c>
      <c r="Z43" s="64"/>
      <c r="AA43" s="58">
        <f>-M43*COS(Y43)</f>
        <v>0.59881111785918884</v>
      </c>
      <c r="AB43" s="58">
        <f>-M43*SIN(Y43)</f>
        <v>-21.000033934379729</v>
      </c>
      <c r="AC43" s="64"/>
      <c r="AD43" s="82">
        <f>$AA$40/$M$40*M43</f>
        <v>-1.0190523959994975E-4</v>
      </c>
      <c r="AE43" s="82">
        <f>$AB$40/$M$40*M43</f>
        <v>8.3228515384699048E-4</v>
      </c>
      <c r="AF43" s="22">
        <f t="shared" si="0"/>
        <v>0.5989130230987888</v>
      </c>
      <c r="AG43" s="22">
        <f t="shared" si="0"/>
        <v>-21.000866219533577</v>
      </c>
      <c r="AH43" s="64"/>
      <c r="AI43" s="25">
        <f>A43</f>
        <v>2</v>
      </c>
      <c r="AJ43" s="82">
        <f t="shared" si="1"/>
        <v>719457.87881456688</v>
      </c>
      <c r="AK43" s="82">
        <f t="shared" si="1"/>
        <v>465079.95494495932</v>
      </c>
      <c r="AL43" s="66"/>
      <c r="AM43" s="9" t="str">
        <f>IF(A44=0,A43&amp;" - 1",A43&amp;" - "&amp;A44)</f>
        <v>2 - 3</v>
      </c>
      <c r="AN43" s="18">
        <f>AN42+F42+F43</f>
        <v>99.460000000079162</v>
      </c>
      <c r="AO43" s="18">
        <f>AN43*G43</f>
        <v>2088.6600000016624</v>
      </c>
      <c r="AP43" s="9" t="str">
        <f>D43&amp;","&amp;C43</f>
        <v>465079.79,719457.63</v>
      </c>
    </row>
    <row r="44" spans="1:44" s="46" customFormat="1">
      <c r="A44" s="20">
        <f>A43+1</f>
        <v>3</v>
      </c>
      <c r="B44" s="44"/>
      <c r="C44" s="60">
        <v>719458.23</v>
      </c>
      <c r="D44" s="60">
        <v>465058.79</v>
      </c>
      <c r="E44" s="79"/>
      <c r="F44" s="72">
        <f>IF(C45=0,C44-$C$42,C44-C45)</f>
        <v>-3.0999999999767169</v>
      </c>
      <c r="G44" s="72">
        <f>IF(D45=0,D44-$D$42,D44-D45)</f>
        <v>2.8800000000046566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4.2313591197016676</v>
      </c>
      <c r="N44" s="22">
        <f>IF(F44=0,,ATAN(G44/F44))</f>
        <v>-0.74862544979912304</v>
      </c>
      <c r="O44" s="22">
        <f>ABS(DEGREES(N44))</f>
        <v>42.893078709572634</v>
      </c>
      <c r="P44" s="24" t="str">
        <f>TEXT(INT(O44),"00")</f>
        <v>42</v>
      </c>
      <c r="Q44" s="25" t="str">
        <f>TEXT((O44-P44)*60,"00")</f>
        <v>54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54</v>
      </c>
      <c r="U44" s="24" t="str">
        <f>IF(L44="",IF(G44&gt;0,"W","E"),"")</f>
        <v>W</v>
      </c>
      <c r="V44" s="44"/>
      <c r="W44" s="22">
        <f>IF(S44="due",90*(I44+K44),S44+T44/60)</f>
        <v>42.9</v>
      </c>
      <c r="X44" s="22">
        <f>IF(R44="",W44,IF(R44="N",IF(U44="E",180+W44,180-W44),IF(U44="E",360-W44,W44)))</f>
        <v>137.1</v>
      </c>
      <c r="Y44" s="22">
        <f>RADIANS(X44)</f>
        <v>2.3928464044842257</v>
      </c>
      <c r="Z44" s="64"/>
      <c r="AA44" s="58">
        <f>-M44*COS(Y44)</f>
        <v>3.0996520753566705</v>
      </c>
      <c r="AB44" s="58">
        <f>-M44*SIN(Y44)</f>
        <v>-2.8803744568405611</v>
      </c>
      <c r="AC44" s="64"/>
      <c r="AD44" s="82">
        <f>$AA$40/$M$40*M44</f>
        <v>-2.052484636004782E-5</v>
      </c>
      <c r="AE44" s="82">
        <f>$AB$40/$M$40*M44</f>
        <v>1.6763146799437644E-4</v>
      </c>
      <c r="AF44" s="22">
        <f>AA44-AD44</f>
        <v>3.0996726002030304</v>
      </c>
      <c r="AG44" s="22">
        <f>AB44-AE44</f>
        <v>-2.8805420883085557</v>
      </c>
      <c r="AH44" s="64"/>
      <c r="AI44" s="25">
        <f>A44</f>
        <v>3</v>
      </c>
      <c r="AJ44" s="82">
        <f t="shared" si="1"/>
        <v>719458.47772759001</v>
      </c>
      <c r="AK44" s="82">
        <f t="shared" si="1"/>
        <v>465058.9540787398</v>
      </c>
      <c r="AL44" s="66"/>
      <c r="AM44" s="9" t="str">
        <f>IF(A45=0,A44&amp;" - 1",A44&amp;" - "&amp;A45)</f>
        <v>3 - 4</v>
      </c>
      <c r="AN44" s="18">
        <f>AN43+F43+F44</f>
        <v>95.760000000125729</v>
      </c>
      <c r="AO44" s="18">
        <f>AN44*G44</f>
        <v>275.78880000080801</v>
      </c>
      <c r="AP44" s="9" t="str">
        <f>D44&amp;","&amp;C44</f>
        <v>465058.79,719458.23</v>
      </c>
    </row>
    <row r="45" spans="1:44" s="46" customFormat="1">
      <c r="A45" s="20">
        <f t="shared" ref="A45:A46" si="2">A44+1</f>
        <v>4</v>
      </c>
      <c r="B45" s="44"/>
      <c r="C45" s="60">
        <v>719461.33</v>
      </c>
      <c r="D45" s="60">
        <v>465055.91</v>
      </c>
      <c r="E45" s="79"/>
      <c r="F45" s="72">
        <f t="shared" ref="F45:F46" si="3">IF(C46=0,C45-$C$42,C45-C46)</f>
        <v>-46.869999999995343</v>
      </c>
      <c r="G45" s="72">
        <f t="shared" ref="G45:G46" si="4">IF(D46=0,D45-$D$42,D45-D46)</f>
        <v>-1.2800000000279397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46.887474873356474</v>
      </c>
      <c r="N45" s="22">
        <f t="shared" ref="N45:N46" si="11">IF(F45=0,,ATAN(G45/F45))</f>
        <v>2.7302793444450343E-2</v>
      </c>
      <c r="O45" s="22">
        <f t="shared" ref="O45:O46" si="12">ABS(DEGREES(N45))</f>
        <v>1.5643348332844564</v>
      </c>
      <c r="P45" s="24" t="str">
        <f t="shared" ref="P45:P46" si="13">TEXT(INT(O45),"00")</f>
        <v>01</v>
      </c>
      <c r="Q45" s="25" t="str">
        <f t="shared" ref="Q45:Q46" si="14">TEXT((O45-P45)*60,"00")</f>
        <v>34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1.5666666666666667</v>
      </c>
      <c r="X45" s="22">
        <f t="shared" ref="X45:X46" si="20">IF(R45="",W45,IF(R45="N",IF(U45="E",180+W45,180-W45),IF(U45="E",360-W45,W45)))</f>
        <v>181.56666666666666</v>
      </c>
      <c r="Y45" s="22">
        <f t="shared" ref="Y45:Y46" si="21">RADIANS(X45)</f>
        <v>3.1689361452043712</v>
      </c>
      <c r="Z45" s="64"/>
      <c r="AA45" s="58">
        <f t="shared" ref="AA45:AA46" si="22">-M45*COS(Y45)</f>
        <v>46.86994786752124</v>
      </c>
      <c r="AB45" s="58">
        <f t="shared" ref="AB45:AB46" si="23">-M45*SIN(Y45)</f>
        <v>1.2819075222012346</v>
      </c>
      <c r="AC45" s="64"/>
      <c r="AD45" s="82">
        <f t="shared" ref="AD45:AD46" si="24">$AA$40/$M$40*M45</f>
        <v>-2.274347770448979E-4</v>
      </c>
      <c r="AE45" s="82">
        <f t="shared" ref="AE45:AE46" si="25">$AB$40/$M$40*M45</f>
        <v>1.8575157582286098E-3</v>
      </c>
      <c r="AF45" s="22">
        <f t="shared" ref="AF45:AF46" si="26">AA45-AD45</f>
        <v>46.870175302298286</v>
      </c>
      <c r="AG45" s="22">
        <f t="shared" ref="AG45:AG46" si="27">AB45-AE45</f>
        <v>1.280050006443006</v>
      </c>
      <c r="AH45" s="64"/>
      <c r="AI45" s="25">
        <f t="shared" ref="AI45:AI46" si="28">A45</f>
        <v>4</v>
      </c>
      <c r="AJ45" s="82">
        <f t="shared" ref="AJ45:AJ46" si="29">AJ44+AF44</f>
        <v>719461.57740019017</v>
      </c>
      <c r="AK45" s="82">
        <f t="shared" ref="AK45:AK46" si="30">AK44+AG44</f>
        <v>465056.0735366515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45.790000000153668</v>
      </c>
      <c r="AO45" s="18">
        <f t="shared" ref="AO45:AO46" si="33">AN45*G45</f>
        <v>-58.61120000147605</v>
      </c>
      <c r="AP45" s="9" t="str">
        <f t="shared" ref="AP45:AP46" si="34">D45&amp;","&amp;C45</f>
        <v>465055.91,719461.33</v>
      </c>
    </row>
    <row r="46" spans="1:44" s="46" customFormat="1">
      <c r="A46" s="20">
        <f t="shared" si="2"/>
        <v>5</v>
      </c>
      <c r="B46" s="44"/>
      <c r="C46" s="60">
        <v>719508.2</v>
      </c>
      <c r="D46" s="60">
        <v>465057.19</v>
      </c>
      <c r="E46" s="79"/>
      <c r="F46" s="72">
        <f t="shared" si="3"/>
        <v>0.53999999992083758</v>
      </c>
      <c r="G46" s="72">
        <f t="shared" si="4"/>
        <v>-24.059999999997672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24.066059087432709</v>
      </c>
      <c r="N46" s="22">
        <f t="shared" si="11"/>
        <v>-1.5483562039255157</v>
      </c>
      <c r="O46" s="22">
        <f t="shared" si="12"/>
        <v>88.714275667829469</v>
      </c>
      <c r="P46" s="24" t="str">
        <f t="shared" si="13"/>
        <v>88</v>
      </c>
      <c r="Q46" s="25" t="str">
        <f t="shared" si="14"/>
        <v>43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43</v>
      </c>
      <c r="U46" s="24" t="str">
        <f t="shared" si="18"/>
        <v>E</v>
      </c>
      <c r="V46" s="44"/>
      <c r="W46" s="22">
        <f t="shared" si="19"/>
        <v>88.716666666666669</v>
      </c>
      <c r="X46" s="22">
        <f t="shared" si="20"/>
        <v>271.2833333333333</v>
      </c>
      <c r="Y46" s="22">
        <f t="shared" si="21"/>
        <v>4.73478737245195</v>
      </c>
      <c r="Z46" s="64"/>
      <c r="AA46" s="58">
        <f t="shared" si="22"/>
        <v>-0.53899595635190956</v>
      </c>
      <c r="AB46" s="58">
        <f t="shared" si="23"/>
        <v>24.060022513681048</v>
      </c>
      <c r="AC46" s="64"/>
      <c r="AD46" s="82">
        <f t="shared" si="24"/>
        <v>-1.1673605366216591E-4</v>
      </c>
      <c r="AE46" s="82">
        <f t="shared" si="25"/>
        <v>9.5341205970486914E-4</v>
      </c>
      <c r="AF46" s="22">
        <f t="shared" si="26"/>
        <v>-0.53887922029824742</v>
      </c>
      <c r="AG46" s="22">
        <f t="shared" si="27"/>
        <v>24.059069101621343</v>
      </c>
      <c r="AH46" s="64"/>
      <c r="AI46" s="25">
        <f t="shared" si="28"/>
        <v>5</v>
      </c>
      <c r="AJ46" s="82">
        <f t="shared" si="29"/>
        <v>719508.44757549244</v>
      </c>
      <c r="AK46" s="82">
        <f t="shared" si="30"/>
        <v>465057.35358665796</v>
      </c>
      <c r="AL46" s="66"/>
      <c r="AM46" s="9" t="str">
        <f t="shared" si="31"/>
        <v>5 - 1</v>
      </c>
      <c r="AN46" s="18">
        <f t="shared" si="32"/>
        <v>-0.53999999992083758</v>
      </c>
      <c r="AO46" s="18">
        <f t="shared" si="33"/>
        <v>12.992399998094095</v>
      </c>
      <c r="AP46" s="9" t="str">
        <f t="shared" si="34"/>
        <v>465057.19,719508.2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2385.1936000046076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1192.5968000023038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6.8993059188775952E-3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21407.204390062045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147.69485195497751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2.4675189126299735E-3</v>
      </c>
      <c r="AB40" s="91">
        <f>SUM(AB42:AB65536)</f>
        <v>-6.4429630278368677E-3</v>
      </c>
      <c r="AC40" s="91"/>
      <c r="AD40" s="91">
        <f>SUM(AD42:AD65536)</f>
        <v>2.4675189126299739E-3</v>
      </c>
      <c r="AE40" s="91">
        <f>SUM(AE42:AE65536)</f>
        <v>-6.4429630278368677E-3</v>
      </c>
      <c r="AF40" s="91">
        <f>SUM(AF42:AF65536)</f>
        <v>-1.8873791418627661E-15</v>
      </c>
      <c r="AG40" s="91">
        <f>SUM(AG42:AG65536)</f>
        <v>0</v>
      </c>
      <c r="AH40" s="92"/>
      <c r="AI40" s="93">
        <v>1</v>
      </c>
      <c r="AJ40" s="92">
        <f>AJ44+AF44</f>
        <v>719507.5573227047</v>
      </c>
      <c r="AK40" s="92">
        <f>AK44+AG44</f>
        <v>465081.18158419873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1721.75</v>
      </c>
      <c r="G41" s="72">
        <f>IF(D42=0,D41-$D$41,D41-D42)</f>
        <v>-2654.8700000000536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3164.2941992489077</v>
      </c>
      <c r="N41" s="36">
        <f>IF(F41=0,,ATAN(G41/F41))</f>
        <v>-0.99545859714541607</v>
      </c>
      <c r="O41" s="36">
        <f>ABS(DEGREES(N41))</f>
        <v>57.035576296446003</v>
      </c>
      <c r="P41" s="37" t="str">
        <f>TEXT(INT(O41),"00")</f>
        <v>57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02</v>
      </c>
      <c r="U41" s="40" t="str">
        <f>IF(L41="",IF(G41&gt;0,"W","E"),"")</f>
        <v>E</v>
      </c>
      <c r="V41" s="41"/>
      <c r="W41" s="22">
        <f>IF(S41="due",90*(I41+K41),S41+T41/60)</f>
        <v>57.033333333333331</v>
      </c>
      <c r="X41" s="22">
        <f>IF(R41="",W41,IF(R41="N",IF(U41="E",180+W41,180-W41),IF(U41="E",360-W41,W41)))</f>
        <v>302.9666666666667</v>
      </c>
      <c r="Y41" s="22">
        <f>RADIANS(X41)</f>
        <v>5.2877658571254873</v>
      </c>
      <c r="Z41" s="64"/>
      <c r="AA41" s="58">
        <f>-M41*COS(Y41)</f>
        <v>-1721.8539291190118</v>
      </c>
      <c r="AB41" s="58">
        <f>-M41*SIN(Y41)</f>
        <v>2654.8025964613093</v>
      </c>
      <c r="AC41" s="64"/>
      <c r="AD41" s="22">
        <v>0</v>
      </c>
      <c r="AE41" s="22">
        <v>0</v>
      </c>
      <c r="AF41" s="22">
        <f t="shared" ref="AF41:AG43" si="0">AA41-AD41</f>
        <v>-1721.8539291190118</v>
      </c>
      <c r="AG41" s="22">
        <f t="shared" si="0"/>
        <v>2654.8025964613093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719506.87</v>
      </c>
      <c r="D42" s="60">
        <v>465105.09</v>
      </c>
      <c r="E42" s="79"/>
      <c r="F42" s="72">
        <f>IF(C43=0,C42-$C$42,C42-C43)</f>
        <v>49.910000000032596</v>
      </c>
      <c r="G42" s="72">
        <f>IF(D43=0,D42-$D$42,D42-D43)</f>
        <v>1.4500000000116415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49.931058470688235</v>
      </c>
      <c r="N42" s="36">
        <f>IF(F42=0,,ATAN(G42/F42))</f>
        <v>2.9044124541120452E-2</v>
      </c>
      <c r="O42" s="36">
        <f>ABS(DEGREES(N42))</f>
        <v>1.6641057558585406</v>
      </c>
      <c r="P42" s="37" t="str">
        <f>TEXT(INT(O42),"00")</f>
        <v>01</v>
      </c>
      <c r="Q42" s="38" t="str">
        <f>TEXT((O42-P42)*60,"00")</f>
        <v>40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40</v>
      </c>
      <c r="U42" s="40" t="str">
        <f>IF(L42="",IF(G42&gt;0,"W","E"),"")</f>
        <v>W</v>
      </c>
      <c r="V42" s="44"/>
      <c r="W42" s="22">
        <f>IF(S42="due",90*(I42+K42),S42+T42/60)</f>
        <v>1.6666666666666665</v>
      </c>
      <c r="X42" s="22">
        <f>IF(R42="",W42,IF(R42="N",IF(U42="E",180+W42,180-W42),IF(U42="E",360-W42,W42)))</f>
        <v>1.6666666666666665</v>
      </c>
      <c r="Y42" s="22">
        <f>RADIANS(X42)</f>
        <v>2.9088820866572156E-2</v>
      </c>
      <c r="Z42" s="64"/>
      <c r="AA42" s="58">
        <f>-M42*COS(Y42)</f>
        <v>-49.909935140506576</v>
      </c>
      <c r="AB42" s="58">
        <f>-M42*SIN(Y42)</f>
        <v>-1.4522307921658175</v>
      </c>
      <c r="AC42" s="64"/>
      <c r="AD42" s="82">
        <f>$AA$40/$M$40*M42</f>
        <v>8.3419177766340608E-4</v>
      </c>
      <c r="AE42" s="82">
        <f>$AB$40/$M$40*M42</f>
        <v>-2.1781663978746642E-3</v>
      </c>
      <c r="AF42" s="22">
        <f t="shared" si="0"/>
        <v>-49.910769332284239</v>
      </c>
      <c r="AG42" s="22">
        <f t="shared" si="0"/>
        <v>-1.4500526257679429</v>
      </c>
      <c r="AH42" s="63"/>
      <c r="AI42" s="38">
        <f>A42</f>
        <v>1</v>
      </c>
      <c r="AJ42" s="82">
        <f t="shared" ref="AJ42:AK44" si="1">AJ41+AF41</f>
        <v>719506.76607088093</v>
      </c>
      <c r="AK42" s="82">
        <f t="shared" si="1"/>
        <v>465105.02259646129</v>
      </c>
      <c r="AL42" s="66"/>
      <c r="AM42" s="9" t="str">
        <f>IF(A43=0,A42&amp;" - 1",A42&amp;" - "&amp;A43)</f>
        <v>1 - 2</v>
      </c>
      <c r="AN42" s="18">
        <f>F42</f>
        <v>49.910000000032596</v>
      </c>
      <c r="AO42" s="18">
        <f>AN42*G42</f>
        <v>72.369500000628292</v>
      </c>
      <c r="AP42" s="9" t="str">
        <f>D42&amp;","&amp;C42</f>
        <v>465105.09,719506.87</v>
      </c>
    </row>
    <row r="43" spans="1:44">
      <c r="A43" s="20">
        <f>A42+1</f>
        <v>2</v>
      </c>
      <c r="B43" s="44"/>
      <c r="C43" s="60">
        <v>719456.96</v>
      </c>
      <c r="D43" s="60">
        <v>465103.64</v>
      </c>
      <c r="E43" s="79"/>
      <c r="F43" s="72">
        <f>IF(C44=0,C43-$C$42,C43-C44)</f>
        <v>-0.67000000004190952</v>
      </c>
      <c r="G43" s="72">
        <f>IF(D44=0,D43-$D$42,D43-D44)</f>
        <v>23.850000000034925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23.859409045525879</v>
      </c>
      <c r="N43" s="36">
        <f>IF(F43=0,,ATAN(G43/F43))</f>
        <v>-1.5427114699999238</v>
      </c>
      <c r="O43" s="36">
        <f>ABS(DEGREES(N43))</f>
        <v>88.390856237418745</v>
      </c>
      <c r="P43" s="37" t="str">
        <f>TEXT(INT(O43),"00")</f>
        <v>88</v>
      </c>
      <c r="Q43" s="38" t="str">
        <f>TEXT((O43-P43)*60,"00")</f>
        <v>23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23</v>
      </c>
      <c r="U43" s="40" t="str">
        <f>IF(L43="",IF(G43&gt;0,"W","E"),"")</f>
        <v>W</v>
      </c>
      <c r="V43" s="44"/>
      <c r="W43" s="22">
        <f>IF(S43="due",90*(I43+K43),S43+T43/60)</f>
        <v>88.38333333333334</v>
      </c>
      <c r="X43" s="22">
        <f>IF(R43="",W43,IF(R43="N",IF(U43="E",180+W43,180-W43),IF(U43="E",360-W43,W43)))</f>
        <v>91.61666666666666</v>
      </c>
      <c r="Y43" s="22">
        <f>RADIANS(X43)</f>
        <v>1.5990124830354715</v>
      </c>
      <c r="Z43" s="64"/>
      <c r="AA43" s="58">
        <f>-M43*COS(Y43)</f>
        <v>0.67313148603528061</v>
      </c>
      <c r="AB43" s="58">
        <f>-M43*SIN(Y43)</f>
        <v>-23.849911823825053</v>
      </c>
      <c r="AC43" s="64"/>
      <c r="AD43" s="82">
        <f>$AA$40/$M$40*M43</f>
        <v>3.986160809583022E-4</v>
      </c>
      <c r="AE43" s="82">
        <f>$AB$40/$M$40*M43</f>
        <v>-1.0408303898989015E-3</v>
      </c>
      <c r="AF43" s="22">
        <f t="shared" si="0"/>
        <v>0.67273286995432235</v>
      </c>
      <c r="AG43" s="22">
        <f t="shared" si="0"/>
        <v>-23.848870993435153</v>
      </c>
      <c r="AH43" s="64"/>
      <c r="AI43" s="25">
        <f>A43</f>
        <v>2</v>
      </c>
      <c r="AJ43" s="82">
        <f t="shared" si="1"/>
        <v>719456.85530154861</v>
      </c>
      <c r="AK43" s="82">
        <f t="shared" si="1"/>
        <v>465103.5725438355</v>
      </c>
      <c r="AL43" s="66"/>
      <c r="AM43" s="9" t="str">
        <f>IF(A44=0,A43&amp;" - 1",A43&amp;" - "&amp;A44)</f>
        <v>2 - 3</v>
      </c>
      <c r="AN43" s="18">
        <f>AN42+F42+F43</f>
        <v>99.150000000023283</v>
      </c>
      <c r="AO43" s="18">
        <f>AN43*G43</f>
        <v>2364.7275000040181</v>
      </c>
      <c r="AP43" s="9" t="str">
        <f>D43&amp;","&amp;C43</f>
        <v>465103.64,719456.96</v>
      </c>
    </row>
    <row r="44" spans="1:44" s="46" customFormat="1">
      <c r="A44" s="20">
        <f>A43+1</f>
        <v>3</v>
      </c>
      <c r="B44" s="44"/>
      <c r="C44" s="60">
        <v>719457.63</v>
      </c>
      <c r="D44" s="60">
        <v>465079.79</v>
      </c>
      <c r="E44" s="79"/>
      <c r="F44" s="72">
        <f>IF(C45=0,C44-$C$42,C44-C45)</f>
        <v>-50.03000000002794</v>
      </c>
      <c r="G44" s="72">
        <f>IF(D45=0,D44-$D$42,D44-D45)</f>
        <v>-1.4600000000209548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50.051298684478276</v>
      </c>
      <c r="N44" s="22">
        <f>IF(F44=0,,ATAN(G44/F44))</f>
        <v>2.9174210627473642E-2</v>
      </c>
      <c r="O44" s="22">
        <f>ABS(DEGREES(N44))</f>
        <v>1.6715591395799529</v>
      </c>
      <c r="P44" s="24" t="str">
        <f>TEXT(INT(O44),"00")</f>
        <v>01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1.6666666666666665</v>
      </c>
      <c r="X44" s="22">
        <f>IF(R44="",W44,IF(R44="N",IF(U44="E",180+W44,180-W44),IF(U44="E",360-W44,W44)))</f>
        <v>181.66666666666666</v>
      </c>
      <c r="Y44" s="22">
        <f>RADIANS(X44)</f>
        <v>3.1706814744563654</v>
      </c>
      <c r="Z44" s="64"/>
      <c r="AA44" s="58">
        <f>-M44*COS(Y44)</f>
        <v>50.030124486684052</v>
      </c>
      <c r="AB44" s="58">
        <f>-M44*SIN(Y44)</f>
        <v>1.4557279449655121</v>
      </c>
      <c r="AC44" s="64"/>
      <c r="AD44" s="82">
        <f>$AA$40/$M$40*M44</f>
        <v>8.3620061546417132E-4</v>
      </c>
      <c r="AE44" s="82">
        <f>$AB$40/$M$40*M44</f>
        <v>-2.1834116941165708E-3</v>
      </c>
      <c r="AF44" s="22">
        <f>AA44-AD44</f>
        <v>50.029288286068585</v>
      </c>
      <c r="AG44" s="22">
        <f>AB44-AE44</f>
        <v>1.4579113566596287</v>
      </c>
      <c r="AH44" s="64"/>
      <c r="AI44" s="25">
        <f>A44</f>
        <v>3</v>
      </c>
      <c r="AJ44" s="82">
        <f t="shared" si="1"/>
        <v>719457.52803441859</v>
      </c>
      <c r="AK44" s="82">
        <f t="shared" si="1"/>
        <v>465079.72367284208</v>
      </c>
      <c r="AL44" s="66"/>
      <c r="AM44" s="9" t="str">
        <f>IF(A45=0,A44&amp;" - 1",A44&amp;" - "&amp;A45)</f>
        <v>3 - 4</v>
      </c>
      <c r="AN44" s="18">
        <f>AN43+F43+F44</f>
        <v>48.449999999953434</v>
      </c>
      <c r="AO44" s="18">
        <f>AN44*G44</f>
        <v>-70.737000000947276</v>
      </c>
      <c r="AP44" s="9" t="str">
        <f>D44&amp;","&amp;C44</f>
        <v>465079.79,719457.63</v>
      </c>
    </row>
    <row r="45" spans="1:44" s="46" customFormat="1">
      <c r="A45" s="20">
        <f>A44+1</f>
        <v>4</v>
      </c>
      <c r="B45" s="44"/>
      <c r="C45" s="60">
        <v>719507.66</v>
      </c>
      <c r="D45" s="60">
        <v>465081.25</v>
      </c>
      <c r="E45" s="79"/>
      <c r="F45" s="72">
        <f>IF(C46=0,C45-$C$42,C45-C46)</f>
        <v>0.7900000000372529</v>
      </c>
      <c r="G45" s="72">
        <f>IF(D46=0,D45-$D$42,D45-D46)</f>
        <v>-23.840000000025611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23.853085754285125</v>
      </c>
      <c r="N45" s="22">
        <f>IF(F45=0,,ATAN(G45/F45))</f>
        <v>-1.5376708643698034</v>
      </c>
      <c r="O45" s="22">
        <f>ABS(DEGREES(N45))</f>
        <v>88.102050808622963</v>
      </c>
      <c r="P45" s="24" t="str">
        <f>TEXT(INT(O45),"00")</f>
        <v>88</v>
      </c>
      <c r="Q45" s="25" t="str">
        <f>TEXT((O45-P45)*60,"00")</f>
        <v>06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06</v>
      </c>
      <c r="U45" s="24" t="str">
        <f>IF(L45="",IF(G45&gt;0,"W","E"),"")</f>
        <v>E</v>
      </c>
      <c r="V45" s="44"/>
      <c r="W45" s="22">
        <f>IF(S45="due",90*(I45+K45),S45+T45/60)</f>
        <v>88.1</v>
      </c>
      <c r="X45" s="22">
        <f>IF(R45="",W45,IF(R45="N",IF(U45="E",180+W45,180-W45),IF(U45="E",360-W45,W45)))</f>
        <v>271.89999999999998</v>
      </c>
      <c r="Y45" s="22">
        <f>RADIANS(X45)</f>
        <v>4.7455502361725816</v>
      </c>
      <c r="Z45" s="64"/>
      <c r="AA45" s="58">
        <f>-M45*COS(Y45)</f>
        <v>-0.79085331330012698</v>
      </c>
      <c r="AB45" s="58">
        <f>-M45*SIN(Y45)</f>
        <v>23.83997170799752</v>
      </c>
      <c r="AC45" s="64"/>
      <c r="AD45" s="82">
        <f>$AA$40/$M$40*M45</f>
        <v>3.9851043854409414E-4</v>
      </c>
      <c r="AE45" s="82">
        <f>$AB$40/$M$40*M45</f>
        <v>-1.0405545459467314E-3</v>
      </c>
      <c r="AF45" s="22">
        <f>AA45-AD45</f>
        <v>-0.79125182373867109</v>
      </c>
      <c r="AG45" s="22">
        <f>AB45-AE45</f>
        <v>23.841012262543469</v>
      </c>
      <c r="AH45" s="64"/>
      <c r="AI45" s="25">
        <f>A45</f>
        <v>4</v>
      </c>
      <c r="AJ45" s="82">
        <f t="shared" ref="AJ45" si="2">AJ44+AF44</f>
        <v>719507.5573227047</v>
      </c>
      <c r="AK45" s="82">
        <f t="shared" ref="AK45" si="3">AK44+AG44</f>
        <v>465081.18158419873</v>
      </c>
      <c r="AL45" s="66"/>
      <c r="AM45" s="9" t="str">
        <f>IF(A46=0,A45&amp;" - 1",A45&amp;" - "&amp;A46)</f>
        <v>4 - 1</v>
      </c>
      <c r="AN45" s="18">
        <f>AN44+F44+F45</f>
        <v>-0.7900000000372529</v>
      </c>
      <c r="AO45" s="18">
        <f>AN45*G45</f>
        <v>18.833600000908341</v>
      </c>
      <c r="AP45" s="9" t="str">
        <f>D45&amp;","&amp;C45</f>
        <v>465081.25,719507.66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2351.8071999998565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1175.9035999999282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2.5149556816852738E-4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583008.7503656873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580000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580000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146.62411692044168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2.5132196145705166E-4</v>
      </c>
      <c r="AB40" s="91">
        <f>SUM(AB42:AB65536)</f>
        <v>-9.343045423770846E-6</v>
      </c>
      <c r="AC40" s="91"/>
      <c r="AD40" s="91">
        <f>SUM(AD42:AD65536)</f>
        <v>2.5132196145705166E-4</v>
      </c>
      <c r="AE40" s="91">
        <f>SUM(AE42:AE65536)</f>
        <v>-9.343045423770846E-6</v>
      </c>
      <c r="AF40" s="91">
        <f>SUM(AF42:AF65536)</f>
        <v>0</v>
      </c>
      <c r="AG40" s="91">
        <f>SUM(AG42:AG65536)</f>
        <v>1.9984014443252818E-15</v>
      </c>
      <c r="AH40" s="92"/>
      <c r="AI40" s="93">
        <v>1</v>
      </c>
      <c r="AJ40" s="92">
        <f>AJ44+AF44</f>
        <v>719456.856221325</v>
      </c>
      <c r="AK40" s="92">
        <f>AK44+AG44</f>
        <v>465103.57036248746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1721.75</v>
      </c>
      <c r="G41" s="72">
        <f>IF(D42=0,D41-$D$41,D41-D42)</f>
        <v>-2654.8700000000536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3164.2941992489077</v>
      </c>
      <c r="N41" s="36">
        <f>IF(F41=0,,ATAN(G41/F41))</f>
        <v>-0.99545859714541607</v>
      </c>
      <c r="O41" s="36">
        <f>ABS(DEGREES(N41))</f>
        <v>57.035576296446003</v>
      </c>
      <c r="P41" s="37" t="str">
        <f>TEXT(INT(O41),"00")</f>
        <v>57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02</v>
      </c>
      <c r="U41" s="40" t="str">
        <f>IF(L41="",IF(G41&gt;0,"W","E"),"")</f>
        <v>E</v>
      </c>
      <c r="V41" s="41"/>
      <c r="W41" s="22">
        <f>IF(S41="due",90*(I41+K41),S41+T41/60)</f>
        <v>57.033333333333331</v>
      </c>
      <c r="X41" s="22">
        <f>IF(R41="",W41,IF(R41="N",IF(U41="E",180+W41,180-W41),IF(U41="E",360-W41,W41)))</f>
        <v>302.9666666666667</v>
      </c>
      <c r="Y41" s="22">
        <f>RADIANS(X41)</f>
        <v>5.2877658571254873</v>
      </c>
      <c r="Z41" s="64"/>
      <c r="AA41" s="58">
        <f>-M41*COS(Y41)</f>
        <v>-1721.8539291190118</v>
      </c>
      <c r="AB41" s="58">
        <f>-M41*SIN(Y41)</f>
        <v>2654.8025964613093</v>
      </c>
      <c r="AC41" s="64"/>
      <c r="AD41" s="22">
        <v>0</v>
      </c>
      <c r="AE41" s="22">
        <v>0</v>
      </c>
      <c r="AF41" s="22">
        <f t="shared" ref="AF41:AG43" si="0">AA41-AD41</f>
        <v>-1721.8539291190118</v>
      </c>
      <c r="AG41" s="22">
        <f t="shared" si="0"/>
        <v>2654.8025964613093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719506.87</v>
      </c>
      <c r="D42" s="60">
        <v>465105.09</v>
      </c>
      <c r="E42" s="79"/>
      <c r="F42" s="72">
        <f>IF(C43=0,C42-$C$42,C42-C43)</f>
        <v>0.59999999997671694</v>
      </c>
      <c r="G42" s="72">
        <f>IF(D43=0,D42-$D$42,D42-D43)</f>
        <v>-23.599999999976717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23.607625886540838</v>
      </c>
      <c r="N42" s="36">
        <f>IF(F42=0,,ATAN(G42/F42))</f>
        <v>-1.5453780735367817</v>
      </c>
      <c r="O42" s="36">
        <f>ABS(DEGREES(N42))</f>
        <v>88.543641365715359</v>
      </c>
      <c r="P42" s="37" t="str">
        <f>TEXT(INT(O42),"00")</f>
        <v>88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33</v>
      </c>
      <c r="U42" s="40" t="str">
        <f>IF(L42="",IF(G42&gt;0,"W","E"),"")</f>
        <v>E</v>
      </c>
      <c r="V42" s="44"/>
      <c r="W42" s="22">
        <f>IF(S42="due",90*(I42+K42),S42+T42/60)</f>
        <v>88.55</v>
      </c>
      <c r="X42" s="22">
        <f>IF(R42="",W42,IF(R42="N",IF(U42="E",180+W42,180-W42),IF(U42="E",360-W42,W42)))</f>
        <v>271.45</v>
      </c>
      <c r="Y42" s="22">
        <f>RADIANS(X42)</f>
        <v>4.7376962545386077</v>
      </c>
      <c r="Z42" s="64"/>
      <c r="AA42" s="58">
        <f>-M42*COS(Y42)</f>
        <v>-0.59738088942813727</v>
      </c>
      <c r="AB42" s="58">
        <f>-M42*SIN(Y42)</f>
        <v>23.60006644210603</v>
      </c>
      <c r="AC42" s="64"/>
      <c r="AD42" s="82">
        <f>$AA$40/$M$40*M42</f>
        <v>4.04647950675742E-5</v>
      </c>
      <c r="AE42" s="82">
        <f>$AB$40/$M$40*M42</f>
        <v>-1.5043031503815936E-6</v>
      </c>
      <c r="AF42" s="22">
        <f t="shared" si="0"/>
        <v>-0.59742135422320486</v>
      </c>
      <c r="AG42" s="22">
        <f t="shared" si="0"/>
        <v>23.60006794640918</v>
      </c>
      <c r="AH42" s="63"/>
      <c r="AI42" s="38">
        <f>A42</f>
        <v>1</v>
      </c>
      <c r="AJ42" s="82">
        <f t="shared" ref="AJ42:AK44" si="1">AJ41+AF41</f>
        <v>719506.76607088093</v>
      </c>
      <c r="AK42" s="82">
        <f t="shared" si="1"/>
        <v>465105.02259646129</v>
      </c>
      <c r="AL42" s="66"/>
      <c r="AM42" s="9" t="str">
        <f>IF(A43=0,A42&amp;" - 1",A42&amp;" - "&amp;A43)</f>
        <v>1 - 2</v>
      </c>
      <c r="AN42" s="18">
        <f>F42</f>
        <v>0.59999999997671694</v>
      </c>
      <c r="AO42" s="18">
        <f>AN42*G42</f>
        <v>-14.15999999943655</v>
      </c>
      <c r="AP42" s="9" t="str">
        <f>D42&amp;","&amp;C42</f>
        <v>465105.09,719506.87</v>
      </c>
    </row>
    <row r="43" spans="1:44">
      <c r="A43" s="20">
        <f>A42+1</f>
        <v>2</v>
      </c>
      <c r="B43" s="44"/>
      <c r="C43" s="60">
        <v>719506.27</v>
      </c>
      <c r="D43" s="60">
        <v>465128.69</v>
      </c>
      <c r="E43" s="79"/>
      <c r="F43" s="72">
        <f>IF(C44=0,C43-$C$42,C43-C44)</f>
        <v>49.25</v>
      </c>
      <c r="G43" s="72">
        <f>IF(D44=0,D43-$D$42,D43-D44)</f>
        <v>1.2299999999813735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49.265356996574724</v>
      </c>
      <c r="N43" s="36">
        <f>IF(F43=0,,ATAN(G43/F43))</f>
        <v>2.4969428744839338E-2</v>
      </c>
      <c r="O43" s="36">
        <f>ABS(DEGREES(N43))</f>
        <v>1.4306428839319345</v>
      </c>
      <c r="P43" s="37" t="str">
        <f>TEXT(INT(O43),"00")</f>
        <v>01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26</v>
      </c>
      <c r="U43" s="40" t="str">
        <f>IF(L43="",IF(G43&gt;0,"W","E"),"")</f>
        <v>W</v>
      </c>
      <c r="V43" s="44"/>
      <c r="W43" s="22">
        <f>IF(S43="due",90*(I43+K43),S43+T43/60)</f>
        <v>1.4333333333333333</v>
      </c>
      <c r="X43" s="22">
        <f>IF(R43="",W43,IF(R43="N",IF(U43="E",180+W43,180-W43),IF(U43="E",360-W43,W43)))</f>
        <v>1.4333333333333333</v>
      </c>
      <c r="Y43" s="22">
        <f>RADIANS(X43)</f>
        <v>2.5016385945252056E-2</v>
      </c>
      <c r="Z43" s="64"/>
      <c r="AA43" s="58">
        <f>-M43*COS(Y43)</f>
        <v>-49.249942188345912</v>
      </c>
      <c r="AB43" s="58">
        <f>-M43*SIN(Y43)</f>
        <v>-1.232312640744788</v>
      </c>
      <c r="AC43" s="64"/>
      <c r="AD43" s="82">
        <f>$AA$40/$M$40*M43</f>
        <v>8.4443585491322909E-5</v>
      </c>
      <c r="AE43" s="82">
        <f>$AB$40/$M$40*M43</f>
        <v>-3.1392411965013727E-6</v>
      </c>
      <c r="AF43" s="22">
        <f t="shared" si="0"/>
        <v>-49.250026631931405</v>
      </c>
      <c r="AG43" s="22">
        <f t="shared" si="0"/>
        <v>-1.2323095015035914</v>
      </c>
      <c r="AH43" s="64"/>
      <c r="AI43" s="25">
        <f>A43</f>
        <v>2</v>
      </c>
      <c r="AJ43" s="82">
        <f t="shared" si="1"/>
        <v>719506.16864952666</v>
      </c>
      <c r="AK43" s="82">
        <f t="shared" si="1"/>
        <v>465128.62266440771</v>
      </c>
      <c r="AL43" s="66"/>
      <c r="AM43" s="9" t="str">
        <f>IF(A44=0,A43&amp;" - 1",A43&amp;" - "&amp;A44)</f>
        <v>2 - 3</v>
      </c>
      <c r="AN43" s="18">
        <f>AN42+F42+F43</f>
        <v>50.449999999953434</v>
      </c>
      <c r="AO43" s="18">
        <f>AN43*G43</f>
        <v>62.053499999003016</v>
      </c>
      <c r="AP43" s="9" t="str">
        <f>D43&amp;","&amp;C43</f>
        <v>465128.69,719506.27</v>
      </c>
    </row>
    <row r="44" spans="1:44" s="46" customFormat="1">
      <c r="A44" s="20">
        <f>A43+1</f>
        <v>3</v>
      </c>
      <c r="B44" s="44"/>
      <c r="C44" s="60">
        <v>719457.02</v>
      </c>
      <c r="D44" s="60">
        <v>465127.46</v>
      </c>
      <c r="E44" s="79"/>
      <c r="F44" s="72">
        <f>IF(C45=0,C44-$C$42,C44-C45)</f>
        <v>6.0000000055879354E-2</v>
      </c>
      <c r="G44" s="72">
        <f>IF(D45=0,D44-$D$42,D44-D45)</f>
        <v>23.820000000006985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23.82007556663789</v>
      </c>
      <c r="N44" s="22">
        <f>IF(F44=0,,ATAN(G44/F44))</f>
        <v>1.5682774404321747</v>
      </c>
      <c r="O44" s="22">
        <f>ABS(DEGREES(N44))</f>
        <v>89.855678442342978</v>
      </c>
      <c r="P44" s="24" t="str">
        <f>TEXT(INT(O44),"00")</f>
        <v>89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89.85</v>
      </c>
      <c r="X44" s="22">
        <f>IF(R44="",W44,IF(R44="N",IF(U44="E",180+W44,180-W44),IF(U44="E",360-W44,W44)))</f>
        <v>89.85</v>
      </c>
      <c r="Y44" s="22">
        <f>RADIANS(X44)</f>
        <v>1.568178332916905</v>
      </c>
      <c r="Z44" s="64"/>
      <c r="AA44" s="58">
        <f>-M44*COS(Y44)</f>
        <v>-6.2360740771068859E-2</v>
      </c>
      <c r="AB44" s="58">
        <f>-M44*SIN(Y44)</f>
        <v>-23.819993936572484</v>
      </c>
      <c r="AC44" s="64"/>
      <c r="AD44" s="82">
        <f>$AA$40/$M$40*M44</f>
        <v>4.0828945736879756E-5</v>
      </c>
      <c r="AE44" s="82">
        <f>$AB$40/$M$40*M44</f>
        <v>-1.517840671037144E-6</v>
      </c>
      <c r="AF44" s="22">
        <f>AA44-AD44</f>
        <v>-6.2401569716805737E-2</v>
      </c>
      <c r="AG44" s="22">
        <f>AB44-AE44</f>
        <v>-23.819992418731811</v>
      </c>
      <c r="AH44" s="64"/>
      <c r="AI44" s="25">
        <f>A44</f>
        <v>3</v>
      </c>
      <c r="AJ44" s="82">
        <f t="shared" si="1"/>
        <v>719456.91862289468</v>
      </c>
      <c r="AK44" s="82">
        <f t="shared" si="1"/>
        <v>465127.39035490621</v>
      </c>
      <c r="AL44" s="66"/>
      <c r="AM44" s="9" t="str">
        <f>IF(A45=0,A44&amp;" - 1",A44&amp;" - "&amp;A45)</f>
        <v>3 - 4</v>
      </c>
      <c r="AN44" s="18">
        <f>AN43+F43+F44</f>
        <v>99.760000000009313</v>
      </c>
      <c r="AO44" s="18">
        <f>AN44*G44</f>
        <v>2376.2832000009184</v>
      </c>
      <c r="AP44" s="9" t="str">
        <f>D44&amp;","&amp;C44</f>
        <v>465127.46,719457.02</v>
      </c>
    </row>
    <row r="45" spans="1:44" s="46" customFormat="1">
      <c r="A45" s="20">
        <f>A44+1</f>
        <v>4</v>
      </c>
      <c r="B45" s="44"/>
      <c r="C45" s="60">
        <v>719456.96</v>
      </c>
      <c r="D45" s="60">
        <v>465103.64</v>
      </c>
      <c r="E45" s="79"/>
      <c r="F45" s="72">
        <f>IF(C46=0,C45-$C$42,C45-C46)</f>
        <v>-49.910000000032596</v>
      </c>
      <c r="G45" s="72">
        <f>IF(D46=0,D45-$D$42,D45-D46)</f>
        <v>-1.4500000000116415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49.931058470688235</v>
      </c>
      <c r="N45" s="22">
        <f>IF(F45=0,,ATAN(G45/F45))</f>
        <v>2.9044124541120452E-2</v>
      </c>
      <c r="O45" s="22">
        <f>ABS(DEGREES(N45))</f>
        <v>1.6641057558585406</v>
      </c>
      <c r="P45" s="24" t="str">
        <f>TEXT(INT(O45),"00")</f>
        <v>01</v>
      </c>
      <c r="Q45" s="25" t="str">
        <f>TEXT((O45-P45)*60,"00")</f>
        <v>40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40</v>
      </c>
      <c r="U45" s="24" t="str">
        <f>IF(L45="",IF(G45&gt;0,"W","E"),"")</f>
        <v>E</v>
      </c>
      <c r="V45" s="44"/>
      <c r="W45" s="22">
        <f>IF(S45="due",90*(I45+K45),S45+T45/60)</f>
        <v>1.6666666666666665</v>
      </c>
      <c r="X45" s="22">
        <f>IF(R45="",W45,IF(R45="N",IF(U45="E",180+W45,180-W45),IF(U45="E",360-W45,W45)))</f>
        <v>181.66666666666666</v>
      </c>
      <c r="Y45" s="22">
        <f>RADIANS(X45)</f>
        <v>3.1706814744563654</v>
      </c>
      <c r="Z45" s="64"/>
      <c r="AA45" s="58">
        <f>-M45*COS(Y45)</f>
        <v>49.909935140506576</v>
      </c>
      <c r="AB45" s="58">
        <f>-M45*SIN(Y45)</f>
        <v>1.4522307921658173</v>
      </c>
      <c r="AC45" s="64"/>
      <c r="AD45" s="82">
        <f>$AA$40/$M$40*M45</f>
        <v>8.5584635161274812E-5</v>
      </c>
      <c r="AE45" s="82">
        <f>$AB$40/$M$40*M45</f>
        <v>-3.181660405850736E-6</v>
      </c>
      <c r="AF45" s="22">
        <f>AA45-AD45</f>
        <v>49.909849555871418</v>
      </c>
      <c r="AG45" s="22">
        <f>AB45-AE45</f>
        <v>1.4522339738262231</v>
      </c>
      <c r="AH45" s="64"/>
      <c r="AI45" s="25">
        <f>A45</f>
        <v>4</v>
      </c>
      <c r="AJ45" s="82">
        <f t="shared" ref="AJ45" si="2">AJ44+AF44</f>
        <v>719456.856221325</v>
      </c>
      <c r="AK45" s="82">
        <f t="shared" ref="AK45" si="3">AK44+AG44</f>
        <v>465103.57036248746</v>
      </c>
      <c r="AL45" s="66"/>
      <c r="AM45" s="9" t="str">
        <f>IF(A46=0,A45&amp;" - 1",A45&amp;" - "&amp;A46)</f>
        <v>4 - 1</v>
      </c>
      <c r="AN45" s="18">
        <f>AN44+F44+F45</f>
        <v>49.910000000032596</v>
      </c>
      <c r="AO45" s="18">
        <f>AN45*G45</f>
        <v>-72.369500000628292</v>
      </c>
      <c r="AP45" s="9" t="str">
        <f>D45&amp;","&amp;C45</f>
        <v>465103.64,719456.96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2467.1274000015287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1233.5637000007644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3.8416952186710374E-3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38940.239645854926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149.59653246138524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4.1624388790656441E-4</v>
      </c>
      <c r="AB40" s="91">
        <f>SUM(AB42:AB65536)</f>
        <v>-3.8190788390579655E-3</v>
      </c>
      <c r="AC40" s="91"/>
      <c r="AD40" s="91">
        <f>SUM(AD42:AD65536)</f>
        <v>4.1624388790656441E-4</v>
      </c>
      <c r="AE40" s="91">
        <f>SUM(AE42:AE65536)</f>
        <v>-3.8190788390579655E-3</v>
      </c>
      <c r="AF40" s="91">
        <f>SUM(AF42:AF65536)</f>
        <v>-2.7200464103316335E-15</v>
      </c>
      <c r="AG40" s="91">
        <f>SUM(AG42:AG65536)</f>
        <v>0</v>
      </c>
      <c r="AH40" s="92"/>
      <c r="AI40" s="93">
        <v>1</v>
      </c>
      <c r="AJ40" s="92">
        <f>AJ44+AF44</f>
        <v>719506.11087776325</v>
      </c>
      <c r="AK40" s="92">
        <f>AK44+AG44</f>
        <v>465128.58680086484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1722.8099999999395</v>
      </c>
      <c r="G41" s="72">
        <f>IF(D42=0,D41-$D$41,D41-D42)</f>
        <v>-2702.890000000014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3205.2595289929127</v>
      </c>
      <c r="N41" s="36">
        <f>IF(F41=0,,ATAN(G41/F41))</f>
        <v>-1.0033329881258801</v>
      </c>
      <c r="O41" s="36">
        <f>ABS(DEGREES(N41))</f>
        <v>57.486745665862472</v>
      </c>
      <c r="P41" s="37" t="str">
        <f>TEXT(INT(O41),"00")</f>
        <v>57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29</v>
      </c>
      <c r="U41" s="40" t="str">
        <f>IF(L41="",IF(G41&gt;0,"W","E"),"")</f>
        <v>E</v>
      </c>
      <c r="V41" s="41"/>
      <c r="W41" s="22">
        <f>IF(S41="due",90*(I41+K41),S41+T41/60)</f>
        <v>57.483333333333334</v>
      </c>
      <c r="X41" s="22">
        <f>IF(R41="",W41,IF(R41="N",IF(U41="E",180+W41,180-W41),IF(U41="E",360-W41,W41)))</f>
        <v>302.51666666666665</v>
      </c>
      <c r="Y41" s="22">
        <f>RADIANS(X41)</f>
        <v>5.2799118754915124</v>
      </c>
      <c r="Z41" s="64"/>
      <c r="AA41" s="58">
        <f>-M41*COS(Y41)</f>
        <v>-1722.9709714446492</v>
      </c>
      <c r="AB41" s="58">
        <f>-M41*SIN(Y41)</f>
        <v>2702.787390779924</v>
      </c>
      <c r="AC41" s="64"/>
      <c r="AD41" s="22">
        <v>0</v>
      </c>
      <c r="AE41" s="22">
        <v>0</v>
      </c>
      <c r="AF41" s="22">
        <f t="shared" ref="AF41:AG43" si="0">AA41-AD41</f>
        <v>-1722.9709714446492</v>
      </c>
      <c r="AG41" s="22">
        <f t="shared" si="0"/>
        <v>2702.787390779924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719505.81</v>
      </c>
      <c r="D42" s="60">
        <v>465153.11</v>
      </c>
      <c r="E42" s="79"/>
      <c r="F42" s="72">
        <f>IF(C43=0,C42-$C$42,C42-C43)</f>
        <v>51.100000000093132</v>
      </c>
      <c r="G42" s="72">
        <f>IF(D43=0,D42-$D$42,D42-D43)</f>
        <v>0.9599999999627471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51.109016817088609</v>
      </c>
      <c r="N42" s="36">
        <f>IF(F42=0,,ATAN(G42/F42))</f>
        <v>1.8784483035769257E-2</v>
      </c>
      <c r="O42" s="36">
        <f>ABS(DEGREES(N42))</f>
        <v>1.0762715982846707</v>
      </c>
      <c r="P42" s="37" t="str">
        <f>TEXT(INT(O42),"00")</f>
        <v>01</v>
      </c>
      <c r="Q42" s="38" t="str">
        <f>TEXT((O42-P42)*60,"00")</f>
        <v>05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05</v>
      </c>
      <c r="U42" s="40" t="str">
        <f>IF(L42="",IF(G42&gt;0,"W","E"),"")</f>
        <v>W</v>
      </c>
      <c r="V42" s="44"/>
      <c r="W42" s="22">
        <f>IF(S42="due",90*(I42+K42),S42+T42/60)</f>
        <v>1.0833333333333333</v>
      </c>
      <c r="X42" s="22">
        <f>IF(R42="",W42,IF(R42="N",IF(U42="E",180+W42,180-W42),IF(U42="E",360-W42,W42)))</f>
        <v>1.0833333333333333</v>
      </c>
      <c r="Y42" s="22">
        <f>RADIANS(X42)</f>
        <v>1.8907733563271901E-2</v>
      </c>
      <c r="Z42" s="64"/>
      <c r="AA42" s="58">
        <f>-M42*COS(Y42)</f>
        <v>-51.09988129146484</v>
      </c>
      <c r="AB42" s="58">
        <f>-M42*SIN(Y42)</f>
        <v>-0.96629809461066596</v>
      </c>
      <c r="AC42" s="64"/>
      <c r="AD42" s="82">
        <f>$AA$40/$M$40*M42</f>
        <v>1.4220794771776059E-4</v>
      </c>
      <c r="AE42" s="82">
        <f>$AB$40/$M$40*M42</f>
        <v>-1.3047719850163254E-3</v>
      </c>
      <c r="AF42" s="22">
        <f t="shared" si="0"/>
        <v>-51.100023499412558</v>
      </c>
      <c r="AG42" s="22">
        <f t="shared" si="0"/>
        <v>-0.96499332262564963</v>
      </c>
      <c r="AH42" s="63"/>
      <c r="AI42" s="38">
        <f>A42</f>
        <v>1</v>
      </c>
      <c r="AJ42" s="82">
        <f t="shared" ref="AJ42:AK44" si="1">AJ41+AF41</f>
        <v>719505.64902855537</v>
      </c>
      <c r="AK42" s="82">
        <f t="shared" si="1"/>
        <v>465153.00739077991</v>
      </c>
      <c r="AL42" s="66"/>
      <c r="AM42" s="9" t="str">
        <f>IF(A43=0,A42&amp;" - 1",A42&amp;" - "&amp;A43)</f>
        <v>1 - 2</v>
      </c>
      <c r="AN42" s="18">
        <f>F42</f>
        <v>51.100000000093132</v>
      </c>
      <c r="AO42" s="18">
        <f>AN42*G42</f>
        <v>49.055999998185783</v>
      </c>
      <c r="AP42" s="9" t="str">
        <f>D42&amp;","&amp;C42</f>
        <v>465153.11,719505.81</v>
      </c>
    </row>
    <row r="43" spans="1:44">
      <c r="A43" s="20">
        <f>A42+1</f>
        <v>2</v>
      </c>
      <c r="B43" s="44"/>
      <c r="C43" s="60">
        <v>719454.71</v>
      </c>
      <c r="D43" s="60">
        <v>465152.15</v>
      </c>
      <c r="E43" s="79"/>
      <c r="F43" s="72">
        <f>IF(C44=0,C43-$C$42,C43-C44)</f>
        <v>-2.3100000000558794</v>
      </c>
      <c r="G43" s="72">
        <f>IF(D44=0,D43-$D$42,D43-D44)</f>
        <v>24.690000000002328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24.797826517668298</v>
      </c>
      <c r="N43" s="36">
        <f>IF(F43=0,,ATAN(G43/F43))</f>
        <v>-1.477507749042096</v>
      </c>
      <c r="O43" s="36">
        <f>ABS(DEGREES(N43))</f>
        <v>84.654958217986504</v>
      </c>
      <c r="P43" s="37" t="str">
        <f>TEXT(INT(O43),"00")</f>
        <v>84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84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84.65</v>
      </c>
      <c r="X43" s="22">
        <f>IF(R43="",W43,IF(R43="N",IF(U43="E",180+W43,180-W43),IF(U43="E",360-W43,W43)))</f>
        <v>95.35</v>
      </c>
      <c r="Y43" s="22">
        <f>RADIANS(X43)</f>
        <v>1.6641714417765932</v>
      </c>
      <c r="Z43" s="64"/>
      <c r="AA43" s="58">
        <f>-M43*COS(Y43)</f>
        <v>2.3121365955852138</v>
      </c>
      <c r="AB43" s="58">
        <f>-M43*SIN(Y43)</f>
        <v>-24.68980000655592</v>
      </c>
      <c r="AC43" s="64"/>
      <c r="AD43" s="82">
        <f>$AA$40/$M$40*M43</f>
        <v>6.8998549308027008E-5</v>
      </c>
      <c r="AE43" s="82">
        <f>$AB$40/$M$40*M43</f>
        <v>-6.330685140225644E-4</v>
      </c>
      <c r="AF43" s="22">
        <f t="shared" si="0"/>
        <v>2.3120675970359059</v>
      </c>
      <c r="AG43" s="22">
        <f t="shared" si="0"/>
        <v>-24.689166938041897</v>
      </c>
      <c r="AH43" s="64"/>
      <c r="AI43" s="25">
        <f>A43</f>
        <v>2</v>
      </c>
      <c r="AJ43" s="82">
        <f t="shared" si="1"/>
        <v>719454.54900505592</v>
      </c>
      <c r="AK43" s="82">
        <f t="shared" si="1"/>
        <v>465152.04239745729</v>
      </c>
      <c r="AL43" s="66"/>
      <c r="AM43" s="9" t="str">
        <f>IF(A44=0,A43&amp;" - 1",A43&amp;" - "&amp;A44)</f>
        <v>2 - 3</v>
      </c>
      <c r="AN43" s="18">
        <f>AN42+F42+F43</f>
        <v>99.890000000130385</v>
      </c>
      <c r="AO43" s="18">
        <f>AN43*G43</f>
        <v>2466.2841000034518</v>
      </c>
      <c r="AP43" s="9" t="str">
        <f>D43&amp;","&amp;C43</f>
        <v>465152.15,719454.71</v>
      </c>
    </row>
    <row r="44" spans="1:44" s="46" customFormat="1">
      <c r="A44" s="20">
        <f>A43+1</f>
        <v>3</v>
      </c>
      <c r="B44" s="44"/>
      <c r="C44" s="60">
        <v>719457.02</v>
      </c>
      <c r="D44" s="60">
        <v>465127.46</v>
      </c>
      <c r="E44" s="79"/>
      <c r="F44" s="72">
        <f>IF(C45=0,C44-$C$42,C44-C45)</f>
        <v>-49.25</v>
      </c>
      <c r="G44" s="72">
        <f>IF(D45=0,D44-$D$42,D44-D45)</f>
        <v>-1.2299999999813735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49.265356996574724</v>
      </c>
      <c r="N44" s="22">
        <f>IF(F44=0,,ATAN(G44/F44))</f>
        <v>2.4969428744839338E-2</v>
      </c>
      <c r="O44" s="22">
        <f>ABS(DEGREES(N44))</f>
        <v>1.4306428839319345</v>
      </c>
      <c r="P44" s="24" t="str">
        <f>TEXT(INT(O44),"00")</f>
        <v>01</v>
      </c>
      <c r="Q44" s="25" t="str">
        <f>TEXT((O44-P44)*60,"00")</f>
        <v>26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26</v>
      </c>
      <c r="U44" s="24" t="str">
        <f>IF(L44="",IF(G44&gt;0,"W","E"),"")</f>
        <v>E</v>
      </c>
      <c r="V44" s="44"/>
      <c r="W44" s="22">
        <f>IF(S44="due",90*(I44+K44),S44+T44/60)</f>
        <v>1.4333333333333333</v>
      </c>
      <c r="X44" s="22">
        <f>IF(R44="",W44,IF(R44="N",IF(U44="E",180+W44,180-W44),IF(U44="E",360-W44,W44)))</f>
        <v>181.43333333333334</v>
      </c>
      <c r="Y44" s="22">
        <f>RADIANS(X44)</f>
        <v>3.1666090395350452</v>
      </c>
      <c r="Z44" s="64"/>
      <c r="AA44" s="58">
        <f>-M44*COS(Y44)</f>
        <v>49.249942188345912</v>
      </c>
      <c r="AB44" s="58">
        <f>-M44*SIN(Y44)</f>
        <v>1.2323126407447855</v>
      </c>
      <c r="AC44" s="64"/>
      <c r="AD44" s="82">
        <f>$AA$40/$M$40*M44</f>
        <v>1.3707806857523496E-4</v>
      </c>
      <c r="AE44" s="82">
        <f>$AB$40/$M$40*M44</f>
        <v>-1.2577048365263466E-3</v>
      </c>
      <c r="AF44" s="22">
        <f>AA44-AD44</f>
        <v>49.249805110277336</v>
      </c>
      <c r="AG44" s="22">
        <f>AB44-AE44</f>
        <v>1.2335703455813118</v>
      </c>
      <c r="AH44" s="64"/>
      <c r="AI44" s="25">
        <f>A44</f>
        <v>3</v>
      </c>
      <c r="AJ44" s="82">
        <f t="shared" si="1"/>
        <v>719456.86107265297</v>
      </c>
      <c r="AK44" s="82">
        <f t="shared" si="1"/>
        <v>465127.35323051928</v>
      </c>
      <c r="AL44" s="66"/>
      <c r="AM44" s="9" t="str">
        <f>IF(A45=0,A44&amp;" - 1",A44&amp;" - "&amp;A45)</f>
        <v>3 - 4</v>
      </c>
      <c r="AN44" s="18">
        <f>AN43+F43+F44</f>
        <v>48.330000000074506</v>
      </c>
      <c r="AO44" s="18">
        <f>AN44*G44</f>
        <v>-59.445899999191425</v>
      </c>
      <c r="AP44" s="9" t="str">
        <f>D44&amp;","&amp;C44</f>
        <v>465127.46,719457.02</v>
      </c>
    </row>
    <row r="45" spans="1:44" s="46" customFormat="1">
      <c r="A45" s="20">
        <f>A44+1</f>
        <v>4</v>
      </c>
      <c r="B45" s="44"/>
      <c r="C45" s="60">
        <v>719506.27</v>
      </c>
      <c r="D45" s="60">
        <v>465128.69</v>
      </c>
      <c r="E45" s="79"/>
      <c r="F45" s="72">
        <f>IF(C46=0,C45-$C$42,C45-C46)</f>
        <v>0.4599999999627471</v>
      </c>
      <c r="G45" s="72">
        <f>IF(D46=0,D45-$D$42,D45-D46)</f>
        <v>-24.419999999983702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24.424332130053624</v>
      </c>
      <c r="N45" s="22">
        <f>IF(F45=0,,ATAN(G45/F45))</f>
        <v>-1.5519615354855538</v>
      </c>
      <c r="O45" s="22">
        <f>ABS(DEGREES(N45))</f>
        <v>88.920845949964985</v>
      </c>
      <c r="P45" s="24" t="str">
        <f>TEXT(INT(O45),"00")</f>
        <v>88</v>
      </c>
      <c r="Q45" s="25" t="str">
        <f>TEXT((O45-P45)*60,"00")</f>
        <v>55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55</v>
      </c>
      <c r="U45" s="24" t="str">
        <f>IF(L45="",IF(G45&gt;0,"W","E"),"")</f>
        <v>E</v>
      </c>
      <c r="V45" s="44"/>
      <c r="W45" s="22">
        <f>IF(S45="due",90*(I45+K45),S45+T45/60)</f>
        <v>88.916666666666671</v>
      </c>
      <c r="X45" s="22">
        <f>IF(R45="",W45,IF(R45="N",IF(U45="E",180+W45,180-W45),IF(U45="E",360-W45,W45)))</f>
        <v>271.08333333333331</v>
      </c>
      <c r="Y45" s="22">
        <f>RADIANS(X45)</f>
        <v>4.7312967139479616</v>
      </c>
      <c r="Z45" s="64"/>
      <c r="AA45" s="58">
        <f>-M45*COS(Y45)</f>
        <v>-0.46178124857838138</v>
      </c>
      <c r="AB45" s="58">
        <f>-M45*SIN(Y45)</f>
        <v>24.419966381582739</v>
      </c>
      <c r="AC45" s="64"/>
      <c r="AD45" s="82">
        <f>$AA$40/$M$40*M45</f>
        <v>6.7959322305541893E-5</v>
      </c>
      <c r="AE45" s="82">
        <f>$AB$40/$M$40*M45</f>
        <v>-6.235335034927294E-4</v>
      </c>
      <c r="AF45" s="22">
        <f>AA45-AD45</f>
        <v>-0.4618492079006869</v>
      </c>
      <c r="AG45" s="22">
        <f>AB45-AE45</f>
        <v>24.420589915086232</v>
      </c>
      <c r="AH45" s="64"/>
      <c r="AI45" s="25">
        <f>A45</f>
        <v>4</v>
      </c>
      <c r="AJ45" s="82">
        <f t="shared" ref="AJ45" si="2">AJ44+AF44</f>
        <v>719506.11087776325</v>
      </c>
      <c r="AK45" s="82">
        <f t="shared" ref="AK45" si="3">AK44+AG44</f>
        <v>465128.58680086484</v>
      </c>
      <c r="AL45" s="66"/>
      <c r="AM45" s="9" t="str">
        <f>IF(A46=0,A45&amp;" - 1",A45&amp;" - "&amp;A46)</f>
        <v>4 - 1</v>
      </c>
      <c r="AN45" s="18">
        <f>AN44+F44+F45</f>
        <v>-0.4599999999627471</v>
      </c>
      <c r="AO45" s="18">
        <f>AN45*G45</f>
        <v>11.233199999082787</v>
      </c>
      <c r="AP45" s="9" t="str">
        <f>D45&amp;","&amp;C45</f>
        <v>465128.69,719506.27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54" sqref="D5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2423.3321000003939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1211.6660500001969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8.9958065308864011E-3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16432.012038566343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147.81920121213906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-1.9338482978810134E-3</v>
      </c>
      <c r="AB40" s="91">
        <f>SUM(AB42:AB65536)</f>
        <v>8.7854860936615875E-3</v>
      </c>
      <c r="AC40" s="91"/>
      <c r="AD40" s="91">
        <f>SUM(AD42:AD65536)</f>
        <v>-1.9338482978810132E-3</v>
      </c>
      <c r="AE40" s="91">
        <f>SUM(AE42:AE65536)</f>
        <v>8.7854860936615875E-3</v>
      </c>
      <c r="AF40" s="91">
        <f>SUM(AF42:AF65536)</f>
        <v>0</v>
      </c>
      <c r="AG40" s="91">
        <f>SUM(AG42:AG65536)</f>
        <v>3.8857805861880479E-15</v>
      </c>
      <c r="AH40" s="92"/>
      <c r="AI40" s="93">
        <v>1</v>
      </c>
      <c r="AJ40" s="92">
        <f>AJ44+AF44</f>
        <v>719454.84057841043</v>
      </c>
      <c r="AK40" s="92">
        <f>AK44+AG44</f>
        <v>465172.14529081754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1722.8099999999395</v>
      </c>
      <c r="G41" s="72">
        <f>IF(D42=0,D41-$D$41,D41-D42)</f>
        <v>-2702.890000000014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3205.2595289929127</v>
      </c>
      <c r="N41" s="36">
        <f>IF(F41=0,,ATAN(G41/F41))</f>
        <v>-1.0033329881258801</v>
      </c>
      <c r="O41" s="36">
        <f>ABS(DEGREES(N41))</f>
        <v>57.486745665862472</v>
      </c>
      <c r="P41" s="37" t="str">
        <f>TEXT(INT(O41),"00")</f>
        <v>57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29</v>
      </c>
      <c r="U41" s="40" t="str">
        <f>IF(L41="",IF(G41&gt;0,"W","E"),"")</f>
        <v>E</v>
      </c>
      <c r="V41" s="41"/>
      <c r="W41" s="22">
        <f>IF(S41="due",90*(I41+K41),S41+T41/60)</f>
        <v>57.483333333333334</v>
      </c>
      <c r="X41" s="22">
        <f>IF(R41="",W41,IF(R41="N",IF(U41="E",180+W41,180-W41),IF(U41="E",360-W41,W41)))</f>
        <v>302.51666666666665</v>
      </c>
      <c r="Y41" s="22">
        <f>RADIANS(X41)</f>
        <v>5.2799118754915124</v>
      </c>
      <c r="Z41" s="64"/>
      <c r="AA41" s="58">
        <f>-M41*COS(Y41)</f>
        <v>-1722.9709714446492</v>
      </c>
      <c r="AB41" s="58">
        <f>-M41*SIN(Y41)</f>
        <v>2702.787390779924</v>
      </c>
      <c r="AC41" s="64"/>
      <c r="AD41" s="22">
        <v>0</v>
      </c>
      <c r="AE41" s="22">
        <v>0</v>
      </c>
      <c r="AF41" s="22">
        <f t="shared" ref="AF41:AG43" si="0">AA41-AD41</f>
        <v>-1722.9709714446492</v>
      </c>
      <c r="AG41" s="22">
        <f t="shared" si="0"/>
        <v>2702.787390779924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719505.81</v>
      </c>
      <c r="D42" s="60">
        <v>465153.11</v>
      </c>
      <c r="E42" s="79"/>
      <c r="F42" s="72">
        <f>IF(C43=0,C42-$C$42,C42-C43)</f>
        <v>0.60000000009313226</v>
      </c>
      <c r="G42" s="72">
        <f>IF(D43=0,D42-$D$42,D42-D43)</f>
        <v>-25.119999999995343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25.12716458337227</v>
      </c>
      <c r="N42" s="36">
        <f>IF(F42=0,,ATAN(G42/F42))</f>
        <v>-1.5469155171952507</v>
      </c>
      <c r="O42" s="36">
        <f>ABS(DEGREES(N42))</f>
        <v>88.631730398584793</v>
      </c>
      <c r="P42" s="37" t="str">
        <f>TEXT(INT(O42),"00")</f>
        <v>88</v>
      </c>
      <c r="Q42" s="38" t="str">
        <f>TEXT((O42-P42)*60,"00")</f>
        <v>38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38</v>
      </c>
      <c r="U42" s="40" t="str">
        <f>IF(L42="",IF(G42&gt;0,"W","E"),"")</f>
        <v>E</v>
      </c>
      <c r="V42" s="44"/>
      <c r="W42" s="22">
        <f>IF(S42="due",90*(I42+K42),S42+T42/60)</f>
        <v>88.63333333333334</v>
      </c>
      <c r="X42" s="22">
        <f>IF(R42="",W42,IF(R42="N",IF(U42="E",180+W42,180-W42),IF(U42="E",360-W42,W42)))</f>
        <v>271.36666666666667</v>
      </c>
      <c r="Y42" s="22">
        <f>RADIANS(X42)</f>
        <v>4.7362418134952788</v>
      </c>
      <c r="Z42" s="64"/>
      <c r="AA42" s="58">
        <f>-M42*COS(Y42)</f>
        <v>-0.59929723045330663</v>
      </c>
      <c r="AB42" s="58">
        <f>-M42*SIN(Y42)</f>
        <v>25.120016776058268</v>
      </c>
      <c r="AC42" s="64"/>
      <c r="AD42" s="82">
        <f>$AA$40/$M$40*M42</f>
        <v>-3.2872674227480612E-4</v>
      </c>
      <c r="AE42" s="82">
        <f>$AB$40/$M$40*M42</f>
        <v>1.4934078469518509E-3</v>
      </c>
      <c r="AF42" s="22">
        <f t="shared" si="0"/>
        <v>-0.59896850371103183</v>
      </c>
      <c r="AG42" s="22">
        <f t="shared" si="0"/>
        <v>25.118523368211317</v>
      </c>
      <c r="AH42" s="63"/>
      <c r="AI42" s="38">
        <f>A42</f>
        <v>1</v>
      </c>
      <c r="AJ42" s="82">
        <f t="shared" ref="AJ42:AK44" si="1">AJ41+AF41</f>
        <v>719505.64902855537</v>
      </c>
      <c r="AK42" s="82">
        <f t="shared" si="1"/>
        <v>465153.00739077991</v>
      </c>
      <c r="AL42" s="66"/>
      <c r="AM42" s="9" t="str">
        <f>IF(A43=0,A42&amp;" - 1",A42&amp;" - "&amp;A43)</f>
        <v>1 - 2</v>
      </c>
      <c r="AN42" s="18">
        <f>F42</f>
        <v>0.60000000009313226</v>
      </c>
      <c r="AO42" s="18">
        <f>AN42*G42</f>
        <v>-15.072000002336688</v>
      </c>
      <c r="AP42" s="9" t="str">
        <f>D42&amp;","&amp;C42</f>
        <v>465153.11,719505.81</v>
      </c>
    </row>
    <row r="43" spans="1:44">
      <c r="A43" s="20">
        <f>A42+1</f>
        <v>2</v>
      </c>
      <c r="B43" s="44"/>
      <c r="C43" s="60">
        <v>719505.21</v>
      </c>
      <c r="D43" s="60">
        <v>465178.23</v>
      </c>
      <c r="E43" s="79"/>
      <c r="F43" s="72">
        <f>IF(C44=0,C43-$C$42,C43-C44)</f>
        <v>46.949999999953434</v>
      </c>
      <c r="G43" s="72">
        <f>IF(D44=0,D43-$D$42,D43-D44)</f>
        <v>2.9699999999720603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47.043845506032575</v>
      </c>
      <c r="N43" s="36">
        <f>IF(F43=0,,ATAN(G43/F43))</f>
        <v>6.3174607615945413E-2</v>
      </c>
      <c r="O43" s="36">
        <f>ABS(DEGREES(N43))</f>
        <v>3.6196383887886996</v>
      </c>
      <c r="P43" s="37" t="str">
        <f>TEXT(INT(O43),"00")</f>
        <v>03</v>
      </c>
      <c r="Q43" s="38" t="str">
        <f>TEXT((O43-P43)*60,"00")</f>
        <v>37</v>
      </c>
      <c r="R43" s="39" t="str">
        <f>IF(L43="",IF(F43&gt;0,"S","N"),"")</f>
        <v>S</v>
      </c>
      <c r="S43" s="25" t="str">
        <f>IF(L43="",IF(INT(Q43)=60,INT(P43+1),P43),"due")</f>
        <v>03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3.6166666666666667</v>
      </c>
      <c r="X43" s="22">
        <f>IF(R43="",W43,IF(R43="N",IF(U43="E",180+W43,180-W43),IF(U43="E",360-W43,W43)))</f>
        <v>3.6166666666666667</v>
      </c>
      <c r="Y43" s="22">
        <f>RADIANS(X43)</f>
        <v>6.3122741280461581E-2</v>
      </c>
      <c r="Z43" s="64"/>
      <c r="AA43" s="58">
        <f>-M43*COS(Y43)</f>
        <v>-46.950153979819255</v>
      </c>
      <c r="AB43" s="58">
        <f>-M43*SIN(Y43)</f>
        <v>-2.9675648715273653</v>
      </c>
      <c r="AC43" s="64"/>
      <c r="AD43" s="82">
        <f>$AA$40/$M$40*M43</f>
        <v>-6.1545225391292026E-4</v>
      </c>
      <c r="AE43" s="82">
        <f>$AB$40/$M$40*M43</f>
        <v>2.7960038147714769E-3</v>
      </c>
      <c r="AF43" s="22">
        <f t="shared" si="0"/>
        <v>-46.949538527565345</v>
      </c>
      <c r="AG43" s="22">
        <f t="shared" si="0"/>
        <v>-2.9703608753421369</v>
      </c>
      <c r="AH43" s="64"/>
      <c r="AI43" s="25">
        <f>A43</f>
        <v>2</v>
      </c>
      <c r="AJ43" s="82">
        <f t="shared" si="1"/>
        <v>719505.05006005161</v>
      </c>
      <c r="AK43" s="82">
        <f t="shared" si="1"/>
        <v>465178.12591414811</v>
      </c>
      <c r="AL43" s="66"/>
      <c r="AM43" s="9" t="str">
        <f>IF(A44=0,A43&amp;" - 1",A43&amp;" - "&amp;A44)</f>
        <v>2 - 3</v>
      </c>
      <c r="AN43" s="18">
        <f>AN42+F42+F43</f>
        <v>48.150000000139698</v>
      </c>
      <c r="AO43" s="18">
        <f>AN43*G43</f>
        <v>143.0054999990696</v>
      </c>
      <c r="AP43" s="9" t="str">
        <f>D43&amp;","&amp;C43</f>
        <v>465178.23,719505.21</v>
      </c>
    </row>
    <row r="44" spans="1:44" s="46" customFormat="1">
      <c r="A44" s="20">
        <f>A43+1</f>
        <v>3</v>
      </c>
      <c r="B44" s="44"/>
      <c r="C44" s="60">
        <v>719458.26</v>
      </c>
      <c r="D44" s="60">
        <v>465175.26</v>
      </c>
      <c r="E44" s="79"/>
      <c r="F44" s="72">
        <f>IF(C45=0,C44-$C$42,C44-C45)</f>
        <v>3.2600000000093132</v>
      </c>
      <c r="G44" s="72">
        <f>IF(D45=0,D44-$D$42,D44-D45)</f>
        <v>3.0100000000093132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4.4370823747274279</v>
      </c>
      <c r="N44" s="22">
        <f>IF(F44=0,,ATAN(G44/F44))</f>
        <v>0.74554686480861931</v>
      </c>
      <c r="O44" s="22">
        <f>ABS(DEGREES(N44))</f>
        <v>42.716688782744448</v>
      </c>
      <c r="P44" s="24" t="str">
        <f>TEXT(INT(O44),"00")</f>
        <v>42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42.716666666666669</v>
      </c>
      <c r="X44" s="22">
        <f>IF(R44="",W44,IF(R44="N",IF(U44="E",180+W44,180-W44),IF(U44="E",360-W44,W44)))</f>
        <v>42.716666666666669</v>
      </c>
      <c r="Y44" s="22">
        <f>RADIANS(X44)</f>
        <v>0.7455464788102445</v>
      </c>
      <c r="Z44" s="64"/>
      <c r="AA44" s="58">
        <f>-M44*COS(Y44)</f>
        <v>-3.2600011618641789</v>
      </c>
      <c r="AB44" s="58">
        <f>-M44*SIN(Y44)</f>
        <v>-3.0099987416543876</v>
      </c>
      <c r="AC44" s="64"/>
      <c r="AD44" s="82">
        <f>$AA$40/$M$40*M44</f>
        <v>-5.8048238169073734E-5</v>
      </c>
      <c r="AE44" s="82">
        <f>$AB$40/$M$40*M44</f>
        <v>2.6371354451885319E-4</v>
      </c>
      <c r="AF44" s="22">
        <f>AA44-AD44</f>
        <v>-3.2599431136260097</v>
      </c>
      <c r="AG44" s="22">
        <f>AB44-AE44</f>
        <v>-3.0102624551989066</v>
      </c>
      <c r="AH44" s="64"/>
      <c r="AI44" s="25">
        <f>A44</f>
        <v>3</v>
      </c>
      <c r="AJ44" s="82">
        <f t="shared" si="1"/>
        <v>719458.10052152409</v>
      </c>
      <c r="AK44" s="82">
        <f t="shared" si="1"/>
        <v>465175.15555327275</v>
      </c>
      <c r="AL44" s="66"/>
      <c r="AM44" s="9" t="str">
        <f>IF(A45=0,A44&amp;" - 1",A44&amp;" - "&amp;A45)</f>
        <v>3 - 4</v>
      </c>
      <c r="AN44" s="18">
        <f>AN43+F43+F44</f>
        <v>98.360000000102445</v>
      </c>
      <c r="AO44" s="18">
        <f>AN44*G44</f>
        <v>296.06360000122442</v>
      </c>
      <c r="AP44" s="9" t="str">
        <f>D44&amp;","&amp;C44</f>
        <v>465175.26,719458.26</v>
      </c>
    </row>
    <row r="45" spans="1:44" s="46" customFormat="1">
      <c r="A45" s="20">
        <f t="shared" ref="A45:A46" si="2">A44+1</f>
        <v>4</v>
      </c>
      <c r="B45" s="44"/>
      <c r="C45" s="60">
        <v>719455</v>
      </c>
      <c r="D45" s="60">
        <v>465172.25</v>
      </c>
      <c r="E45" s="79"/>
      <c r="F45" s="72">
        <f t="shared" ref="F45:F46" si="3">IF(C46=0,C45-$C$42,C45-C46)</f>
        <v>0.2900000000372529</v>
      </c>
      <c r="G45" s="72">
        <f t="shared" ref="G45:G46" si="4">IF(D46=0,D45-$D$42,D45-D46)</f>
        <v>20.099999999976717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20.102091930918174</v>
      </c>
      <c r="N45" s="22">
        <f t="shared" ref="N45:N46" si="11">IF(F45=0,,ATAN(G45/F45))</f>
        <v>1.5563694670878696</v>
      </c>
      <c r="O45" s="22">
        <f t="shared" ref="O45:O46" si="12">ABS(DEGREES(N45))</f>
        <v>89.173401827160006</v>
      </c>
      <c r="P45" s="24" t="str">
        <f t="shared" ref="P45:P46" si="13">TEXT(INT(O45),"00")</f>
        <v>89</v>
      </c>
      <c r="Q45" s="25" t="str">
        <f t="shared" ref="Q45:Q46" si="14">TEXT((O45-P45)*60,"00")</f>
        <v>10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10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89.166666666666671</v>
      </c>
      <c r="X45" s="22">
        <f t="shared" ref="X45:X46" si="20">IF(R45="",W45,IF(R45="N",IF(U45="E",180+W45,180-W45),IF(U45="E",360-W45,W45)))</f>
        <v>89.166666666666671</v>
      </c>
      <c r="Y45" s="22">
        <f t="shared" ref="Y45:Y46" si="21">RADIANS(X45)</f>
        <v>1.5562519163616106</v>
      </c>
      <c r="Z45" s="64"/>
      <c r="AA45" s="58">
        <f t="shared" ref="AA45:AA46" si="22">-M45*COS(Y45)</f>
        <v>-0.29236276762597746</v>
      </c>
      <c r="AB45" s="58">
        <f t="shared" ref="AB45:AB46" si="23">-M45*SIN(Y45)</f>
        <v>-20.099965771393535</v>
      </c>
      <c r="AC45" s="64"/>
      <c r="AD45" s="82">
        <f t="shared" ref="AD45:AD46" si="24">$AA$40/$M$40*M45</f>
        <v>-2.629861069852768E-4</v>
      </c>
      <c r="AE45" s="82">
        <f t="shared" ref="AE45:AE46" si="25">$AB$40/$M$40*M45</f>
        <v>1.1947476895043951E-3</v>
      </c>
      <c r="AF45" s="22">
        <f t="shared" ref="AF45:AF46" si="26">AA45-AD45</f>
        <v>-0.29209978151899219</v>
      </c>
      <c r="AG45" s="22">
        <f t="shared" ref="AG45:AG46" si="27">AB45-AE45</f>
        <v>-20.101160519083038</v>
      </c>
      <c r="AH45" s="64"/>
      <c r="AI45" s="25">
        <f t="shared" ref="AI45:AI46" si="28">A45</f>
        <v>4</v>
      </c>
      <c r="AJ45" s="82">
        <f t="shared" ref="AJ45:AJ46" si="29">AJ44+AF44</f>
        <v>719454.84057841043</v>
      </c>
      <c r="AK45" s="82">
        <f t="shared" ref="AK45:AK46" si="30">AK44+AG44</f>
        <v>465172.14529081754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101.91000000014901</v>
      </c>
      <c r="AO45" s="18">
        <f t="shared" ref="AO45:AO46" si="33">AN45*G45</f>
        <v>2048.3910000006222</v>
      </c>
      <c r="AP45" s="9" t="str">
        <f t="shared" ref="AP45:AP46" si="34">D45&amp;","&amp;C45</f>
        <v>465172.25,719455</v>
      </c>
    </row>
    <row r="46" spans="1:44" s="46" customFormat="1">
      <c r="A46" s="20">
        <f t="shared" si="2"/>
        <v>5</v>
      </c>
      <c r="B46" s="44"/>
      <c r="C46" s="60">
        <v>719454.71</v>
      </c>
      <c r="D46" s="60">
        <v>465152.15</v>
      </c>
      <c r="E46" s="79"/>
      <c r="F46" s="72">
        <f t="shared" si="3"/>
        <v>-51.100000000093132</v>
      </c>
      <c r="G46" s="72">
        <f t="shared" si="4"/>
        <v>-0.9599999999627471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51.109016817088609</v>
      </c>
      <c r="N46" s="22">
        <f t="shared" si="11"/>
        <v>1.8784483035769257E-2</v>
      </c>
      <c r="O46" s="22">
        <f t="shared" si="12"/>
        <v>1.0762715982846707</v>
      </c>
      <c r="P46" s="24" t="str">
        <f t="shared" si="13"/>
        <v>01</v>
      </c>
      <c r="Q46" s="25" t="str">
        <f t="shared" si="14"/>
        <v>05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05</v>
      </c>
      <c r="U46" s="24" t="str">
        <f t="shared" si="18"/>
        <v>E</v>
      </c>
      <c r="V46" s="44"/>
      <c r="W46" s="22">
        <f t="shared" si="19"/>
        <v>1.0833333333333333</v>
      </c>
      <c r="X46" s="22">
        <f t="shared" si="20"/>
        <v>181.08333333333334</v>
      </c>
      <c r="Y46" s="22">
        <f t="shared" si="21"/>
        <v>3.1605003871530655</v>
      </c>
      <c r="Z46" s="64"/>
      <c r="AA46" s="58">
        <f t="shared" si="22"/>
        <v>51.09988129146484</v>
      </c>
      <c r="AB46" s="58">
        <f t="shared" si="23"/>
        <v>0.96629809461068272</v>
      </c>
      <c r="AC46" s="64"/>
      <c r="AD46" s="82">
        <f t="shared" si="24"/>
        <v>-6.6863495653893637E-4</v>
      </c>
      <c r="AE46" s="82">
        <f t="shared" si="25"/>
        <v>3.037613197915011E-3</v>
      </c>
      <c r="AF46" s="22">
        <f t="shared" si="26"/>
        <v>51.10054992642138</v>
      </c>
      <c r="AG46" s="22">
        <f t="shared" si="27"/>
        <v>0.96326048141276777</v>
      </c>
      <c r="AH46" s="64"/>
      <c r="AI46" s="25">
        <f t="shared" si="28"/>
        <v>5</v>
      </c>
      <c r="AJ46" s="82">
        <f t="shared" si="29"/>
        <v>719454.54847862886</v>
      </c>
      <c r="AK46" s="82">
        <f t="shared" si="30"/>
        <v>465152.04413029848</v>
      </c>
      <c r="AL46" s="66"/>
      <c r="AM46" s="9" t="str">
        <f t="shared" si="31"/>
        <v>5 - 1</v>
      </c>
      <c r="AN46" s="18">
        <f t="shared" si="32"/>
        <v>51.100000000093132</v>
      </c>
      <c r="AO46" s="18">
        <f t="shared" si="33"/>
        <v>-49.055999998185783</v>
      </c>
      <c r="AP46" s="9" t="str">
        <f t="shared" si="34"/>
        <v>465152.15,719454.71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75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96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2970.6482999975869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1485.3241499987935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5.952290804046698E-3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26644.962738248581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158.59856668104396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-4.4295111155515654E-3</v>
      </c>
      <c r="AB40" s="91">
        <f>SUM(AB42:AB65536)</f>
        <v>3.9760781045075078E-3</v>
      </c>
      <c r="AC40" s="91"/>
      <c r="AD40" s="91">
        <f>SUM(AD42:AD65536)</f>
        <v>-4.4295111155515654E-3</v>
      </c>
      <c r="AE40" s="91">
        <f>SUM(AE42:AE65536)</f>
        <v>3.9760781045075078E-3</v>
      </c>
      <c r="AF40" s="91">
        <f>SUM(AF42:AF65536)</f>
        <v>9.4368957093138306E-15</v>
      </c>
      <c r="AG40" s="91">
        <f>SUM(AG42:AG65536)</f>
        <v>0</v>
      </c>
      <c r="AH40" s="92"/>
      <c r="AI40" s="93">
        <v>1</v>
      </c>
      <c r="AJ40" s="92">
        <f>AJ44+AF44</f>
        <v>719710.91605570109</v>
      </c>
      <c r="AK40" s="92">
        <f>AK44+AG44</f>
        <v>464668.66157060437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1470.0799999999581</v>
      </c>
      <c r="G41" s="72">
        <f>IF(D42=0,D41-$D$41,D41-D42)</f>
        <v>-2248.6800000000512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2686.5771808753434</v>
      </c>
      <c r="N41" s="36">
        <f>IF(F41=0,,ATAN(G41/F41))</f>
        <v>-0.99178771995238935</v>
      </c>
      <c r="O41" s="36">
        <f>ABS(DEGREES(N41))</f>
        <v>56.825250526174734</v>
      </c>
      <c r="P41" s="37" t="str">
        <f>TEXT(INT(O41),"00")</f>
        <v>56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50</v>
      </c>
      <c r="U41" s="40" t="str">
        <f>IF(L41="",IF(G41&gt;0,"W","E"),"")</f>
        <v>E</v>
      </c>
      <c r="V41" s="41"/>
      <c r="W41" s="22">
        <f>IF(S41="due",90*(I41+K41),S41+T41/60)</f>
        <v>56.833333333333336</v>
      </c>
      <c r="X41" s="22">
        <f>IF(R41="",W41,IF(R41="N",IF(U41="E",180+W41,180-W41),IF(U41="E",360-W41,W41)))</f>
        <v>303.16666666666669</v>
      </c>
      <c r="Y41" s="22">
        <f>RADIANS(X41)</f>
        <v>5.2912565156294757</v>
      </c>
      <c r="Z41" s="64"/>
      <c r="AA41" s="58">
        <f>-M41*COS(Y41)</f>
        <v>-1469.7627604924714</v>
      </c>
      <c r="AB41" s="58">
        <f>-M41*SIN(Y41)</f>
        <v>2248.8873641580317</v>
      </c>
      <c r="AC41" s="64"/>
      <c r="AD41" s="22">
        <v>0</v>
      </c>
      <c r="AE41" s="22">
        <v>0</v>
      </c>
      <c r="AF41" s="22">
        <f t="shared" ref="AF41:AG43" si="0">AA41-AD41</f>
        <v>-1469.7627604924714</v>
      </c>
      <c r="AG41" s="22">
        <f t="shared" si="0"/>
        <v>2248.8873641580317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719758.54</v>
      </c>
      <c r="D42" s="60">
        <v>464698.9</v>
      </c>
      <c r="E42" s="79"/>
      <c r="F42" s="72">
        <f>IF(C43=0,C42-$C$42,C42-C43)</f>
        <v>51.10999999998603</v>
      </c>
      <c r="G42" s="72">
        <f>IF(D43=0,D42-$D$42,D42-D43)</f>
        <v>1.3000000000465661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51.126530294932913</v>
      </c>
      <c r="N42" s="36">
        <f>IF(F42=0,,ATAN(G42/F42))</f>
        <v>2.5429852496431472E-2</v>
      </c>
      <c r="O42" s="36">
        <f>ABS(DEGREES(N42))</f>
        <v>1.4570232216857437</v>
      </c>
      <c r="P42" s="37" t="str">
        <f>TEXT(INT(O42),"00")</f>
        <v>01</v>
      </c>
      <c r="Q42" s="38" t="str">
        <f>TEXT((O42-P42)*60,"00")</f>
        <v>27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27</v>
      </c>
      <c r="U42" s="40" t="str">
        <f>IF(L42="",IF(G42&gt;0,"W","E"),"")</f>
        <v>W</v>
      </c>
      <c r="V42" s="44"/>
      <c r="W42" s="22">
        <f>IF(S42="due",90*(I42+K42),S42+T42/60)</f>
        <v>1.45</v>
      </c>
      <c r="X42" s="22">
        <f>IF(R42="",W42,IF(R42="N",IF(U42="E",180+W42,180-W42),IF(U42="E",360-W42,W42)))</f>
        <v>1.45</v>
      </c>
      <c r="Y42" s="22">
        <f>RADIANS(X42)</f>
        <v>2.5307274153917779E-2</v>
      </c>
      <c r="Z42" s="64"/>
      <c r="AA42" s="58">
        <f>-M42*COS(Y42)</f>
        <v>-51.110158967855526</v>
      </c>
      <c r="AB42" s="58">
        <f>-M42*SIN(Y42)</f>
        <v>-1.2937350112098394</v>
      </c>
      <c r="AC42" s="64"/>
      <c r="AD42" s="82">
        <f>$AA$40/$M$40*M42</f>
        <v>-1.4279166513303479E-3</v>
      </c>
      <c r="AE42" s="82">
        <f>$AB$40/$M$40*M42</f>
        <v>1.2817459950564569E-3</v>
      </c>
      <c r="AF42" s="22">
        <f t="shared" si="0"/>
        <v>-51.108731051204195</v>
      </c>
      <c r="AG42" s="22">
        <f t="shared" si="0"/>
        <v>-1.2950167572048958</v>
      </c>
      <c r="AH42" s="63"/>
      <c r="AI42" s="38">
        <f>A42</f>
        <v>1</v>
      </c>
      <c r="AJ42" s="82">
        <f t="shared" ref="AJ42:AK44" si="1">AJ41+AF41</f>
        <v>719758.85723950749</v>
      </c>
      <c r="AK42" s="82">
        <f t="shared" si="1"/>
        <v>464699.10736415803</v>
      </c>
      <c r="AL42" s="66"/>
      <c r="AM42" s="9" t="str">
        <f>IF(A43=0,A42&amp;" - 1",A42&amp;" - "&amp;A43)</f>
        <v>1 - 2</v>
      </c>
      <c r="AN42" s="18">
        <f>F42</f>
        <v>51.10999999998603</v>
      </c>
      <c r="AO42" s="18">
        <f>AN42*G42</f>
        <v>66.443000002361828</v>
      </c>
      <c r="AP42" s="9" t="str">
        <f>D42&amp;","&amp;C42</f>
        <v>464698.9,719758.54</v>
      </c>
    </row>
    <row r="43" spans="1:44">
      <c r="A43" s="20">
        <f>A42+1</f>
        <v>2</v>
      </c>
      <c r="B43" s="44"/>
      <c r="C43" s="60">
        <v>719707.43</v>
      </c>
      <c r="D43" s="60">
        <v>464697.59999999998</v>
      </c>
      <c r="E43" s="79"/>
      <c r="F43" s="72">
        <f>IF(C44=0,C43-$C$42,C43-C44)</f>
        <v>-1.0399999999208376</v>
      </c>
      <c r="G43" s="72">
        <f>IF(D44=0,D43-$D$42,D43-D44)</f>
        <v>26.779999999969732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26.800186566481475</v>
      </c>
      <c r="N43" s="36">
        <f>IF(F43=0,,ATAN(G43/F43))</f>
        <v>-1.5319808807163406</v>
      </c>
      <c r="O43" s="36">
        <f>ABS(DEGREES(N43))</f>
        <v>87.77603875978113</v>
      </c>
      <c r="P43" s="37" t="str">
        <f>TEXT(INT(O43),"00")</f>
        <v>87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47</v>
      </c>
      <c r="U43" s="40" t="str">
        <f>IF(L43="",IF(G43&gt;0,"W","E"),"")</f>
        <v>W</v>
      </c>
      <c r="V43" s="44"/>
      <c r="W43" s="22">
        <f>IF(S43="due",90*(I43+K43),S43+T43/60)</f>
        <v>87.783333333333331</v>
      </c>
      <c r="X43" s="22">
        <f>IF(R43="",W43,IF(R43="N",IF(U43="E",180+W43,180-W43),IF(U43="E",360-W43,W43)))</f>
        <v>92.216666666666669</v>
      </c>
      <c r="Y43" s="22">
        <f>RADIANS(X43)</f>
        <v>1.6094844585474375</v>
      </c>
      <c r="Z43" s="64"/>
      <c r="AA43" s="58">
        <f>-M43*COS(Y43)</f>
        <v>1.0365905138507208</v>
      </c>
      <c r="AB43" s="58">
        <f>-M43*SIN(Y43)</f>
        <v>-26.780132189830745</v>
      </c>
      <c r="AC43" s="64"/>
      <c r="AD43" s="82">
        <f>$AA$40/$M$40*M43</f>
        <v>-7.4850439559031722E-4</v>
      </c>
      <c r="AE43" s="82">
        <f>$AB$40/$M$40*M43</f>
        <v>6.7188271138669418E-4</v>
      </c>
      <c r="AF43" s="22">
        <f t="shared" si="0"/>
        <v>1.0373390182463111</v>
      </c>
      <c r="AG43" s="22">
        <f t="shared" si="0"/>
        <v>-26.780804072542132</v>
      </c>
      <c r="AH43" s="64"/>
      <c r="AI43" s="25">
        <f>A43</f>
        <v>2</v>
      </c>
      <c r="AJ43" s="82">
        <f t="shared" si="1"/>
        <v>719707.74850845628</v>
      </c>
      <c r="AK43" s="82">
        <f t="shared" si="1"/>
        <v>464697.81234740082</v>
      </c>
      <c r="AL43" s="66"/>
      <c r="AM43" s="9" t="str">
        <f>IF(A44=0,A43&amp;" - 1",A43&amp;" - "&amp;A44)</f>
        <v>2 - 3</v>
      </c>
      <c r="AN43" s="18">
        <f>AN42+F42+F43</f>
        <v>101.18000000005122</v>
      </c>
      <c r="AO43" s="18">
        <f>AN43*G43</f>
        <v>2709.6003999983091</v>
      </c>
      <c r="AP43" s="9" t="str">
        <f>D43&amp;","&amp;C43</f>
        <v>464697.6,719707.43</v>
      </c>
    </row>
    <row r="44" spans="1:44" s="46" customFormat="1">
      <c r="A44" s="20">
        <f>A43+1</f>
        <v>3</v>
      </c>
      <c r="B44" s="44"/>
      <c r="C44" s="60">
        <v>719708.47</v>
      </c>
      <c r="D44" s="60">
        <v>464670.82</v>
      </c>
      <c r="E44" s="79"/>
      <c r="F44" s="72">
        <f>IF(C45=0,C44-$C$42,C44-C45)</f>
        <v>-2.1300000000046566</v>
      </c>
      <c r="G44" s="72">
        <f>IF(D45=0,D44-$D$42,D44-D45)</f>
        <v>2.3699999999953434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3.1865027851859415</v>
      </c>
      <c r="N44" s="22">
        <f>IF(F44=0,,ATAN(G44/F44))</f>
        <v>-0.83868101495507696</v>
      </c>
      <c r="O44" s="22">
        <f>ABS(DEGREES(N44))</f>
        <v>48.052882514674188</v>
      </c>
      <c r="P44" s="24" t="str">
        <f>TEXT(INT(O44),"00")</f>
        <v>48</v>
      </c>
      <c r="Q44" s="25" t="str">
        <f>TEXT((O44-P44)*60,"00")</f>
        <v>03</v>
      </c>
      <c r="R44" s="23" t="str">
        <f>IF(L44="",IF(F44&gt;0,"S","N"),"")</f>
        <v>N</v>
      </c>
      <c r="S44" s="25" t="str">
        <f>IF(L44="",IF(INT(Q44)=60,INT(P44+1),P44),"due")</f>
        <v>48</v>
      </c>
      <c r="T44" s="25" t="str">
        <f>IF(L44="",IF(INT(Q44)=60,"00",Q44),L44)</f>
        <v>03</v>
      </c>
      <c r="U44" s="24" t="str">
        <f>IF(L44="",IF(G44&gt;0,"W","E"),"")</f>
        <v>W</v>
      </c>
      <c r="V44" s="44"/>
      <c r="W44" s="22">
        <f>IF(S44="due",90*(I44+K44),S44+T44/60)</f>
        <v>48.05</v>
      </c>
      <c r="X44" s="22">
        <f>IF(R44="",W44,IF(R44="N",IF(U44="E",180+W44,180-W44),IF(U44="E",360-W44,W44)))</f>
        <v>131.94999999999999</v>
      </c>
      <c r="Y44" s="22">
        <f>RADIANS(X44)</f>
        <v>2.3029619480065175</v>
      </c>
      <c r="Z44" s="64"/>
      <c r="AA44" s="58">
        <f>-M44*COS(Y44)</f>
        <v>2.1301192305202248</v>
      </c>
      <c r="AB44" s="58">
        <f>-M44*SIN(Y44)</f>
        <v>-2.3698928380341777</v>
      </c>
      <c r="AC44" s="64"/>
      <c r="AD44" s="82">
        <f>$AA$40/$M$40*M44</f>
        <v>-8.899607229807432E-5</v>
      </c>
      <c r="AE44" s="82">
        <f>$AB$40/$M$40*M44</f>
        <v>7.9885866683840158E-5</v>
      </c>
      <c r="AF44" s="22">
        <f>AA44-AD44</f>
        <v>2.1302082265925231</v>
      </c>
      <c r="AG44" s="22">
        <f>AB44-AE44</f>
        <v>-2.3699727239008617</v>
      </c>
      <c r="AH44" s="64"/>
      <c r="AI44" s="25">
        <f>A44</f>
        <v>3</v>
      </c>
      <c r="AJ44" s="82">
        <f t="shared" si="1"/>
        <v>719708.78584747447</v>
      </c>
      <c r="AK44" s="82">
        <f t="shared" si="1"/>
        <v>464671.03154332825</v>
      </c>
      <c r="AL44" s="66"/>
      <c r="AM44" s="9" t="str">
        <f>IF(A45=0,A44&amp;" - 1",A44&amp;" - "&amp;A45)</f>
        <v>3 - 4</v>
      </c>
      <c r="AN44" s="18">
        <f>AN43+F43+F44</f>
        <v>98.010000000125729</v>
      </c>
      <c r="AO44" s="18">
        <f>AN44*G44</f>
        <v>232.28369999984159</v>
      </c>
      <c r="AP44" s="9" t="str">
        <f>D44&amp;","&amp;C44</f>
        <v>464670.82,719708.47</v>
      </c>
    </row>
    <row r="45" spans="1:44" s="46" customFormat="1">
      <c r="A45" s="20">
        <f t="shared" ref="A45:A46" si="2">A44+1</f>
        <v>4</v>
      </c>
      <c r="B45" s="44"/>
      <c r="C45" s="60">
        <v>719710.6</v>
      </c>
      <c r="D45" s="60">
        <v>464668.45</v>
      </c>
      <c r="E45" s="79"/>
      <c r="F45" s="72">
        <f t="shared" ref="F45:F46" si="3">IF(C46=0,C45-$C$42,C45-C46)</f>
        <v>-47.599999999976717</v>
      </c>
      <c r="G45" s="72">
        <f t="shared" ref="G45:G46" si="4">IF(D46=0,D45-$D$42,D45-D46)</f>
        <v>-0.57000000000698492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47.603412692765957</v>
      </c>
      <c r="N45" s="22">
        <f t="shared" ref="N45:N46" si="11">IF(F45=0,,ATAN(G45/F45))</f>
        <v>1.1974217587990617E-2</v>
      </c>
      <c r="O45" s="22">
        <f t="shared" ref="O45:O46" si="12">ABS(DEGREES(N45))</f>
        <v>0.68607213076318285</v>
      </c>
      <c r="P45" s="24" t="str">
        <f t="shared" ref="P45:P46" si="13">TEXT(INT(O45),"00")</f>
        <v>00</v>
      </c>
      <c r="Q45" s="25" t="str">
        <f t="shared" ref="Q45:Q46" si="14">TEXT((O45-P45)*60,"00")</f>
        <v>41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0.68333333333333335</v>
      </c>
      <c r="X45" s="22">
        <f t="shared" ref="X45:X46" si="20">IF(R45="",W45,IF(R45="N",IF(U45="E",180+W45,180-W45),IF(U45="E",360-W45,W45)))</f>
        <v>180.68333333333334</v>
      </c>
      <c r="Y45" s="22">
        <f t="shared" ref="Y45:Y46" si="21">RADIANS(X45)</f>
        <v>3.1535190701450877</v>
      </c>
      <c r="Z45" s="64"/>
      <c r="AA45" s="58">
        <f t="shared" ref="AA45:AA46" si="22">-M45*COS(Y45)</f>
        <v>47.600027192183795</v>
      </c>
      <c r="AB45" s="58">
        <f t="shared" ref="AB45:AB46" si="23">-M45*SIN(Y45)</f>
        <v>0.56772467020030792</v>
      </c>
      <c r="AC45" s="64"/>
      <c r="AD45" s="82">
        <f t="shared" ref="AD45:AD46" si="24">$AA$40/$M$40*M45</f>
        <v>-1.3295192388771927E-3</v>
      </c>
      <c r="AE45" s="82">
        <f t="shared" ref="AE45:AE46" si="25">$AB$40/$M$40*M45</f>
        <v>1.1934211693614507E-3</v>
      </c>
      <c r="AF45" s="22">
        <f t="shared" ref="AF45:AF46" si="26">AA45-AD45</f>
        <v>47.601356711422675</v>
      </c>
      <c r="AG45" s="22">
        <f t="shared" ref="AG45:AG46" si="27">AB45-AE45</f>
        <v>0.56653124903094643</v>
      </c>
      <c r="AH45" s="64"/>
      <c r="AI45" s="25">
        <f t="shared" ref="AI45:AI46" si="28">A45</f>
        <v>4</v>
      </c>
      <c r="AJ45" s="82">
        <f t="shared" ref="AJ45:AJ46" si="29">AJ44+AF44</f>
        <v>719710.91605570109</v>
      </c>
      <c r="AK45" s="82">
        <f t="shared" ref="AK45:AK46" si="30">AK44+AG44</f>
        <v>464668.66157060437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48.280000000144355</v>
      </c>
      <c r="AO45" s="18">
        <f t="shared" ref="AO45:AO46" si="33">AN45*G45</f>
        <v>-27.519600000419516</v>
      </c>
      <c r="AP45" s="9" t="str">
        <f t="shared" ref="AP45:AP46" si="34">D45&amp;","&amp;C45</f>
        <v>464668.45,719710.6</v>
      </c>
    </row>
    <row r="46" spans="1:44" s="46" customFormat="1">
      <c r="A46" s="20">
        <f t="shared" si="2"/>
        <v>5</v>
      </c>
      <c r="B46" s="44"/>
      <c r="C46" s="60">
        <v>719758.2</v>
      </c>
      <c r="D46" s="60">
        <v>464669.02</v>
      </c>
      <c r="E46" s="79"/>
      <c r="F46" s="72">
        <f t="shared" si="3"/>
        <v>-0.34000000008381903</v>
      </c>
      <c r="G46" s="72">
        <f t="shared" si="4"/>
        <v>-29.880000000004657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29.88193434167767</v>
      </c>
      <c r="N46" s="22">
        <f t="shared" si="11"/>
        <v>1.5594179691299761</v>
      </c>
      <c r="O46" s="22">
        <f t="shared" si="12"/>
        <v>89.348068128009729</v>
      </c>
      <c r="P46" s="24" t="str">
        <f t="shared" si="13"/>
        <v>89</v>
      </c>
      <c r="Q46" s="25" t="str">
        <f t="shared" si="14"/>
        <v>21</v>
      </c>
      <c r="R46" s="23" t="str">
        <f t="shared" si="15"/>
        <v>N</v>
      </c>
      <c r="S46" s="25" t="str">
        <f t="shared" si="16"/>
        <v>89</v>
      </c>
      <c r="T46" s="25" t="str">
        <f t="shared" si="17"/>
        <v>21</v>
      </c>
      <c r="U46" s="24" t="str">
        <f t="shared" si="18"/>
        <v>E</v>
      </c>
      <c r="V46" s="44"/>
      <c r="W46" s="22">
        <f t="shared" si="19"/>
        <v>89.35</v>
      </c>
      <c r="X46" s="22">
        <f t="shared" si="20"/>
        <v>269.35000000000002</v>
      </c>
      <c r="Y46" s="22">
        <f t="shared" si="21"/>
        <v>4.7010443402467272</v>
      </c>
      <c r="Z46" s="64"/>
      <c r="AA46" s="58">
        <f t="shared" si="22"/>
        <v>0.33899252018523829</v>
      </c>
      <c r="AB46" s="58">
        <f t="shared" si="23"/>
        <v>29.880011446978962</v>
      </c>
      <c r="AC46" s="64"/>
      <c r="AD46" s="82">
        <f t="shared" si="24"/>
        <v>-8.3457475745563287E-4</v>
      </c>
      <c r="AE46" s="82">
        <f t="shared" si="25"/>
        <v>7.4914236201906561E-4</v>
      </c>
      <c r="AF46" s="22">
        <f t="shared" si="26"/>
        <v>0.33982709494269392</v>
      </c>
      <c r="AG46" s="22">
        <f t="shared" si="27"/>
        <v>29.879262304616944</v>
      </c>
      <c r="AH46" s="64"/>
      <c r="AI46" s="25">
        <f t="shared" si="28"/>
        <v>5</v>
      </c>
      <c r="AJ46" s="82">
        <f t="shared" si="29"/>
        <v>719758.51741241256</v>
      </c>
      <c r="AK46" s="82">
        <f t="shared" si="30"/>
        <v>464669.2281018534</v>
      </c>
      <c r="AL46" s="66"/>
      <c r="AM46" s="9" t="str">
        <f t="shared" si="31"/>
        <v>5 - 1</v>
      </c>
      <c r="AN46" s="18">
        <f t="shared" si="32"/>
        <v>0.34000000008381903</v>
      </c>
      <c r="AO46" s="18">
        <f t="shared" si="33"/>
        <v>-10.159200002506095</v>
      </c>
      <c r="AP46" s="9" t="str">
        <f t="shared" si="34"/>
        <v>464669.02,719758.2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4722</vt:lpstr>
      <vt:lpstr>4723</vt:lpstr>
      <vt:lpstr>4724</vt:lpstr>
      <vt:lpstr>4725</vt:lpstr>
      <vt:lpstr>4726</vt:lpstr>
      <vt:lpstr>4727</vt:lpstr>
      <vt:lpstr>4728</vt:lpstr>
      <vt:lpstr>4729</vt:lpstr>
      <vt:lpstr>4730</vt:lpstr>
      <vt:lpstr>4731</vt:lpstr>
      <vt:lpstr>'4722'!Print_Area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2007-05-24T05:28:23Z</dcterms:modified>
</cp:coreProperties>
</file>