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8"/>
  </bookViews>
  <sheets>
    <sheet name="4732" sheetId="2" r:id="rId1"/>
    <sheet name="4733" sheetId="4" r:id="rId2"/>
    <sheet name="4734" sheetId="5" r:id="rId3"/>
    <sheet name="4735" sheetId="6" r:id="rId4"/>
    <sheet name="4736" sheetId="7" r:id="rId5"/>
    <sheet name="4737" sheetId="8" r:id="rId6"/>
    <sheet name="4738" sheetId="9" r:id="rId7"/>
    <sheet name="4739" sheetId="10" r:id="rId8"/>
    <sheet name="4740" sheetId="11" r:id="rId9"/>
    <sheet name="Sheet10" sheetId="3" r:id="rId10"/>
  </sheets>
  <definedNames>
    <definedName name="_xlnm.Print_Area" localSheetId="0">'4732'!$A$1:$AJ$43</definedName>
  </definedNames>
  <calcPr calcId="124519"/>
</workbook>
</file>

<file path=xl/calcChain.xml><?xml version="1.0" encoding="utf-8"?>
<calcChain xmlns="http://schemas.openxmlformats.org/spreadsheetml/2006/main"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6" i="6"/>
  <c r="G46"/>
  <c r="F46"/>
  <c r="N46" s="1"/>
  <c r="O46" s="1"/>
  <c r="AP45"/>
  <c r="G45"/>
  <c r="F45"/>
  <c r="N45" s="1"/>
  <c r="O45" s="1"/>
  <c r="A45"/>
  <c r="A46" s="1"/>
  <c r="AP47" i="5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4"/>
  <c r="G46"/>
  <c r="F46"/>
  <c r="N46" s="1"/>
  <c r="O46" s="1"/>
  <c r="AP45"/>
  <c r="G45"/>
  <c r="F45"/>
  <c r="N45" s="1"/>
  <c r="O45" s="1"/>
  <c r="A45"/>
  <c r="A46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O43"/>
  <c r="AM43"/>
  <c r="AI43"/>
  <c r="U43"/>
  <c r="T43"/>
  <c r="N43"/>
  <c r="O43"/>
  <c r="P43"/>
  <c r="Q43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11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11" l="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5"/>
  <c r="M40"/>
  <c r="P42"/>
  <c r="Q42"/>
  <c r="P43"/>
  <c r="Q43"/>
  <c r="P44"/>
  <c r="Q44"/>
  <c r="AN44"/>
  <c r="AO43"/>
  <c r="X41"/>
  <c r="Y41" s="1"/>
  <c r="U45" i="11" l="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11" l="1"/>
  <c r="AA45"/>
  <c r="AB46" i="10"/>
  <c r="AA46"/>
  <c r="AB45"/>
  <c r="AA45"/>
  <c r="AB46" i="9"/>
  <c r="AA46"/>
  <c r="AB45"/>
  <c r="AA45"/>
  <c r="AB46" i="8"/>
  <c r="AA46"/>
  <c r="AB45"/>
  <c r="AA45"/>
  <c r="AB45" i="7"/>
  <c r="AA45"/>
  <c r="AB46" i="6"/>
  <c r="AA46"/>
  <c r="AB45"/>
  <c r="AA45"/>
  <c r="AB47" i="5"/>
  <c r="AA47"/>
  <c r="AB46"/>
  <c r="AA46"/>
  <c r="AB45"/>
  <c r="AA45"/>
  <c r="AB46" i="4"/>
  <c r="AA46"/>
  <c r="AB45"/>
  <c r="AA45"/>
  <c r="AB42" i="2"/>
  <c r="AA42"/>
  <c r="AB43"/>
  <c r="AA43"/>
  <c r="AB44"/>
  <c r="AA44"/>
  <c r="AB45"/>
  <c r="AA45"/>
  <c r="C28"/>
  <c r="C29" s="1"/>
  <c r="AA40" i="11" l="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11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5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11" l="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11" l="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11" l="1"/>
  <c r="AJ40"/>
  <c r="AK45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6" s="1"/>
  <c r="AJ40"/>
  <c r="AK45"/>
  <c r="AK46" s="1"/>
  <c r="AK40"/>
  <c r="AJ45" i="5"/>
  <c r="AJ46" s="1"/>
  <c r="AJ47" s="1"/>
  <c r="AJ40"/>
  <c r="AK45"/>
  <c r="AK46" s="1"/>
  <c r="AK47" s="1"/>
  <c r="AK40"/>
  <c r="AJ45" i="4"/>
  <c r="AJ46" s="1"/>
  <c r="AJ40"/>
  <c r="AK45"/>
  <c r="AK46" s="1"/>
  <c r="AK40"/>
  <c r="AJ40" i="2"/>
  <c r="AJ45"/>
  <c r="AK40"/>
  <c r="AK45"/>
</calcChain>
</file>

<file path=xl/sharedStrings.xml><?xml version="1.0" encoding="utf-8"?>
<sst xmlns="http://schemas.openxmlformats.org/spreadsheetml/2006/main" count="918" uniqueCount="98">
  <si>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</si>
  <si>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</si>
  <si>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</si>
  <si>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</si>
  <si>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</si>
  <si>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</si>
  <si>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</si>
  <si>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</si>
  <si>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</si>
  <si>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</si>
  <si>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</si>
  <si>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</si>
  <si>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</si>
  <si>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</si>
  <si>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</si>
  <si>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</si>
  <si>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</si>
  <si>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</si>
  <si>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</si>
  <si>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</si>
  <si>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</si>
  <si>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</si>
  <si>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</si>
  <si>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</si>
  <si>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</si>
  <si>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</si>
  <si>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</si>
  <si>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</si>
  <si>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</si>
  <si>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</si>
  <si>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</si>
  <si>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</si>
  <si>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</si>
  <si>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</si>
  <si>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</si>
  <si>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</si>
  <si>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</si>
  <si>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</si>
  <si>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</si>
  <si>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</si>
  <si>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</si>
  <si>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</si>
  <si>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</si>
  <si>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</si>
  <si>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</si>
  <si>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</si>
  <si>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</si>
  <si>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</si>
  <si>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</si>
  <si>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</si>
  <si>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</si>
  <si>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</si>
  <si>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</si>
  <si>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</si>
  <si>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</si>
  <si>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</si>
  <si>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</si>
  <si>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4732</t>
  </si>
  <si>
    <t>Jaranilla, Epetacia</t>
  </si>
  <si>
    <t>409 C-4</t>
  </si>
  <si>
    <t>6 30 N. 124 40 E.</t>
  </si>
  <si>
    <t>Bo.1 Lopez Jaena</t>
  </si>
  <si>
    <t>Norala</t>
  </si>
  <si>
    <t>South Cotabato</t>
  </si>
  <si>
    <t>Mindanao</t>
  </si>
  <si>
    <t>L. Clarin</t>
  </si>
  <si>
    <t>November 18, 1972</t>
  </si>
  <si>
    <t>1,481.06</t>
  </si>
  <si>
    <t>BLLM 1</t>
  </si>
  <si>
    <t>4733</t>
  </si>
  <si>
    <t>Montilla, Eulogio</t>
  </si>
  <si>
    <t>1,483.23</t>
  </si>
  <si>
    <t>4734</t>
  </si>
  <si>
    <t>Public Land</t>
  </si>
  <si>
    <t>November 17, 1972</t>
  </si>
  <si>
    <t>1,457.01</t>
  </si>
  <si>
    <t>4735</t>
  </si>
  <si>
    <t>Laborde, Martin</t>
  </si>
  <si>
    <t>1,485.06</t>
  </si>
  <si>
    <t>4736</t>
  </si>
  <si>
    <t>Jaranilla, Ananias</t>
  </si>
  <si>
    <t>1,506.30</t>
  </si>
  <si>
    <t>4737</t>
  </si>
  <si>
    <t>Subiera, Cristina</t>
  </si>
  <si>
    <t xml:space="preserve">South Cotabato </t>
  </si>
  <si>
    <t>November 13, 1972</t>
  </si>
  <si>
    <t>1,492.80</t>
  </si>
  <si>
    <t>4738</t>
  </si>
  <si>
    <t>1,522.22</t>
  </si>
  <si>
    <t>Primaylou, Gavina</t>
  </si>
  <si>
    <t>4739</t>
  </si>
  <si>
    <t>Primaylou, Mateo</t>
  </si>
  <si>
    <t>1,447.73</t>
  </si>
  <si>
    <t>4740</t>
  </si>
  <si>
    <t>Intrepido, Ricarido</t>
  </si>
  <si>
    <t xml:space="preserve">6 30 N. 124 41 E. </t>
  </si>
  <si>
    <t>November 14, 1972</t>
  </si>
  <si>
    <t>792.09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</si>
</sst>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3" t="s">
        <v>57</v>
      </c>
      <c r="D7" s="124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3" t="s">
        <v>58</v>
      </c>
      <c r="D8" s="124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3" t="s">
        <v>59</v>
      </c>
      <c r="D9" s="124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3" t="s">
        <v>60</v>
      </c>
      <c r="D10" s="124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3" t="s">
        <v>61</v>
      </c>
      <c r="D11" s="124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3" t="s">
        <v>62</v>
      </c>
      <c r="D12" s="124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3" t="s">
        <v>63</v>
      </c>
      <c r="D13" s="124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3" t="s">
        <v>64</v>
      </c>
      <c r="D14" s="124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3" t="s">
        <v>65</v>
      </c>
      <c r="D15" s="124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3" t="s">
        <v>66</v>
      </c>
      <c r="D16" s="124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3" t="s">
        <v>67</v>
      </c>
      <c r="D19" s="124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2" t="s">
        <v>16</v>
      </c>
      <c r="B28" s="122"/>
      <c r="C28" s="33">
        <f>ABS(SUM(AO42:AO65536))</f>
        <v>2962.1128000011217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5" t="s">
        <v>17</v>
      </c>
      <c r="B29" s="125"/>
      <c r="C29" s="32">
        <f>ABS(C28/2)</f>
        <v>1481.0564000005609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5">
        <f>SQRT(AA40^2+AB40^2)</f>
        <v>3.487272209771553E-3</v>
      </c>
      <c r="C32" s="125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7">
        <f>M40/B32</f>
        <v>45677.23059553685</v>
      </c>
      <c r="C33" s="127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5" t="str">
        <f>"1 : "&amp;TEXT(B35,"00")</f>
        <v>1 : 46000</v>
      </c>
      <c r="C34" s="125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6">
        <f>ROUND(B33,2-LEN(INT(B33)))</f>
        <v>46000</v>
      </c>
      <c r="C35" s="126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159.28893687514258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6.6117289112388455E-4</v>
      </c>
      <c r="AB40" s="91">
        <f>SUM(AB42:AB65536)</f>
        <v>-3.4240207173859005E-3</v>
      </c>
      <c r="AC40" s="91"/>
      <c r="AD40" s="91">
        <f>SUM(AD42:AD65536)</f>
        <v>6.6117289112388455E-4</v>
      </c>
      <c r="AE40" s="91">
        <f>SUM(AE42:AE65536)</f>
        <v>-3.4240207173859001E-3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719757.32015075791</v>
      </c>
      <c r="AK40" s="92">
        <f>AK44+AG44</f>
        <v>464729.50740534591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1472.8299999999581</v>
      </c>
      <c r="G41" s="72">
        <f>IF(D42=0,D41-$D$41,D41-D42)</f>
        <v>-2308.6800000000512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2738.4724850361581</v>
      </c>
      <c r="N41" s="36">
        <f>IF(F41=0,,ATAN(G41/F41))</f>
        <v>-1.0029364649663934</v>
      </c>
      <c r="O41" s="36">
        <f>ABS(DEGREES(N41))</f>
        <v>57.464026562344692</v>
      </c>
      <c r="P41" s="37" t="str">
        <f>TEXT(INT(O41),"00")</f>
        <v>57</v>
      </c>
      <c r="Q41" s="38" t="str">
        <f>TEXT((O41-P41)*60,"00")</f>
        <v>28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28</v>
      </c>
      <c r="U41" s="40" t="str">
        <f>IF(L41="",IF(G41&gt;0,"W","E"),"")</f>
        <v>E</v>
      </c>
      <c r="V41" s="41"/>
      <c r="W41" s="22">
        <f>IF(S41="due",90*(I41+K41),S41+T41/60)</f>
        <v>57.466666666666669</v>
      </c>
      <c r="X41" s="22">
        <f>IF(R41="",W41,IF(R41="N",IF(U41="E",180+W41,180-W41),IF(U41="E",360-W41,W41)))</f>
        <v>302.5333333333333</v>
      </c>
      <c r="Y41" s="22">
        <f>RADIANS(X41)</f>
        <v>5.2802027637001778</v>
      </c>
      <c r="Z41" s="64"/>
      <c r="AA41" s="58">
        <f>-M41*COS(Y41)</f>
        <v>-1472.7236178949895</v>
      </c>
      <c r="AB41" s="58">
        <f>-M41*SIN(Y41)</f>
        <v>2308.7478633654227</v>
      </c>
      <c r="AC41" s="64"/>
      <c r="AD41" s="22">
        <v>0</v>
      </c>
      <c r="AE41" s="22">
        <v>0</v>
      </c>
      <c r="AF41" s="22">
        <f t="shared" ref="AF41:AG43" si="0">AA41-AD41</f>
        <v>-1472.7236178949895</v>
      </c>
      <c r="AG41" s="22">
        <f t="shared" si="0"/>
        <v>2308.7478633654227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719755.79</v>
      </c>
      <c r="D42" s="60">
        <v>464758.9</v>
      </c>
      <c r="E42" s="79"/>
      <c r="F42" s="72">
        <f>IF(C43=0,C42-$C$42,C42-C43)</f>
        <v>49.050000000046566</v>
      </c>
      <c r="G42" s="72">
        <f>IF(D43=0,D42-$D$42,D42-D43)</f>
        <v>1.7300000000395812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49.080499182513471</v>
      </c>
      <c r="N42" s="36">
        <f>IF(F42=0,,ATAN(G42/F42))</f>
        <v>3.5255518285392792E-2</v>
      </c>
      <c r="O42" s="36">
        <f>ABS(DEGREES(N42))</f>
        <v>2.0199924022993074</v>
      </c>
      <c r="P42" s="37" t="str">
        <f>TEXT(INT(O42),"00")</f>
        <v>02</v>
      </c>
      <c r="Q42" s="38" t="str">
        <f>TEXT((O42-P42)*60,"00")</f>
        <v>01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01</v>
      </c>
      <c r="U42" s="40" t="str">
        <f>IF(L42="",IF(G42&gt;0,"W","E"),"")</f>
        <v>W</v>
      </c>
      <c r="V42" s="44"/>
      <c r="W42" s="22">
        <f>IF(S42="due",90*(I42+K42),S42+T42/60)</f>
        <v>2.0166666666666666</v>
      </c>
      <c r="X42" s="22">
        <f>IF(R42="",W42,IF(R42="N",IF(U42="E",180+W42,180-W42),IF(U42="E",360-W42,W42)))</f>
        <v>2.0166666666666666</v>
      </c>
      <c r="Y42" s="22">
        <f>RADIANS(X42)</f>
        <v>3.5197473248552311E-2</v>
      </c>
      <c r="Z42" s="64"/>
      <c r="AA42" s="58">
        <f>-M42*COS(Y42)</f>
        <v>-49.050100335329972</v>
      </c>
      <c r="AB42" s="58">
        <f>-M42*SIN(Y42)</f>
        <v>-1.7271528880697711</v>
      </c>
      <c r="AC42" s="64"/>
      <c r="AD42" s="82">
        <f>$AA$40/$M$40*M42</f>
        <v>2.0372221812078585E-4</v>
      </c>
      <c r="AE42" s="82">
        <f>$AB$40/$M$40*M42</f>
        <v>-1.055017688719303E-3</v>
      </c>
      <c r="AF42" s="22">
        <f t="shared" si="0"/>
        <v>-49.05030405754809</v>
      </c>
      <c r="AG42" s="22">
        <f t="shared" si="0"/>
        <v>-1.7260978703810517</v>
      </c>
      <c r="AH42" s="63"/>
      <c r="AI42" s="38">
        <f>A42</f>
        <v>1</v>
      </c>
      <c r="AJ42" s="82">
        <f t="shared" ref="AJ42:AK44" si="1">AJ41+AF41</f>
        <v>719755.89638210495</v>
      </c>
      <c r="AK42" s="82">
        <f t="shared" si="1"/>
        <v>464758.96786336537</v>
      </c>
      <c r="AL42" s="66"/>
      <c r="AM42" s="9" t="str">
        <f>IF(A43=0,A42&amp;" - 1",A42&amp;" - "&amp;A43)</f>
        <v>1 - 2</v>
      </c>
      <c r="AN42" s="18">
        <f>F42</f>
        <v>49.050000000046566</v>
      </c>
      <c r="AO42" s="18">
        <f>AN42*G42</f>
        <v>84.856500002022017</v>
      </c>
      <c r="AP42" s="9" t="str">
        <f>D42&amp;","&amp;C42</f>
        <v>464758.9,719755.79</v>
      </c>
    </row>
    <row r="43" spans="1:44">
      <c r="A43" s="20">
        <f>A42+1</f>
        <v>2</v>
      </c>
      <c r="B43" s="44"/>
      <c r="C43" s="60">
        <v>719706.74</v>
      </c>
      <c r="D43" s="60">
        <v>464757.17</v>
      </c>
      <c r="E43" s="79"/>
      <c r="F43" s="72">
        <f>IF(C44=0,C43-$C$42,C43-C44)</f>
        <v>0.42000000004190952</v>
      </c>
      <c r="G43" s="72">
        <f>IF(D44=0,D43-$D$42,D43-D44)</f>
        <v>29.779999999969732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29.782961571983275</v>
      </c>
      <c r="N43" s="36">
        <f>IF(F43=0,,ATAN(G43/F43))</f>
        <v>1.5566938366524785</v>
      </c>
      <c r="O43" s="36">
        <f>ABS(DEGREES(N43))</f>
        <v>89.191986834214603</v>
      </c>
      <c r="P43" s="37" t="str">
        <f>TEXT(INT(O43),"00")</f>
        <v>89</v>
      </c>
      <c r="Q43" s="38" t="str">
        <f>TEXT((O43-P43)*60,"00")</f>
        <v>12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12</v>
      </c>
      <c r="U43" s="40" t="str">
        <f>IF(L43="",IF(G43&gt;0,"W","E"),"")</f>
        <v>W</v>
      </c>
      <c r="V43" s="44"/>
      <c r="W43" s="22">
        <f>IF(S43="due",90*(I43+K43),S43+T43/60)</f>
        <v>89.2</v>
      </c>
      <c r="X43" s="22">
        <f>IF(R43="",W43,IF(R43="N",IF(U43="E",180+W43,180-W43),IF(U43="E",360-W43,W43)))</f>
        <v>89.2</v>
      </c>
      <c r="Y43" s="22">
        <f>RADIANS(X43)</f>
        <v>1.5568336927789419</v>
      </c>
      <c r="Z43" s="64"/>
      <c r="AA43" s="58">
        <f>-M43*COS(Y43)</f>
        <v>-0.41583508050186641</v>
      </c>
      <c r="AB43" s="58">
        <f>-M43*SIN(Y43)</f>
        <v>-29.780058448298192</v>
      </c>
      <c r="AC43" s="64"/>
      <c r="AD43" s="82">
        <f>$AA$40/$M$40*M43</f>
        <v>1.2362243853893579E-4</v>
      </c>
      <c r="AE43" s="82">
        <f>$AB$40/$M$40*M43</f>
        <v>-6.4020439490730706E-4</v>
      </c>
      <c r="AF43" s="22">
        <f t="shared" si="0"/>
        <v>-0.41595870294040532</v>
      </c>
      <c r="AG43" s="22">
        <f t="shared" si="0"/>
        <v>-29.779418243903283</v>
      </c>
      <c r="AH43" s="64"/>
      <c r="AI43" s="25">
        <f>A43</f>
        <v>2</v>
      </c>
      <c r="AJ43" s="82">
        <f t="shared" si="1"/>
        <v>719706.84607804741</v>
      </c>
      <c r="AK43" s="82">
        <f t="shared" si="1"/>
        <v>464757.24176549498</v>
      </c>
      <c r="AL43" s="66"/>
      <c r="AM43" s="9" t="str">
        <f>IF(A44=0,A43&amp;" - 1",A43&amp;" - "&amp;A44)</f>
        <v>2 - 3</v>
      </c>
      <c r="AN43" s="18">
        <f>AN42+F42+F43</f>
        <v>98.520000000135042</v>
      </c>
      <c r="AO43" s="18">
        <f>AN43*G43</f>
        <v>2933.9256000010396</v>
      </c>
      <c r="AP43" s="9" t="str">
        <f>D43&amp;","&amp;C43</f>
        <v>464757.17,719706.74</v>
      </c>
    </row>
    <row r="44" spans="1:44" s="46" customFormat="1">
      <c r="A44" s="20">
        <f>A43+1</f>
        <v>3</v>
      </c>
      <c r="B44" s="44"/>
      <c r="C44" s="60">
        <v>719706.32</v>
      </c>
      <c r="D44" s="60">
        <v>464727.39</v>
      </c>
      <c r="E44" s="79"/>
      <c r="F44" s="72">
        <f>IF(C45=0,C44-$C$42,C44-C45)</f>
        <v>-50.89000000001397</v>
      </c>
      <c r="G44" s="72">
        <f>IF(D45=0,D44-$D$42,D44-D45)</f>
        <v>-2.0499999999883585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50.931273300413118</v>
      </c>
      <c r="N44" s="22">
        <f>IF(F44=0,,ATAN(G44/F44))</f>
        <v>4.0261195159166679E-2</v>
      </c>
      <c r="O44" s="22">
        <f>ABS(DEGREES(N44))</f>
        <v>2.3067965607727916</v>
      </c>
      <c r="P44" s="24" t="str">
        <f>TEXT(INT(O44),"00")</f>
        <v>02</v>
      </c>
      <c r="Q44" s="25" t="str">
        <f>TEXT((O44-P44)*60,"00")</f>
        <v>18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18</v>
      </c>
      <c r="U44" s="24" t="str">
        <f>IF(L44="",IF(G44&gt;0,"W","E"),"")</f>
        <v>E</v>
      </c>
      <c r="V44" s="44"/>
      <c r="W44" s="22">
        <f>IF(S44="due",90*(I44+K44),S44+T44/60)</f>
        <v>2.2999999999999998</v>
      </c>
      <c r="X44" s="22">
        <f>IF(R44="",W44,IF(R44="N",IF(U44="E",180+W44,180-W44),IF(U44="E",360-W44,W44)))</f>
        <v>182.3</v>
      </c>
      <c r="Y44" s="22">
        <f>RADIANS(X44)</f>
        <v>3.1817352263856629</v>
      </c>
      <c r="Z44" s="64"/>
      <c r="AA44" s="58">
        <f>-M44*COS(Y44)</f>
        <v>50.890242817814816</v>
      </c>
      <c r="AB44" s="58">
        <f>-M44*SIN(Y44)</f>
        <v>2.0439632935112799</v>
      </c>
      <c r="AC44" s="64"/>
      <c r="AD44" s="82">
        <f>$AA$40/$M$40*M44</f>
        <v>2.1140436917505611E-4</v>
      </c>
      <c r="AE44" s="82">
        <f>$AB$40/$M$40*M44</f>
        <v>-1.094801298599613E-3</v>
      </c>
      <c r="AF44" s="22">
        <f>AA44-AD44</f>
        <v>50.890031413445641</v>
      </c>
      <c r="AG44" s="22">
        <f>AB44-AE44</f>
        <v>2.0450580948098795</v>
      </c>
      <c r="AH44" s="64"/>
      <c r="AI44" s="25">
        <f>A44</f>
        <v>3</v>
      </c>
      <c r="AJ44" s="82">
        <f t="shared" si="1"/>
        <v>719706.4301193445</v>
      </c>
      <c r="AK44" s="82">
        <f t="shared" si="1"/>
        <v>464727.46234725107</v>
      </c>
      <c r="AL44" s="66"/>
      <c r="AM44" s="9" t="str">
        <f>IF(A45=0,A44&amp;" - 1",A44&amp;" - "&amp;A45)</f>
        <v>3 - 4</v>
      </c>
      <c r="AN44" s="18">
        <f>AN43+F43+F44</f>
        <v>48.050000000162981</v>
      </c>
      <c r="AO44" s="18">
        <f>AN44*G44</f>
        <v>-98.502499999774741</v>
      </c>
      <c r="AP44" s="9" t="str">
        <f>D44&amp;","&amp;C44</f>
        <v>464727.39,719706.32</v>
      </c>
    </row>
    <row r="45" spans="1:44" s="46" customFormat="1">
      <c r="A45" s="20">
        <f>A44+1</f>
        <v>4</v>
      </c>
      <c r="B45" s="44"/>
      <c r="C45" s="60">
        <v>719757.21</v>
      </c>
      <c r="D45" s="60">
        <v>464729.44</v>
      </c>
      <c r="E45" s="79"/>
      <c r="F45" s="72">
        <f>IF(C46=0,C45-$C$42,C45-C46)</f>
        <v>1.4199999999254942</v>
      </c>
      <c r="G45" s="72">
        <f>IF(D46=0,D45-$D$42,D45-D46)</f>
        <v>-29.460000000020955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29.494202820232708</v>
      </c>
      <c r="N45" s="22">
        <f>IF(F45=0,,ATAN(G45/F45))</f>
        <v>-1.5226326533366998</v>
      </c>
      <c r="O45" s="22">
        <f>ABS(DEGREES(N45))</f>
        <v>87.240424784999064</v>
      </c>
      <c r="P45" s="24" t="str">
        <f>TEXT(INT(O45),"00")</f>
        <v>87</v>
      </c>
      <c r="Q45" s="25" t="str">
        <f>TEXT((O45-P45)*60,"00")</f>
        <v>14</v>
      </c>
      <c r="R45" s="23" t="str">
        <f>IF(L45="",IF(F45&gt;0,"S","N"),"")</f>
        <v>S</v>
      </c>
      <c r="S45" s="25" t="str">
        <f>IF(L45="",IF(INT(Q45)=60,INT(P45+1),P45),"due")</f>
        <v>87</v>
      </c>
      <c r="T45" s="25" t="str">
        <f>IF(L45="",IF(INT(Q45)=60,"00",Q45),L45)</f>
        <v>14</v>
      </c>
      <c r="U45" s="24" t="str">
        <f>IF(L45="",IF(G45&gt;0,"W","E"),"")</f>
        <v>E</v>
      </c>
      <c r="V45" s="44"/>
      <c r="W45" s="22">
        <f>IF(S45="due",90*(I45+K45),S45+T45/60)</f>
        <v>87.233333333333334</v>
      </c>
      <c r="X45" s="22">
        <f>IF(R45="",W45,IF(R45="N",IF(U45="E",180+W45,180-W45),IF(U45="E",360-W45,W45)))</f>
        <v>272.76666666666665</v>
      </c>
      <c r="Y45" s="22">
        <f>RADIANS(X45)</f>
        <v>4.7606764230231997</v>
      </c>
      <c r="Z45" s="64"/>
      <c r="AA45" s="58">
        <f>-M45*COS(Y45)</f>
        <v>-1.4236462290918552</v>
      </c>
      <c r="AB45" s="58">
        <f>-M45*SIN(Y45)</f>
        <v>29.459824022139298</v>
      </c>
      <c r="AC45" s="64"/>
      <c r="AD45" s="82">
        <f>$AA$40/$M$40*M45</f>
        <v>1.2242386528910678E-4</v>
      </c>
      <c r="AE45" s="82">
        <f>$AB$40/$M$40*M45</f>
        <v>-6.3399733515967732E-4</v>
      </c>
      <c r="AF45" s="22">
        <f>AA45-AD45</f>
        <v>-1.4237686529571443</v>
      </c>
      <c r="AG45" s="22">
        <f>AB45-AE45</f>
        <v>29.460458019474459</v>
      </c>
      <c r="AH45" s="64"/>
      <c r="AI45" s="25">
        <f>A45</f>
        <v>4</v>
      </c>
      <c r="AJ45" s="82">
        <f t="shared" ref="AJ45" si="2">AJ44+AF44</f>
        <v>719757.32015075791</v>
      </c>
      <c r="AK45" s="82">
        <f t="shared" ref="AK45" si="3">AK44+AG44</f>
        <v>464729.50740534591</v>
      </c>
      <c r="AL45" s="66"/>
      <c r="AM45" s="9" t="str">
        <f>IF(A46=0,A45&amp;" - 1",A45&amp;" - "&amp;A46)</f>
        <v>4 - 1</v>
      </c>
      <c r="AN45" s="18">
        <f>AN44+F44+F45</f>
        <v>-1.4199999999254942</v>
      </c>
      <c r="AO45" s="18">
        <f>AN45*G45</f>
        <v>41.833199997834818</v>
      </c>
      <c r="AP45" s="9" t="str">
        <f>D45&amp;","&amp;C45</f>
        <v>464729.44,719757.21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3"/>
      <c r="D7" s="124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85"/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85"/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85"/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85"/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85"/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85"/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85"/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85"/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/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85"/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0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 t="e">
        <f>M40/B32</f>
        <v>#DIV/0!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e">
        <f>"1 : "&amp;TEXT(B35,"00")</f>
        <v>#DIV/0!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 t="e">
        <f>ROUND(B33,2-LEN(INT(B33)))</f>
        <v>#DIV/0!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3" t="s">
        <v>69</v>
      </c>
      <c r="D7" s="124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3" t="s">
        <v>70</v>
      </c>
      <c r="D8" s="124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3" t="s">
        <v>59</v>
      </c>
      <c r="D9" s="124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3" t="s">
        <v>60</v>
      </c>
      <c r="D10" s="124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3" t="s">
        <v>61</v>
      </c>
      <c r="D11" s="124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3" t="s">
        <v>62</v>
      </c>
      <c r="D12" s="124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3" t="s">
        <v>63</v>
      </c>
      <c r="D13" s="124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3" t="s">
        <v>64</v>
      </c>
      <c r="D14" s="124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3" t="s">
        <v>65</v>
      </c>
      <c r="D15" s="124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3" t="s">
        <v>66</v>
      </c>
      <c r="D16" s="124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3" t="s">
        <v>71</v>
      </c>
      <c r="D19" s="124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2" t="s">
        <v>16</v>
      </c>
      <c r="B28" s="122"/>
      <c r="C28" s="33">
        <f>ABS(SUM(AO42:AO65536))</f>
        <v>2966.4682000042048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5" t="s">
        <v>17</v>
      </c>
      <c r="B29" s="125"/>
      <c r="C29" s="32">
        <f>ABS(C28/2)</f>
        <v>1483.2341000021024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5">
        <f>SQRT(AA40^2+AB40^2)</f>
        <v>8.1476475761658555E-3</v>
      </c>
      <c r="C32" s="125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7">
        <f>M40/B32</f>
        <v>19409.101108272182</v>
      </c>
      <c r="C33" s="127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5" t="str">
        <f>"1 : "&amp;TEXT(B35,"00")</f>
        <v>1 : 19000</v>
      </c>
      <c r="C34" s="125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6">
        <f>ROUND(B33,2-LEN(INT(B33)))</f>
        <v>19000</v>
      </c>
      <c r="C35" s="126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158.13851560037185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-9.5637078310062407E-5</v>
      </c>
      <c r="AB40" s="91">
        <f>SUM(AB42:AB65536)</f>
        <v>-8.1470862628705287E-3</v>
      </c>
      <c r="AC40" s="91"/>
      <c r="AD40" s="91">
        <f>SUM(AD42:AD65536)</f>
        <v>-9.5637078310062393E-5</v>
      </c>
      <c r="AE40" s="91">
        <f>SUM(AE42:AE65536)</f>
        <v>-8.1470862628705287E-3</v>
      </c>
      <c r="AF40" s="91">
        <f>SUM(AF42:AF65536)</f>
        <v>0</v>
      </c>
      <c r="AG40" s="91">
        <f>SUM(AG42:AG65536)</f>
        <v>-2.4424906541753444E-15</v>
      </c>
      <c r="AH40" s="92"/>
      <c r="AI40" s="93">
        <v>1</v>
      </c>
      <c r="AJ40" s="92">
        <f>AJ44+AF44</f>
        <v>719705.54372921702</v>
      </c>
      <c r="AK40" s="92">
        <f>AK44+AG44</f>
        <v>464784.68664733489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1472.8299999999581</v>
      </c>
      <c r="G41" s="72">
        <f>IF(D42=0,D41-$D$41,D41-D42)</f>
        <v>-2308.6800000000512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2738.4724850361581</v>
      </c>
      <c r="N41" s="36">
        <f>IF(F41=0,,ATAN(G41/F41))</f>
        <v>-1.0029364649663934</v>
      </c>
      <c r="O41" s="36">
        <f>ABS(DEGREES(N41))</f>
        <v>57.464026562344692</v>
      </c>
      <c r="P41" s="37" t="str">
        <f>TEXT(INT(O41),"00")</f>
        <v>57</v>
      </c>
      <c r="Q41" s="38" t="str">
        <f>TEXT((O41-P41)*60,"00")</f>
        <v>28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28</v>
      </c>
      <c r="U41" s="40" t="str">
        <f>IF(L41="",IF(G41&gt;0,"W","E"),"")</f>
        <v>E</v>
      </c>
      <c r="V41" s="41"/>
      <c r="W41" s="22">
        <f>IF(S41="due",90*(I41+K41),S41+T41/60)</f>
        <v>57.466666666666669</v>
      </c>
      <c r="X41" s="22">
        <f>IF(R41="",W41,IF(R41="N",IF(U41="E",180+W41,180-W41),IF(U41="E",360-W41,W41)))</f>
        <v>302.5333333333333</v>
      </c>
      <c r="Y41" s="22">
        <f>RADIANS(X41)</f>
        <v>5.2802027637001778</v>
      </c>
      <c r="Z41" s="64"/>
      <c r="AA41" s="58">
        <f>-M41*COS(Y41)</f>
        <v>-1472.7236178949895</v>
      </c>
      <c r="AB41" s="58">
        <f>-M41*SIN(Y41)</f>
        <v>2308.7478633654227</v>
      </c>
      <c r="AC41" s="64"/>
      <c r="AD41" s="22">
        <v>0</v>
      </c>
      <c r="AE41" s="22">
        <v>0</v>
      </c>
      <c r="AF41" s="22">
        <f t="shared" ref="AF41:AG43" si="0">AA41-AD41</f>
        <v>-1472.7236178949895</v>
      </c>
      <c r="AG41" s="22">
        <f t="shared" si="0"/>
        <v>2308.7478633654227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719755.79</v>
      </c>
      <c r="D42" s="60">
        <v>464758.9</v>
      </c>
      <c r="E42" s="79"/>
      <c r="F42" s="72">
        <f>IF(C43=0,C42-$C$42,C42-C43)</f>
        <v>-1.5200000000186265</v>
      </c>
      <c r="G42" s="72">
        <f>IF(D43=0,D42-$D$42,D42-D43)</f>
        <v>-28.319999999948777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28.360761625830069</v>
      </c>
      <c r="N42" s="36">
        <f>IF(F42=0,,ATAN(G42/F42))</f>
        <v>1.5171754597737277</v>
      </c>
      <c r="O42" s="36">
        <f>ABS(DEGREES(N42))</f>
        <v>86.927750625854799</v>
      </c>
      <c r="P42" s="37" t="str">
        <f>TEXT(INT(O42),"00")</f>
        <v>86</v>
      </c>
      <c r="Q42" s="38" t="str">
        <f>TEXT((O42-P42)*60,"00")</f>
        <v>56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56</v>
      </c>
      <c r="U42" s="40" t="str">
        <f>IF(L42="",IF(G42&gt;0,"W","E"),"")</f>
        <v>E</v>
      </c>
      <c r="V42" s="44"/>
      <c r="W42" s="22">
        <f>IF(S42="due",90*(I42+K42),S42+T42/60)</f>
        <v>86.933333333333337</v>
      </c>
      <c r="X42" s="22">
        <f>IF(R42="",W42,IF(R42="N",IF(U42="E",180+W42,180-W42),IF(U42="E",360-W42,W42)))</f>
        <v>266.93333333333334</v>
      </c>
      <c r="Y42" s="22">
        <f>RADIANS(X42)</f>
        <v>4.658865549990197</v>
      </c>
      <c r="Z42" s="64"/>
      <c r="AA42" s="58">
        <f>-M42*COS(Y42)</f>
        <v>1.51724058754017</v>
      </c>
      <c r="AB42" s="58">
        <f>-M42*SIN(Y42)</f>
        <v>28.32014796918752</v>
      </c>
      <c r="AC42" s="64"/>
      <c r="AD42" s="82">
        <f>$AA$40/$M$40*M42</f>
        <v>-1.7151674721652345E-5</v>
      </c>
      <c r="AE42" s="82">
        <f>$AB$40/$M$40*M42</f>
        <v>-1.4611087663820368E-3</v>
      </c>
      <c r="AF42" s="22">
        <f t="shared" si="0"/>
        <v>1.5172577392148916</v>
      </c>
      <c r="AG42" s="22">
        <f t="shared" si="0"/>
        <v>28.321609077953902</v>
      </c>
      <c r="AH42" s="63"/>
      <c r="AI42" s="38">
        <f>A42</f>
        <v>1</v>
      </c>
      <c r="AJ42" s="82">
        <f t="shared" ref="AJ42:AK44" si="1">AJ41+AF41</f>
        <v>719755.89638210495</v>
      </c>
      <c r="AK42" s="82">
        <f t="shared" si="1"/>
        <v>464758.96786336537</v>
      </c>
      <c r="AL42" s="66"/>
      <c r="AM42" s="9" t="str">
        <f>IF(A43=0,A42&amp;" - 1",A42&amp;" - "&amp;A43)</f>
        <v>1 - 2</v>
      </c>
      <c r="AN42" s="18">
        <f>F42</f>
        <v>-1.5200000000186265</v>
      </c>
      <c r="AO42" s="18">
        <f>AN42*G42</f>
        <v>43.046400000449644</v>
      </c>
      <c r="AP42" s="9" t="str">
        <f>D42&amp;","&amp;C42</f>
        <v>464758.9,719755.79</v>
      </c>
    </row>
    <row r="43" spans="1:44">
      <c r="A43" s="20">
        <f>A42+1</f>
        <v>2</v>
      </c>
      <c r="B43" s="44"/>
      <c r="C43" s="60">
        <v>719757.31</v>
      </c>
      <c r="D43" s="60">
        <v>464787.22</v>
      </c>
      <c r="E43" s="79"/>
      <c r="F43" s="72">
        <f>IF(C44=0,C43-$C$42,C43-C44)</f>
        <v>48.990000000107102</v>
      </c>
      <c r="G43" s="72">
        <f>IF(D44=0,D43-$D$42,D43-D44)</f>
        <v>-0.49000000004889444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48.992450438925196</v>
      </c>
      <c r="N43" s="36">
        <f>IF(F43=0,,ATAN(G43/F43))</f>
        <v>-1.0001707716401456E-2</v>
      </c>
      <c r="O43" s="36">
        <f>ABS(DEGREES(N43))</f>
        <v>0.57305564007323195</v>
      </c>
      <c r="P43" s="37" t="str">
        <f>TEXT(INT(O43),"00")</f>
        <v>00</v>
      </c>
      <c r="Q43" s="38" t="str">
        <f>TEXT((O43-P43)*60,"00")</f>
        <v>34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34</v>
      </c>
      <c r="U43" s="40" t="str">
        <f>IF(L43="",IF(G43&gt;0,"W","E"),"")</f>
        <v>E</v>
      </c>
      <c r="V43" s="44"/>
      <c r="W43" s="22">
        <f>IF(S43="due",90*(I43+K43),S43+T43/60)</f>
        <v>0.56666666666666665</v>
      </c>
      <c r="X43" s="22">
        <f>IF(R43="",W43,IF(R43="N",IF(U43="E",180+W43,180-W43),IF(U43="E",360-W43,W43)))</f>
        <v>359.43333333333334</v>
      </c>
      <c r="Y43" s="22">
        <f>RADIANS(X43)</f>
        <v>6.2732951080849517</v>
      </c>
      <c r="Z43" s="64"/>
      <c r="AA43" s="58">
        <f>-M43*COS(Y43)</f>
        <v>-48.9900543347566</v>
      </c>
      <c r="AB43" s="58">
        <f>-M43*SIN(Y43)</f>
        <v>0.48453718963348036</v>
      </c>
      <c r="AC43" s="64"/>
      <c r="AD43" s="82">
        <f>$AA$40/$M$40*M43</f>
        <v>-2.9629055271202522E-5</v>
      </c>
      <c r="AE43" s="82">
        <f>$AB$40/$M$40*M43</f>
        <v>-2.5240259682467519E-3</v>
      </c>
      <c r="AF43" s="22">
        <f t="shared" si="0"/>
        <v>-48.99002470570133</v>
      </c>
      <c r="AG43" s="22">
        <f t="shared" si="0"/>
        <v>0.4870612156017271</v>
      </c>
      <c r="AH43" s="64"/>
      <c r="AI43" s="25">
        <f>A43</f>
        <v>2</v>
      </c>
      <c r="AJ43" s="82">
        <f t="shared" si="1"/>
        <v>719757.41363984416</v>
      </c>
      <c r="AK43" s="82">
        <f t="shared" si="1"/>
        <v>464787.28947244334</v>
      </c>
      <c r="AL43" s="66"/>
      <c r="AM43" s="9" t="str">
        <f>IF(A44=0,A43&amp;" - 1",A43&amp;" - "&amp;A44)</f>
        <v>2 - 3</v>
      </c>
      <c r="AN43" s="18">
        <f>AN42+F42+F43</f>
        <v>45.950000000069849</v>
      </c>
      <c r="AO43" s="18">
        <f>AN43*G43</f>
        <v>-22.515500002280927</v>
      </c>
      <c r="AP43" s="9" t="str">
        <f>D43&amp;","&amp;C43</f>
        <v>464787.22,719757.31</v>
      </c>
    </row>
    <row r="44" spans="1:44" s="46" customFormat="1">
      <c r="A44" s="20">
        <f>A43+1</f>
        <v>3</v>
      </c>
      <c r="B44" s="44"/>
      <c r="C44" s="60">
        <v>719708.32</v>
      </c>
      <c r="D44" s="60">
        <v>464787.71</v>
      </c>
      <c r="E44" s="79"/>
      <c r="F44" s="72">
        <f>IF(C45=0,C44-$C$42,C44-C45)</f>
        <v>2.8800000000046566</v>
      </c>
      <c r="G44" s="72">
        <f>IF(D45=0,D44-$D$42,D44-D45)</f>
        <v>3.0900000000256114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4.2240383521205276</v>
      </c>
      <c r="N44" s="22">
        <f>IF(F44=0,,ATAN(G44/F44))</f>
        <v>0.82055954535580422</v>
      </c>
      <c r="O44" s="22">
        <f>ABS(DEGREES(N44))</f>
        <v>47.014598788061235</v>
      </c>
      <c r="P44" s="24" t="str">
        <f>TEXT(INT(O44),"00")</f>
        <v>47</v>
      </c>
      <c r="Q44" s="25" t="str">
        <f>TEXT((O44-P44)*60,"00")</f>
        <v>01</v>
      </c>
      <c r="R44" s="23" t="str">
        <f>IF(L44="",IF(F44&gt;0,"S","N"),"")</f>
        <v>S</v>
      </c>
      <c r="S44" s="25" t="str">
        <f>IF(L44="",IF(INT(Q44)=60,INT(P44+1),P44),"due")</f>
        <v>47</v>
      </c>
      <c r="T44" s="25" t="str">
        <f>IF(L44="",IF(INT(Q44)=60,"00",Q44),L44)</f>
        <v>01</v>
      </c>
      <c r="U44" s="24" t="str">
        <f>IF(L44="",IF(G44&gt;0,"W","E"),"")</f>
        <v>W</v>
      </c>
      <c r="V44" s="44"/>
      <c r="W44" s="22">
        <f>IF(S44="due",90*(I44+K44),S44+T44/60)</f>
        <v>47.016666666666666</v>
      </c>
      <c r="X44" s="22">
        <f>IF(R44="",W44,IF(R44="N",IF(U44="E",180+W44,180-W44),IF(U44="E",360-W44,W44)))</f>
        <v>47.016666666666666</v>
      </c>
      <c r="Y44" s="22">
        <f>RADIANS(X44)</f>
        <v>0.82059563664600055</v>
      </c>
      <c r="Z44" s="64"/>
      <c r="AA44" s="58">
        <f>-M44*COS(Y44)</f>
        <v>-2.8798884760422561</v>
      </c>
      <c r="AB44" s="58">
        <f>-M44*SIN(Y44)</f>
        <v>-3.0901039409288664</v>
      </c>
      <c r="AC44" s="64"/>
      <c r="AD44" s="82">
        <f>$AA$40/$M$40*M44</f>
        <v>-2.5545622780937998E-6</v>
      </c>
      <c r="AE44" s="82">
        <f>$AB$40/$M$40*M44</f>
        <v>-2.1761684496498772E-4</v>
      </c>
      <c r="AF44" s="22">
        <f>AA44-AD44</f>
        <v>-2.8798859214799779</v>
      </c>
      <c r="AG44" s="22">
        <f>AB44-AE44</f>
        <v>-3.0898863240839014</v>
      </c>
      <c r="AH44" s="64"/>
      <c r="AI44" s="25">
        <f>A44</f>
        <v>3</v>
      </c>
      <c r="AJ44" s="82">
        <f t="shared" si="1"/>
        <v>719708.42361513851</v>
      </c>
      <c r="AK44" s="82">
        <f t="shared" si="1"/>
        <v>464787.77653365897</v>
      </c>
      <c r="AL44" s="66"/>
      <c r="AM44" s="9" t="str">
        <f>IF(A45=0,A44&amp;" - 1",A44&amp;" - "&amp;A45)</f>
        <v>3 - 4</v>
      </c>
      <c r="AN44" s="18">
        <f>AN43+F43+F44</f>
        <v>97.820000000181608</v>
      </c>
      <c r="AO44" s="18">
        <f>AN44*G44</f>
        <v>302.26380000306648</v>
      </c>
      <c r="AP44" s="9" t="str">
        <f>D44&amp;","&amp;C44</f>
        <v>464787.71,719708.32</v>
      </c>
    </row>
    <row r="45" spans="1:44" s="46" customFormat="1">
      <c r="A45" s="20">
        <f t="shared" ref="A45:A46" si="2">A44+1</f>
        <v>4</v>
      </c>
      <c r="B45" s="44"/>
      <c r="C45" s="60">
        <v>719705.44</v>
      </c>
      <c r="D45" s="60">
        <v>464784.62</v>
      </c>
      <c r="E45" s="79"/>
      <c r="F45" s="72">
        <f t="shared" ref="F45:F46" si="3">IF(C46=0,C45-$C$42,C45-C46)</f>
        <v>-1.3000000000465661</v>
      </c>
      <c r="G45" s="72">
        <f t="shared" ref="G45:G46" si="4">IF(D46=0,D45-$D$42,D45-D46)</f>
        <v>27.450000000011642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27.48076600098258</v>
      </c>
      <c r="N45" s="22">
        <f t="shared" ref="N45:N46" si="11">IF(F45=0,,ATAN(G45/F45))</f>
        <v>-1.5234728513771314</v>
      </c>
      <c r="O45" s="22">
        <f t="shared" ref="O45:O46" si="12">ABS(DEGREES(N45))</f>
        <v>87.288564586670958</v>
      </c>
      <c r="P45" s="24" t="str">
        <f t="shared" ref="P45:P46" si="13">TEXT(INT(O45),"00")</f>
        <v>87</v>
      </c>
      <c r="Q45" s="25" t="str">
        <f t="shared" ref="Q45:Q46" si="14">TEXT((O45-P45)*60,"00")</f>
        <v>17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87</v>
      </c>
      <c r="T45" s="25" t="str">
        <f t="shared" ref="T45:T46" si="17">IF(L45="",IF(INT(Q45)=60,"00",Q45),L45)</f>
        <v>17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87.283333333333331</v>
      </c>
      <c r="X45" s="22">
        <f t="shared" ref="X45:X46" si="20">IF(R45="",W45,IF(R45="N",IF(U45="E",180+W45,180-W45),IF(U45="E",360-W45,W45)))</f>
        <v>92.716666666666669</v>
      </c>
      <c r="Y45" s="22">
        <f t="shared" ref="Y45:Y46" si="21">RADIANS(X45)</f>
        <v>1.6182111048074093</v>
      </c>
      <c r="Z45" s="64"/>
      <c r="AA45" s="58">
        <f t="shared" ref="AA45:AA46" si="22">-M45*COS(Y45)</f>
        <v>1.3025062508503975</v>
      </c>
      <c r="AB45" s="58">
        <f t="shared" ref="AB45:AB46" si="23">-M45*SIN(Y45)</f>
        <v>-27.44988119222478</v>
      </c>
      <c r="AC45" s="64"/>
      <c r="AD45" s="82">
        <f t="shared" ref="AD45:AD46" si="24">$AA$40/$M$40*M45</f>
        <v>-1.6619481725110436E-5</v>
      </c>
      <c r="AE45" s="82">
        <f t="shared" ref="AE45:AE46" si="25">$AB$40/$M$40*M45</f>
        <v>-1.4157725607185235E-3</v>
      </c>
      <c r="AF45" s="22">
        <f t="shared" ref="AF45:AF46" si="26">AA45-AD45</f>
        <v>1.3025228703321226</v>
      </c>
      <c r="AG45" s="22">
        <f t="shared" ref="AG45:AG46" si="27">AB45-AE45</f>
        <v>-27.448465419664061</v>
      </c>
      <c r="AH45" s="64"/>
      <c r="AI45" s="25">
        <f t="shared" ref="AI45:AI46" si="28">A45</f>
        <v>4</v>
      </c>
      <c r="AJ45" s="82">
        <f t="shared" ref="AJ45:AJ46" si="29">AJ44+AF44</f>
        <v>719705.54372921702</v>
      </c>
      <c r="AK45" s="82">
        <f t="shared" ref="AK45:AK46" si="30">AK44+AG44</f>
        <v>464784.68664733489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99.400000000139698</v>
      </c>
      <c r="AO45" s="18">
        <f t="shared" ref="AO45:AO46" si="33">AN45*G45</f>
        <v>2728.530000004992</v>
      </c>
      <c r="AP45" s="9" t="str">
        <f t="shared" ref="AP45:AP46" si="34">D45&amp;","&amp;C45</f>
        <v>464784.62,719705.44</v>
      </c>
    </row>
    <row r="46" spans="1:44" s="46" customFormat="1">
      <c r="A46" s="20">
        <f t="shared" si="2"/>
        <v>5</v>
      </c>
      <c r="B46" s="44"/>
      <c r="C46" s="60">
        <v>719706.74</v>
      </c>
      <c r="D46" s="60">
        <v>464757.17</v>
      </c>
      <c r="E46" s="79"/>
      <c r="F46" s="72">
        <f t="shared" si="3"/>
        <v>-49.050000000046566</v>
      </c>
      <c r="G46" s="72">
        <f t="shared" si="4"/>
        <v>-1.7300000000395812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49.080499182513471</v>
      </c>
      <c r="N46" s="22">
        <f t="shared" si="11"/>
        <v>3.5255518285392792E-2</v>
      </c>
      <c r="O46" s="22">
        <f t="shared" si="12"/>
        <v>2.0199924022993074</v>
      </c>
      <c r="P46" s="24" t="str">
        <f t="shared" si="13"/>
        <v>02</v>
      </c>
      <c r="Q46" s="25" t="str">
        <f t="shared" si="14"/>
        <v>01</v>
      </c>
      <c r="R46" s="23" t="str">
        <f t="shared" si="15"/>
        <v>N</v>
      </c>
      <c r="S46" s="25" t="str">
        <f t="shared" si="16"/>
        <v>02</v>
      </c>
      <c r="T46" s="25" t="str">
        <f t="shared" si="17"/>
        <v>01</v>
      </c>
      <c r="U46" s="24" t="str">
        <f t="shared" si="18"/>
        <v>E</v>
      </c>
      <c r="V46" s="44"/>
      <c r="W46" s="22">
        <f t="shared" si="19"/>
        <v>2.0166666666666666</v>
      </c>
      <c r="X46" s="22">
        <f t="shared" si="20"/>
        <v>182.01666666666668</v>
      </c>
      <c r="Y46" s="22">
        <f t="shared" si="21"/>
        <v>3.1767901268383456</v>
      </c>
      <c r="Z46" s="64"/>
      <c r="AA46" s="58">
        <f t="shared" si="22"/>
        <v>49.050100335329972</v>
      </c>
      <c r="AB46" s="58">
        <f t="shared" si="23"/>
        <v>1.7271528880697737</v>
      </c>
      <c r="AC46" s="64"/>
      <c r="AD46" s="82">
        <f t="shared" si="24"/>
        <v>-2.9682304314003292E-5</v>
      </c>
      <c r="AE46" s="82">
        <f t="shared" si="25"/>
        <v>-2.5285621225582281E-3</v>
      </c>
      <c r="AF46" s="22">
        <f t="shared" si="26"/>
        <v>49.050130017634288</v>
      </c>
      <c r="AG46" s="22">
        <f t="shared" si="27"/>
        <v>1.7296814501923319</v>
      </c>
      <c r="AH46" s="64"/>
      <c r="AI46" s="25">
        <f t="shared" si="28"/>
        <v>5</v>
      </c>
      <c r="AJ46" s="82">
        <f t="shared" si="29"/>
        <v>719706.84625208739</v>
      </c>
      <c r="AK46" s="82">
        <f t="shared" si="30"/>
        <v>464757.23818191525</v>
      </c>
      <c r="AL46" s="66"/>
      <c r="AM46" s="9" t="str">
        <f t="shared" si="31"/>
        <v>5 - 1</v>
      </c>
      <c r="AN46" s="18">
        <f t="shared" si="32"/>
        <v>49.050000000046566</v>
      </c>
      <c r="AO46" s="18">
        <f t="shared" si="33"/>
        <v>-84.856500002022017</v>
      </c>
      <c r="AP46" s="9" t="str">
        <f t="shared" si="34"/>
        <v>464757.17,719706.74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M54" sqref="M5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3" t="s">
        <v>72</v>
      </c>
      <c r="D7" s="124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3" t="s">
        <v>73</v>
      </c>
      <c r="D8" s="124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3" t="s">
        <v>59</v>
      </c>
      <c r="D9" s="124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3" t="s">
        <v>60</v>
      </c>
      <c r="D10" s="124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3" t="s">
        <v>61</v>
      </c>
      <c r="D11" s="124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3" t="s">
        <v>62</v>
      </c>
      <c r="D12" s="124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3" t="s">
        <v>63</v>
      </c>
      <c r="D13" s="124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3" t="s">
        <v>64</v>
      </c>
      <c r="D14" s="124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3" t="s">
        <v>65</v>
      </c>
      <c r="D15" s="124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3" t="s">
        <v>74</v>
      </c>
      <c r="D16" s="124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3" t="s">
        <v>75</v>
      </c>
      <c r="D19" s="124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2" t="s">
        <v>16</v>
      </c>
      <c r="B28" s="122"/>
      <c r="C28" s="33">
        <f>ABS(SUM(AO42:AO65536))</f>
        <v>2914.0163999975412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5" t="s">
        <v>17</v>
      </c>
      <c r="B29" s="125"/>
      <c r="C29" s="32">
        <f>ABS(C28/2)</f>
        <v>1457.0081999987706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5">
        <f>SQRT(AA40^2+AB40^2)</f>
        <v>5.0448175421533951E-3</v>
      </c>
      <c r="C32" s="125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7">
        <f>M40/B32</f>
        <v>33095.225290417329</v>
      </c>
      <c r="C33" s="127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5" t="str">
        <f>"1 : "&amp;TEXT(B35,"00")</f>
        <v>1 : 33000</v>
      </c>
      <c r="C34" s="125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6">
        <f>ROUND(B33,2-LEN(INT(B33)))</f>
        <v>33000</v>
      </c>
      <c r="C35" s="126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166.95937310661603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3.0563903358022948E-3</v>
      </c>
      <c r="AB40" s="91">
        <f>SUM(AB42:AB65536)</f>
        <v>-4.0135597851325144E-3</v>
      </c>
      <c r="AC40" s="91"/>
      <c r="AD40" s="91">
        <f>SUM(AD42:AD65536)</f>
        <v>3.0563903358022944E-3</v>
      </c>
      <c r="AE40" s="91">
        <f>SUM(AE42:AE65536)</f>
        <v>-4.0135597851325144E-3</v>
      </c>
      <c r="AF40" s="91">
        <f>SUM(AF42:AF65536)</f>
        <v>6.8833827526759706E-15</v>
      </c>
      <c r="AG40" s="91">
        <f>SUM(AG42:AG65536)</f>
        <v>0</v>
      </c>
      <c r="AH40" s="92"/>
      <c r="AI40" s="93">
        <v>1</v>
      </c>
      <c r="AJ40" s="92">
        <f>AJ44+AF44</f>
        <v>719780.99469818221</v>
      </c>
      <c r="AK40" s="92">
        <f>AK44+AG44</f>
        <v>464759.65937522246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1472.8299999999581</v>
      </c>
      <c r="G41" s="72">
        <f>IF(D42=0,D41-$D$41,D41-D42)</f>
        <v>-2308.6800000000512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2738.4724850361581</v>
      </c>
      <c r="N41" s="36">
        <f>IF(F41=0,,ATAN(G41/F41))</f>
        <v>-1.0029364649663934</v>
      </c>
      <c r="O41" s="36">
        <f>ABS(DEGREES(N41))</f>
        <v>57.464026562344692</v>
      </c>
      <c r="P41" s="37" t="str">
        <f>TEXT(INT(O41),"00")</f>
        <v>57</v>
      </c>
      <c r="Q41" s="38" t="str">
        <f>TEXT((O41-P41)*60,"00")</f>
        <v>28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28</v>
      </c>
      <c r="U41" s="40" t="str">
        <f>IF(L41="",IF(G41&gt;0,"W","E"),"")</f>
        <v>E</v>
      </c>
      <c r="V41" s="41"/>
      <c r="W41" s="22">
        <f>IF(S41="due",90*(I41+K41),S41+T41/60)</f>
        <v>57.466666666666669</v>
      </c>
      <c r="X41" s="22">
        <f>IF(R41="",W41,IF(R41="N",IF(U41="E",180+W41,180-W41),IF(U41="E",360-W41,W41)))</f>
        <v>302.5333333333333</v>
      </c>
      <c r="Y41" s="22">
        <f>RADIANS(X41)</f>
        <v>5.2802027637001778</v>
      </c>
      <c r="Z41" s="64"/>
      <c r="AA41" s="58">
        <f>-M41*COS(Y41)</f>
        <v>-1472.7236178949895</v>
      </c>
      <c r="AB41" s="58">
        <f>-M41*SIN(Y41)</f>
        <v>2308.7478633654227</v>
      </c>
      <c r="AC41" s="64"/>
      <c r="AD41" s="22">
        <v>0</v>
      </c>
      <c r="AE41" s="22">
        <v>0</v>
      </c>
      <c r="AF41" s="22">
        <f t="shared" ref="AF41:AG43" si="0">AA41-AD41</f>
        <v>-1472.7236178949895</v>
      </c>
      <c r="AG41" s="22">
        <f t="shared" si="0"/>
        <v>2308.7478633654227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719755.79</v>
      </c>
      <c r="D42" s="60">
        <v>464758.9</v>
      </c>
      <c r="E42" s="79"/>
      <c r="F42" s="72">
        <f>IF(C43=0,C42-$C$42,C42-C43)</f>
        <v>-1.4199999999254942</v>
      </c>
      <c r="G42" s="72">
        <f>IF(D43=0,D42-$D$42,D42-D43)</f>
        <v>29.460000000020955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29.494202820232708</v>
      </c>
      <c r="N42" s="36">
        <f>IF(F42=0,,ATAN(G42/F42))</f>
        <v>-1.5226326533366998</v>
      </c>
      <c r="O42" s="36">
        <f>ABS(DEGREES(N42))</f>
        <v>87.240424784999064</v>
      </c>
      <c r="P42" s="37" t="str">
        <f>TEXT(INT(O42),"00")</f>
        <v>87</v>
      </c>
      <c r="Q42" s="38" t="str">
        <f>TEXT((O42-P42)*60,"00")</f>
        <v>14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14</v>
      </c>
      <c r="U42" s="40" t="str">
        <f>IF(L42="",IF(G42&gt;0,"W","E"),"")</f>
        <v>W</v>
      </c>
      <c r="V42" s="44"/>
      <c r="W42" s="22">
        <f>IF(S42="due",90*(I42+K42),S42+T42/60)</f>
        <v>87.233333333333334</v>
      </c>
      <c r="X42" s="22">
        <f>IF(R42="",W42,IF(R42="N",IF(U42="E",180+W42,180-W42),IF(U42="E",360-W42,W42)))</f>
        <v>92.766666666666666</v>
      </c>
      <c r="Y42" s="22">
        <f>RADIANS(X42)</f>
        <v>1.6190837694334064</v>
      </c>
      <c r="Z42" s="64"/>
      <c r="AA42" s="58">
        <f>-M42*COS(Y42)</f>
        <v>1.4236462290918521</v>
      </c>
      <c r="AB42" s="58">
        <f>-M42*SIN(Y42)</f>
        <v>-29.459824022139298</v>
      </c>
      <c r="AC42" s="64"/>
      <c r="AD42" s="82">
        <f>$AA$40/$M$40*M42</f>
        <v>5.3992653892146088E-4</v>
      </c>
      <c r="AE42" s="82">
        <f>$AB$40/$M$40*M42</f>
        <v>-7.0901527797565217E-4</v>
      </c>
      <c r="AF42" s="22">
        <f t="shared" si="0"/>
        <v>1.4231063025529307</v>
      </c>
      <c r="AG42" s="22">
        <f t="shared" si="0"/>
        <v>-29.459115006861321</v>
      </c>
      <c r="AH42" s="63"/>
      <c r="AI42" s="38">
        <f>A42</f>
        <v>1</v>
      </c>
      <c r="AJ42" s="82">
        <f t="shared" ref="AJ42:AK44" si="1">AJ41+AF41</f>
        <v>719755.89638210495</v>
      </c>
      <c r="AK42" s="82">
        <f t="shared" si="1"/>
        <v>464758.96786336537</v>
      </c>
      <c r="AL42" s="66"/>
      <c r="AM42" s="9" t="str">
        <f>IF(A43=0,A42&amp;" - 1",A42&amp;" - "&amp;A43)</f>
        <v>1 - 2</v>
      </c>
      <c r="AN42" s="18">
        <f>F42</f>
        <v>-1.4199999999254942</v>
      </c>
      <c r="AO42" s="18">
        <f>AN42*G42</f>
        <v>-41.833199997834818</v>
      </c>
      <c r="AP42" s="9" t="str">
        <f>D42&amp;","&amp;C42</f>
        <v>464758.9,719755.79</v>
      </c>
    </row>
    <row r="43" spans="1:44">
      <c r="A43" s="20">
        <f>A42+1</f>
        <v>2</v>
      </c>
      <c r="B43" s="44"/>
      <c r="C43" s="60">
        <v>719757.21</v>
      </c>
      <c r="D43" s="60">
        <v>464729.44</v>
      </c>
      <c r="E43" s="79"/>
      <c r="F43" s="72">
        <f>IF(C44=0,C43-$C$42,C43-C44)</f>
        <v>-25.10999999998603</v>
      </c>
      <c r="G43" s="72">
        <f>IF(D44=0,D43-$D$42,D43-D44)</f>
        <v>-0.29999999998835847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25.111792050733683</v>
      </c>
      <c r="N43" s="36">
        <f>IF(F43=0,,ATAN(G43/F43))</f>
        <v>1.1946862887273266E-2</v>
      </c>
      <c r="O43" s="36">
        <f>ABS(DEGREES(N43))</f>
        <v>0.68450482186223516</v>
      </c>
      <c r="P43" s="37" t="str">
        <f>TEXT(INT(O43),"00")</f>
        <v>00</v>
      </c>
      <c r="Q43" s="38" t="str">
        <f>TEXT((O43-P43)*60,"00")</f>
        <v>41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41</v>
      </c>
      <c r="U43" s="40" t="str">
        <f>IF(L43="",IF(G43&gt;0,"W","E"),"")</f>
        <v>E</v>
      </c>
      <c r="V43" s="44"/>
      <c r="W43" s="22">
        <f>IF(S43="due",90*(I43+K43),S43+T43/60)</f>
        <v>0.68333333333333335</v>
      </c>
      <c r="X43" s="22">
        <f>IF(R43="",W43,IF(R43="N",IF(U43="E",180+W43,180-W43),IF(U43="E",360-W43,W43)))</f>
        <v>180.68333333333334</v>
      </c>
      <c r="Y43" s="22">
        <f>RADIANS(X43)</f>
        <v>3.1535190701450877</v>
      </c>
      <c r="Z43" s="64"/>
      <c r="AA43" s="58">
        <f>-M43*COS(Y43)</f>
        <v>25.110006128636975</v>
      </c>
      <c r="AB43" s="58">
        <f>-M43*SIN(Y43)</f>
        <v>0.29948659252969889</v>
      </c>
      <c r="AC43" s="64"/>
      <c r="AD43" s="82">
        <f>$AA$40/$M$40*M43</f>
        <v>4.597012860699219E-4</v>
      </c>
      <c r="AE43" s="82">
        <f>$AB$40/$M$40*M43</f>
        <v>-6.0366589088157758E-4</v>
      </c>
      <c r="AF43" s="22">
        <f t="shared" si="0"/>
        <v>25.109546427350907</v>
      </c>
      <c r="AG43" s="22">
        <f t="shared" si="0"/>
        <v>0.30009025842058046</v>
      </c>
      <c r="AH43" s="64"/>
      <c r="AI43" s="25">
        <f>A43</f>
        <v>2</v>
      </c>
      <c r="AJ43" s="82">
        <f t="shared" si="1"/>
        <v>719757.31948840746</v>
      </c>
      <c r="AK43" s="82">
        <f t="shared" si="1"/>
        <v>464729.50874835852</v>
      </c>
      <c r="AL43" s="66"/>
      <c r="AM43" s="9" t="str">
        <f>IF(A44=0,A43&amp;" - 1",A43&amp;" - "&amp;A44)</f>
        <v>2 - 3</v>
      </c>
      <c r="AN43" s="18">
        <f>AN42+F42+F43</f>
        <v>-27.949999999837019</v>
      </c>
      <c r="AO43" s="18">
        <f>AN43*G43</f>
        <v>8.384999999625725</v>
      </c>
      <c r="AP43" s="9" t="str">
        <f>D43&amp;","&amp;C43</f>
        <v>464729.44,719757.21</v>
      </c>
    </row>
    <row r="44" spans="1:44" s="46" customFormat="1">
      <c r="A44" s="20">
        <f>A43+1</f>
        <v>3</v>
      </c>
      <c r="B44" s="44"/>
      <c r="C44" s="60">
        <v>719782.32</v>
      </c>
      <c r="D44" s="60">
        <v>464729.74</v>
      </c>
      <c r="E44" s="79"/>
      <c r="F44" s="72">
        <f>IF(C45=0,C44-$C$42,C44-C45)</f>
        <v>1.4299999999348074</v>
      </c>
      <c r="G44" s="72">
        <f>IF(D45=0,D44-$D$42,D44-D45)</f>
        <v>-29.850000000034925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29.884233301222547</v>
      </c>
      <c r="N44" s="22">
        <f>IF(F44=0,,ATAN(G44/F44))</f>
        <v>-1.5229267270614431</v>
      </c>
      <c r="O44" s="22">
        <f>ABS(DEGREES(N44))</f>
        <v>87.257273968292537</v>
      </c>
      <c r="P44" s="24" t="str">
        <f>TEXT(INT(O44),"00")</f>
        <v>87</v>
      </c>
      <c r="Q44" s="25" t="str">
        <f>TEXT((O44-P44)*60,"00")</f>
        <v>15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15</v>
      </c>
      <c r="U44" s="24" t="str">
        <f>IF(L44="",IF(G44&gt;0,"W","E"),"")</f>
        <v>E</v>
      </c>
      <c r="V44" s="44"/>
      <c r="W44" s="22">
        <f>IF(S44="due",90*(I44+K44),S44+T44/60)</f>
        <v>87.25</v>
      </c>
      <c r="X44" s="22">
        <f>IF(R44="",W44,IF(R44="N",IF(U44="E",180+W44,180-W44),IF(U44="E",360-W44,W44)))</f>
        <v>272.75</v>
      </c>
      <c r="Y44" s="22">
        <f>RADIANS(X44)</f>
        <v>4.7603855348145334</v>
      </c>
      <c r="Z44" s="64"/>
      <c r="AA44" s="58">
        <f>-M44*COS(Y44)</f>
        <v>-1.4337895860878671</v>
      </c>
      <c r="AB44" s="58">
        <f>-M44*SIN(Y44)</f>
        <v>29.849818214265973</v>
      </c>
      <c r="AC44" s="64"/>
      <c r="AD44" s="82">
        <f>$AA$40/$M$40*M44</f>
        <v>5.4706651178183113E-4</v>
      </c>
      <c r="AE44" s="82">
        <f>$AB$40/$M$40*M44</f>
        <v>-7.1839127540753681E-4</v>
      </c>
      <c r="AF44" s="22">
        <f>AA44-AD44</f>
        <v>-1.434336652599649</v>
      </c>
      <c r="AG44" s="22">
        <f>AB44-AE44</f>
        <v>29.850536605541379</v>
      </c>
      <c r="AH44" s="64"/>
      <c r="AI44" s="25">
        <f>A44</f>
        <v>3</v>
      </c>
      <c r="AJ44" s="82">
        <f t="shared" si="1"/>
        <v>719782.42903483484</v>
      </c>
      <c r="AK44" s="82">
        <f t="shared" si="1"/>
        <v>464729.80883861694</v>
      </c>
      <c r="AL44" s="66"/>
      <c r="AM44" s="9" t="str">
        <f>IF(A45=0,A44&amp;" - 1",A44&amp;" - "&amp;A45)</f>
        <v>3 - 4</v>
      </c>
      <c r="AN44" s="18">
        <f>AN43+F43+F44</f>
        <v>-51.629999999888241</v>
      </c>
      <c r="AO44" s="18">
        <f>AN44*G44</f>
        <v>1541.1554999984671</v>
      </c>
      <c r="AP44" s="9" t="str">
        <f>D44&amp;","&amp;C44</f>
        <v>464729.74,719782.32</v>
      </c>
    </row>
    <row r="45" spans="1:44" s="46" customFormat="1">
      <c r="A45" s="20">
        <f t="shared" ref="A45:A47" si="2">A44+1</f>
        <v>4</v>
      </c>
      <c r="B45" s="44"/>
      <c r="C45" s="60">
        <v>719780.89</v>
      </c>
      <c r="D45" s="60">
        <v>464759.59</v>
      </c>
      <c r="E45" s="79"/>
      <c r="F45" s="72">
        <f t="shared" ref="F45:F47" si="3">IF(C46=0,C45-$C$42,C45-C46)</f>
        <v>0.32999999995809048</v>
      </c>
      <c r="G45" s="72">
        <f t="shared" ref="G45:G47" si="4">IF(D46=0,D45-$D$42,D45-D46)</f>
        <v>-30.659999999974389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30.661775878092936</v>
      </c>
      <c r="N45" s="22">
        <f t="shared" ref="N45:N47" si="11">IF(F45=0,,ATAN(G45/F45))</f>
        <v>-1.5600335330013664</v>
      </c>
      <c r="O45" s="22">
        <f t="shared" ref="O45:O47" si="12">ABS(DEGREES(N45))</f>
        <v>89.383337339861129</v>
      </c>
      <c r="P45" s="24" t="str">
        <f t="shared" ref="P45:P47" si="13">TEXT(INT(O45),"00")</f>
        <v>89</v>
      </c>
      <c r="Q45" s="25" t="str">
        <f t="shared" ref="Q45:Q47" si="14">TEXT((O45-P45)*60,"00")</f>
        <v>23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89</v>
      </c>
      <c r="T45" s="25" t="str">
        <f t="shared" ref="T45:T47" si="17">IF(L45="",IF(INT(Q45)=60,"00",Q45),L45)</f>
        <v>23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89.38333333333334</v>
      </c>
      <c r="X45" s="22">
        <f t="shared" ref="X45:X47" si="20">IF(R45="",W45,IF(R45="N",IF(U45="E",180+W45,180-W45),IF(U45="E",360-W45,W45)))</f>
        <v>270.61666666666667</v>
      </c>
      <c r="Y45" s="22">
        <f t="shared" ref="Y45:Y47" si="21">RADIANS(X45)</f>
        <v>4.7231518441053213</v>
      </c>
      <c r="Z45" s="64"/>
      <c r="AA45" s="58">
        <f t="shared" ref="AA45:AA47" si="22">-M45*COS(Y45)</f>
        <v>-0.33000214392301092</v>
      </c>
      <c r="AB45" s="58">
        <f t="shared" ref="AB45:AB47" si="23">-M45*SIN(Y45)</f>
        <v>30.659999976898369</v>
      </c>
      <c r="AC45" s="64"/>
      <c r="AD45" s="82">
        <f t="shared" ref="AD45:AD47" si="24">$AA$40/$M$40*M45</f>
        <v>5.6130035546129867E-4</v>
      </c>
      <c r="AE45" s="82">
        <f t="shared" ref="AE45:AE47" si="25">$AB$40/$M$40*M45</f>
        <v>-7.3708273045847606E-4</v>
      </c>
      <c r="AF45" s="22">
        <f t="shared" ref="AF45:AF47" si="26">AA45-AD45</f>
        <v>-0.33056344427847223</v>
      </c>
      <c r="AG45" s="22">
        <f t="shared" ref="AG45:AG47" si="27">AB45-AE45</f>
        <v>30.660737059628829</v>
      </c>
      <c r="AH45" s="64"/>
      <c r="AI45" s="25">
        <f t="shared" ref="AI45:AI47" si="28">A45</f>
        <v>4</v>
      </c>
      <c r="AJ45" s="82">
        <f t="shared" ref="AJ45:AJ47" si="29">AJ44+AF44</f>
        <v>719780.99469818221</v>
      </c>
      <c r="AK45" s="82">
        <f t="shared" ref="AK45:AK47" si="30">AK44+AG44</f>
        <v>464759.65937522246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-49.869999999995343</v>
      </c>
      <c r="AO45" s="18">
        <f t="shared" ref="AO45:AO47" si="33">AN45*G45</f>
        <v>1529.0141999985799</v>
      </c>
      <c r="AP45" s="9" t="str">
        <f t="shared" ref="AP45:AP47" si="34">D45&amp;","&amp;C45</f>
        <v>464759.59,719780.89</v>
      </c>
    </row>
    <row r="46" spans="1:44" s="46" customFormat="1">
      <c r="A46" s="20">
        <f t="shared" si="2"/>
        <v>5</v>
      </c>
      <c r="B46" s="44"/>
      <c r="C46" s="60">
        <v>719780.56</v>
      </c>
      <c r="D46" s="60">
        <v>464790.25</v>
      </c>
      <c r="E46" s="79"/>
      <c r="F46" s="72">
        <f t="shared" si="3"/>
        <v>23.25</v>
      </c>
      <c r="G46" s="72">
        <f t="shared" si="4"/>
        <v>3.0300000000279397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23.446607430504084</v>
      </c>
      <c r="N46" s="22">
        <f t="shared" si="11"/>
        <v>0.12959221059090412</v>
      </c>
      <c r="O46" s="22">
        <f t="shared" si="12"/>
        <v>7.4250867246293737</v>
      </c>
      <c r="P46" s="24" t="str">
        <f t="shared" si="13"/>
        <v>07</v>
      </c>
      <c r="Q46" s="25" t="str">
        <f t="shared" si="14"/>
        <v>26</v>
      </c>
      <c r="R46" s="23" t="str">
        <f t="shared" si="15"/>
        <v>S</v>
      </c>
      <c r="S46" s="25" t="str">
        <f t="shared" si="16"/>
        <v>07</v>
      </c>
      <c r="T46" s="25" t="str">
        <f t="shared" si="17"/>
        <v>26</v>
      </c>
      <c r="U46" s="24" t="str">
        <f t="shared" si="18"/>
        <v>W</v>
      </c>
      <c r="V46" s="44"/>
      <c r="W46" s="22">
        <f t="shared" si="19"/>
        <v>7.4333333333333336</v>
      </c>
      <c r="X46" s="22">
        <f t="shared" si="20"/>
        <v>7.4333333333333336</v>
      </c>
      <c r="Y46" s="22">
        <f t="shared" si="21"/>
        <v>0.12973614106491183</v>
      </c>
      <c r="Z46" s="64"/>
      <c r="AA46" s="58">
        <f t="shared" si="22"/>
        <v>-23.249563649841978</v>
      </c>
      <c r="AB46" s="58">
        <f t="shared" si="23"/>
        <v>-3.0333463521523534</v>
      </c>
      <c r="AC46" s="64"/>
      <c r="AD46" s="82">
        <f t="shared" si="24"/>
        <v>4.2921809674130381E-4</v>
      </c>
      <c r="AE46" s="82">
        <f t="shared" si="25"/>
        <v>-5.6363628426400313E-4</v>
      </c>
      <c r="AF46" s="22">
        <f t="shared" si="26"/>
        <v>-23.249992867938719</v>
      </c>
      <c r="AG46" s="22">
        <f t="shared" si="27"/>
        <v>-3.0327827158680893</v>
      </c>
      <c r="AH46" s="64"/>
      <c r="AI46" s="25">
        <f t="shared" si="28"/>
        <v>5</v>
      </c>
      <c r="AJ46" s="82">
        <f t="shared" si="29"/>
        <v>719780.66413473792</v>
      </c>
      <c r="AK46" s="82">
        <f t="shared" si="30"/>
        <v>464790.32011228206</v>
      </c>
      <c r="AL46" s="66"/>
      <c r="AM46" s="9" t="str">
        <f t="shared" si="31"/>
        <v>5 - 6</v>
      </c>
      <c r="AN46" s="18">
        <f t="shared" si="32"/>
        <v>-26.290000000037253</v>
      </c>
      <c r="AO46" s="18">
        <f t="shared" si="33"/>
        <v>-79.658700000847404</v>
      </c>
      <c r="AP46" s="9" t="str">
        <f t="shared" si="34"/>
        <v>464790.25,719780.56</v>
      </c>
    </row>
    <row r="47" spans="1:44" s="46" customFormat="1">
      <c r="A47" s="20">
        <f t="shared" si="2"/>
        <v>6</v>
      </c>
      <c r="B47" s="44"/>
      <c r="C47" s="60">
        <v>719757.31</v>
      </c>
      <c r="D47" s="60">
        <v>464787.22</v>
      </c>
      <c r="E47" s="79"/>
      <c r="F47" s="72">
        <f t="shared" si="3"/>
        <v>1.5200000000186265</v>
      </c>
      <c r="G47" s="72">
        <f t="shared" si="4"/>
        <v>28.319999999948777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28.360761625830069</v>
      </c>
      <c r="N47" s="22">
        <f t="shared" si="11"/>
        <v>1.5171754597737277</v>
      </c>
      <c r="O47" s="22">
        <f t="shared" si="12"/>
        <v>86.927750625854799</v>
      </c>
      <c r="P47" s="24" t="str">
        <f t="shared" si="13"/>
        <v>86</v>
      </c>
      <c r="Q47" s="25" t="str">
        <f t="shared" si="14"/>
        <v>56</v>
      </c>
      <c r="R47" s="23" t="str">
        <f t="shared" si="15"/>
        <v>S</v>
      </c>
      <c r="S47" s="25" t="str">
        <f t="shared" si="16"/>
        <v>86</v>
      </c>
      <c r="T47" s="25" t="str">
        <f t="shared" si="17"/>
        <v>56</v>
      </c>
      <c r="U47" s="24" t="str">
        <f t="shared" si="18"/>
        <v>W</v>
      </c>
      <c r="V47" s="44"/>
      <c r="W47" s="22">
        <f t="shared" si="19"/>
        <v>86.933333333333337</v>
      </c>
      <c r="X47" s="22">
        <f t="shared" si="20"/>
        <v>86.933333333333337</v>
      </c>
      <c r="Y47" s="22">
        <f t="shared" si="21"/>
        <v>1.5172728964004039</v>
      </c>
      <c r="Z47" s="64"/>
      <c r="AA47" s="58">
        <f t="shared" si="22"/>
        <v>-1.5172405875401664</v>
      </c>
      <c r="AB47" s="58">
        <f t="shared" si="23"/>
        <v>-28.320147969187524</v>
      </c>
      <c r="AC47" s="64"/>
      <c r="AD47" s="82">
        <f t="shared" si="24"/>
        <v>5.191775468264782E-4</v>
      </c>
      <c r="AE47" s="82">
        <f t="shared" si="25"/>
        <v>-6.8176832614526858E-4</v>
      </c>
      <c r="AF47" s="22">
        <f t="shared" si="26"/>
        <v>-1.517759765086993</v>
      </c>
      <c r="AG47" s="22">
        <f t="shared" si="27"/>
        <v>-28.319466200861378</v>
      </c>
      <c r="AH47" s="64"/>
      <c r="AI47" s="25">
        <f t="shared" si="28"/>
        <v>6</v>
      </c>
      <c r="AJ47" s="82">
        <f t="shared" si="29"/>
        <v>719757.41414186999</v>
      </c>
      <c r="AK47" s="82">
        <f t="shared" si="30"/>
        <v>464787.2873295662</v>
      </c>
      <c r="AL47" s="66"/>
      <c r="AM47" s="9" t="str">
        <f t="shared" si="31"/>
        <v>6 - 1</v>
      </c>
      <c r="AN47" s="18">
        <f t="shared" si="32"/>
        <v>-1.5200000000186265</v>
      </c>
      <c r="AO47" s="18">
        <f t="shared" si="33"/>
        <v>-43.046400000449644</v>
      </c>
      <c r="AP47" s="9" t="str">
        <f t="shared" si="34"/>
        <v>464787.22,719757.31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3" t="s">
        <v>76</v>
      </c>
      <c r="D7" s="124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3" t="s">
        <v>77</v>
      </c>
      <c r="D8" s="124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3" t="s">
        <v>59</v>
      </c>
      <c r="D9" s="124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3" t="s">
        <v>60</v>
      </c>
      <c r="D10" s="124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3" t="s">
        <v>61</v>
      </c>
      <c r="D11" s="124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3" t="s">
        <v>62</v>
      </c>
      <c r="D12" s="124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3" t="s">
        <v>63</v>
      </c>
      <c r="D13" s="124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3" t="s">
        <v>64</v>
      </c>
      <c r="D14" s="124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3" t="s">
        <v>65</v>
      </c>
      <c r="D15" s="124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3" t="s">
        <v>66</v>
      </c>
      <c r="D16" s="124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3" t="s">
        <v>78</v>
      </c>
      <c r="D19" s="124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2" t="s">
        <v>16</v>
      </c>
      <c r="B28" s="122"/>
      <c r="C28" s="33">
        <f>ABS(SUM(AO42:AO65536))</f>
        <v>2970.1235999931396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5" t="s">
        <v>17</v>
      </c>
      <c r="B29" s="125"/>
      <c r="C29" s="32">
        <f>ABS(C28/2)</f>
        <v>1485.0617999965698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5">
        <f>SQRT(AA40^2+AB40^2)</f>
        <v>1.0888245178430471E-2</v>
      </c>
      <c r="C32" s="125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7">
        <f>M40/B32</f>
        <v>15674.431491917388</v>
      </c>
      <c r="C33" s="127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5" t="str">
        <f>"1 : "&amp;TEXT(B35,"00")</f>
        <v>1 : 16000</v>
      </c>
      <c r="C34" s="125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6">
        <f>ROUND(B33,2-LEN(INT(B33)))</f>
        <v>16000</v>
      </c>
      <c r="C35" s="126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170.66705311650824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1.0292455484331553E-2</v>
      </c>
      <c r="AB40" s="91">
        <f>SUM(AB42:AB65536)</f>
        <v>3.55235741004023E-3</v>
      </c>
      <c r="AC40" s="91"/>
      <c r="AD40" s="91">
        <f>SUM(AD42:AD65536)</f>
        <v>1.0292455484331555E-2</v>
      </c>
      <c r="AE40" s="91">
        <f>SUM(AE42:AE65536)</f>
        <v>3.5523574100402295E-3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719782.6372048608</v>
      </c>
      <c r="AK40" s="92">
        <f>AK44+AG44</f>
        <v>464729.94786151784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1470.0799999999581</v>
      </c>
      <c r="G41" s="72">
        <f>IF(D42=0,D41-$D$41,D41-D42)</f>
        <v>-2248.6800000000512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2686.5771808753434</v>
      </c>
      <c r="N41" s="36">
        <f>IF(F41=0,,ATAN(G41/F41))</f>
        <v>-0.99178771995238935</v>
      </c>
      <c r="O41" s="36">
        <f>ABS(DEGREES(N41))</f>
        <v>56.825250526174734</v>
      </c>
      <c r="P41" s="37" t="str">
        <f>TEXT(INT(O41),"00")</f>
        <v>56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50</v>
      </c>
      <c r="U41" s="40" t="str">
        <f>IF(L41="",IF(G41&gt;0,"W","E"),"")</f>
        <v>E</v>
      </c>
      <c r="V41" s="41"/>
      <c r="W41" s="22">
        <f>IF(S41="due",90*(I41+K41),S41+T41/60)</f>
        <v>56.833333333333336</v>
      </c>
      <c r="X41" s="22">
        <f>IF(R41="",W41,IF(R41="N",IF(U41="E",180+W41,180-W41),IF(U41="E",360-W41,W41)))</f>
        <v>303.16666666666669</v>
      </c>
      <c r="Y41" s="22">
        <f>RADIANS(X41)</f>
        <v>5.2912565156294757</v>
      </c>
      <c r="Z41" s="64"/>
      <c r="AA41" s="58">
        <f>-M41*COS(Y41)</f>
        <v>-1469.7627604924714</v>
      </c>
      <c r="AB41" s="58">
        <f>-M41*SIN(Y41)</f>
        <v>2248.8873641580317</v>
      </c>
      <c r="AC41" s="64"/>
      <c r="AD41" s="22">
        <v>0</v>
      </c>
      <c r="AE41" s="22">
        <v>0</v>
      </c>
      <c r="AF41" s="22">
        <f t="shared" ref="AF41:AG43" si="0">AA41-AD41</f>
        <v>-1469.7627604924714</v>
      </c>
      <c r="AG41" s="22">
        <f t="shared" si="0"/>
        <v>2248.8873641580317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719758.54</v>
      </c>
      <c r="D42" s="60">
        <v>464698.9</v>
      </c>
      <c r="E42" s="79"/>
      <c r="F42" s="72">
        <f>IF(C43=0,C42-$C$42,C42-C43)</f>
        <v>0.34000000008381903</v>
      </c>
      <c r="G42" s="72">
        <f>IF(D43=0,D42-$D$42,D42-D43)</f>
        <v>29.880000000004657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29.88193434167767</v>
      </c>
      <c r="N42" s="36">
        <f>IF(F42=0,,ATAN(G42/F42))</f>
        <v>1.5594179691299761</v>
      </c>
      <c r="O42" s="36">
        <f>ABS(DEGREES(N42))</f>
        <v>89.348068128009729</v>
      </c>
      <c r="P42" s="37" t="str">
        <f>TEXT(INT(O42),"00")</f>
        <v>89</v>
      </c>
      <c r="Q42" s="38" t="str">
        <f>TEXT((O42-P42)*60,"00")</f>
        <v>21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21</v>
      </c>
      <c r="U42" s="40" t="str">
        <f>IF(L42="",IF(G42&gt;0,"W","E"),"")</f>
        <v>W</v>
      </c>
      <c r="V42" s="44"/>
      <c r="W42" s="22">
        <f>IF(S42="due",90*(I42+K42),S42+T42/60)</f>
        <v>89.35</v>
      </c>
      <c r="X42" s="22">
        <f>IF(R42="",W42,IF(R42="N",IF(U42="E",180+W42,180-W42),IF(U42="E",360-W42,W42)))</f>
        <v>89.35</v>
      </c>
      <c r="Y42" s="22">
        <f>RADIANS(X42)</f>
        <v>1.5594516866569335</v>
      </c>
      <c r="Z42" s="64"/>
      <c r="AA42" s="58">
        <f>-M42*COS(Y42)</f>
        <v>-0.33899252018525455</v>
      </c>
      <c r="AB42" s="58">
        <f>-M42*SIN(Y42)</f>
        <v>-29.880011446978958</v>
      </c>
      <c r="AC42" s="64"/>
      <c r="AD42" s="82">
        <f>$AA$40/$M$40*M42</f>
        <v>1.8020963822904744E-3</v>
      </c>
      <c r="AE42" s="82">
        <f>$AB$40/$M$40*M42</f>
        <v>6.2197892883595186E-4</v>
      </c>
      <c r="AF42" s="22">
        <f t="shared" si="0"/>
        <v>-0.34079461656754501</v>
      </c>
      <c r="AG42" s="22">
        <f t="shared" si="0"/>
        <v>-29.880633425907796</v>
      </c>
      <c r="AH42" s="63"/>
      <c r="AI42" s="38">
        <f>A42</f>
        <v>1</v>
      </c>
      <c r="AJ42" s="82">
        <f t="shared" ref="AJ42:AK44" si="1">AJ41+AF41</f>
        <v>719758.85723950749</v>
      </c>
      <c r="AK42" s="82">
        <f t="shared" si="1"/>
        <v>464699.10736415803</v>
      </c>
      <c r="AL42" s="66"/>
      <c r="AM42" s="9" t="str">
        <f>IF(A43=0,A42&amp;" - 1",A42&amp;" - "&amp;A43)</f>
        <v>1 - 2</v>
      </c>
      <c r="AN42" s="18">
        <f>F42</f>
        <v>0.34000000008381903</v>
      </c>
      <c r="AO42" s="18">
        <f>AN42*G42</f>
        <v>10.159200002506095</v>
      </c>
      <c r="AP42" s="9" t="str">
        <f>D42&amp;","&amp;C42</f>
        <v>464698.9,719758.54</v>
      </c>
    </row>
    <row r="43" spans="1:44">
      <c r="A43" s="20">
        <f>A42+1</f>
        <v>2</v>
      </c>
      <c r="B43" s="44"/>
      <c r="C43" s="60">
        <v>719758.2</v>
      </c>
      <c r="D43" s="60">
        <v>464669.02</v>
      </c>
      <c r="E43" s="79"/>
      <c r="F43" s="72">
        <f>IF(C44=0,C43-$C$42,C43-C44)</f>
        <v>-25</v>
      </c>
      <c r="G43" s="72">
        <f>IF(D44=0,D43-$D$42,D43-D44)</f>
        <v>-0.63000000000465661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25.007936740163228</v>
      </c>
      <c r="N43" s="36">
        <f>IF(F43=0,,ATAN(G43/F43))</f>
        <v>2.5194667695774695E-2</v>
      </c>
      <c r="O43" s="36">
        <f>ABS(DEGREES(N43))</f>
        <v>1.4435481252024849</v>
      </c>
      <c r="P43" s="37" t="str">
        <f>TEXT(INT(O43),"00")</f>
        <v>01</v>
      </c>
      <c r="Q43" s="38" t="str">
        <f>TEXT((O43-P43)*60,"00")</f>
        <v>27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27</v>
      </c>
      <c r="U43" s="40" t="str">
        <f>IF(L43="",IF(G43&gt;0,"W","E"),"")</f>
        <v>E</v>
      </c>
      <c r="V43" s="44"/>
      <c r="W43" s="22">
        <f>IF(S43="due",90*(I43+K43),S43+T43/60)</f>
        <v>1.45</v>
      </c>
      <c r="X43" s="22">
        <f>IF(R43="",W43,IF(R43="N",IF(U43="E",180+W43,180-W43),IF(U43="E",360-W43,W43)))</f>
        <v>181.45</v>
      </c>
      <c r="Y43" s="22">
        <f>RADIANS(X43)</f>
        <v>3.1668999277437107</v>
      </c>
      <c r="Z43" s="64"/>
      <c r="AA43" s="58">
        <f>-M43*COS(Y43)</f>
        <v>24.999928899428838</v>
      </c>
      <c r="AB43" s="58">
        <f>-M43*SIN(Y43)</f>
        <v>0.63281515745800754</v>
      </c>
      <c r="AC43" s="64"/>
      <c r="AD43" s="82">
        <f>$AA$40/$M$40*M43</f>
        <v>1.5081591376479477E-3</v>
      </c>
      <c r="AE43" s="82">
        <f>$AB$40/$M$40*M43</f>
        <v>5.2052887635020131E-4</v>
      </c>
      <c r="AF43" s="22">
        <f t="shared" si="0"/>
        <v>24.998420740291191</v>
      </c>
      <c r="AG43" s="22">
        <f t="shared" si="0"/>
        <v>0.6322946285816573</v>
      </c>
      <c r="AH43" s="64"/>
      <c r="AI43" s="25">
        <f>A43</f>
        <v>2</v>
      </c>
      <c r="AJ43" s="82">
        <f t="shared" si="1"/>
        <v>719758.51644489088</v>
      </c>
      <c r="AK43" s="82">
        <f t="shared" si="1"/>
        <v>464669.22673073213</v>
      </c>
      <c r="AL43" s="66"/>
      <c r="AM43" s="9" t="str">
        <f>IF(A44=0,A43&amp;" - 1",A43&amp;" - "&amp;A44)</f>
        <v>2 - 3</v>
      </c>
      <c r="AN43" s="18">
        <f>AN42+F42+F43</f>
        <v>-24.319999999832362</v>
      </c>
      <c r="AO43" s="18">
        <f>AN43*G43</f>
        <v>15.321600000007637</v>
      </c>
      <c r="AP43" s="9" t="str">
        <f>D43&amp;","&amp;C43</f>
        <v>464669.02,719758.2</v>
      </c>
    </row>
    <row r="44" spans="1:44" s="46" customFormat="1">
      <c r="A44" s="20">
        <f>A43+1</f>
        <v>3</v>
      </c>
      <c r="B44" s="44"/>
      <c r="C44" s="60">
        <v>719783.2</v>
      </c>
      <c r="D44" s="60">
        <v>464669.65</v>
      </c>
      <c r="E44" s="79"/>
      <c r="F44" s="72">
        <f>IF(C45=0,C44-$C$42,C44-C45)</f>
        <v>0.88000000000465661</v>
      </c>
      <c r="G44" s="72">
        <f>IF(D45=0,D44-$D$42,D44-D45)</f>
        <v>-60.089999999967404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60.096443322347213</v>
      </c>
      <c r="N44" s="22">
        <f>IF(F44=0,,ATAN(G44/F44))</f>
        <v>-1.5561526739789093</v>
      </c>
      <c r="O44" s="22">
        <f>ABS(DEGREES(N44))</f>
        <v>89.160980496989069</v>
      </c>
      <c r="P44" s="24" t="str">
        <f>TEXT(INT(O44),"00")</f>
        <v>89</v>
      </c>
      <c r="Q44" s="25" t="str">
        <f>TEXT((O44-P44)*60,"00")</f>
        <v>10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10</v>
      </c>
      <c r="U44" s="24" t="str">
        <f>IF(L44="",IF(G44&gt;0,"W","E"),"")</f>
        <v>E</v>
      </c>
      <c r="V44" s="44"/>
      <c r="W44" s="22">
        <f>IF(S44="due",90*(I44+K44),S44+T44/60)</f>
        <v>89.166666666666671</v>
      </c>
      <c r="X44" s="22">
        <f>IF(R44="",W44,IF(R44="N",IF(U44="E",180+W44,180-W44),IF(U44="E",360-W44,W44)))</f>
        <v>270.83333333333331</v>
      </c>
      <c r="Y44" s="22">
        <f>RADIANS(X44)</f>
        <v>4.7269333908179751</v>
      </c>
      <c r="Z44" s="64"/>
      <c r="AA44" s="58">
        <f>-M44*COS(Y44)</f>
        <v>-0.87403652090430817</v>
      </c>
      <c r="AB44" s="58">
        <f>-M44*SIN(Y44)</f>
        <v>60.090087037349321</v>
      </c>
      <c r="AC44" s="64"/>
      <c r="AD44" s="82">
        <f>$AA$40/$M$40*M44</f>
        <v>3.624249416433399E-3</v>
      </c>
      <c r="AE44" s="82">
        <f>$AB$40/$M$40*M44</f>
        <v>1.2508802481488032E-3</v>
      </c>
      <c r="AF44" s="22">
        <f>AA44-AD44</f>
        <v>-0.87766077032074152</v>
      </c>
      <c r="AG44" s="22">
        <f>AB44-AE44</f>
        <v>60.08883615710117</v>
      </c>
      <c r="AH44" s="64"/>
      <c r="AI44" s="25">
        <f>A44</f>
        <v>3</v>
      </c>
      <c r="AJ44" s="82">
        <f t="shared" si="1"/>
        <v>719783.51486563112</v>
      </c>
      <c r="AK44" s="82">
        <f t="shared" si="1"/>
        <v>464669.85902536073</v>
      </c>
      <c r="AL44" s="66"/>
      <c r="AM44" s="9" t="str">
        <f>IF(A45=0,A44&amp;" - 1",A44&amp;" - "&amp;A45)</f>
        <v>3 - 4</v>
      </c>
      <c r="AN44" s="18">
        <f>AN43+F43+F44</f>
        <v>-48.439999999827705</v>
      </c>
      <c r="AO44" s="18">
        <f>AN44*G44</f>
        <v>2910.7595999880677</v>
      </c>
      <c r="AP44" s="9" t="str">
        <f>D44&amp;","&amp;C44</f>
        <v>464669.65,719783.2</v>
      </c>
    </row>
    <row r="45" spans="1:44" s="46" customFormat="1">
      <c r="A45" s="20">
        <f t="shared" ref="A45:A46" si="2">A44+1</f>
        <v>4</v>
      </c>
      <c r="B45" s="44"/>
      <c r="C45" s="60">
        <v>719782.32</v>
      </c>
      <c r="D45" s="60">
        <v>464729.74</v>
      </c>
      <c r="E45" s="79"/>
      <c r="F45" s="72">
        <f t="shared" ref="F45:F46" si="3">IF(C46=0,C45-$C$42,C45-C46)</f>
        <v>25.10999999998603</v>
      </c>
      <c r="G45" s="72">
        <f t="shared" ref="G45:G46" si="4">IF(D46=0,D45-$D$42,D45-D46)</f>
        <v>0.29999999998835847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25.111792050733683</v>
      </c>
      <c r="N45" s="22">
        <f t="shared" ref="N45:N46" si="11">IF(F45=0,,ATAN(G45/F45))</f>
        <v>1.1946862887273266E-2</v>
      </c>
      <c r="O45" s="22">
        <f t="shared" ref="O45:O46" si="12">ABS(DEGREES(N45))</f>
        <v>0.68450482186223516</v>
      </c>
      <c r="P45" s="24" t="str">
        <f t="shared" ref="P45:P46" si="13">TEXT(INT(O45),"00")</f>
        <v>00</v>
      </c>
      <c r="Q45" s="25" t="str">
        <f t="shared" ref="Q45:Q46" si="14">TEXT((O45-P45)*60,"00")</f>
        <v>41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41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0.68333333333333335</v>
      </c>
      <c r="X45" s="22">
        <f t="shared" ref="X45:X46" si="20">IF(R45="",W45,IF(R45="N",IF(U45="E",180+W45,180-W45),IF(U45="E",360-W45,W45)))</f>
        <v>0.68333333333333335</v>
      </c>
      <c r="Y45" s="22">
        <f t="shared" ref="Y45:Y46" si="21">RADIANS(X45)</f>
        <v>1.1926416555294585E-2</v>
      </c>
      <c r="Z45" s="64"/>
      <c r="AA45" s="58">
        <f t="shared" ref="AA45:AA46" si="22">-M45*COS(Y45)</f>
        <v>-25.110006128636975</v>
      </c>
      <c r="AB45" s="58">
        <f t="shared" ref="AB45:AB46" si="23">-M45*SIN(Y45)</f>
        <v>-0.299486592529702</v>
      </c>
      <c r="AC45" s="64"/>
      <c r="AD45" s="82">
        <f t="shared" ref="AD45:AD46" si="24">$AA$40/$M$40*M45</f>
        <v>1.5144223626895621E-3</v>
      </c>
      <c r="AE45" s="82">
        <f t="shared" ref="AE45:AE46" si="25">$AB$40/$M$40*M45</f>
        <v>5.2269057760032556E-4</v>
      </c>
      <c r="AF45" s="22">
        <f t="shared" ref="AF45:AF46" si="26">AA45-AD45</f>
        <v>-25.111520550999664</v>
      </c>
      <c r="AG45" s="22">
        <f t="shared" ref="AG45:AG46" si="27">AB45-AE45</f>
        <v>-0.30000928310730235</v>
      </c>
      <c r="AH45" s="64"/>
      <c r="AI45" s="25">
        <f t="shared" ref="AI45:AI46" si="28">A45</f>
        <v>4</v>
      </c>
      <c r="AJ45" s="82">
        <f t="shared" ref="AJ45:AJ46" si="29">AJ44+AF44</f>
        <v>719782.6372048608</v>
      </c>
      <c r="AK45" s="82">
        <f t="shared" ref="AK45:AK46" si="30">AK44+AG44</f>
        <v>464729.94786151784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-22.449999999837019</v>
      </c>
      <c r="AO45" s="18">
        <f t="shared" ref="AO45:AO46" si="33">AN45*G45</f>
        <v>-6.7349999996897534</v>
      </c>
      <c r="AP45" s="9" t="str">
        <f t="shared" ref="AP45:AP46" si="34">D45&amp;","&amp;C45</f>
        <v>464729.74,719782.32</v>
      </c>
    </row>
    <row r="46" spans="1:44" s="46" customFormat="1">
      <c r="A46" s="20">
        <f t="shared" si="2"/>
        <v>5</v>
      </c>
      <c r="B46" s="44"/>
      <c r="C46" s="60">
        <v>719757.21</v>
      </c>
      <c r="D46" s="60">
        <v>464729.44</v>
      </c>
      <c r="E46" s="79"/>
      <c r="F46" s="72">
        <f t="shared" si="3"/>
        <v>-1.3300000000745058</v>
      </c>
      <c r="G46" s="72">
        <f t="shared" si="4"/>
        <v>30.539999999979045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30.568946661586466</v>
      </c>
      <c r="N46" s="22">
        <f t="shared" si="11"/>
        <v>-1.5272743834436493</v>
      </c>
      <c r="O46" s="22">
        <f t="shared" si="12"/>
        <v>87.506376329766084</v>
      </c>
      <c r="P46" s="24" t="str">
        <f t="shared" si="13"/>
        <v>87</v>
      </c>
      <c r="Q46" s="25" t="str">
        <f t="shared" si="14"/>
        <v>30</v>
      </c>
      <c r="R46" s="23" t="str">
        <f t="shared" si="15"/>
        <v>N</v>
      </c>
      <c r="S46" s="25" t="str">
        <f t="shared" si="16"/>
        <v>87</v>
      </c>
      <c r="T46" s="25" t="str">
        <f t="shared" si="17"/>
        <v>30</v>
      </c>
      <c r="U46" s="24" t="str">
        <f t="shared" si="18"/>
        <v>W</v>
      </c>
      <c r="V46" s="44"/>
      <c r="W46" s="22">
        <f t="shared" si="19"/>
        <v>87.5</v>
      </c>
      <c r="X46" s="22">
        <f t="shared" si="20"/>
        <v>92.5</v>
      </c>
      <c r="Y46" s="22">
        <f t="shared" si="21"/>
        <v>1.6144295580947547</v>
      </c>
      <c r="Z46" s="64"/>
      <c r="AA46" s="58">
        <f t="shared" si="22"/>
        <v>1.3333987257820314</v>
      </c>
      <c r="AB46" s="58">
        <f t="shared" si="23"/>
        <v>-30.539851797888627</v>
      </c>
      <c r="AC46" s="64"/>
      <c r="AD46" s="82">
        <f t="shared" si="24"/>
        <v>1.8435281852701713E-3</v>
      </c>
      <c r="AE46" s="82">
        <f t="shared" si="25"/>
        <v>6.362787791049483E-4</v>
      </c>
      <c r="AF46" s="22">
        <f t="shared" si="26"/>
        <v>1.3315551975967612</v>
      </c>
      <c r="AG46" s="22">
        <f t="shared" si="27"/>
        <v>-30.540488076667732</v>
      </c>
      <c r="AH46" s="64"/>
      <c r="AI46" s="25">
        <f t="shared" si="28"/>
        <v>5</v>
      </c>
      <c r="AJ46" s="82">
        <f t="shared" si="29"/>
        <v>719757.52568430977</v>
      </c>
      <c r="AK46" s="82">
        <f t="shared" si="30"/>
        <v>464729.64785223472</v>
      </c>
      <c r="AL46" s="66"/>
      <c r="AM46" s="9" t="str">
        <f t="shared" si="31"/>
        <v>5 - 1</v>
      </c>
      <c r="AN46" s="18">
        <f t="shared" si="32"/>
        <v>1.3300000000745058</v>
      </c>
      <c r="AO46" s="18">
        <f t="shared" si="33"/>
        <v>40.618200002247541</v>
      </c>
      <c r="AP46" s="9" t="str">
        <f t="shared" si="34"/>
        <v>464729.44,719757.21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3" t="s">
        <v>79</v>
      </c>
      <c r="D7" s="124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3" t="s">
        <v>80</v>
      </c>
      <c r="D8" s="124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3" t="s">
        <v>59</v>
      </c>
      <c r="D9" s="124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3" t="s">
        <v>60</v>
      </c>
      <c r="D10" s="124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3" t="s">
        <v>61</v>
      </c>
      <c r="D11" s="124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3" t="s">
        <v>62</v>
      </c>
      <c r="D12" s="124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3" t="s">
        <v>63</v>
      </c>
      <c r="D13" s="124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3" t="s">
        <v>64</v>
      </c>
      <c r="D14" s="124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3" t="s">
        <v>65</v>
      </c>
      <c r="D15" s="124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3" t="s">
        <v>66</v>
      </c>
      <c r="D16" s="124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3" t="s">
        <v>81</v>
      </c>
      <c r="D19" s="124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2" t="s">
        <v>16</v>
      </c>
      <c r="B28" s="122"/>
      <c r="C28" s="33">
        <f>ABS(SUM(AO42:AO65536))</f>
        <v>3012.5991000079075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5" t="s">
        <v>17</v>
      </c>
      <c r="B29" s="125"/>
      <c r="C29" s="32">
        <f>ABS(C28/2)</f>
        <v>1506.2995500039538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5">
        <f>SQRT(AA40^2+AB40^2)</f>
        <v>1.4998048815501161E-3</v>
      </c>
      <c r="C32" s="125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7">
        <f>M40/B32</f>
        <v>113657.7163841327</v>
      </c>
      <c r="C33" s="127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5" t="str">
        <f>"1 : "&amp;TEXT(B35,"00")</f>
        <v>1 : 110000</v>
      </c>
      <c r="C34" s="125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6">
        <f>ROUND(B33,2-LEN(INT(B33)))</f>
        <v>110000</v>
      </c>
      <c r="C35" s="126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170.46439785876083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-1.4847325793170274E-3</v>
      </c>
      <c r="AB40" s="91">
        <f>SUM(AB42:AB65536)</f>
        <v>-2.1209396652466239E-4</v>
      </c>
      <c r="AC40" s="91"/>
      <c r="AD40" s="91">
        <f>SUM(AD42:AD65536)</f>
        <v>-1.4847325793170274E-3</v>
      </c>
      <c r="AE40" s="91">
        <f>SUM(AE42:AE65536)</f>
        <v>-2.1209396652466236E-4</v>
      </c>
      <c r="AF40" s="91">
        <f>SUM(AF42:AF65536)</f>
        <v>2.4424906541753444E-15</v>
      </c>
      <c r="AG40" s="91">
        <f>SUM(AG42:AG65536)</f>
        <v>0</v>
      </c>
      <c r="AH40" s="92"/>
      <c r="AI40" s="93">
        <v>1</v>
      </c>
      <c r="AJ40" s="92">
        <f>AJ44+AF44</f>
        <v>719808.41394618386</v>
      </c>
      <c r="AK40" s="92">
        <f>AK44+AG44</f>
        <v>464670.6178532989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1421.4799999999814</v>
      </c>
      <c r="G41" s="72">
        <f>IF(D42=0,D41-$D$41,D41-D42)</f>
        <v>-2280.6800000000512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2687.3977474129465</v>
      </c>
      <c r="N41" s="36">
        <f>IF(F41=0,,ATAN(G41/F41))</f>
        <v>-1.0134418417622022</v>
      </c>
      <c r="O41" s="36">
        <f>ABS(DEGREES(N41))</f>
        <v>58.065940314939205</v>
      </c>
      <c r="P41" s="37" t="str">
        <f>TEXT(INT(O41),"00")</f>
        <v>58</v>
      </c>
      <c r="Q41" s="38" t="str">
        <f>TEXT((O41-P41)*60,"00")</f>
        <v>04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04</v>
      </c>
      <c r="U41" s="40" t="str">
        <f>IF(L41="",IF(G41&gt;0,"W","E"),"")</f>
        <v>E</v>
      </c>
      <c r="V41" s="41"/>
      <c r="W41" s="22">
        <f>IF(S41="due",90*(I41+K41),S41+T41/60)</f>
        <v>58.06666666666667</v>
      </c>
      <c r="X41" s="22">
        <f>IF(R41="",W41,IF(R41="N",IF(U41="E",180+W41,180-W41),IF(U41="E",360-W41,W41)))</f>
        <v>301.93333333333334</v>
      </c>
      <c r="Y41" s="22">
        <f>RADIANS(X41)</f>
        <v>5.2697307881882125</v>
      </c>
      <c r="Z41" s="64"/>
      <c r="AA41" s="58">
        <f>-M41*COS(Y41)</f>
        <v>-1421.4510871827299</v>
      </c>
      <c r="AB41" s="58">
        <f>-M41*SIN(Y41)</f>
        <v>2280.6980202445075</v>
      </c>
      <c r="AC41" s="64"/>
      <c r="AD41" s="22">
        <v>0</v>
      </c>
      <c r="AE41" s="22">
        <v>0</v>
      </c>
      <c r="AF41" s="22">
        <f t="shared" ref="AF41:AG43" si="0">AA41-AD41</f>
        <v>-1421.4510871827299</v>
      </c>
      <c r="AG41" s="22">
        <f t="shared" si="0"/>
        <v>2280.6980202445075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719807.14</v>
      </c>
      <c r="D42" s="60">
        <v>464730.9</v>
      </c>
      <c r="E42" s="79"/>
      <c r="F42" s="72">
        <f>IF(C43=0,C42-$C$42,C42-C43)</f>
        <v>24.820000000065193</v>
      </c>
      <c r="G42" s="72">
        <f>IF(D43=0,D42-$D$42,D42-D43)</f>
        <v>1.1600000000325963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24.847092385293529</v>
      </c>
      <c r="N42" s="36">
        <f>IF(F42=0,,ATAN(G42/F42))</f>
        <v>4.6702518491041685E-2</v>
      </c>
      <c r="O42" s="36">
        <f>ABS(DEGREES(N42))</f>
        <v>2.6758572021683746</v>
      </c>
      <c r="P42" s="37" t="str">
        <f>TEXT(INT(O42),"00")</f>
        <v>02</v>
      </c>
      <c r="Q42" s="38" t="str">
        <f>TEXT((O42-P42)*60,"00")</f>
        <v>41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41</v>
      </c>
      <c r="U42" s="40" t="str">
        <f>IF(L42="",IF(G42&gt;0,"W","E"),"")</f>
        <v>W</v>
      </c>
      <c r="V42" s="44"/>
      <c r="W42" s="22">
        <f>IF(S42="due",90*(I42+K42),S42+T42/60)</f>
        <v>2.6833333333333336</v>
      </c>
      <c r="X42" s="22">
        <f>IF(R42="",W42,IF(R42="N",IF(U42="E",180+W42,180-W42),IF(U42="E",360-W42,W42)))</f>
        <v>2.6833333333333336</v>
      </c>
      <c r="Y42" s="22">
        <f>RADIANS(X42)</f>
        <v>4.6833001595181181E-2</v>
      </c>
      <c r="Z42" s="64"/>
      <c r="AA42" s="58">
        <f>-M42*COS(Y42)</f>
        <v>-24.819848428374133</v>
      </c>
      <c r="AB42" s="58">
        <f>-M42*SIN(Y42)</f>
        <v>-1.1632385807931696</v>
      </c>
      <c r="AC42" s="64"/>
      <c r="AD42" s="82">
        <f>$AA$40/$M$40*M42</f>
        <v>-2.1641637801878021E-4</v>
      </c>
      <c r="AE42" s="82">
        <f>$AB$40/$M$40*M42</f>
        <v>-3.0915067584775427E-5</v>
      </c>
      <c r="AF42" s="22">
        <f t="shared" si="0"/>
        <v>-24.819632011996113</v>
      </c>
      <c r="AG42" s="22">
        <f t="shared" si="0"/>
        <v>-1.1632076657255848</v>
      </c>
      <c r="AH42" s="63"/>
      <c r="AI42" s="38">
        <f>A42</f>
        <v>1</v>
      </c>
      <c r="AJ42" s="82">
        <f t="shared" ref="AJ42:AK44" si="1">AJ41+AF41</f>
        <v>719807.16891281726</v>
      </c>
      <c r="AK42" s="82">
        <f t="shared" si="1"/>
        <v>464730.91802024445</v>
      </c>
      <c r="AL42" s="66"/>
      <c r="AM42" s="9" t="str">
        <f>IF(A43=0,A42&amp;" - 1",A42&amp;" - "&amp;A43)</f>
        <v>1 - 2</v>
      </c>
      <c r="AN42" s="18">
        <f>F42</f>
        <v>24.820000000065193</v>
      </c>
      <c r="AO42" s="18">
        <f>AN42*G42</f>
        <v>28.791200000884665</v>
      </c>
      <c r="AP42" s="9" t="str">
        <f>D42&amp;","&amp;C42</f>
        <v>464730.9,719807.14</v>
      </c>
    </row>
    <row r="43" spans="1:44">
      <c r="A43" s="20">
        <f>A42+1</f>
        <v>2</v>
      </c>
      <c r="B43" s="44"/>
      <c r="C43" s="60">
        <v>719782.32</v>
      </c>
      <c r="D43" s="60">
        <v>464729.74</v>
      </c>
      <c r="E43" s="79"/>
      <c r="F43" s="72">
        <f>IF(C44=0,C43-$C$42,C43-C44)</f>
        <v>-0.88000000000465661</v>
      </c>
      <c r="G43" s="72">
        <f>IF(D44=0,D43-$D$42,D43-D44)</f>
        <v>60.089999999967404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60.096443322347213</v>
      </c>
      <c r="N43" s="36">
        <f>IF(F43=0,,ATAN(G43/F43))</f>
        <v>-1.5561526739789093</v>
      </c>
      <c r="O43" s="36">
        <f>ABS(DEGREES(N43))</f>
        <v>89.160980496989069</v>
      </c>
      <c r="P43" s="37" t="str">
        <f>TEXT(INT(O43),"00")</f>
        <v>89</v>
      </c>
      <c r="Q43" s="38" t="str">
        <f>TEXT((O43-P43)*60,"00")</f>
        <v>10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10</v>
      </c>
      <c r="U43" s="40" t="str">
        <f>IF(L43="",IF(G43&gt;0,"W","E"),"")</f>
        <v>W</v>
      </c>
      <c r="V43" s="44"/>
      <c r="W43" s="22">
        <f>IF(S43="due",90*(I43+K43),S43+T43/60)</f>
        <v>89.166666666666671</v>
      </c>
      <c r="X43" s="22">
        <f>IF(R43="",W43,IF(R43="N",IF(U43="E",180+W43,180-W43),IF(U43="E",360-W43,W43)))</f>
        <v>90.833333333333329</v>
      </c>
      <c r="Y43" s="22">
        <f>RADIANS(X43)</f>
        <v>1.5853407372281827</v>
      </c>
      <c r="Z43" s="64"/>
      <c r="AA43" s="58">
        <f>-M43*COS(Y43)</f>
        <v>0.87403652090435557</v>
      </c>
      <c r="AB43" s="58">
        <f>-M43*SIN(Y43)</f>
        <v>-60.090087037349313</v>
      </c>
      <c r="AC43" s="64"/>
      <c r="AD43" s="82">
        <f>$AA$40/$M$40*M43</f>
        <v>-5.2343567585119884E-4</v>
      </c>
      <c r="AE43" s="82">
        <f>$AB$40/$M$40*M43</f>
        <v>-7.4772757234751284E-5</v>
      </c>
      <c r="AF43" s="22">
        <f t="shared" si="0"/>
        <v>0.8745599565802068</v>
      </c>
      <c r="AG43" s="22">
        <f t="shared" si="0"/>
        <v>-60.090012264592076</v>
      </c>
      <c r="AH43" s="64"/>
      <c r="AI43" s="25">
        <f>A43</f>
        <v>2</v>
      </c>
      <c r="AJ43" s="82">
        <f t="shared" si="1"/>
        <v>719782.34928080521</v>
      </c>
      <c r="AK43" s="82">
        <f t="shared" si="1"/>
        <v>464729.75481257873</v>
      </c>
      <c r="AL43" s="66"/>
      <c r="AM43" s="9" t="str">
        <f>IF(A44=0,A43&amp;" - 1",A43&amp;" - "&amp;A44)</f>
        <v>2 - 3</v>
      </c>
      <c r="AN43" s="18">
        <f>AN42+F42+F43</f>
        <v>48.760000000125729</v>
      </c>
      <c r="AO43" s="18">
        <f>AN43*G43</f>
        <v>2929.9884000059656</v>
      </c>
      <c r="AP43" s="9" t="str">
        <f>D43&amp;","&amp;C43</f>
        <v>464729.74,719782.32</v>
      </c>
    </row>
    <row r="44" spans="1:44" s="46" customFormat="1">
      <c r="A44" s="20">
        <f>A43+1</f>
        <v>3</v>
      </c>
      <c r="B44" s="44"/>
      <c r="C44" s="60">
        <v>719783.2</v>
      </c>
      <c r="D44" s="60">
        <v>464669.65</v>
      </c>
      <c r="E44" s="79"/>
      <c r="F44" s="72">
        <f>IF(C45=0,C44-$C$42,C44-C45)</f>
        <v>-25.190000000060536</v>
      </c>
      <c r="G44" s="72">
        <f>IF(D45=0,D44-$D$42,D44-D45)</f>
        <v>-0.94999999995343387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25.207907489574801</v>
      </c>
      <c r="N44" s="22">
        <f>IF(F44=0,,ATAN(G44/F44))</f>
        <v>3.7695513666753541E-2</v>
      </c>
      <c r="O44" s="22">
        <f>ABS(DEGREES(N44))</f>
        <v>2.1597938396826923</v>
      </c>
      <c r="P44" s="24" t="str">
        <f>TEXT(INT(O44),"00")</f>
        <v>02</v>
      </c>
      <c r="Q44" s="25" t="str">
        <f>TEXT((O44-P44)*60,"00")</f>
        <v>10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10</v>
      </c>
      <c r="U44" s="24" t="str">
        <f>IF(L44="",IF(G44&gt;0,"W","E"),"")</f>
        <v>E</v>
      </c>
      <c r="V44" s="44"/>
      <c r="W44" s="22">
        <f>IF(S44="due",90*(I44+K44),S44+T44/60)</f>
        <v>2.1666666666666665</v>
      </c>
      <c r="X44" s="22">
        <f>IF(R44="",W44,IF(R44="N",IF(U44="E",180+W44,180-W44),IF(U44="E",360-W44,W44)))</f>
        <v>182.16666666666666</v>
      </c>
      <c r="Y44" s="22">
        <f>RADIANS(X44)</f>
        <v>3.1794081207163369</v>
      </c>
      <c r="Z44" s="64"/>
      <c r="AA44" s="58">
        <f>-M44*COS(Y44)</f>
        <v>25.189885863046669</v>
      </c>
      <c r="AB44" s="58">
        <f>-M44*SIN(Y44)</f>
        <v>0.95302162076361363</v>
      </c>
      <c r="AC44" s="64"/>
      <c r="AD44" s="82">
        <f>$AA$40/$M$40*M44</f>
        <v>-2.1955905148705448E-4</v>
      </c>
      <c r="AE44" s="82">
        <f>$AB$40/$M$40*M44</f>
        <v>-3.1363998315240517E-5</v>
      </c>
      <c r="AF44" s="22">
        <f>AA44-AD44</f>
        <v>25.190105422098156</v>
      </c>
      <c r="AG44" s="22">
        <f>AB44-AE44</f>
        <v>0.9530529847619289</v>
      </c>
      <c r="AH44" s="64"/>
      <c r="AI44" s="25">
        <f>A44</f>
        <v>3</v>
      </c>
      <c r="AJ44" s="82">
        <f t="shared" si="1"/>
        <v>719783.22384076181</v>
      </c>
      <c r="AK44" s="82">
        <f t="shared" si="1"/>
        <v>464669.66480031412</v>
      </c>
      <c r="AL44" s="66"/>
      <c r="AM44" s="9" t="str">
        <f>IF(A45=0,A44&amp;" - 1",A44&amp;" - "&amp;A45)</f>
        <v>3 - 4</v>
      </c>
      <c r="AN44" s="18">
        <f>AN43+F43+F44</f>
        <v>22.690000000060536</v>
      </c>
      <c r="AO44" s="18">
        <f>AN44*G44</f>
        <v>-21.555499999000922</v>
      </c>
      <c r="AP44" s="9" t="str">
        <f>D44&amp;","&amp;C44</f>
        <v>464669.65,719783.2</v>
      </c>
    </row>
    <row r="45" spans="1:44" s="46" customFormat="1">
      <c r="A45" s="20">
        <f>A44+1</f>
        <v>4</v>
      </c>
      <c r="B45" s="44"/>
      <c r="C45" s="60">
        <v>719808.39</v>
      </c>
      <c r="D45" s="60">
        <v>464670.6</v>
      </c>
      <c r="E45" s="79"/>
      <c r="F45" s="72">
        <f>IF(C46=0,C45-$C$42,C45-C46)</f>
        <v>1.25</v>
      </c>
      <c r="G45" s="72">
        <f>IF(D46=0,D45-$D$42,D45-D46)</f>
        <v>-60.300000000046566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60.312954661545277</v>
      </c>
      <c r="N45" s="22">
        <f>IF(F45=0,,ATAN(G45/F45))</f>
        <v>-1.5500696104397089</v>
      </c>
      <c r="O45" s="22">
        <f>ABS(DEGREES(N45))</f>
        <v>88.812446629682967</v>
      </c>
      <c r="P45" s="24" t="str">
        <f>TEXT(INT(O45),"00")</f>
        <v>88</v>
      </c>
      <c r="Q45" s="25" t="str">
        <f>TEXT((O45-P45)*60,"00")</f>
        <v>49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49</v>
      </c>
      <c r="U45" s="24" t="str">
        <f>IF(L45="",IF(G45&gt;0,"W","E"),"")</f>
        <v>E</v>
      </c>
      <c r="V45" s="44"/>
      <c r="W45" s="22">
        <f>IF(S45="due",90*(I45+K45),S45+T45/60)</f>
        <v>88.816666666666663</v>
      </c>
      <c r="X45" s="22">
        <f>IF(R45="",W45,IF(R45="N",IF(U45="E",180+W45,180-W45),IF(U45="E",360-W45,W45)))</f>
        <v>271.18333333333334</v>
      </c>
      <c r="Y45" s="22">
        <f>RADIANS(X45)</f>
        <v>4.7330420431999558</v>
      </c>
      <c r="Z45" s="64"/>
      <c r="AA45" s="58">
        <f>-M45*COS(Y45)</f>
        <v>-1.2455586881562077</v>
      </c>
      <c r="AB45" s="58">
        <f>-M45*SIN(Y45)</f>
        <v>60.300091903412344</v>
      </c>
      <c r="AC45" s="64"/>
      <c r="AD45" s="82">
        <f>$AA$40/$M$40*M45</f>
        <v>-5.2532147395999379E-4</v>
      </c>
      <c r="AE45" s="82">
        <f>$AB$40/$M$40*M45</f>
        <v>-7.5042143389895136E-5</v>
      </c>
      <c r="AF45" s="22">
        <f>AA45-AD45</f>
        <v>-1.2450333666822477</v>
      </c>
      <c r="AG45" s="22">
        <f>AB45-AE45</f>
        <v>60.300166945555731</v>
      </c>
      <c r="AH45" s="64"/>
      <c r="AI45" s="25">
        <f>A45</f>
        <v>4</v>
      </c>
      <c r="AJ45" s="82">
        <f t="shared" ref="AJ45" si="2">AJ44+AF44</f>
        <v>719808.41394618386</v>
      </c>
      <c r="AK45" s="82">
        <f t="shared" ref="AK45" si="3">AK44+AG44</f>
        <v>464670.6178532989</v>
      </c>
      <c r="AL45" s="66"/>
      <c r="AM45" s="9" t="str">
        <f>IF(A46=0,A45&amp;" - 1",A45&amp;" - "&amp;A46)</f>
        <v>4 - 1</v>
      </c>
      <c r="AN45" s="18">
        <f>AN44+F44+F45</f>
        <v>-1.25</v>
      </c>
      <c r="AO45" s="18">
        <f>AN45*G45</f>
        <v>75.375000000058208</v>
      </c>
      <c r="AP45" s="9" t="str">
        <f>D45&amp;","&amp;C45</f>
        <v>464670.6,719808.39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23" sqref="D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3" t="s">
        <v>82</v>
      </c>
      <c r="D7" s="124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3" t="s">
        <v>83</v>
      </c>
      <c r="D8" s="124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3" t="s">
        <v>59</v>
      </c>
      <c r="D9" s="124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3" t="s">
        <v>60</v>
      </c>
      <c r="D10" s="124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3" t="s">
        <v>61</v>
      </c>
      <c r="D11" s="124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3" t="s">
        <v>62</v>
      </c>
      <c r="D12" s="124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3" t="s">
        <v>84</v>
      </c>
      <c r="D13" s="124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3" t="s">
        <v>64</v>
      </c>
      <c r="D14" s="124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3" t="s">
        <v>65</v>
      </c>
      <c r="D15" s="124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3" t="s">
        <v>85</v>
      </c>
      <c r="D16" s="124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3" t="s">
        <v>86</v>
      </c>
      <c r="D19" s="124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2" t="s">
        <v>16</v>
      </c>
      <c r="B28" s="122"/>
      <c r="C28" s="33">
        <f>ABS(SUM(AO42:AO65536))</f>
        <v>2985.5995999990892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5" t="s">
        <v>17</v>
      </c>
      <c r="B29" s="125"/>
      <c r="C29" s="32">
        <f>ABS(C28/2)</f>
        <v>1492.7997999995446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5">
        <f>SQRT(AA40^2+AB40^2)</f>
        <v>6.7413039657914864E-3</v>
      </c>
      <c r="C32" s="125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7">
        <f>M40/B32</f>
        <v>25048.455898560733</v>
      </c>
      <c r="C33" s="127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5" t="str">
        <f>"1 : "&amp;TEXT(B35,"00")</f>
        <v>1 : 25000</v>
      </c>
      <c r="C34" s="125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6">
        <f>ROUND(B33,2-LEN(INT(B33)))</f>
        <v>25000</v>
      </c>
      <c r="C35" s="126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168.85925508592061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-6.7032006523604082E-3</v>
      </c>
      <c r="AB40" s="91">
        <f>SUM(AB42:AB65536)</f>
        <v>-7.157375031329738E-4</v>
      </c>
      <c r="AC40" s="91"/>
      <c r="AD40" s="91">
        <f>SUM(AD42:AD65536)</f>
        <v>-6.7032006523604082E-3</v>
      </c>
      <c r="AE40" s="91">
        <f>SUM(AE42:AE65536)</f>
        <v>-7.157375031329738E-4</v>
      </c>
      <c r="AF40" s="91">
        <f>SUM(AF42:AF65536)</f>
        <v>0</v>
      </c>
      <c r="AG40" s="91">
        <f>SUM(AG42:AG65536)</f>
        <v>-2.2759572004815709E-15</v>
      </c>
      <c r="AH40" s="92"/>
      <c r="AI40" s="93">
        <v>1</v>
      </c>
      <c r="AJ40" s="92">
        <f>AJ44+AF44</f>
        <v>719833.72799640021</v>
      </c>
      <c r="AK40" s="92">
        <f>AK44+AG44</f>
        <v>464673.18799095793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1421.4799999999814</v>
      </c>
      <c r="G41" s="72">
        <f>IF(D42=0,D41-$D$41,D41-D42)</f>
        <v>-2280.6800000000512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2687.3977474129465</v>
      </c>
      <c r="N41" s="36">
        <f>IF(F41=0,,ATAN(G41/F41))</f>
        <v>-1.0134418417622022</v>
      </c>
      <c r="O41" s="36">
        <f>ABS(DEGREES(N41))</f>
        <v>58.065940314939205</v>
      </c>
      <c r="P41" s="37" t="str">
        <f>TEXT(INT(O41),"00")</f>
        <v>58</v>
      </c>
      <c r="Q41" s="38" t="str">
        <f>TEXT((O41-P41)*60,"00")</f>
        <v>04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04</v>
      </c>
      <c r="U41" s="40" t="str">
        <f>IF(L41="",IF(G41&gt;0,"W","E"),"")</f>
        <v>E</v>
      </c>
      <c r="V41" s="41"/>
      <c r="W41" s="22">
        <f>IF(S41="due",90*(I41+K41),S41+T41/60)</f>
        <v>58.06666666666667</v>
      </c>
      <c r="X41" s="22">
        <f>IF(R41="",W41,IF(R41="N",IF(U41="E",180+W41,180-W41),IF(U41="E",360-W41,W41)))</f>
        <v>301.93333333333334</v>
      </c>
      <c r="Y41" s="22">
        <f>RADIANS(X41)</f>
        <v>5.2697307881882125</v>
      </c>
      <c r="Z41" s="64"/>
      <c r="AA41" s="58">
        <f>-M41*COS(Y41)</f>
        <v>-1421.4510871827299</v>
      </c>
      <c r="AB41" s="58">
        <f>-M41*SIN(Y41)</f>
        <v>2280.6980202445075</v>
      </c>
      <c r="AC41" s="64"/>
      <c r="AD41" s="22">
        <v>0</v>
      </c>
      <c r="AE41" s="22">
        <v>0</v>
      </c>
      <c r="AF41" s="22">
        <f t="shared" ref="AF41:AG43" si="0">AA41-AD41</f>
        <v>-1421.4510871827299</v>
      </c>
      <c r="AG41" s="22">
        <f t="shared" si="0"/>
        <v>2280.6980202445075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719807.14</v>
      </c>
      <c r="D42" s="60">
        <v>464730.9</v>
      </c>
      <c r="E42" s="79"/>
      <c r="F42" s="72">
        <f>IF(C43=0,C42-$C$42,C42-C43)</f>
        <v>-1.25</v>
      </c>
      <c r="G42" s="72">
        <f>IF(D43=0,D42-$D$42,D42-D43)</f>
        <v>60.300000000046566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60.312954661545277</v>
      </c>
      <c r="N42" s="36">
        <f>IF(F42=0,,ATAN(G42/F42))</f>
        <v>-1.5500696104397089</v>
      </c>
      <c r="O42" s="36">
        <f>ABS(DEGREES(N42))</f>
        <v>88.812446629682967</v>
      </c>
      <c r="P42" s="37" t="str">
        <f>TEXT(INT(O42),"00")</f>
        <v>88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88.816666666666663</v>
      </c>
      <c r="X42" s="22">
        <f>IF(R42="",W42,IF(R42="N",IF(U42="E",180+W42,180-W42),IF(U42="E",360-W42,W42)))</f>
        <v>91.183333333333337</v>
      </c>
      <c r="Y42" s="22">
        <f>RADIANS(X42)</f>
        <v>1.5914493896101629</v>
      </c>
      <c r="Z42" s="64"/>
      <c r="AA42" s="58">
        <f>-M42*COS(Y42)</f>
        <v>1.2455586881562286</v>
      </c>
      <c r="AB42" s="58">
        <f>-M42*SIN(Y42)</f>
        <v>-60.300091903412344</v>
      </c>
      <c r="AC42" s="64"/>
      <c r="AD42" s="82">
        <f>$AA$40/$M$40*M42</f>
        <v>-2.3942415050175326E-3</v>
      </c>
      <c r="AE42" s="82">
        <f>$AB$40/$M$40*M42</f>
        <v>-2.55646298771491E-4</v>
      </c>
      <c r="AF42" s="22">
        <f t="shared" si="0"/>
        <v>1.2479529296612462</v>
      </c>
      <c r="AG42" s="22">
        <f t="shared" si="0"/>
        <v>-60.299836257113576</v>
      </c>
      <c r="AH42" s="63"/>
      <c r="AI42" s="38">
        <f>A42</f>
        <v>1</v>
      </c>
      <c r="AJ42" s="82">
        <f t="shared" ref="AJ42:AK44" si="1">AJ41+AF41</f>
        <v>719807.16891281726</v>
      </c>
      <c r="AK42" s="82">
        <f t="shared" si="1"/>
        <v>464730.91802024445</v>
      </c>
      <c r="AL42" s="66"/>
      <c r="AM42" s="9" t="str">
        <f>IF(A43=0,A42&amp;" - 1",A42&amp;" - "&amp;A43)</f>
        <v>1 - 2</v>
      </c>
      <c r="AN42" s="18">
        <f>F42</f>
        <v>-1.25</v>
      </c>
      <c r="AO42" s="18">
        <f>AN42*G42</f>
        <v>-75.375000000058208</v>
      </c>
      <c r="AP42" s="9" t="str">
        <f>D42&amp;","&amp;C42</f>
        <v>464730.9,719807.14</v>
      </c>
    </row>
    <row r="43" spans="1:44">
      <c r="A43" s="20">
        <f>A42+1</f>
        <v>2</v>
      </c>
      <c r="B43" s="44"/>
      <c r="C43" s="60">
        <v>719808.39</v>
      </c>
      <c r="D43" s="60">
        <v>464670.6</v>
      </c>
      <c r="E43" s="79"/>
      <c r="F43" s="72">
        <f>IF(C44=0,C43-$C$42,C43-C44)</f>
        <v>-23.299999999930151</v>
      </c>
      <c r="G43" s="72">
        <f>IF(D44=0,D43-$D$42,D43-D44)</f>
        <v>-0.59000000002561137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23.307468759965658</v>
      </c>
      <c r="N43" s="36">
        <f>IF(F43=0,,ATAN(G43/F43))</f>
        <v>2.5316478379369109E-2</v>
      </c>
      <c r="O43" s="36">
        <f>ABS(DEGREES(N43))</f>
        <v>1.4505273632720481</v>
      </c>
      <c r="P43" s="37" t="str">
        <f>TEXT(INT(O43),"00")</f>
        <v>01</v>
      </c>
      <c r="Q43" s="38" t="str">
        <f>TEXT((O43-P43)*60,"00")</f>
        <v>27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27</v>
      </c>
      <c r="U43" s="40" t="str">
        <f>IF(L43="",IF(G43&gt;0,"W","E"),"")</f>
        <v>E</v>
      </c>
      <c r="V43" s="44"/>
      <c r="W43" s="22">
        <f>IF(S43="due",90*(I43+K43),S43+T43/60)</f>
        <v>1.45</v>
      </c>
      <c r="X43" s="22">
        <f>IF(R43="",W43,IF(R43="N",IF(U43="E",180+W43,180-W43),IF(U43="E",360-W43,W43)))</f>
        <v>181.45</v>
      </c>
      <c r="Y43" s="22">
        <f>RADIANS(X43)</f>
        <v>3.1668999277437107</v>
      </c>
      <c r="Z43" s="64"/>
      <c r="AA43" s="58">
        <f>-M43*COS(Y43)</f>
        <v>23.300005429436204</v>
      </c>
      <c r="AB43" s="58">
        <f>-M43*SIN(Y43)</f>
        <v>0.58978554154759877</v>
      </c>
      <c r="AC43" s="64"/>
      <c r="AD43" s="82">
        <f>$AA$40/$M$40*M43</f>
        <v>-9.2523587005743219E-4</v>
      </c>
      <c r="AE43" s="82">
        <f>$AB$40/$M$40*M43</f>
        <v>-9.8792509099482269E-5</v>
      </c>
      <c r="AF43" s="22">
        <f t="shared" si="0"/>
        <v>23.300930665306261</v>
      </c>
      <c r="AG43" s="22">
        <f t="shared" si="0"/>
        <v>0.58988433405669827</v>
      </c>
      <c r="AH43" s="64"/>
      <c r="AI43" s="25">
        <f>A43</f>
        <v>2</v>
      </c>
      <c r="AJ43" s="82">
        <f t="shared" si="1"/>
        <v>719808.41686574696</v>
      </c>
      <c r="AK43" s="82">
        <f t="shared" si="1"/>
        <v>464670.61818398733</v>
      </c>
      <c r="AL43" s="66"/>
      <c r="AM43" s="9" t="str">
        <f>IF(A44=0,A43&amp;" - 1",A43&amp;" - "&amp;A44)</f>
        <v>2 - 3</v>
      </c>
      <c r="AN43" s="18">
        <f>AN42+F42+F43</f>
        <v>-25.799999999930151</v>
      </c>
      <c r="AO43" s="18">
        <f>AN43*G43</f>
        <v>15.222000000619563</v>
      </c>
      <c r="AP43" s="9" t="str">
        <f>D43&amp;","&amp;C43</f>
        <v>464670.6,719808.39</v>
      </c>
    </row>
    <row r="44" spans="1:44" s="46" customFormat="1">
      <c r="A44" s="20">
        <f>A43+1</f>
        <v>3</v>
      </c>
      <c r="B44" s="44"/>
      <c r="C44" s="60">
        <v>719831.69</v>
      </c>
      <c r="D44" s="60">
        <v>464671.19</v>
      </c>
      <c r="E44" s="79"/>
      <c r="F44" s="72">
        <f>IF(C45=0,C44-$C$42,C44-C45)</f>
        <v>-2.0100000000093132</v>
      </c>
      <c r="G44" s="72">
        <f>IF(D45=0,D44-$D$42,D44-D45)</f>
        <v>-1.9799999999813735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2.8214358046859189</v>
      </c>
      <c r="N44" s="22">
        <f>IF(F44=0,,ATAN(G44/F44))</f>
        <v>0.77787950807812478</v>
      </c>
      <c r="O44" s="22">
        <f>ABS(DEGREES(N44))</f>
        <v>44.569212782589176</v>
      </c>
      <c r="P44" s="24" t="str">
        <f>TEXT(INT(O44),"00")</f>
        <v>44</v>
      </c>
      <c r="Q44" s="25" t="str">
        <f>TEXT((O44-P44)*60,"00")</f>
        <v>34</v>
      </c>
      <c r="R44" s="23" t="str">
        <f>IF(L44="",IF(F44&gt;0,"S","N"),"")</f>
        <v>N</v>
      </c>
      <c r="S44" s="25" t="str">
        <f>IF(L44="",IF(INT(Q44)=60,INT(P44+1),P44),"due")</f>
        <v>44</v>
      </c>
      <c r="T44" s="25" t="str">
        <f>IF(L44="",IF(INT(Q44)=60,"00",Q44),L44)</f>
        <v>34</v>
      </c>
      <c r="U44" s="24" t="str">
        <f>IF(L44="",IF(G44&gt;0,"W","E"),"")</f>
        <v>E</v>
      </c>
      <c r="V44" s="44"/>
      <c r="W44" s="22">
        <f>IF(S44="due",90*(I44+K44),S44+T44/60)</f>
        <v>44.56666666666667</v>
      </c>
      <c r="X44" s="22">
        <f>IF(R44="",W44,IF(R44="N",IF(U44="E",180+W44,180-W44),IF(U44="E",360-W44,W44)))</f>
        <v>224.56666666666666</v>
      </c>
      <c r="Y44" s="22">
        <f>RADIANS(X44)</f>
        <v>3.9194277235619328</v>
      </c>
      <c r="Z44" s="64"/>
      <c r="AA44" s="58">
        <f>-M44*COS(Y44)</f>
        <v>2.0100879854745153</v>
      </c>
      <c r="AB44" s="58">
        <f>-M44*SIN(Y44)</f>
        <v>1.9799106774333746</v>
      </c>
      <c r="AC44" s="64"/>
      <c r="AD44" s="82">
        <f>$AA$40/$M$40*M44</f>
        <v>-1.1200245030656061E-4</v>
      </c>
      <c r="AE44" s="82">
        <f>$AB$40/$M$40*M44</f>
        <v>-1.195911599318816E-5</v>
      </c>
      <c r="AF44" s="22">
        <f>AA44-AD44</f>
        <v>2.010199987924822</v>
      </c>
      <c r="AG44" s="22">
        <f>AB44-AE44</f>
        <v>1.9799226365493678</v>
      </c>
      <c r="AH44" s="64"/>
      <c r="AI44" s="25">
        <f>A44</f>
        <v>3</v>
      </c>
      <c r="AJ44" s="82">
        <f t="shared" si="1"/>
        <v>719831.7177964123</v>
      </c>
      <c r="AK44" s="82">
        <f t="shared" si="1"/>
        <v>464671.2080683214</v>
      </c>
      <c r="AL44" s="66"/>
      <c r="AM44" s="9" t="str">
        <f>IF(A45=0,A44&amp;" - 1",A44&amp;" - "&amp;A45)</f>
        <v>3 - 4</v>
      </c>
      <c r="AN44" s="18">
        <f>AN43+F43+F44</f>
        <v>-51.109999999869615</v>
      </c>
      <c r="AO44" s="18">
        <f>AN44*G44</f>
        <v>101.19779999878983</v>
      </c>
      <c r="AP44" s="9" t="str">
        <f>D44&amp;","&amp;C44</f>
        <v>464671.19,719831.69</v>
      </c>
    </row>
    <row r="45" spans="1:44" s="46" customFormat="1">
      <c r="A45" s="20">
        <f t="shared" ref="A45:A46" si="2">A44+1</f>
        <v>4</v>
      </c>
      <c r="B45" s="44"/>
      <c r="C45" s="60">
        <v>719833.7</v>
      </c>
      <c r="D45" s="60">
        <v>464673.17</v>
      </c>
      <c r="E45" s="79"/>
      <c r="F45" s="72">
        <f t="shared" ref="F45:F46" si="3">IF(C46=0,C45-$C$42,C45-C46)</f>
        <v>2.2799999999115244</v>
      </c>
      <c r="G45" s="72">
        <f t="shared" ref="G45:G46" si="4">IF(D46=0,D45-$D$42,D45-D46)</f>
        <v>-58.090000000025611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58.134727143098999</v>
      </c>
      <c r="N45" s="22">
        <f t="shared" ref="N45:N46" si="11">IF(F45=0,,ATAN(G45/F45))</f>
        <v>-1.5315670224950604</v>
      </c>
      <c r="O45" s="22">
        <f t="shared" ref="O45:O46" si="12">ABS(DEGREES(N45))</f>
        <v>87.752326430384969</v>
      </c>
      <c r="P45" s="24" t="str">
        <f t="shared" ref="P45:P46" si="13">TEXT(INT(O45),"00")</f>
        <v>87</v>
      </c>
      <c r="Q45" s="25" t="str">
        <f t="shared" ref="Q45:Q46" si="14">TEXT((O45-P45)*60,"00")</f>
        <v>45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87</v>
      </c>
      <c r="T45" s="25" t="str">
        <f t="shared" ref="T45:T46" si="17">IF(L45="",IF(INT(Q45)=60,"00",Q45),L45)</f>
        <v>45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87.75</v>
      </c>
      <c r="X45" s="22">
        <f t="shared" ref="X45:X46" si="20">IF(R45="",W45,IF(R45="N",IF(U45="E",180+W45,180-W45),IF(U45="E",360-W45,W45)))</f>
        <v>272.25</v>
      </c>
      <c r="Y45" s="22">
        <f t="shared" ref="Y45:Y46" si="21">RADIANS(X45)</f>
        <v>4.7516588885545623</v>
      </c>
      <c r="Z45" s="64"/>
      <c r="AA45" s="58">
        <f t="shared" ref="AA45:AA46" si="22">-M45*COS(Y45)</f>
        <v>-2.2823586768417936</v>
      </c>
      <c r="AB45" s="58">
        <f t="shared" ref="AB45:AB46" si="23">-M45*SIN(Y45)</f>
        <v>58.089907375316209</v>
      </c>
      <c r="AC45" s="64"/>
      <c r="AD45" s="82">
        <f t="shared" ref="AD45:AD46" si="24">$AA$40/$M$40*M45</f>
        <v>-2.3077724742545519E-3</v>
      </c>
      <c r="AE45" s="82">
        <f t="shared" ref="AE45:AE46" si="25">$AB$40/$M$40*M45</f>
        <v>-2.4641352604301374E-4</v>
      </c>
      <c r="AF45" s="22">
        <f t="shared" ref="AF45:AF46" si="26">AA45-AD45</f>
        <v>-2.2800509043675392</v>
      </c>
      <c r="AG45" s="22">
        <f t="shared" ref="AG45:AG46" si="27">AB45-AE45</f>
        <v>58.090153788842251</v>
      </c>
      <c r="AH45" s="64"/>
      <c r="AI45" s="25">
        <f t="shared" ref="AI45:AI46" si="28">A45</f>
        <v>4</v>
      </c>
      <c r="AJ45" s="82">
        <f t="shared" ref="AJ45:AJ46" si="29">AJ44+AF44</f>
        <v>719833.72799640021</v>
      </c>
      <c r="AK45" s="82">
        <f t="shared" ref="AK45:AK46" si="30">AK44+AG44</f>
        <v>464673.18799095793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-50.839999999967404</v>
      </c>
      <c r="AO45" s="18">
        <f t="shared" ref="AO45:AO46" si="33">AN45*G45</f>
        <v>2953.2955999994088</v>
      </c>
      <c r="AP45" s="9" t="str">
        <f t="shared" ref="AP45:AP46" si="34">D45&amp;","&amp;C45</f>
        <v>464673.17,719833.7</v>
      </c>
    </row>
    <row r="46" spans="1:44" s="46" customFormat="1">
      <c r="A46" s="20">
        <f t="shared" si="2"/>
        <v>5</v>
      </c>
      <c r="B46" s="44"/>
      <c r="C46" s="60">
        <v>719831.42</v>
      </c>
      <c r="D46" s="60">
        <v>464731.26</v>
      </c>
      <c r="E46" s="79"/>
      <c r="F46" s="72">
        <f t="shared" si="3"/>
        <v>24.28000000002794</v>
      </c>
      <c r="G46" s="72">
        <f t="shared" si="4"/>
        <v>0.35999999998603016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24.282668716624759</v>
      </c>
      <c r="N46" s="22">
        <f t="shared" si="11"/>
        <v>1.4825931738420678E-2</v>
      </c>
      <c r="O46" s="22">
        <f t="shared" si="12"/>
        <v>0.84946331596056046</v>
      </c>
      <c r="P46" s="24" t="str">
        <f t="shared" si="13"/>
        <v>00</v>
      </c>
      <c r="Q46" s="25" t="str">
        <f t="shared" si="14"/>
        <v>51</v>
      </c>
      <c r="R46" s="23" t="str">
        <f t="shared" si="15"/>
        <v>S</v>
      </c>
      <c r="S46" s="25" t="str">
        <f t="shared" si="16"/>
        <v>00</v>
      </c>
      <c r="T46" s="25" t="str">
        <f t="shared" si="17"/>
        <v>51</v>
      </c>
      <c r="U46" s="24" t="str">
        <f t="shared" si="18"/>
        <v>W</v>
      </c>
      <c r="V46" s="44"/>
      <c r="W46" s="22">
        <f t="shared" si="19"/>
        <v>0.85</v>
      </c>
      <c r="X46" s="22">
        <f t="shared" si="20"/>
        <v>0.85</v>
      </c>
      <c r="Y46" s="22">
        <f t="shared" si="21"/>
        <v>1.4835298641951801E-2</v>
      </c>
      <c r="Z46" s="64"/>
      <c r="AA46" s="58">
        <f t="shared" si="22"/>
        <v>-24.279996626877519</v>
      </c>
      <c r="AB46" s="58">
        <f t="shared" si="23"/>
        <v>-0.36022742838796978</v>
      </c>
      <c r="AC46" s="64"/>
      <c r="AD46" s="82">
        <f t="shared" si="24"/>
        <v>-9.6394835272433092E-4</v>
      </c>
      <c r="AE46" s="82">
        <f t="shared" si="25"/>
        <v>-1.0292605322579866E-4</v>
      </c>
      <c r="AF46" s="22">
        <f t="shared" si="26"/>
        <v>-24.279032678524796</v>
      </c>
      <c r="AG46" s="22">
        <f t="shared" si="27"/>
        <v>-0.36012450233474397</v>
      </c>
      <c r="AH46" s="64"/>
      <c r="AI46" s="25">
        <f t="shared" si="28"/>
        <v>5</v>
      </c>
      <c r="AJ46" s="82">
        <f t="shared" si="29"/>
        <v>719831.44794549583</v>
      </c>
      <c r="AK46" s="82">
        <f t="shared" si="30"/>
        <v>464731.27814474679</v>
      </c>
      <c r="AL46" s="66"/>
      <c r="AM46" s="9" t="str">
        <f t="shared" si="31"/>
        <v>5 - 1</v>
      </c>
      <c r="AN46" s="18">
        <f t="shared" si="32"/>
        <v>-24.28000000002794</v>
      </c>
      <c r="AO46" s="18">
        <f t="shared" si="33"/>
        <v>-8.7407999996708714</v>
      </c>
      <c r="AP46" s="9" t="str">
        <f t="shared" si="34"/>
        <v>464731.26,719831.42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R19" sqref="R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3" t="s">
        <v>87</v>
      </c>
      <c r="D7" s="124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3" t="s">
        <v>89</v>
      </c>
      <c r="D8" s="124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3" t="s">
        <v>59</v>
      </c>
      <c r="D9" s="124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3" t="s">
        <v>60</v>
      </c>
      <c r="D10" s="124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3" t="s">
        <v>61</v>
      </c>
      <c r="D11" s="124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3" t="s">
        <v>62</v>
      </c>
      <c r="D12" s="124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3" t="s">
        <v>63</v>
      </c>
      <c r="D13" s="124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3" t="s">
        <v>64</v>
      </c>
      <c r="D14" s="124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3" t="s">
        <v>65</v>
      </c>
      <c r="D15" s="124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3" t="s">
        <v>85</v>
      </c>
      <c r="D16" s="124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3" t="s">
        <v>88</v>
      </c>
      <c r="D19" s="124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2" t="s">
        <v>16</v>
      </c>
      <c r="B28" s="122"/>
      <c r="C28" s="33">
        <f>ABS(SUM(AO42:AO65536))</f>
        <v>3044.4373000039363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5" t="s">
        <v>17</v>
      </c>
      <c r="B29" s="125"/>
      <c r="C29" s="32">
        <f>ABS(C28/2)</f>
        <v>1522.2186500019682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5">
        <f>SQRT(AA40^2+AB40^2)</f>
        <v>3.5946529036482611E-3</v>
      </c>
      <c r="C32" s="125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7">
        <f>M40/B32</f>
        <v>44785.87580921514</v>
      </c>
      <c r="C33" s="127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5" t="str">
        <f>"1 : "&amp;TEXT(B35,"00")</f>
        <v>1 : 45000</v>
      </c>
      <c r="C34" s="125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6">
        <f>ROUND(B33,2-LEN(INT(B33)))</f>
        <v>45000</v>
      </c>
      <c r="C35" s="126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160.98967852002562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1.7436572909588222E-3</v>
      </c>
      <c r="AB40" s="91">
        <f>SUM(AB42:AB65536)</f>
        <v>-3.1434358191941847E-3</v>
      </c>
      <c r="AC40" s="91"/>
      <c r="AD40" s="91">
        <f>SUM(AD42:AD65536)</f>
        <v>1.7436572909588226E-3</v>
      </c>
      <c r="AE40" s="91">
        <f>SUM(AE42:AE65536)</f>
        <v>-3.1434358191941847E-3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719831.42340423365</v>
      </c>
      <c r="AK40" s="92">
        <f>AK44+AG44</f>
        <v>464731.26558264653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1447.7299999999814</v>
      </c>
      <c r="G41" s="72">
        <f>IF(D42=0,D41-$D$41,D41-D42)</f>
        <v>-2309.3700000000536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2725.639732209705</v>
      </c>
      <c r="N41" s="36">
        <f>IF(F41=0,,ATAN(G41/F41))</f>
        <v>-1.0108362543113196</v>
      </c>
      <c r="O41" s="36">
        <f>ABS(DEGREES(N41))</f>
        <v>57.916651150851379</v>
      </c>
      <c r="P41" s="37" t="str">
        <f>TEXT(INT(O41),"00")</f>
        <v>57</v>
      </c>
      <c r="Q41" s="38" t="str">
        <f>TEXT((O41-P41)*60,"00")</f>
        <v>55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55</v>
      </c>
      <c r="U41" s="40" t="str">
        <f>IF(L41="",IF(G41&gt;0,"W","E"),"")</f>
        <v>E</v>
      </c>
      <c r="V41" s="41"/>
      <c r="W41" s="22">
        <f>IF(S41="due",90*(I41+K41),S41+T41/60)</f>
        <v>57.916666666666664</v>
      </c>
      <c r="X41" s="22">
        <f>IF(R41="",W41,IF(R41="N",IF(U41="E",180+W41,180-W41),IF(U41="E",360-W41,W41)))</f>
        <v>302.08333333333331</v>
      </c>
      <c r="Y41" s="22">
        <f>RADIANS(X41)</f>
        <v>5.2723487820662038</v>
      </c>
      <c r="Z41" s="64"/>
      <c r="AA41" s="58">
        <f>-M41*COS(Y41)</f>
        <v>-1447.7293746177677</v>
      </c>
      <c r="AB41" s="58">
        <f>-M41*SIN(Y41)</f>
        <v>2309.3703920482394</v>
      </c>
      <c r="AC41" s="64"/>
      <c r="AD41" s="22">
        <v>0</v>
      </c>
      <c r="AE41" s="22">
        <v>0</v>
      </c>
      <c r="AF41" s="22">
        <f t="shared" ref="AF41:AG43" si="0">AA41-AD41</f>
        <v>-1447.7293746177677</v>
      </c>
      <c r="AG41" s="22">
        <f t="shared" si="0"/>
        <v>2309.3703920482394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719780.89</v>
      </c>
      <c r="D42" s="60">
        <v>464759.59</v>
      </c>
      <c r="E42" s="79"/>
      <c r="F42" s="72">
        <f>IF(C43=0,C42-$C$42,C42-C43)</f>
        <v>-1.4299999999348074</v>
      </c>
      <c r="G42" s="72">
        <f>IF(D43=0,D42-$D$42,D42-D43)</f>
        <v>29.850000000034925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29.884233301222547</v>
      </c>
      <c r="N42" s="36">
        <f>IF(F42=0,,ATAN(G42/F42))</f>
        <v>-1.5229267270614431</v>
      </c>
      <c r="O42" s="36">
        <f>ABS(DEGREES(N42))</f>
        <v>87.257273968292537</v>
      </c>
      <c r="P42" s="37" t="str">
        <f>TEXT(INT(O42),"00")</f>
        <v>87</v>
      </c>
      <c r="Q42" s="38" t="str">
        <f>TEXT((O42-P42)*60,"00")</f>
        <v>15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15</v>
      </c>
      <c r="U42" s="40" t="str">
        <f>IF(L42="",IF(G42&gt;0,"W","E"),"")</f>
        <v>W</v>
      </c>
      <c r="V42" s="44"/>
      <c r="W42" s="22">
        <f>IF(S42="due",90*(I42+K42),S42+T42/60)</f>
        <v>87.25</v>
      </c>
      <c r="X42" s="22">
        <f>IF(R42="",W42,IF(R42="N",IF(U42="E",180+W42,180-W42),IF(U42="E",360-W42,W42)))</f>
        <v>92.75</v>
      </c>
      <c r="Y42" s="22">
        <f>RADIANS(X42)</f>
        <v>1.6187928812247407</v>
      </c>
      <c r="Z42" s="64"/>
      <c r="AA42" s="58">
        <f>-M42*COS(Y42)</f>
        <v>1.4337895860878838</v>
      </c>
      <c r="AB42" s="58">
        <f>-M42*SIN(Y42)</f>
        <v>-29.849818214265973</v>
      </c>
      <c r="AC42" s="64"/>
      <c r="AD42" s="82">
        <f>$AA$40/$M$40*M42</f>
        <v>3.2367206245404974E-4</v>
      </c>
      <c r="AE42" s="82">
        <f>$AB$40/$M$40*M42</f>
        <v>-5.8351050981528274E-4</v>
      </c>
      <c r="AF42" s="22">
        <f t="shared" si="0"/>
        <v>1.4334659140254298</v>
      </c>
      <c r="AG42" s="22">
        <f t="shared" si="0"/>
        <v>-29.849234703756157</v>
      </c>
      <c r="AH42" s="63"/>
      <c r="AI42" s="38">
        <f>A42</f>
        <v>1</v>
      </c>
      <c r="AJ42" s="82">
        <f t="shared" ref="AJ42:AK44" si="1">AJ41+AF41</f>
        <v>719780.89062538219</v>
      </c>
      <c r="AK42" s="82">
        <f t="shared" si="1"/>
        <v>464759.59039204824</v>
      </c>
      <c r="AL42" s="66"/>
      <c r="AM42" s="9" t="str">
        <f>IF(A43=0,A42&amp;" - 1",A42&amp;" - "&amp;A43)</f>
        <v>1 - 2</v>
      </c>
      <c r="AN42" s="18">
        <f>F42</f>
        <v>-1.4299999999348074</v>
      </c>
      <c r="AO42" s="18">
        <f>AN42*G42</f>
        <v>-42.685499998103943</v>
      </c>
      <c r="AP42" s="9" t="str">
        <f>D42&amp;","&amp;C42</f>
        <v>464759.59,719780.89</v>
      </c>
    </row>
    <row r="43" spans="1:44">
      <c r="A43" s="20">
        <f>A42+1</f>
        <v>2</v>
      </c>
      <c r="B43" s="44"/>
      <c r="C43" s="60">
        <v>719782.32</v>
      </c>
      <c r="D43" s="60">
        <v>464729.74</v>
      </c>
      <c r="E43" s="79"/>
      <c r="F43" s="72">
        <f>IF(C44=0,C43-$C$42,C43-C44)</f>
        <v>-24.820000000065193</v>
      </c>
      <c r="G43" s="72">
        <f>IF(D44=0,D43-$D$42,D43-D44)</f>
        <v>-1.1600000000325963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24.847092385293529</v>
      </c>
      <c r="N43" s="36">
        <f>IF(F43=0,,ATAN(G43/F43))</f>
        <v>4.6702518491041685E-2</v>
      </c>
      <c r="O43" s="36">
        <f>ABS(DEGREES(N43))</f>
        <v>2.6758572021683746</v>
      </c>
      <c r="P43" s="37" t="str">
        <f>TEXT(INT(O43),"00")</f>
        <v>02</v>
      </c>
      <c r="Q43" s="38" t="str">
        <f>TEXT((O43-P43)*60,"00")</f>
        <v>41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41</v>
      </c>
      <c r="U43" s="40" t="str">
        <f>IF(L43="",IF(G43&gt;0,"W","E"),"")</f>
        <v>E</v>
      </c>
      <c r="V43" s="44"/>
      <c r="W43" s="22">
        <f>IF(S43="due",90*(I43+K43),S43+T43/60)</f>
        <v>2.6833333333333336</v>
      </c>
      <c r="X43" s="22">
        <f>IF(R43="",W43,IF(R43="N",IF(U43="E",180+W43,180-W43),IF(U43="E",360-W43,W43)))</f>
        <v>182.68333333333334</v>
      </c>
      <c r="Y43" s="22">
        <f>RADIANS(X43)</f>
        <v>3.1884256551849743</v>
      </c>
      <c r="Z43" s="64"/>
      <c r="AA43" s="58">
        <f>-M43*COS(Y43)</f>
        <v>24.819848428374133</v>
      </c>
      <c r="AB43" s="58">
        <f>-M43*SIN(Y43)</f>
        <v>1.1632385807931676</v>
      </c>
      <c r="AC43" s="64"/>
      <c r="AD43" s="82">
        <f>$AA$40/$M$40*M43</f>
        <v>2.6911547494863337E-4</v>
      </c>
      <c r="AE43" s="82">
        <f>$AB$40/$M$40*M43</f>
        <v>-4.8515681828039168E-4</v>
      </c>
      <c r="AF43" s="22">
        <f t="shared" si="0"/>
        <v>24.819579312899183</v>
      </c>
      <c r="AG43" s="22">
        <f t="shared" si="0"/>
        <v>1.163723737611448</v>
      </c>
      <c r="AH43" s="64"/>
      <c r="AI43" s="25">
        <f>A43</f>
        <v>2</v>
      </c>
      <c r="AJ43" s="82">
        <f t="shared" si="1"/>
        <v>719782.32409129618</v>
      </c>
      <c r="AK43" s="82">
        <f t="shared" si="1"/>
        <v>464729.74115734448</v>
      </c>
      <c r="AL43" s="66"/>
      <c r="AM43" s="9" t="str">
        <f>IF(A44=0,A43&amp;" - 1",A43&amp;" - "&amp;A44)</f>
        <v>2 - 3</v>
      </c>
      <c r="AN43" s="18">
        <f>AN42+F42+F43</f>
        <v>-27.679999999934807</v>
      </c>
      <c r="AO43" s="18">
        <f>AN43*G43</f>
        <v>32.108800000826641</v>
      </c>
      <c r="AP43" s="9" t="str">
        <f>D43&amp;","&amp;C43</f>
        <v>464729.74,719782.32</v>
      </c>
    </row>
    <row r="44" spans="1:44" s="46" customFormat="1">
      <c r="A44" s="20">
        <f>A43+1</f>
        <v>3</v>
      </c>
      <c r="B44" s="44"/>
      <c r="C44" s="60">
        <v>719807.14</v>
      </c>
      <c r="D44" s="60">
        <v>464730.9</v>
      </c>
      <c r="E44" s="79"/>
      <c r="F44" s="72">
        <f>IF(C45=0,C44-$C$42,C44-C45)</f>
        <v>-24.28000000002794</v>
      </c>
      <c r="G44" s="72">
        <f>IF(D45=0,D44-$D$42,D44-D45)</f>
        <v>-0.35999999998603016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24.282668716624759</v>
      </c>
      <c r="N44" s="22">
        <f>IF(F44=0,,ATAN(G44/F44))</f>
        <v>1.4825931738420678E-2</v>
      </c>
      <c r="O44" s="22">
        <f>ABS(DEGREES(N44))</f>
        <v>0.84946331596056046</v>
      </c>
      <c r="P44" s="24" t="str">
        <f>TEXT(INT(O44),"00")</f>
        <v>00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0.85</v>
      </c>
      <c r="X44" s="22">
        <f>IF(R44="",W44,IF(R44="N",IF(U44="E",180+W44,180-W44),IF(U44="E",360-W44,W44)))</f>
        <v>180.85</v>
      </c>
      <c r="Y44" s="22">
        <f>RADIANS(X44)</f>
        <v>3.1564279522317449</v>
      </c>
      <c r="Z44" s="64"/>
      <c r="AA44" s="58">
        <f>-M44*COS(Y44)</f>
        <v>24.279996626877519</v>
      </c>
      <c r="AB44" s="58">
        <f>-M44*SIN(Y44)</f>
        <v>0.36022742838796595</v>
      </c>
      <c r="AC44" s="64"/>
      <c r="AD44" s="82">
        <f>$AA$40/$M$40*M44</f>
        <v>2.630022790337685E-4</v>
      </c>
      <c r="AE44" s="82">
        <f>$AB$40/$M$40*M44</f>
        <v>-4.7413605226852772E-4</v>
      </c>
      <c r="AF44" s="22">
        <f>AA44-AD44</f>
        <v>24.279733624598485</v>
      </c>
      <c r="AG44" s="22">
        <f>AB44-AE44</f>
        <v>0.36070156444023449</v>
      </c>
      <c r="AH44" s="64"/>
      <c r="AI44" s="25">
        <f>A44</f>
        <v>3</v>
      </c>
      <c r="AJ44" s="82">
        <f t="shared" si="1"/>
        <v>719807.1436706091</v>
      </c>
      <c r="AK44" s="82">
        <f t="shared" si="1"/>
        <v>464730.90488108207</v>
      </c>
      <c r="AL44" s="66"/>
      <c r="AM44" s="9" t="str">
        <f>IF(A45=0,A44&amp;" - 1",A44&amp;" - "&amp;A45)</f>
        <v>3 - 4</v>
      </c>
      <c r="AN44" s="18">
        <f>AN43+F43+F44</f>
        <v>-76.78000000002794</v>
      </c>
      <c r="AO44" s="18">
        <f>AN44*G44</f>
        <v>27.640799998937453</v>
      </c>
      <c r="AP44" s="9" t="str">
        <f>D44&amp;","&amp;C44</f>
        <v>464730.9,719807.14</v>
      </c>
    </row>
    <row r="45" spans="1:44" s="46" customFormat="1">
      <c r="A45" s="20">
        <f t="shared" ref="A45:A46" si="2">A44+1</f>
        <v>4</v>
      </c>
      <c r="B45" s="44"/>
      <c r="C45" s="60">
        <v>719831.42</v>
      </c>
      <c r="D45" s="60">
        <v>464731.26</v>
      </c>
      <c r="E45" s="79"/>
      <c r="F45" s="72">
        <f t="shared" ref="F45:F46" si="3">IF(C46=0,C45-$C$42,C45-C46)</f>
        <v>0.61999999999534339</v>
      </c>
      <c r="G45" s="72">
        <f t="shared" ref="G45:G46" si="4">IF(D46=0,D45-$D$42,D45-D46)</f>
        <v>-31.929999999993015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31.936018850187764</v>
      </c>
      <c r="N45" s="22">
        <f t="shared" ref="N45:N46" si="11">IF(F45=0,,ATAN(G45/F45))</f>
        <v>-1.55138129089272</v>
      </c>
      <c r="O45" s="22">
        <f t="shared" ref="O45:O46" si="12">ABS(DEGREES(N45))</f>
        <v>88.887600383710321</v>
      </c>
      <c r="P45" s="24" t="str">
        <f t="shared" ref="P45:P46" si="13">TEXT(INT(O45),"00")</f>
        <v>88</v>
      </c>
      <c r="Q45" s="25" t="str">
        <f t="shared" ref="Q45:Q46" si="14">TEXT((O45-P45)*60,"00")</f>
        <v>53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53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88.88333333333334</v>
      </c>
      <c r="X45" s="22">
        <f t="shared" ref="X45:X46" si="20">IF(R45="",W45,IF(R45="N",IF(U45="E",180+W45,180-W45),IF(U45="E",360-W45,W45)))</f>
        <v>271.11666666666667</v>
      </c>
      <c r="Y45" s="22">
        <f t="shared" ref="Y45:Y46" si="21">RADIANS(X45)</f>
        <v>4.7318784903652933</v>
      </c>
      <c r="Z45" s="64"/>
      <c r="AA45" s="58">
        <f t="shared" ref="AA45:AA46" si="22">-M45*COS(Y45)</f>
        <v>-0.62237795559793574</v>
      </c>
      <c r="AB45" s="58">
        <f t="shared" ref="AB45:AB46" si="23">-M45*SIN(Y45)</f>
        <v>31.929953737516342</v>
      </c>
      <c r="AC45" s="64"/>
      <c r="AD45" s="82">
        <f t="shared" ref="AD45:AD46" si="24">$AA$40/$M$40*M45</f>
        <v>3.4589467240535873E-4</v>
      </c>
      <c r="AE45" s="82">
        <f t="shared" ref="AE45:AE46" si="25">$AB$40/$M$40*M45</f>
        <v>-6.2357305449028185E-4</v>
      </c>
      <c r="AF45" s="22">
        <f t="shared" ref="AF45:AF46" si="26">AA45-AD45</f>
        <v>-0.62272385027034105</v>
      </c>
      <c r="AG45" s="22">
        <f t="shared" ref="AG45:AG46" si="27">AB45-AE45</f>
        <v>31.930577310570833</v>
      </c>
      <c r="AH45" s="64"/>
      <c r="AI45" s="25">
        <f t="shared" ref="AI45:AI46" si="28">A45</f>
        <v>4</v>
      </c>
      <c r="AJ45" s="82">
        <f t="shared" ref="AJ45:AJ46" si="29">AJ44+AF44</f>
        <v>719831.42340423365</v>
      </c>
      <c r="AK45" s="82">
        <f t="shared" ref="AK45:AK46" si="30">AK44+AG44</f>
        <v>464731.26558264653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-100.44000000006054</v>
      </c>
      <c r="AO45" s="18">
        <f t="shared" ref="AO45:AO46" si="33">AN45*G45</f>
        <v>3207.0492000012314</v>
      </c>
      <c r="AP45" s="9" t="str">
        <f t="shared" ref="AP45:AP46" si="34">D45&amp;","&amp;C45</f>
        <v>464731.26,719831.42</v>
      </c>
    </row>
    <row r="46" spans="1:44" s="46" customFormat="1">
      <c r="A46" s="20">
        <f t="shared" si="2"/>
        <v>5</v>
      </c>
      <c r="B46" s="44"/>
      <c r="C46" s="60">
        <v>719830.8</v>
      </c>
      <c r="D46" s="60">
        <v>464763.19</v>
      </c>
      <c r="E46" s="79"/>
      <c r="F46" s="72">
        <f t="shared" si="3"/>
        <v>49.910000000032596</v>
      </c>
      <c r="G46" s="72">
        <f t="shared" si="4"/>
        <v>3.5999999999767169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50.039665266697035</v>
      </c>
      <c r="N46" s="22">
        <f t="shared" si="11"/>
        <v>7.200513246780911E-2</v>
      </c>
      <c r="O46" s="22">
        <f t="shared" si="12"/>
        <v>4.1255901936858761</v>
      </c>
      <c r="P46" s="24" t="str">
        <f t="shared" si="13"/>
        <v>04</v>
      </c>
      <c r="Q46" s="25" t="str">
        <f t="shared" si="14"/>
        <v>08</v>
      </c>
      <c r="R46" s="23" t="str">
        <f t="shared" si="15"/>
        <v>S</v>
      </c>
      <c r="S46" s="25" t="str">
        <f t="shared" si="16"/>
        <v>04</v>
      </c>
      <c r="T46" s="25" t="str">
        <f t="shared" si="17"/>
        <v>08</v>
      </c>
      <c r="U46" s="24" t="str">
        <f t="shared" si="18"/>
        <v>W</v>
      </c>
      <c r="V46" s="44"/>
      <c r="W46" s="22">
        <f t="shared" si="19"/>
        <v>4.1333333333333337</v>
      </c>
      <c r="X46" s="22">
        <f t="shared" si="20"/>
        <v>4.1333333333333337</v>
      </c>
      <c r="Y46" s="22">
        <f t="shared" si="21"/>
        <v>7.2140275749098967E-2</v>
      </c>
      <c r="Z46" s="64"/>
      <c r="AA46" s="58">
        <f t="shared" si="22"/>
        <v>-49.90951302845064</v>
      </c>
      <c r="AB46" s="58">
        <f t="shared" si="23"/>
        <v>-3.6067449682506951</v>
      </c>
      <c r="AC46" s="64"/>
      <c r="AD46" s="82">
        <f t="shared" si="24"/>
        <v>5.4197280211701197E-4</v>
      </c>
      <c r="AE46" s="82">
        <f t="shared" si="25"/>
        <v>-9.7705938433970065E-4</v>
      </c>
      <c r="AF46" s="22">
        <f t="shared" si="26"/>
        <v>-49.910055001252758</v>
      </c>
      <c r="AG46" s="22">
        <f t="shared" si="27"/>
        <v>-3.6057679088663552</v>
      </c>
      <c r="AH46" s="64"/>
      <c r="AI46" s="25">
        <f t="shared" si="28"/>
        <v>5</v>
      </c>
      <c r="AJ46" s="82">
        <f t="shared" si="29"/>
        <v>719830.80068038334</v>
      </c>
      <c r="AK46" s="82">
        <f t="shared" si="30"/>
        <v>464763.19615995709</v>
      </c>
      <c r="AL46" s="66"/>
      <c r="AM46" s="9" t="str">
        <f t="shared" si="31"/>
        <v>5 - 1</v>
      </c>
      <c r="AN46" s="18">
        <f t="shared" si="32"/>
        <v>-49.910000000032596</v>
      </c>
      <c r="AO46" s="18">
        <f t="shared" si="33"/>
        <v>-179.67599999895529</v>
      </c>
      <c r="AP46" s="9" t="str">
        <f t="shared" si="34"/>
        <v>464763.19,719830.8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3" t="s">
        <v>90</v>
      </c>
      <c r="D7" s="124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3" t="s">
        <v>91</v>
      </c>
      <c r="D8" s="124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3" t="s">
        <v>59</v>
      </c>
      <c r="D9" s="124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3" t="s">
        <v>60</v>
      </c>
      <c r="D10" s="124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3" t="s">
        <v>61</v>
      </c>
      <c r="D11" s="124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3" t="s">
        <v>62</v>
      </c>
      <c r="D12" s="124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3" t="s">
        <v>63</v>
      </c>
      <c r="D13" s="124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3" t="s">
        <v>64</v>
      </c>
      <c r="D14" s="124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3" t="s">
        <v>65</v>
      </c>
      <c r="D15" s="124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3" t="s">
        <v>85</v>
      </c>
      <c r="D16" s="124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3" t="s">
        <v>92</v>
      </c>
      <c r="D19" s="124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2" t="s">
        <v>16</v>
      </c>
      <c r="B28" s="122"/>
      <c r="C28" s="33">
        <f>ABS(SUM(AO42:AO65536))</f>
        <v>2895.4599999982661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5" t="s">
        <v>17</v>
      </c>
      <c r="B29" s="125"/>
      <c r="C29" s="32">
        <f>ABS(C28/2)</f>
        <v>1447.729999999133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5">
        <f>SQRT(AA40^2+AB40^2)</f>
        <v>7.3520229838655261E-3</v>
      </c>
      <c r="C32" s="125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7">
        <f>M40/B32</f>
        <v>21214.51417253906</v>
      </c>
      <c r="C33" s="127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5" t="str">
        <f>"1 : "&amp;TEXT(B35,"00")</f>
        <v>1 : 21000</v>
      </c>
      <c r="C34" s="125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6">
        <f>ROUND(B33,2-LEN(INT(B33)))</f>
        <v>21000</v>
      </c>
      <c r="C35" s="126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155.96959578804811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1.0443217616437628E-3</v>
      </c>
      <c r="AB40" s="91">
        <f>SUM(AB42:AB65536)</f>
        <v>7.2774744254751056E-3</v>
      </c>
      <c r="AC40" s="91"/>
      <c r="AD40" s="91">
        <f>SUM(AD42:AD65536)</f>
        <v>1.044321761643763E-3</v>
      </c>
      <c r="AE40" s="91">
        <f>SUM(AE42:AE65536)</f>
        <v>7.2774744254751065E-3</v>
      </c>
      <c r="AF40" s="91">
        <f>SUM(AF42:AF65536)</f>
        <v>-1.3322676295501878E-15</v>
      </c>
      <c r="AG40" s="91">
        <f>SUM(AG42:AG65536)</f>
        <v>0</v>
      </c>
      <c r="AH40" s="92"/>
      <c r="AI40" s="93">
        <v>1</v>
      </c>
      <c r="AJ40" s="92">
        <f>AJ44+AF44</f>
        <v>719826.61114548962</v>
      </c>
      <c r="AK40" s="92">
        <f>AK44+AG44</f>
        <v>464791.55367139162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1447.7299999999814</v>
      </c>
      <c r="G41" s="72">
        <f>IF(D42=0,D41-$D$41,D41-D42)</f>
        <v>-2309.3700000000536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2725.639732209705</v>
      </c>
      <c r="N41" s="36">
        <f>IF(F41=0,,ATAN(G41/F41))</f>
        <v>-1.0108362543113196</v>
      </c>
      <c r="O41" s="36">
        <f>ABS(DEGREES(N41))</f>
        <v>57.916651150851379</v>
      </c>
      <c r="P41" s="37" t="str">
        <f>TEXT(INT(O41),"00")</f>
        <v>57</v>
      </c>
      <c r="Q41" s="38" t="str">
        <f>TEXT((O41-P41)*60,"00")</f>
        <v>55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55</v>
      </c>
      <c r="U41" s="40" t="str">
        <f>IF(L41="",IF(G41&gt;0,"W","E"),"")</f>
        <v>E</v>
      </c>
      <c r="V41" s="41"/>
      <c r="W41" s="22">
        <f>IF(S41="due",90*(I41+K41),S41+T41/60)</f>
        <v>57.916666666666664</v>
      </c>
      <c r="X41" s="22">
        <f>IF(R41="",W41,IF(R41="N",IF(U41="E",180+W41,180-W41),IF(U41="E",360-W41,W41)))</f>
        <v>302.08333333333331</v>
      </c>
      <c r="Y41" s="22">
        <f>RADIANS(X41)</f>
        <v>5.2723487820662038</v>
      </c>
      <c r="Z41" s="64"/>
      <c r="AA41" s="58">
        <f>-M41*COS(Y41)</f>
        <v>-1447.7293746177677</v>
      </c>
      <c r="AB41" s="58">
        <f>-M41*SIN(Y41)</f>
        <v>2309.3703920482394</v>
      </c>
      <c r="AC41" s="64"/>
      <c r="AD41" s="22">
        <v>0</v>
      </c>
      <c r="AE41" s="22">
        <v>0</v>
      </c>
      <c r="AF41" s="22">
        <f t="shared" ref="AF41:AG43" si="0">AA41-AD41</f>
        <v>-1447.7293746177677</v>
      </c>
      <c r="AG41" s="22">
        <f t="shared" si="0"/>
        <v>2309.3703920482394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719780.89</v>
      </c>
      <c r="D42" s="60">
        <v>464759.59</v>
      </c>
      <c r="E42" s="79"/>
      <c r="F42" s="72">
        <f>IF(C43=0,C42-$C$42,C42-C43)</f>
        <v>-49.910000000032596</v>
      </c>
      <c r="G42" s="72">
        <f>IF(D43=0,D42-$D$42,D42-D43)</f>
        <v>-3.5999999999767169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50.039665266697035</v>
      </c>
      <c r="N42" s="36">
        <f>IF(F42=0,,ATAN(G42/F42))</f>
        <v>7.200513246780911E-2</v>
      </c>
      <c r="O42" s="36">
        <f>ABS(DEGREES(N42))</f>
        <v>4.1255901936858761</v>
      </c>
      <c r="P42" s="37" t="str">
        <f>TEXT(INT(O42),"00")</f>
        <v>04</v>
      </c>
      <c r="Q42" s="38" t="str">
        <f>TEXT((O42-P42)*60,"00")</f>
        <v>08</v>
      </c>
      <c r="R42" s="39" t="str">
        <f>IF(L42="",IF(F42&gt;0,"S","N"),"")</f>
        <v>N</v>
      </c>
      <c r="S42" s="25" t="str">
        <f>IF(L42="",IF(INT(Q42)=60,INT(P42+1),P42),"due")</f>
        <v>04</v>
      </c>
      <c r="T42" s="38" t="str">
        <f>IF(L42="",IF(INT(Q42)=60,"00",Q42),L42)</f>
        <v>08</v>
      </c>
      <c r="U42" s="40" t="str">
        <f>IF(L42="",IF(G42&gt;0,"W","E"),"")</f>
        <v>E</v>
      </c>
      <c r="V42" s="44"/>
      <c r="W42" s="22">
        <f>IF(S42="due",90*(I42+K42),S42+T42/60)</f>
        <v>4.1333333333333337</v>
      </c>
      <c r="X42" s="22">
        <f>IF(R42="",W42,IF(R42="N",IF(U42="E",180+W42,180-W42),IF(U42="E",360-W42,W42)))</f>
        <v>184.13333333333333</v>
      </c>
      <c r="Y42" s="22">
        <f>RADIANS(X42)</f>
        <v>3.2137329293388919</v>
      </c>
      <c r="Z42" s="64"/>
      <c r="AA42" s="58">
        <f>-M42*COS(Y42)</f>
        <v>49.90951302845064</v>
      </c>
      <c r="AB42" s="58">
        <f>-M42*SIN(Y42)</f>
        <v>3.6067449682506787</v>
      </c>
      <c r="AC42" s="64"/>
      <c r="AD42" s="82">
        <f>$AA$40/$M$40*M42</f>
        <v>3.3504934804341995E-4</v>
      </c>
      <c r="AE42" s="82">
        <f>$AB$40/$M$40*M42</f>
        <v>2.334829313352803E-3</v>
      </c>
      <c r="AF42" s="22">
        <f t="shared" si="0"/>
        <v>49.909177979102594</v>
      </c>
      <c r="AG42" s="22">
        <f t="shared" si="0"/>
        <v>3.6044101389373258</v>
      </c>
      <c r="AH42" s="63"/>
      <c r="AI42" s="38">
        <f>A42</f>
        <v>1</v>
      </c>
      <c r="AJ42" s="82">
        <f t="shared" ref="AJ42:AK44" si="1">AJ41+AF41</f>
        <v>719780.89062538219</v>
      </c>
      <c r="AK42" s="82">
        <f t="shared" si="1"/>
        <v>464759.59039204824</v>
      </c>
      <c r="AL42" s="66"/>
      <c r="AM42" s="9" t="str">
        <f>IF(A43=0,A42&amp;" - 1",A42&amp;" - "&amp;A43)</f>
        <v>1 - 2</v>
      </c>
      <c r="AN42" s="18">
        <f>F42</f>
        <v>-49.910000000032596</v>
      </c>
      <c r="AO42" s="18">
        <f>AN42*G42</f>
        <v>179.67599999895529</v>
      </c>
      <c r="AP42" s="9" t="str">
        <f>D42&amp;","&amp;C42</f>
        <v>464759.59,719780.89</v>
      </c>
    </row>
    <row r="43" spans="1:44">
      <c r="A43" s="20">
        <f>A42+1</f>
        <v>2</v>
      </c>
      <c r="B43" s="44"/>
      <c r="C43" s="60">
        <v>719830.8</v>
      </c>
      <c r="D43" s="60">
        <v>464763.19</v>
      </c>
      <c r="E43" s="79"/>
      <c r="F43" s="72">
        <f>IF(C44=0,C43-$C$42,C43-C44)</f>
        <v>1.8800000000046566</v>
      </c>
      <c r="G43" s="72">
        <f>IF(D44=0,D43-$D$42,D43-D44)</f>
        <v>-25.279999999969732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25.34980867774917</v>
      </c>
      <c r="N43" s="36">
        <f>IF(F43=0,,ATAN(G43/F43))</f>
        <v>-1.4965658798897754</v>
      </c>
      <c r="O43" s="36">
        <f>ABS(DEGREES(N43))</f>
        <v>85.746908680966612</v>
      </c>
      <c r="P43" s="37" t="str">
        <f>TEXT(INT(O43),"00")</f>
        <v>85</v>
      </c>
      <c r="Q43" s="38" t="str">
        <f>TEXT((O43-P43)*60,"00")</f>
        <v>45</v>
      </c>
      <c r="R43" s="39" t="str">
        <f>IF(L43="",IF(F43&gt;0,"S","N"),"")</f>
        <v>S</v>
      </c>
      <c r="S43" s="25" t="str">
        <f>IF(L43="",IF(INT(Q43)=60,INT(P43+1),P43),"due")</f>
        <v>85</v>
      </c>
      <c r="T43" s="38" t="str">
        <f>IF(L43="",IF(INT(Q43)=60,"00",Q43),L43)</f>
        <v>45</v>
      </c>
      <c r="U43" s="40" t="str">
        <f>IF(L43="",IF(G43&gt;0,"W","E"),"")</f>
        <v>E</v>
      </c>
      <c r="V43" s="44"/>
      <c r="W43" s="22">
        <f>IF(S43="due",90*(I43+K43),S43+T43/60)</f>
        <v>85.75</v>
      </c>
      <c r="X43" s="22">
        <f>IF(R43="",W43,IF(R43="N",IF(U43="E",180+W43,180-W43),IF(U43="E",360-W43,W43)))</f>
        <v>274.25</v>
      </c>
      <c r="Y43" s="22">
        <f>RADIANS(X43)</f>
        <v>4.7865654735944485</v>
      </c>
      <c r="Z43" s="64"/>
      <c r="AA43" s="58">
        <f>-M43*COS(Y43)</f>
        <v>-1.8786360478502118</v>
      </c>
      <c r="AB43" s="58">
        <f>-M43*SIN(Y43)</f>
        <v>25.280101396121911</v>
      </c>
      <c r="AC43" s="64"/>
      <c r="AD43" s="82">
        <f>$AA$40/$M$40*M43</f>
        <v>1.6973408645397031E-4</v>
      </c>
      <c r="AE43" s="82">
        <f>$AB$40/$M$40*M43</f>
        <v>1.1828111973419843E-3</v>
      </c>
      <c r="AF43" s="22">
        <f t="shared" si="0"/>
        <v>-1.8788057819366657</v>
      </c>
      <c r="AG43" s="22">
        <f t="shared" si="0"/>
        <v>25.278918584924568</v>
      </c>
      <c r="AH43" s="64"/>
      <c r="AI43" s="25">
        <f>A43</f>
        <v>2</v>
      </c>
      <c r="AJ43" s="82">
        <f t="shared" si="1"/>
        <v>719830.7998033613</v>
      </c>
      <c r="AK43" s="82">
        <f t="shared" si="1"/>
        <v>464763.19480218715</v>
      </c>
      <c r="AL43" s="66"/>
      <c r="AM43" s="9" t="str">
        <f>IF(A44=0,A43&amp;" - 1",A43&amp;" - "&amp;A44)</f>
        <v>2 - 3</v>
      </c>
      <c r="AN43" s="18">
        <f>AN42+F42+F43</f>
        <v>-97.940000000060536</v>
      </c>
      <c r="AO43" s="18">
        <f>AN43*G43</f>
        <v>2475.9231999985659</v>
      </c>
      <c r="AP43" s="9" t="str">
        <f>D43&amp;","&amp;C43</f>
        <v>464763.19,719830.8</v>
      </c>
    </row>
    <row r="44" spans="1:44" s="46" customFormat="1">
      <c r="A44" s="20">
        <f>A43+1</f>
        <v>3</v>
      </c>
      <c r="B44" s="44"/>
      <c r="C44" s="60">
        <v>719828.92</v>
      </c>
      <c r="D44" s="60">
        <v>464788.47</v>
      </c>
      <c r="E44" s="79"/>
      <c r="F44" s="72">
        <f>IF(C45=0,C44-$C$42,C44-C45)</f>
        <v>2.3100000000558794</v>
      </c>
      <c r="G44" s="72">
        <f>IF(D45=0,D44-$D$42,D44-D45)</f>
        <v>-3.0800000000162981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3.850000000046566</v>
      </c>
      <c r="N44" s="22">
        <f>IF(F44=0,,ATAN(G44/F44))</f>
        <v>-0.92729521799254089</v>
      </c>
      <c r="O44" s="22">
        <f>ABS(DEGREES(N44))</f>
        <v>53.130102353636232</v>
      </c>
      <c r="P44" s="24" t="str">
        <f>TEXT(INT(O44),"00")</f>
        <v>53</v>
      </c>
      <c r="Q44" s="25" t="str">
        <f>TEXT((O44-P44)*60,"00")</f>
        <v>08</v>
      </c>
      <c r="R44" s="23" t="str">
        <f>IF(L44="",IF(F44&gt;0,"S","N"),"")</f>
        <v>S</v>
      </c>
      <c r="S44" s="25" t="str">
        <f>IF(L44="",IF(INT(Q44)=60,INT(P44+1),P44),"due")</f>
        <v>53</v>
      </c>
      <c r="T44" s="25" t="str">
        <f>IF(L44="",IF(INT(Q44)=60,"00",Q44),L44)</f>
        <v>08</v>
      </c>
      <c r="U44" s="24" t="str">
        <f>IF(L44="",IF(G44&gt;0,"W","E"),"")</f>
        <v>E</v>
      </c>
      <c r="V44" s="44"/>
      <c r="W44" s="22">
        <f>IF(S44="due",90*(I44+K44),S44+T44/60)</f>
        <v>53.133333333333333</v>
      </c>
      <c r="X44" s="22">
        <f>IF(R44="",W44,IF(R44="N",IF(U44="E",180+W44,180-W44),IF(U44="E",360-W44,W44)))</f>
        <v>306.86666666666667</v>
      </c>
      <c r="Y44" s="22">
        <f>RADIANS(X44)</f>
        <v>5.3558336979532664</v>
      </c>
      <c r="Z44" s="64"/>
      <c r="AA44" s="58">
        <f>-M44*COS(Y44)</f>
        <v>-2.3098263113830639</v>
      </c>
      <c r="AB44" s="58">
        <f>-M44*SIN(Y44)</f>
        <v>3.0801302588691066</v>
      </c>
      <c r="AC44" s="64"/>
      <c r="AD44" s="82">
        <f>$AA$40/$M$40*M44</f>
        <v>2.5778349697340285E-5</v>
      </c>
      <c r="AE44" s="82">
        <f>$AB$40/$M$40*M44</f>
        <v>1.796393482771664E-4</v>
      </c>
      <c r="AF44" s="22">
        <f>AA44-AD44</f>
        <v>-2.3098520897327615</v>
      </c>
      <c r="AG44" s="22">
        <f>AB44-AE44</f>
        <v>3.0799506195208295</v>
      </c>
      <c r="AH44" s="64"/>
      <c r="AI44" s="25">
        <f>A44</f>
        <v>3</v>
      </c>
      <c r="AJ44" s="82">
        <f t="shared" si="1"/>
        <v>719828.92099757935</v>
      </c>
      <c r="AK44" s="82">
        <f t="shared" si="1"/>
        <v>464788.47372077208</v>
      </c>
      <c r="AL44" s="66"/>
      <c r="AM44" s="9" t="str">
        <f>IF(A45=0,A44&amp;" - 1",A44&amp;" - "&amp;A45)</f>
        <v>3 - 4</v>
      </c>
      <c r="AN44" s="18">
        <f>AN43+F43+F44</f>
        <v>-93.75</v>
      </c>
      <c r="AO44" s="18">
        <f>AN44*G44</f>
        <v>288.75000000152795</v>
      </c>
      <c r="AP44" s="9" t="str">
        <f>D44&amp;","&amp;C44</f>
        <v>464788.47,719828.92</v>
      </c>
    </row>
    <row r="45" spans="1:44" s="46" customFormat="1">
      <c r="A45" s="20">
        <f t="shared" ref="A45:A46" si="2">A44+1</f>
        <v>4</v>
      </c>
      <c r="B45" s="44"/>
      <c r="C45" s="60">
        <v>719826.61</v>
      </c>
      <c r="D45" s="60">
        <v>464791.55</v>
      </c>
      <c r="E45" s="79"/>
      <c r="F45" s="72">
        <f t="shared" ref="F45:F46" si="3">IF(C46=0,C45-$C$42,C45-C46)</f>
        <v>46.049999999930151</v>
      </c>
      <c r="G45" s="72">
        <f t="shared" ref="G45:G46" si="4">IF(D46=0,D45-$D$42,D45-D46)</f>
        <v>1.2999999999883585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46.068345965462413</v>
      </c>
      <c r="N45" s="22">
        <f t="shared" ref="N45:N46" si="11">IF(F45=0,,ATAN(G45/F45))</f>
        <v>2.822268887994028E-2</v>
      </c>
      <c r="O45" s="22">
        <f t="shared" ref="O45:O46" si="12">ABS(DEGREES(N45))</f>
        <v>1.6170409593313786</v>
      </c>
      <c r="P45" s="24" t="str">
        <f t="shared" ref="P45:P46" si="13">TEXT(INT(O45),"00")</f>
        <v>01</v>
      </c>
      <c r="Q45" s="25" t="str">
        <f t="shared" ref="Q45:Q46" si="14">TEXT((O45-P45)*60,"00")</f>
        <v>37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37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1.6166666666666667</v>
      </c>
      <c r="X45" s="22">
        <f t="shared" ref="X45:X46" si="20">IF(R45="",W45,IF(R45="N",IF(U45="E",180+W45,180-W45),IF(U45="E",360-W45,W45)))</f>
        <v>1.6166666666666667</v>
      </c>
      <c r="Y45" s="22">
        <f t="shared" ref="Y45:Y46" si="21">RADIANS(X45)</f>
        <v>2.8216156240574993E-2</v>
      </c>
      <c r="Z45" s="64"/>
      <c r="AA45" s="58">
        <f t="shared" ref="AA45:AA46" si="22">-M45*COS(Y45)</f>
        <v>-46.050008491378733</v>
      </c>
      <c r="AB45" s="58">
        <f t="shared" ref="AB45:AB46" si="23">-M45*SIN(Y45)</f>
        <v>-1.2996991719178508</v>
      </c>
      <c r="AC45" s="64"/>
      <c r="AD45" s="82">
        <f t="shared" ref="AD45:AD46" si="24">$AA$40/$M$40*M45</f>
        <v>3.0845868370425506E-4</v>
      </c>
      <c r="AE45" s="82">
        <f t="shared" ref="AE45:AE46" si="25">$AB$40/$M$40*M45</f>
        <v>2.1495292585305458E-3</v>
      </c>
      <c r="AF45" s="22">
        <f t="shared" ref="AF45:AF46" si="26">AA45-AD45</f>
        <v>-46.050316950062438</v>
      </c>
      <c r="AG45" s="22">
        <f t="shared" ref="AG45:AG46" si="27">AB45-AE45</f>
        <v>-1.3018487011763813</v>
      </c>
      <c r="AH45" s="64"/>
      <c r="AI45" s="25">
        <f t="shared" ref="AI45:AI46" si="28">A45</f>
        <v>4</v>
      </c>
      <c r="AJ45" s="82">
        <f t="shared" ref="AJ45:AJ46" si="29">AJ44+AF44</f>
        <v>719826.61114548962</v>
      </c>
      <c r="AK45" s="82">
        <f t="shared" ref="AK45:AK46" si="30">AK44+AG44</f>
        <v>464791.55367139162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-45.39000000001397</v>
      </c>
      <c r="AO45" s="18">
        <f t="shared" ref="AO45:AO46" si="33">AN45*G45</f>
        <v>-59.00699999948975</v>
      </c>
      <c r="AP45" s="9" t="str">
        <f t="shared" ref="AP45:AP46" si="34">D45&amp;","&amp;C45</f>
        <v>464791.55,719826.61</v>
      </c>
    </row>
    <row r="46" spans="1:44" s="46" customFormat="1">
      <c r="A46" s="20">
        <f t="shared" si="2"/>
        <v>5</v>
      </c>
      <c r="B46" s="44"/>
      <c r="C46" s="60">
        <v>719780.56</v>
      </c>
      <c r="D46" s="60">
        <v>464790.25</v>
      </c>
      <c r="E46" s="79"/>
      <c r="F46" s="72">
        <f t="shared" si="3"/>
        <v>-0.32999999995809048</v>
      </c>
      <c r="G46" s="72">
        <f t="shared" si="4"/>
        <v>30.659999999974389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30.661775878092936</v>
      </c>
      <c r="N46" s="22">
        <f t="shared" si="11"/>
        <v>-1.5600335330013664</v>
      </c>
      <c r="O46" s="22">
        <f t="shared" si="12"/>
        <v>89.383337339861129</v>
      </c>
      <c r="P46" s="24" t="str">
        <f t="shared" si="13"/>
        <v>89</v>
      </c>
      <c r="Q46" s="25" t="str">
        <f t="shared" si="14"/>
        <v>23</v>
      </c>
      <c r="R46" s="23" t="str">
        <f t="shared" si="15"/>
        <v>N</v>
      </c>
      <c r="S46" s="25" t="str">
        <f t="shared" si="16"/>
        <v>89</v>
      </c>
      <c r="T46" s="25" t="str">
        <f t="shared" si="17"/>
        <v>23</v>
      </c>
      <c r="U46" s="24" t="str">
        <f t="shared" si="18"/>
        <v>W</v>
      </c>
      <c r="V46" s="44"/>
      <c r="W46" s="22">
        <f t="shared" si="19"/>
        <v>89.38333333333334</v>
      </c>
      <c r="X46" s="22">
        <f t="shared" si="20"/>
        <v>90.61666666666666</v>
      </c>
      <c r="Y46" s="22">
        <f t="shared" si="21"/>
        <v>1.5815591905155282</v>
      </c>
      <c r="Z46" s="64"/>
      <c r="AA46" s="58">
        <f t="shared" si="22"/>
        <v>0.33000214392301469</v>
      </c>
      <c r="AB46" s="58">
        <f t="shared" si="23"/>
        <v>-30.659999976898369</v>
      </c>
      <c r="AC46" s="64"/>
      <c r="AD46" s="82">
        <f t="shared" si="24"/>
        <v>2.0530129374477733E-4</v>
      </c>
      <c r="AE46" s="82">
        <f t="shared" si="25"/>
        <v>1.4306653079726069E-3</v>
      </c>
      <c r="AF46" s="22">
        <f t="shared" si="26"/>
        <v>0.32979684262926989</v>
      </c>
      <c r="AG46" s="22">
        <f t="shared" si="27"/>
        <v>-30.661430642206341</v>
      </c>
      <c r="AH46" s="64"/>
      <c r="AI46" s="25">
        <f t="shared" si="28"/>
        <v>5</v>
      </c>
      <c r="AJ46" s="82">
        <f t="shared" si="29"/>
        <v>719780.56082853954</v>
      </c>
      <c r="AK46" s="82">
        <f t="shared" si="30"/>
        <v>464790.25182269042</v>
      </c>
      <c r="AL46" s="66"/>
      <c r="AM46" s="9" t="str">
        <f t="shared" si="31"/>
        <v>5 - 1</v>
      </c>
      <c r="AN46" s="18">
        <f t="shared" si="32"/>
        <v>0.32999999995809048</v>
      </c>
      <c r="AO46" s="18">
        <f t="shared" si="33"/>
        <v>10.117799998706602</v>
      </c>
      <c r="AP46" s="9" t="str">
        <f t="shared" si="34"/>
        <v>464790.25,719780.56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3" t="s">
        <v>93</v>
      </c>
      <c r="D7" s="124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3" t="s">
        <v>94</v>
      </c>
      <c r="D8" s="124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3" t="s">
        <v>59</v>
      </c>
      <c r="D9" s="124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3" t="s">
        <v>95</v>
      </c>
      <c r="D10" s="124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3" t="s">
        <v>61</v>
      </c>
      <c r="D11" s="124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3" t="s">
        <v>62</v>
      </c>
      <c r="D12" s="124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3" t="s">
        <v>63</v>
      </c>
      <c r="D13" s="124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3" t="s">
        <v>64</v>
      </c>
      <c r="D14" s="124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3" t="s">
        <v>65</v>
      </c>
      <c r="D15" s="124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3" t="s">
        <v>96</v>
      </c>
      <c r="D16" s="124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3" t="s">
        <v>97</v>
      </c>
      <c r="D19" s="124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2" t="s">
        <v>16</v>
      </c>
      <c r="B28" s="122"/>
      <c r="C28" s="33">
        <f>ABS(SUM(AO42:AO65536))</f>
        <v>1584.1893000025045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5" t="s">
        <v>17</v>
      </c>
      <c r="B29" s="125"/>
      <c r="C29" s="32">
        <f>ABS(C28/2)</f>
        <v>792.09465000125226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5">
        <f>SQRT(AA40^2+AB40^2)</f>
        <v>4.3894024005778779E-3</v>
      </c>
      <c r="C32" s="125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7">
        <f>M40/B32</f>
        <v>34312.086317326168</v>
      </c>
      <c r="C33" s="127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5" t="str">
        <f>"1 : "&amp;TEXT(B35,"00")</f>
        <v>1 : 34000</v>
      </c>
      <c r="C34" s="125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6">
        <f>ROUND(B33,2-LEN(INT(B33)))</f>
        <v>34000</v>
      </c>
      <c r="C35" s="126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5" t="s">
        <v>9</v>
      </c>
      <c r="B38" s="88"/>
      <c r="C38" s="117" t="s">
        <v>7</v>
      </c>
      <c r="D38" s="11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19" t="s">
        <v>8</v>
      </c>
      <c r="N38" s="119"/>
      <c r="O38" s="119"/>
      <c r="P38" s="119"/>
      <c r="Q38" s="119"/>
      <c r="R38" s="119"/>
      <c r="S38" s="119"/>
      <c r="T38" s="119"/>
      <c r="U38" s="119"/>
      <c r="V38" s="120"/>
      <c r="W38" s="59"/>
      <c r="X38" s="59" t="s">
        <v>33</v>
      </c>
      <c r="Y38" s="59" t="s">
        <v>34</v>
      </c>
      <c r="Z38" s="80"/>
      <c r="AA38" s="115" t="s">
        <v>30</v>
      </c>
      <c r="AB38" s="115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4"/>
      <c r="AL38" s="65"/>
      <c r="AM38" s="113" t="s">
        <v>18</v>
      </c>
      <c r="AN38" s="118"/>
      <c r="AO38" s="114"/>
      <c r="AP38" s="109" t="s">
        <v>56</v>
      </c>
    </row>
    <row r="39" spans="1:44">
      <c r="A39" s="116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8"/>
      <c r="P39" s="118"/>
      <c r="Q39" s="114"/>
      <c r="R39" s="113" t="s">
        <v>24</v>
      </c>
      <c r="S39" s="118"/>
      <c r="T39" s="118"/>
      <c r="U39" s="114"/>
      <c r="V39" s="121"/>
      <c r="W39" s="59"/>
      <c r="X39" s="59"/>
      <c r="Y39" s="59"/>
      <c r="Z39" s="81"/>
      <c r="AA39" s="116"/>
      <c r="AB39" s="116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9"/>
    </row>
    <row r="40" spans="1:44" s="11" customFormat="1">
      <c r="A40" s="110" t="s">
        <v>25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51">
        <f>SUM(M42:M65536)</f>
        <v>150.60955405010685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-2.3345345907301862E-3</v>
      </c>
      <c r="AB40" s="91">
        <f>SUM(AB42:AB65536)</f>
        <v>-3.7170958662486875E-3</v>
      </c>
      <c r="AC40" s="91"/>
      <c r="AD40" s="91">
        <f>SUM(AD42:AD65536)</f>
        <v>-2.3345345907301862E-3</v>
      </c>
      <c r="AE40" s="91">
        <f>SUM(AE42:AE65536)</f>
        <v>-3.7170958662486879E-3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719696.1773929901</v>
      </c>
      <c r="AK40" s="92">
        <f>AK44+AG44</f>
        <v>465098.80808086199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1469.4599999999627</v>
      </c>
      <c r="G41" s="72">
        <f>IF(D42=0,D41-$D$41,D41-D42)</f>
        <v>-2649.9400000000023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3030.0981329323154</v>
      </c>
      <c r="N41" s="36">
        <f>IF(F41=0,,ATAN(G41/F41))</f>
        <v>-1.0644850834811592</v>
      </c>
      <c r="O41" s="36">
        <f>ABS(DEGREES(N41))</f>
        <v>60.990502638101532</v>
      </c>
      <c r="P41" s="37" t="str">
        <f>TEXT(INT(O41),"00")</f>
        <v>60</v>
      </c>
      <c r="Q41" s="38" t="str">
        <f>TEXT((O41-P41)*60,"00")</f>
        <v>59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59</v>
      </c>
      <c r="U41" s="40" t="str">
        <f>IF(L41="",IF(G41&gt;0,"W","E"),"")</f>
        <v>E</v>
      </c>
      <c r="V41" s="41"/>
      <c r="W41" s="22">
        <f>IF(S41="due",90*(I41+K41),S41+T41/60)</f>
        <v>60.983333333333334</v>
      </c>
      <c r="X41" s="22">
        <f>IF(R41="",W41,IF(R41="N",IF(U41="E",180+W41,180-W41),IF(U41="E",360-W41,W41)))</f>
        <v>299.01666666666665</v>
      </c>
      <c r="Y41" s="22">
        <f>RADIANS(X41)</f>
        <v>5.2188253516717111</v>
      </c>
      <c r="Z41" s="64"/>
      <c r="AA41" s="58">
        <f>-M41*COS(Y41)</f>
        <v>-1469.791570116947</v>
      </c>
      <c r="AB41" s="58">
        <f>-M41*SIN(Y41)</f>
        <v>2649.7561087037925</v>
      </c>
      <c r="AC41" s="64"/>
      <c r="AD41" s="22">
        <v>0</v>
      </c>
      <c r="AE41" s="22">
        <v>0</v>
      </c>
      <c r="AF41" s="22">
        <f t="shared" ref="AF41:AG43" si="0">AA41-AD41</f>
        <v>-1469.791570116947</v>
      </c>
      <c r="AG41" s="22">
        <f t="shared" si="0"/>
        <v>2649.7561087037925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719759.16</v>
      </c>
      <c r="D42" s="60">
        <v>465100.16</v>
      </c>
      <c r="E42" s="79"/>
      <c r="F42" s="72">
        <f>IF(C43=0,C42-$C$42,C42-C43)</f>
        <v>0.31000000005587935</v>
      </c>
      <c r="G42" s="72">
        <f>IF(D43=0,D42-$D$42,D42-D43)</f>
        <v>-11.900000000023283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11.904037130343166</v>
      </c>
      <c r="N42" s="36">
        <f>IF(F42=0,,ATAN(G42/F42))</f>
        <v>-1.5447517970407847</v>
      </c>
      <c r="O42" s="36">
        <f>ABS(DEGREES(N42))</f>
        <v>88.507758365686499</v>
      </c>
      <c r="P42" s="37" t="str">
        <f>TEXT(INT(O42),"00")</f>
        <v>88</v>
      </c>
      <c r="Q42" s="38" t="str">
        <f>TEXT((O42-P42)*60,"00")</f>
        <v>30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30</v>
      </c>
      <c r="U42" s="40" t="str">
        <f>IF(L42="",IF(G42&gt;0,"W","E"),"")</f>
        <v>E</v>
      </c>
      <c r="V42" s="44"/>
      <c r="W42" s="22">
        <f>IF(S42="due",90*(I42+K42),S42+T42/60)</f>
        <v>88.5</v>
      </c>
      <c r="X42" s="22">
        <f>IF(R42="",W42,IF(R42="N",IF(U42="E",180+W42,180-W42),IF(U42="E",360-W42,W42)))</f>
        <v>271.5</v>
      </c>
      <c r="Y42" s="22">
        <f>RADIANS(X42)</f>
        <v>4.7385689191646048</v>
      </c>
      <c r="Z42" s="64"/>
      <c r="AA42" s="58">
        <f>-M42*COS(Y42)</f>
        <v>-0.31161136461599526</v>
      </c>
      <c r="AB42" s="58">
        <f>-M42*SIN(Y42)</f>
        <v>11.899957914128558</v>
      </c>
      <c r="AC42" s="64"/>
      <c r="AD42" s="82">
        <f>$AA$40/$M$40*M42</f>
        <v>-1.8451941263219554E-4</v>
      </c>
      <c r="AE42" s="82">
        <f>$AB$40/$M$40*M42</f>
        <v>-2.9379575212172988E-4</v>
      </c>
      <c r="AF42" s="22">
        <f t="shared" si="0"/>
        <v>-0.31142684520336306</v>
      </c>
      <c r="AG42" s="22">
        <f t="shared" si="0"/>
        <v>11.900251709880679</v>
      </c>
      <c r="AH42" s="63"/>
      <c r="AI42" s="38">
        <f>A42</f>
        <v>1</v>
      </c>
      <c r="AJ42" s="82">
        <f t="shared" ref="AJ42:AK44" si="1">AJ41+AF41</f>
        <v>719758.828429883</v>
      </c>
      <c r="AK42" s="82">
        <f t="shared" si="1"/>
        <v>465099.97610870376</v>
      </c>
      <c r="AL42" s="66"/>
      <c r="AM42" s="9" t="str">
        <f>IF(A43=0,A42&amp;" - 1",A42&amp;" - "&amp;A43)</f>
        <v>1 - 2</v>
      </c>
      <c r="AN42" s="18">
        <f>F42</f>
        <v>0.31000000005587935</v>
      </c>
      <c r="AO42" s="18">
        <f>AN42*G42</f>
        <v>-3.6890000006721819</v>
      </c>
      <c r="AP42" s="9" t="str">
        <f>D42&amp;","&amp;C42</f>
        <v>465100.16,719759.16</v>
      </c>
    </row>
    <row r="43" spans="1:44">
      <c r="A43" s="20">
        <f>A42+1</f>
        <v>2</v>
      </c>
      <c r="B43" s="44"/>
      <c r="C43" s="60">
        <v>719758.85</v>
      </c>
      <c r="D43" s="60">
        <v>465112.06</v>
      </c>
      <c r="E43" s="79"/>
      <c r="F43" s="72">
        <f>IF(C44=0,C43-$C$42,C43-C44)</f>
        <v>62.660000000032596</v>
      </c>
      <c r="G43" s="72">
        <f>IF(D44=0,D43-$D$42,D43-D44)</f>
        <v>-0.30999999999767169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62.660766832237883</v>
      </c>
      <c r="N43" s="36">
        <f>IF(F43=0,,ATAN(G43/F43))</f>
        <v>-4.9472944595498735E-3</v>
      </c>
      <c r="O43" s="36">
        <f>ABS(DEGREES(N43))</f>
        <v>0.28345909254066332</v>
      </c>
      <c r="P43" s="37" t="str">
        <f>TEXT(INT(O43),"00")</f>
        <v>00</v>
      </c>
      <c r="Q43" s="38" t="str">
        <f>TEXT((O43-P43)*60,"00")</f>
        <v>17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17</v>
      </c>
      <c r="U43" s="40" t="str">
        <f>IF(L43="",IF(G43&gt;0,"W","E"),"")</f>
        <v>E</v>
      </c>
      <c r="V43" s="44"/>
      <c r="W43" s="22">
        <f>IF(S43="due",90*(I43+K43),S43+T43/60)</f>
        <v>0.28333333333333333</v>
      </c>
      <c r="X43" s="22">
        <f>IF(R43="",W43,IF(R43="N",IF(U43="E",180+W43,180-W43),IF(U43="E",360-W43,W43)))</f>
        <v>359.71666666666664</v>
      </c>
      <c r="Y43" s="22">
        <f>RADIANS(X43)</f>
        <v>6.278240207632269</v>
      </c>
      <c r="Z43" s="64"/>
      <c r="AA43" s="58">
        <f>-M43*COS(Y43)</f>
        <v>-62.660000680304449</v>
      </c>
      <c r="AB43" s="58">
        <f>-M43*SIN(Y43)</f>
        <v>0.30986246679644447</v>
      </c>
      <c r="AC43" s="64"/>
      <c r="AD43" s="82">
        <f>$AA$40/$M$40*M43</f>
        <v>-9.7127787525929743E-4</v>
      </c>
      <c r="AE43" s="82">
        <f>$AB$40/$M$40*M43</f>
        <v>-1.5464893899798321E-3</v>
      </c>
      <c r="AF43" s="22">
        <f t="shared" si="0"/>
        <v>-62.659029402429191</v>
      </c>
      <c r="AG43" s="22">
        <f t="shared" si="0"/>
        <v>0.31140895618642428</v>
      </c>
      <c r="AH43" s="64"/>
      <c r="AI43" s="25">
        <f>A43</f>
        <v>2</v>
      </c>
      <c r="AJ43" s="82">
        <f t="shared" si="1"/>
        <v>719758.51700303785</v>
      </c>
      <c r="AK43" s="82">
        <f t="shared" si="1"/>
        <v>465111.87636041362</v>
      </c>
      <c r="AL43" s="66"/>
      <c r="AM43" s="9" t="str">
        <f>IF(A44=0,A43&amp;" - 1",A43&amp;" - "&amp;A44)</f>
        <v>2 - 3</v>
      </c>
      <c r="AN43" s="18">
        <f>AN42+F42+F43</f>
        <v>63.280000000144355</v>
      </c>
      <c r="AO43" s="18">
        <f>AN43*G43</f>
        <v>-19.616799999897413</v>
      </c>
      <c r="AP43" s="9" t="str">
        <f>D43&amp;","&amp;C43</f>
        <v>465112.06,719758.85</v>
      </c>
    </row>
    <row r="44" spans="1:44" s="46" customFormat="1">
      <c r="A44" s="20">
        <f>A43+1</f>
        <v>3</v>
      </c>
      <c r="B44" s="44"/>
      <c r="C44" s="60">
        <v>719696.19</v>
      </c>
      <c r="D44" s="60">
        <v>465112.37</v>
      </c>
      <c r="E44" s="79"/>
      <c r="F44" s="72">
        <f>IF(C45=0,C44-$C$42,C44-C45)</f>
        <v>-0.32000000006519258</v>
      </c>
      <c r="G44" s="72">
        <f>IF(D45=0,D44-$D$42,D44-D45)</f>
        <v>13.380000000004657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13.38382605984426</v>
      </c>
      <c r="N44" s="22">
        <f>IF(F44=0,,ATAN(G44/F44))</f>
        <v>-1.5468845922038623</v>
      </c>
      <c r="O44" s="22">
        <f>ABS(DEGREES(N44))</f>
        <v>88.629958527096761</v>
      </c>
      <c r="P44" s="24" t="str">
        <f>TEXT(INT(O44),"00")</f>
        <v>88</v>
      </c>
      <c r="Q44" s="25" t="str">
        <f>TEXT((O44-P44)*60,"00")</f>
        <v>38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38</v>
      </c>
      <c r="U44" s="24" t="str">
        <f>IF(L44="",IF(G44&gt;0,"W","E"),"")</f>
        <v>W</v>
      </c>
      <c r="V44" s="44"/>
      <c r="W44" s="22">
        <f>IF(S44="due",90*(I44+K44),S44+T44/60)</f>
        <v>88.63333333333334</v>
      </c>
      <c r="X44" s="22">
        <f>IF(R44="",W44,IF(R44="N",IF(U44="E",180+W44,180-W44),IF(U44="E",360-W44,W44)))</f>
        <v>91.36666666666666</v>
      </c>
      <c r="Y44" s="22">
        <f>RADIANS(X44)</f>
        <v>1.5946491599054857</v>
      </c>
      <c r="Z44" s="64"/>
      <c r="AA44" s="58">
        <f>-M44*COS(Y44)</f>
        <v>0.31921189770218905</v>
      </c>
      <c r="AB44" s="58">
        <f>-M44*SIN(Y44)</f>
        <v>-13.380018825268211</v>
      </c>
      <c r="AC44" s="64"/>
      <c r="AD44" s="82">
        <f>$AA$40/$M$40*M44</f>
        <v>-2.0745699095973356E-4</v>
      </c>
      <c r="AE44" s="82">
        <f>$AB$40/$M$40*M44</f>
        <v>-3.3031745452939454E-4</v>
      </c>
      <c r="AF44" s="22">
        <f>AA44-AD44</f>
        <v>0.3194193546931488</v>
      </c>
      <c r="AG44" s="22">
        <f>AB44-AE44</f>
        <v>-13.379688507813681</v>
      </c>
      <c r="AH44" s="64"/>
      <c r="AI44" s="25">
        <f>A44</f>
        <v>3</v>
      </c>
      <c r="AJ44" s="82">
        <f t="shared" si="1"/>
        <v>719695.85797363543</v>
      </c>
      <c r="AK44" s="82">
        <f t="shared" si="1"/>
        <v>465112.1877693698</v>
      </c>
      <c r="AL44" s="66"/>
      <c r="AM44" s="9" t="str">
        <f>IF(A45=0,A44&amp;" - 1",A44&amp;" - "&amp;A45)</f>
        <v>3 - 4</v>
      </c>
      <c r="AN44" s="18">
        <f>AN43+F43+F44</f>
        <v>125.62000000011176</v>
      </c>
      <c r="AO44" s="18">
        <f>AN44*G44</f>
        <v>1680.7956000020804</v>
      </c>
      <c r="AP44" s="9" t="str">
        <f>D44&amp;","&amp;C44</f>
        <v>465112.37,719696.19</v>
      </c>
    </row>
    <row r="45" spans="1:44" s="46" customFormat="1">
      <c r="A45" s="20">
        <f>A44+1</f>
        <v>4</v>
      </c>
      <c r="B45" s="44"/>
      <c r="C45" s="60">
        <v>719696.51</v>
      </c>
      <c r="D45" s="60">
        <v>465098.99</v>
      </c>
      <c r="E45" s="79"/>
      <c r="F45" s="72">
        <f>IF(C46=0,C45-$C$42,C45-C46)</f>
        <v>-62.650000000023283</v>
      </c>
      <c r="G45" s="72">
        <f>IF(D46=0,D45-$D$42,D45-D46)</f>
        <v>-1.1699999999837019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62.660924027681553</v>
      </c>
      <c r="N45" s="22">
        <f>IF(F45=0,,ATAN(G45/F45))</f>
        <v>1.8673008956573946E-2</v>
      </c>
      <c r="O45" s="22">
        <f>ABS(DEGREES(N45))</f>
        <v>1.0698846040216723</v>
      </c>
      <c r="P45" s="24" t="str">
        <f>TEXT(INT(O45),"00")</f>
        <v>01</v>
      </c>
      <c r="Q45" s="25" t="str">
        <f>TEXT((O45-P45)*60,"00")</f>
        <v>04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04</v>
      </c>
      <c r="U45" s="24" t="str">
        <f>IF(L45="",IF(G45&gt;0,"W","E"),"")</f>
        <v>E</v>
      </c>
      <c r="V45" s="44"/>
      <c r="W45" s="22">
        <f>IF(S45="due",90*(I45+K45),S45+T45/60)</f>
        <v>1.0666666666666667</v>
      </c>
      <c r="X45" s="22">
        <f>IF(R45="",W45,IF(R45="N",IF(U45="E",180+W45,180-W45),IF(U45="E",360-W45,W45)))</f>
        <v>181.06666666666666</v>
      </c>
      <c r="Y45" s="22">
        <f>RADIANS(X45)</f>
        <v>3.1602094989443992</v>
      </c>
      <c r="Z45" s="64"/>
      <c r="AA45" s="58">
        <f>-M45*COS(Y45)</f>
        <v>62.650065612627529</v>
      </c>
      <c r="AB45" s="58">
        <f>-M45*SIN(Y45)</f>
        <v>1.1664813484769598</v>
      </c>
      <c r="AC45" s="64"/>
      <c r="AD45" s="82">
        <f>$AA$40/$M$40*M45</f>
        <v>-9.7128031187895987E-4</v>
      </c>
      <c r="AE45" s="82">
        <f>$AB$40/$M$40*M45</f>
        <v>-1.5464932696177313E-3</v>
      </c>
      <c r="AF45" s="22">
        <f>AA45-AD45</f>
        <v>62.651036892939409</v>
      </c>
      <c r="AG45" s="22">
        <f>AB45-AE45</f>
        <v>1.1680278417465775</v>
      </c>
      <c r="AH45" s="64"/>
      <c r="AI45" s="25">
        <f>A45</f>
        <v>4</v>
      </c>
      <c r="AJ45" s="82">
        <f t="shared" ref="AJ45" si="2">AJ44+AF44</f>
        <v>719696.1773929901</v>
      </c>
      <c r="AK45" s="82">
        <f t="shared" ref="AK45" si="3">AK44+AG44</f>
        <v>465098.80808086199</v>
      </c>
      <c r="AL45" s="66"/>
      <c r="AM45" s="9" t="str">
        <f>IF(A46=0,A45&amp;" - 1",A45&amp;" - "&amp;A46)</f>
        <v>4 - 1</v>
      </c>
      <c r="AN45" s="18">
        <f>AN44+F44+F45</f>
        <v>62.650000000023283</v>
      </c>
      <c r="AO45" s="18">
        <f>AN45*G45</f>
        <v>-73.300499999006163</v>
      </c>
      <c r="AP45" s="9" t="str">
        <f>D45&amp;","&amp;C45</f>
        <v>465098.99,719696.51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4732</vt:lpstr>
      <vt:lpstr>4733</vt:lpstr>
      <vt:lpstr>4734</vt:lpstr>
      <vt:lpstr>4735</vt:lpstr>
      <vt:lpstr>4736</vt:lpstr>
      <vt:lpstr>4737</vt:lpstr>
      <vt:lpstr>4738</vt:lpstr>
      <vt:lpstr>4739</vt:lpstr>
      <vt:lpstr>4740</vt:lpstr>
      <vt:lpstr>Sheet10</vt:lpstr>
      <vt:lpstr>'4732'!Print_Area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2007-05-27T01:27:47Z</dcterms:modified>
</cp:coreProperties>
</file>