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2146" sheetId="2" r:id="rId1"/>
    <sheet name="2145" sheetId="4" r:id="rId2"/>
    <sheet name="2147" sheetId="5" r:id="rId3"/>
    <sheet name="2148" sheetId="6" r:id="rId4"/>
    <sheet name="2149" sheetId="7" r:id="rId5"/>
    <sheet name="2150" sheetId="8" r:id="rId6"/>
    <sheet name="2151" sheetId="9" r:id="rId7"/>
    <sheet name="2152" sheetId="10" r:id="rId8"/>
    <sheet name="2153" sheetId="11" r:id="rId9"/>
    <sheet name="2154" sheetId="3" r:id="rId10"/>
  </sheets>
  <definedNames>
    <definedName name="_xlnm.Print_Area" localSheetId="0">'2146'!$A$1:$AJ$43</definedName>
  </definedNames>
  <calcPr calcId="124519"/>
</workbook>
</file>

<file path=xl/calcChain.xml><?xml version="1.0" encoding="utf-8"?>
<calcChain xmlns="http://schemas.openxmlformats.org/spreadsheetml/2006/main">
  <c r="AP46" i="3"/>
  <c r="G46"/>
  <c r="F46"/>
  <c r="N46" s="1"/>
  <c r="O46" s="1"/>
  <c r="AP45"/>
  <c r="G45"/>
  <c r="F45"/>
  <c r="N45" s="1"/>
  <c r="O45" s="1"/>
  <c r="A45"/>
  <c r="A46" s="1"/>
  <c r="AP46" i="11"/>
  <c r="G46"/>
  <c r="F46"/>
  <c r="N46" s="1"/>
  <c r="O46" s="1"/>
  <c r="AP45"/>
  <c r="G45"/>
  <c r="F45"/>
  <c r="N45" s="1"/>
  <c r="O45" s="1"/>
  <c r="A45"/>
  <c r="A46" s="1"/>
  <c r="AP46" i="10"/>
  <c r="G46"/>
  <c r="F46"/>
  <c r="N46" s="1"/>
  <c r="O46" s="1"/>
  <c r="AP45"/>
  <c r="G45"/>
  <c r="F45"/>
  <c r="N45" s="1"/>
  <c r="O45" s="1"/>
  <c r="A45"/>
  <c r="A46" s="1"/>
  <c r="AP46" i="9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6" i="5"/>
  <c r="G46"/>
  <c r="F46"/>
  <c r="N46" s="1"/>
  <c r="O46" s="1"/>
  <c r="AP45"/>
  <c r="G45"/>
  <c r="F45"/>
  <c r="N45" s="1"/>
  <c r="O45" s="1"/>
  <c r="A45"/>
  <c r="A46" s="1"/>
  <c r="AP45" i="4"/>
  <c r="G45"/>
  <c r="F45"/>
  <c r="N45" s="1"/>
  <c r="O45" s="1"/>
  <c r="A45"/>
  <c r="AM45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6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6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6"/>
  <c r="T46"/>
  <c r="S46"/>
  <c r="W46" s="1"/>
  <c r="R46"/>
  <c r="X46" s="1"/>
  <c r="Y46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6"/>
  <c r="T46"/>
  <c r="S46"/>
  <c r="W46" s="1"/>
  <c r="R46"/>
  <c r="X46" s="1"/>
  <c r="Y46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6" i="3" l="1"/>
  <c r="AA46"/>
  <c r="AB45"/>
  <c r="AA45"/>
  <c r="AB46" i="11"/>
  <c r="AA46"/>
  <c r="AB45"/>
  <c r="AA45"/>
  <c r="AB46" i="10"/>
  <c r="AA46"/>
  <c r="AB45"/>
  <c r="AA45"/>
  <c r="AB46" i="9"/>
  <c r="AA46"/>
  <c r="AB45"/>
  <c r="AA45"/>
  <c r="AB46" i="8"/>
  <c r="AA46"/>
  <c r="AB45"/>
  <c r="AA45"/>
  <c r="AB45" i="7"/>
  <c r="AA45"/>
  <c r="AB45" i="6"/>
  <c r="AA45"/>
  <c r="AB46" i="5"/>
  <c r="AA46"/>
  <c r="AB45"/>
  <c r="AA45"/>
  <c r="AB45" i="4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6" i="3" l="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5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6" s="1"/>
  <c r="AJ40"/>
  <c r="AK45"/>
  <c r="AK46" s="1"/>
  <c r="AK40"/>
  <c r="AJ45" i="11"/>
  <c r="AJ46" s="1"/>
  <c r="AJ40"/>
  <c r="AK45"/>
  <c r="AK46" s="1"/>
  <c r="AK40"/>
  <c r="AJ45" i="10"/>
  <c r="AJ46" s="1"/>
  <c r="AJ40"/>
  <c r="AK45"/>
  <c r="AK46" s="1"/>
  <c r="AK40"/>
  <c r="AJ45" i="9"/>
  <c r="AJ46" s="1"/>
  <c r="AJ40"/>
  <c r="AK45"/>
  <c r="AK46" s="1"/>
  <c r="AK40"/>
  <c r="AJ45" i="8"/>
  <c r="AJ46" s="1"/>
  <c r="AJ40"/>
  <c r="AK45"/>
  <c r="AK46" s="1"/>
  <c r="AK40"/>
  <c r="AJ45" i="7"/>
  <c r="AJ40"/>
  <c r="AK45"/>
  <c r="AK40"/>
  <c r="AJ45" i="6"/>
  <c r="AJ40"/>
  <c r="AK45"/>
  <c r="AK40"/>
  <c r="AJ45" i="5"/>
  <c r="AJ46" s="1"/>
  <c r="AJ40"/>
  <c r="AK45"/>
  <c r="AK46" s="1"/>
  <c r="AK40"/>
  <c r="AJ45" i="4"/>
  <c r="AJ40"/>
  <c r="AK45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<sst xmlns="http://schemas.openxmlformats.org/spreadsheetml/2006/main" count="930" uniqueCount="108">
  <si>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</si>
  <si>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</si>
  <si>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</si>
  <si>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</si>
  <si>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</si>
  <si>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</si>
  <si>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</si>
  <si>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</si>
  <si>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</si>
  <si>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</si>
  <si>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</si>
  <si>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</si>
  <si>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</si>
  <si>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</si>
  <si>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</si>
  <si>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</si>
  <si>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</si>
  <si>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</si>
  <si>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</si>
  <si>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</si>
  <si>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</si>
  <si>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</si>
  <si>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</si>
  <si>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</si>
  <si>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</si>
  <si>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</si>
  <si>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</si>
  <si>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</si>
  <si>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</si>
  <si>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</si>
  <si>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</si>
  <si>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</si>
  <si>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</si>
  <si>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</si>
  <si>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</si>
  <si>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</si>
  <si>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</si>
  <si>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</si>
  <si>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</si>
  <si>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</si>
  <si>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</si>
  <si>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</si>
  <si>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</si>
  <si>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</si>
  <si>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</si>
  <si>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</si>
  <si>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</si>
  <si>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</si>
  <si>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</si>
  <si>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</si>
  <si>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</si>
  <si>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</si>
  <si>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</si>
  <si>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</si>
  <si>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</si>
  <si>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</si>
  <si>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</si>
  <si>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2145</t>
  </si>
  <si>
    <t>Carvaling, Elvira</t>
  </si>
  <si>
    <t>409 C-3</t>
  </si>
  <si>
    <t>6 31 N. 124 37 E.</t>
  </si>
  <si>
    <t>Lapuz (Bo.6 )</t>
  </si>
  <si>
    <t>Norala</t>
  </si>
  <si>
    <t>Mindanao</t>
  </si>
  <si>
    <t>South Cotabato</t>
  </si>
  <si>
    <t>E.E. Orodio</t>
  </si>
  <si>
    <t>September 4-15, 1978</t>
  </si>
  <si>
    <t>1532.94</t>
  </si>
  <si>
    <t>BLLM 1</t>
  </si>
  <si>
    <t>2146</t>
  </si>
  <si>
    <t>Revuelta, Condrado</t>
  </si>
  <si>
    <t>409, C-3</t>
  </si>
  <si>
    <t>Lapuz (Bo.6)</t>
  </si>
  <si>
    <t>E.E Orodio</t>
  </si>
  <si>
    <t>1539.51</t>
  </si>
  <si>
    <t>Formacion, Andres</t>
  </si>
  <si>
    <t xml:space="preserve"> 2147</t>
  </si>
  <si>
    <t>Lapuz (B0.6)</t>
  </si>
  <si>
    <t>1368.31</t>
  </si>
  <si>
    <t>721228.62</t>
  </si>
  <si>
    <t>Alabe, Salvador</t>
  </si>
  <si>
    <t>409 ,C-3</t>
  </si>
  <si>
    <t>E&gt;E. Orodio</t>
  </si>
  <si>
    <t>1442.16</t>
  </si>
  <si>
    <t>2149</t>
  </si>
  <si>
    <t>Fayuga, Rudy</t>
  </si>
  <si>
    <t>Lapuz(B0.6)</t>
  </si>
  <si>
    <t>1462.06</t>
  </si>
  <si>
    <t>2150</t>
  </si>
  <si>
    <t>Salveron, Amado</t>
  </si>
  <si>
    <t>Lapuz,(Bo.6)</t>
  </si>
  <si>
    <t>E. E. Orodio</t>
  </si>
  <si>
    <t>1443.59</t>
  </si>
  <si>
    <t>2151</t>
  </si>
  <si>
    <t>Bolivara</t>
  </si>
  <si>
    <t xml:space="preserve">E.E. Orodio </t>
  </si>
  <si>
    <t>1883.14</t>
  </si>
  <si>
    <t>2152</t>
  </si>
  <si>
    <t>Revuelta, Paterno</t>
  </si>
  <si>
    <t>1878.49</t>
  </si>
  <si>
    <t>2153</t>
  </si>
  <si>
    <t>Biboso, Ceferino</t>
  </si>
  <si>
    <t>1793.79</t>
  </si>
  <si>
    <t>2154</t>
  </si>
  <si>
    <t>Ramon, Hilarion</t>
  </si>
  <si>
    <t>409,C-3</t>
  </si>
  <si>
    <t>Lapuz (Bo. 6)</t>
  </si>
  <si>
    <t>1804.72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</si>
</sst>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/>
    <xf numFmtId="49" fontId="3" fillId="3" borderId="4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opLeftCell="A3" workbookViewId="0">
      <selection activeCell="C8" sqref="C8:D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64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63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3065.8798999974779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1532.9399499987389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7.7819636413859732E-3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20655.743169370049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160.7422423298444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7.7780257022981303E-3</v>
      </c>
      <c r="AB40" s="91">
        <f>SUM(AB42:AB65536)</f>
        <v>-2.47536442252283E-4</v>
      </c>
      <c r="AC40" s="91"/>
      <c r="AD40" s="91">
        <f>SUM(AD42:AD65536)</f>
        <v>7.7780257022981285E-3</v>
      </c>
      <c r="AE40" s="91">
        <f>SUM(AE42:AE65536)</f>
        <v>-2.47536442252283E-4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721313.37599098182</v>
      </c>
      <c r="AK40" s="92">
        <f>AK44+AG44</f>
        <v>459127.74915558123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-110.1600000000326</v>
      </c>
      <c r="G41" s="72">
        <f>IF(D42=0,D41-$D$41,D41-D42)</f>
        <v>3270.6599999999744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3272.5146388060421</v>
      </c>
      <c r="N41" s="36">
        <f>IF(F41=0,,ATAN(G41/F41))</f>
        <v>-1.5371277791246463</v>
      </c>
      <c r="O41" s="36">
        <f>ABS(DEGREES(N41))</f>
        <v>88.070934316159637</v>
      </c>
      <c r="P41" s="37" t="str">
        <f>TEXT(INT(O41),"00")</f>
        <v>88</v>
      </c>
      <c r="Q41" s="38" t="str">
        <f>TEXT((O41-P41)*60,"00")</f>
        <v>04</v>
      </c>
      <c r="R41" s="39" t="str">
        <f>IF(L41="",IF(F41&gt;0,"S","N"),"")</f>
        <v>N</v>
      </c>
      <c r="S41" s="25" t="str">
        <f>IF(L41="",IF(INT(Q41)=60,INT(P41+1),P41),"due")</f>
        <v>88</v>
      </c>
      <c r="T41" s="38" t="str">
        <f>IF(L41="",IF(INT(Q41)=60,"00",Q41),L41)</f>
        <v>04</v>
      </c>
      <c r="U41" s="40" t="str">
        <f>IF(L41="",IF(G41&gt;0,"W","E"),"")</f>
        <v>W</v>
      </c>
      <c r="V41" s="41"/>
      <c r="W41" s="22">
        <f>IF(S41="due",90*(I41+K41),S41+T41/60)</f>
        <v>88.066666666666663</v>
      </c>
      <c r="X41" s="22">
        <f>IF(R41="",W41,IF(R41="N",IF(U41="E",180+W41,180-W41),IF(U41="E",360-W41,W41)))</f>
        <v>91.933333333333337</v>
      </c>
      <c r="Y41" s="22">
        <f>RADIANS(X41)</f>
        <v>1.6045393590001205</v>
      </c>
      <c r="Z41" s="64"/>
      <c r="AA41" s="58">
        <f>-M41*COS(Y41)</f>
        <v>110.40361328338319</v>
      </c>
      <c r="AB41" s="58">
        <f>-M41*SIN(Y41)</f>
        <v>-3270.651785710887</v>
      </c>
      <c r="AC41" s="64"/>
      <c r="AD41" s="22">
        <v>0</v>
      </c>
      <c r="AE41" s="22">
        <v>0</v>
      </c>
      <c r="AF41" s="22">
        <f t="shared" ref="AF41:AG43" si="0">AA41-AD41</f>
        <v>110.40361328338319</v>
      </c>
      <c r="AG41" s="22">
        <f t="shared" si="0"/>
        <v>-3270.651785710887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721338.78</v>
      </c>
      <c r="D42" s="60">
        <v>459179.56</v>
      </c>
      <c r="E42" s="79"/>
      <c r="F42" s="72">
        <f>IF(C43=0,C42-$C$42,C42-C43)</f>
        <v>29.989999999990687</v>
      </c>
      <c r="G42" s="72">
        <f>IF(D43=0,D42-$D$42,D42-D43)</f>
        <v>0.54999999998835847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29.995042923780399</v>
      </c>
      <c r="N42" s="36">
        <f>IF(F42=0,,ATAN(G42/F42))</f>
        <v>1.8337390828867473E-2</v>
      </c>
      <c r="O42" s="36">
        <f>ABS(DEGREES(N42))</f>
        <v>1.0506551017760086</v>
      </c>
      <c r="P42" s="37" t="str">
        <f>TEXT(INT(O42),"00")</f>
        <v>01</v>
      </c>
      <c r="Q42" s="38" t="str">
        <f>TEXT((O42-P42)*60,"00")</f>
        <v>03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03</v>
      </c>
      <c r="U42" s="40" t="str">
        <f>IF(L42="",IF(G42&gt;0,"W","E"),"")</f>
        <v>W</v>
      </c>
      <c r="V42" s="44"/>
      <c r="W42" s="22">
        <f>IF(S42="due",90*(I42+K42),S42+T42/60)</f>
        <v>1.05</v>
      </c>
      <c r="X42" s="22">
        <f>IF(R42="",W42,IF(R42="N",IF(U42="E",180+W42,180-W42),IF(U42="E",360-W42,W42)))</f>
        <v>1.05</v>
      </c>
      <c r="Y42" s="22">
        <f>RADIANS(X42)</f>
        <v>1.8325957145940461E-2</v>
      </c>
      <c r="Z42" s="64"/>
      <c r="AA42" s="58">
        <f>-M42*COS(Y42)</f>
        <v>-29.990006286556014</v>
      </c>
      <c r="AB42" s="58">
        <f>-M42*SIN(Y42)</f>
        <v>-0.5496571038014344</v>
      </c>
      <c r="AC42" s="64"/>
      <c r="AD42" s="82">
        <f>$AA$40/$M$40*M42</f>
        <v>1.4514057501074393E-3</v>
      </c>
      <c r="AE42" s="82">
        <f>$AB$40/$M$40*M42</f>
        <v>-4.6191132479794765E-5</v>
      </c>
      <c r="AF42" s="22">
        <f t="shared" si="0"/>
        <v>-29.99145769230612</v>
      </c>
      <c r="AG42" s="22">
        <f t="shared" si="0"/>
        <v>-0.54961091266895457</v>
      </c>
      <c r="AH42" s="63"/>
      <c r="AI42" s="38">
        <f>A42</f>
        <v>1</v>
      </c>
      <c r="AJ42" s="82">
        <f t="shared" ref="AJ42:AK44" si="1">AJ41+AF41</f>
        <v>721339.02361328341</v>
      </c>
      <c r="AK42" s="82">
        <f t="shared" si="1"/>
        <v>459179.56821428909</v>
      </c>
      <c r="AL42" s="66"/>
      <c r="AM42" s="9" t="str">
        <f>IF(A43=0,A42&amp;" - 1",A42&amp;" - "&amp;A43)</f>
        <v>1 - 2</v>
      </c>
      <c r="AN42" s="18">
        <f>F42</f>
        <v>29.989999999990687</v>
      </c>
      <c r="AO42" s="18">
        <f>AN42*G42</f>
        <v>16.494499999645747</v>
      </c>
      <c r="AP42" s="9" t="str">
        <f>D42&amp;","&amp;C42</f>
        <v>459179.56,721338.78</v>
      </c>
    </row>
    <row r="43" spans="1:44">
      <c r="A43" s="20">
        <f>A42+1</f>
        <v>2</v>
      </c>
      <c r="B43" s="44"/>
      <c r="C43" s="60">
        <v>721308.79</v>
      </c>
      <c r="D43" s="60">
        <v>459179.01</v>
      </c>
      <c r="E43" s="79"/>
      <c r="F43" s="72">
        <f>IF(C44=0,C43-$C$42,C43-C44)</f>
        <v>-1.2600000000093132</v>
      </c>
      <c r="G43" s="72">
        <f>IF(D44=0,D43-$D$42,D43-D44)</f>
        <v>48.350000000034925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48.366415000529045</v>
      </c>
      <c r="N43" s="36">
        <f>IF(F43=0,,ATAN(G43/F43))</f>
        <v>-1.5447422443808934</v>
      </c>
      <c r="O43" s="36">
        <f>ABS(DEGREES(N43))</f>
        <v>88.507211038591592</v>
      </c>
      <c r="P43" s="37" t="str">
        <f>TEXT(INT(O43),"00")</f>
        <v>88</v>
      </c>
      <c r="Q43" s="38" t="str">
        <f>TEXT((O43-P43)*60,"00")</f>
        <v>30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30</v>
      </c>
      <c r="U43" s="40" t="str">
        <f>IF(L43="",IF(G43&gt;0,"W","E"),"")</f>
        <v>W</v>
      </c>
      <c r="V43" s="44"/>
      <c r="W43" s="22">
        <f>IF(S43="due",90*(I43+K43),S43+T43/60)</f>
        <v>88.5</v>
      </c>
      <c r="X43" s="22">
        <f>IF(R43="",W43,IF(R43="N",IF(U43="E",180+W43,180-W43),IF(U43="E",360-W43,W43)))</f>
        <v>91.5</v>
      </c>
      <c r="Y43" s="22">
        <f>RADIANS(X43)</f>
        <v>1.5969762655748114</v>
      </c>
      <c r="Z43" s="64"/>
      <c r="AA43" s="58">
        <f>-M43*COS(Y43)</f>
        <v>1.2660851453059829</v>
      </c>
      <c r="AB43" s="58">
        <f>-M43*SIN(Y43)</f>
        <v>-48.349841038086531</v>
      </c>
      <c r="AC43" s="64"/>
      <c r="AD43" s="82">
        <f>$AA$40/$M$40*M43</f>
        <v>2.3403631400772491E-3</v>
      </c>
      <c r="AE43" s="82">
        <f>$AB$40/$M$40*M43</f>
        <v>-7.4482289908341863E-5</v>
      </c>
      <c r="AF43" s="22">
        <f t="shared" si="0"/>
        <v>1.2637447821659056</v>
      </c>
      <c r="AG43" s="22">
        <f t="shared" si="0"/>
        <v>-48.34976655579662</v>
      </c>
      <c r="AH43" s="64"/>
      <c r="AI43" s="25">
        <f>A43</f>
        <v>2</v>
      </c>
      <c r="AJ43" s="82">
        <f t="shared" si="1"/>
        <v>721309.03215559106</v>
      </c>
      <c r="AK43" s="82">
        <f t="shared" si="1"/>
        <v>459179.0186033764</v>
      </c>
      <c r="AL43" s="66"/>
      <c r="AM43" s="9" t="str">
        <f>IF(A44=0,A43&amp;" - 1",A43&amp;" - "&amp;A44)</f>
        <v>2 - 3</v>
      </c>
      <c r="AN43" s="18">
        <f>AN42+F42+F43</f>
        <v>58.71999999997206</v>
      </c>
      <c r="AO43" s="18">
        <f>AN43*G43</f>
        <v>2839.1120000006999</v>
      </c>
      <c r="AP43" s="9" t="str">
        <f>D43&amp;","&amp;C43</f>
        <v>459179.01,721308.79</v>
      </c>
    </row>
    <row r="44" spans="1:44" s="46" customFormat="1">
      <c r="A44" s="20">
        <f>A43+1</f>
        <v>3</v>
      </c>
      <c r="B44" s="44"/>
      <c r="C44" s="60">
        <v>721310.05</v>
      </c>
      <c r="D44" s="60">
        <v>459130.66</v>
      </c>
      <c r="E44" s="79"/>
      <c r="F44" s="72">
        <f>IF(C45=0,C44-$C$42,C44-C45)</f>
        <v>-3.0799999999580905</v>
      </c>
      <c r="G44" s="72">
        <f>IF(D45=0,D44-$D$42,D44-D45)</f>
        <v>2.9199999999837019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4.2441489134627046</v>
      </c>
      <c r="N44" s="22">
        <f>IF(F44=0,,ATAN(G44/F44))</f>
        <v>-0.75873781502685744</v>
      </c>
      <c r="O44" s="22">
        <f>ABS(DEGREES(N44))</f>
        <v>43.472474558016664</v>
      </c>
      <c r="P44" s="24" t="str">
        <f>TEXT(INT(O44),"00")</f>
        <v>43</v>
      </c>
      <c r="Q44" s="25" t="str">
        <f>TEXT((O44-P44)*60,"00")</f>
        <v>28</v>
      </c>
      <c r="R44" s="23" t="str">
        <f>IF(L44="",IF(F44&gt;0,"S","N"),"")</f>
        <v>N</v>
      </c>
      <c r="S44" s="25" t="str">
        <f>IF(L44="",IF(INT(Q44)=60,INT(P44+1),P44),"due")</f>
        <v>43</v>
      </c>
      <c r="T44" s="25" t="str">
        <f>IF(L44="",IF(INT(Q44)=60,"00",Q44),L44)</f>
        <v>28</v>
      </c>
      <c r="U44" s="24" t="str">
        <f>IF(L44="",IF(G44&gt;0,"W","E"),"")</f>
        <v>W</v>
      </c>
      <c r="V44" s="44"/>
      <c r="W44" s="22">
        <f>IF(S44="due",90*(I44+K44),S44+T44/60)</f>
        <v>43.466666666666669</v>
      </c>
      <c r="X44" s="22">
        <f>IF(R44="",W44,IF(R44="N",IF(U44="E",180+W44,180-W44),IF(U44="E",360-W44,W44)))</f>
        <v>136.53333333333333</v>
      </c>
      <c r="Y44" s="22">
        <f>RADIANS(X44)</f>
        <v>2.3829562053895912</v>
      </c>
      <c r="Z44" s="64"/>
      <c r="AA44" s="58">
        <f>-M44*COS(Y44)</f>
        <v>3.0802959752675561</v>
      </c>
      <c r="AB44" s="58">
        <f>-M44*SIN(Y44)</f>
        <v>-2.9196877751563015</v>
      </c>
      <c r="AC44" s="64"/>
      <c r="AD44" s="82">
        <f>$AA$40/$M$40*M44</f>
        <v>2.0536667185191152E-4</v>
      </c>
      <c r="AE44" s="82">
        <f>$AB$40/$M$40*M44</f>
        <v>-6.535814775257698E-6</v>
      </c>
      <c r="AF44" s="22">
        <f>AA44-AD44</f>
        <v>3.0800906085957043</v>
      </c>
      <c r="AG44" s="22">
        <f>AB44-AE44</f>
        <v>-2.9196812393415263</v>
      </c>
      <c r="AH44" s="64"/>
      <c r="AI44" s="25">
        <f>A44</f>
        <v>3</v>
      </c>
      <c r="AJ44" s="82">
        <f t="shared" si="1"/>
        <v>721310.29590037325</v>
      </c>
      <c r="AK44" s="82">
        <f t="shared" si="1"/>
        <v>459130.66883682058</v>
      </c>
      <c r="AL44" s="66"/>
      <c r="AM44" s="9" t="str">
        <f>IF(A45=0,A44&amp;" - 1",A44&amp;" - "&amp;A45)</f>
        <v>3 - 4</v>
      </c>
      <c r="AN44" s="18">
        <f>AN43+F43+F44</f>
        <v>54.380000000004657</v>
      </c>
      <c r="AO44" s="18">
        <f>AN44*G44</f>
        <v>158.78959999912729</v>
      </c>
      <c r="AP44" s="9" t="str">
        <f>D44&amp;","&amp;C44</f>
        <v>459130.66,721310.05</v>
      </c>
    </row>
    <row r="45" spans="1:44" s="46" customFormat="1">
      <c r="A45" s="20">
        <f t="shared" ref="A45:A46" si="2">A44+1</f>
        <v>4</v>
      </c>
      <c r="B45" s="44"/>
      <c r="C45" s="60">
        <v>721313.13</v>
      </c>
      <c r="D45" s="60">
        <v>459127.74</v>
      </c>
      <c r="E45" s="79"/>
      <c r="F45" s="72">
        <f t="shared" ref="F45:F46" si="3">IF(C46=0,C45-$C$42,C45-C46)</f>
        <v>-26.989999999990687</v>
      </c>
      <c r="G45" s="72">
        <f t="shared" ref="G45:G46" si="4">IF(D46=0,D45-$D$42,D45-D46)</f>
        <v>-0.70000000001164153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26.999075910103173</v>
      </c>
      <c r="N45" s="22">
        <f t="shared" ref="N45:N46" si="11">IF(F45=0,,ATAN(G45/F45))</f>
        <v>2.5929718830620577E-2</v>
      </c>
      <c r="O45" s="22">
        <f t="shared" ref="O45:O46" si="12">ABS(DEGREES(N45))</f>
        <v>1.4856634529554553</v>
      </c>
      <c r="P45" s="24" t="str">
        <f t="shared" ref="P45:P46" si="13">TEXT(INT(O45),"00")</f>
        <v>01</v>
      </c>
      <c r="Q45" s="25" t="str">
        <f t="shared" ref="Q45:Q46" si="14">TEXT((O45-P45)*60,"00")</f>
        <v>29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29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1.4833333333333334</v>
      </c>
      <c r="X45" s="22">
        <f t="shared" ref="X45:X46" si="20">IF(R45="",W45,IF(R45="N",IF(U45="E",180+W45,180-W45),IF(U45="E",360-W45,W45)))</f>
        <v>181.48333333333332</v>
      </c>
      <c r="Y45" s="22">
        <f t="shared" ref="Y45:Y46" si="21">RADIANS(X45)</f>
        <v>3.1674817041610424</v>
      </c>
      <c r="Z45" s="64"/>
      <c r="AA45" s="58">
        <f t="shared" ref="AA45:AA46" si="22">-M45*COS(Y45)</f>
        <v>26.990028445452758</v>
      </c>
      <c r="AB45" s="58">
        <f t="shared" ref="AB45:AB46" si="23">-M45*SIN(Y45)</f>
        <v>0.6989023631126412</v>
      </c>
      <c r="AC45" s="64"/>
      <c r="AD45" s="82">
        <f t="shared" ref="AD45:AD46" si="24">$AA$40/$M$40*M45</f>
        <v>1.3064363376004177E-3</v>
      </c>
      <c r="AE45" s="82">
        <f t="shared" ref="AE45:AE46" si="25">$AB$40/$M$40*M45</f>
        <v>-4.1577466495534908E-5</v>
      </c>
      <c r="AF45" s="22">
        <f t="shared" ref="AF45:AF46" si="26">AA45-AD45</f>
        <v>26.988722009115158</v>
      </c>
      <c r="AG45" s="22">
        <f t="shared" ref="AG45:AG46" si="27">AB45-AE45</f>
        <v>0.69894394057913678</v>
      </c>
      <c r="AH45" s="64"/>
      <c r="AI45" s="25">
        <f t="shared" ref="AI45:AI46" si="28">A45</f>
        <v>4</v>
      </c>
      <c r="AJ45" s="82">
        <f t="shared" ref="AJ45:AJ46" si="29">AJ44+AF44</f>
        <v>721313.37599098182</v>
      </c>
      <c r="AK45" s="82">
        <f t="shared" ref="AK45:AK46" si="30">AK44+AG44</f>
        <v>459127.74915558123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24.310000000055879</v>
      </c>
      <c r="AO45" s="18">
        <f t="shared" ref="AO45:AO46" si="33">AN45*G45</f>
        <v>-17.01700000032212</v>
      </c>
      <c r="AP45" s="9" t="str">
        <f t="shared" ref="AP45:AP46" si="34">D45&amp;","&amp;C45</f>
        <v>459127.74,721313.13</v>
      </c>
    </row>
    <row r="46" spans="1:44" s="46" customFormat="1">
      <c r="A46" s="20">
        <f t="shared" si="2"/>
        <v>5</v>
      </c>
      <c r="B46" s="44"/>
      <c r="C46" s="60">
        <v>721340.12</v>
      </c>
      <c r="D46" s="60">
        <v>459128.44</v>
      </c>
      <c r="E46" s="79"/>
      <c r="F46" s="72">
        <f t="shared" si="3"/>
        <v>1.3399999999674037</v>
      </c>
      <c r="G46" s="72">
        <f t="shared" si="4"/>
        <v>-51.119999999995343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51.137559581969064</v>
      </c>
      <c r="N46" s="22">
        <f t="shared" si="11"/>
        <v>-1.5445894954931696</v>
      </c>
      <c r="O46" s="22">
        <f t="shared" si="12"/>
        <v>88.498459171999713</v>
      </c>
      <c r="P46" s="24" t="str">
        <f t="shared" si="13"/>
        <v>88</v>
      </c>
      <c r="Q46" s="25" t="str">
        <f t="shared" si="14"/>
        <v>30</v>
      </c>
      <c r="R46" s="23" t="str">
        <f t="shared" si="15"/>
        <v>S</v>
      </c>
      <c r="S46" s="25" t="str">
        <f t="shared" si="16"/>
        <v>88</v>
      </c>
      <c r="T46" s="25" t="str">
        <f t="shared" si="17"/>
        <v>30</v>
      </c>
      <c r="U46" s="24" t="str">
        <f t="shared" si="18"/>
        <v>E</v>
      </c>
      <c r="V46" s="44"/>
      <c r="W46" s="22">
        <f t="shared" si="19"/>
        <v>88.5</v>
      </c>
      <c r="X46" s="22">
        <f t="shared" si="20"/>
        <v>271.5</v>
      </c>
      <c r="Y46" s="22">
        <f t="shared" si="21"/>
        <v>4.7385689191646048</v>
      </c>
      <c r="Z46" s="64"/>
      <c r="AA46" s="58">
        <f t="shared" si="22"/>
        <v>-1.3386252537679857</v>
      </c>
      <c r="AB46" s="58">
        <f t="shared" si="23"/>
        <v>51.120036017489369</v>
      </c>
      <c r="AC46" s="64"/>
      <c r="AD46" s="82">
        <f t="shared" si="24"/>
        <v>2.4744538026611118E-3</v>
      </c>
      <c r="AE46" s="82">
        <f t="shared" si="25"/>
        <v>-7.8749738593353742E-5</v>
      </c>
      <c r="AF46" s="22">
        <f t="shared" si="26"/>
        <v>-1.3410997075706468</v>
      </c>
      <c r="AG46" s="22">
        <f t="shared" si="27"/>
        <v>51.12011476722796</v>
      </c>
      <c r="AH46" s="64"/>
      <c r="AI46" s="25">
        <f t="shared" si="28"/>
        <v>5</v>
      </c>
      <c r="AJ46" s="82">
        <f t="shared" si="29"/>
        <v>721340.36471299094</v>
      </c>
      <c r="AK46" s="82">
        <f t="shared" si="30"/>
        <v>459128.4480995218</v>
      </c>
      <c r="AL46" s="66"/>
      <c r="AM46" s="9" t="str">
        <f t="shared" si="31"/>
        <v>5 - 1</v>
      </c>
      <c r="AN46" s="18">
        <f t="shared" si="32"/>
        <v>-1.3399999999674037</v>
      </c>
      <c r="AO46" s="18">
        <f t="shared" si="33"/>
        <v>68.500799998327437</v>
      </c>
      <c r="AP46" s="9" t="str">
        <f t="shared" si="34"/>
        <v>459128.44,721340.12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topLeftCell="A19" workbookViewId="0">
      <selection activeCell="D28" sqref="D28"/>
    </sheetView>
  </sheetViews>
  <sheetFormatPr defaultRowHeight="12.75"/>
  <cols>
    <col min="1" max="1" width="16.5703125" style="5" customWidth="1"/>
    <col min="2" max="2" width="7.570312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103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104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105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106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64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63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31" t="s">
        <v>66</v>
      </c>
      <c r="D16" s="13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107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3609.4876999987068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1804.7438499993534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7.8367408504996159E-4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216940.76318935692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220000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220000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170.01085410245966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1.1215996567415232E-4</v>
      </c>
      <c r="AB40" s="91">
        <f>SUM(AB42:AB65536)</f>
        <v>7.7560635226825436E-4</v>
      </c>
      <c r="AC40" s="91"/>
      <c r="AD40" s="91">
        <f>SUM(AD42:AD65536)</f>
        <v>1.1215996567415232E-4</v>
      </c>
      <c r="AE40" s="91">
        <f>SUM(AE42:AE65536)</f>
        <v>7.7560635226825436E-4</v>
      </c>
      <c r="AF40" s="91">
        <f>SUM(AF42:AF65536)</f>
        <v>0</v>
      </c>
      <c r="AG40" s="91">
        <f>SUM(AG42:AG65536)</f>
        <v>3.8857805861880479E-15</v>
      </c>
      <c r="AH40" s="92"/>
      <c r="AI40" s="93">
        <v>1</v>
      </c>
      <c r="AJ40" s="92">
        <f>AJ44+AF44</f>
        <v>721223.93454226467</v>
      </c>
      <c r="AK40" s="92">
        <f>AK44+AG44</f>
        <v>459222.78729852999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-33.319999999948777</v>
      </c>
      <c r="G41" s="72">
        <f>IF(D42=0,D41-$D$41,D41-D42)</f>
        <v>3272.6699999999837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3272.8396158840246</v>
      </c>
      <c r="N41" s="36">
        <f>IF(F41=0,,ATAN(G41/F41))</f>
        <v>-1.5606153892822663</v>
      </c>
      <c r="O41" s="36">
        <f>ABS(DEGREES(N41))</f>
        <v>89.416675249039869</v>
      </c>
      <c r="P41" s="37" t="str">
        <f>TEXT(INT(O41),"00")</f>
        <v>89</v>
      </c>
      <c r="Q41" s="38" t="str">
        <f>TEXT((O41-P41)*60,"00")</f>
        <v>25</v>
      </c>
      <c r="R41" s="39" t="str">
        <f>IF(L41="",IF(F41&gt;0,"S","N"),"")</f>
        <v>N</v>
      </c>
      <c r="S41" s="25" t="str">
        <f>IF(L41="",IF(INT(Q41)=60,INT(P41+1),P41),"due")</f>
        <v>89</v>
      </c>
      <c r="T41" s="38" t="str">
        <f>IF(L41="",IF(INT(Q41)=60,"00",Q41),L41)</f>
        <v>25</v>
      </c>
      <c r="U41" s="40" t="str">
        <f>IF(L41="",IF(G41&gt;0,"W","E"),"")</f>
        <v>W</v>
      </c>
      <c r="V41" s="41"/>
      <c r="W41" s="22">
        <f>IF(S41="due",90*(I41+K41),S41+T41/60)</f>
        <v>89.416666666666671</v>
      </c>
      <c r="X41" s="22">
        <f>IF(R41="",W41,IF(R41="N",IF(U41="E",180+W41,180-W41),IF(U41="E",360-W41,W41)))</f>
        <v>90.583333333333329</v>
      </c>
      <c r="Y41" s="22">
        <f>RADIANS(X41)</f>
        <v>1.5809774140981967</v>
      </c>
      <c r="Z41" s="64"/>
      <c r="AA41" s="58">
        <f>-M41*COS(Y41)</f>
        <v>33.320490215379451</v>
      </c>
      <c r="AB41" s="58">
        <f>-M41*SIN(Y41)</f>
        <v>-3272.6699950089219</v>
      </c>
      <c r="AC41" s="64"/>
      <c r="AD41" s="22">
        <v>0</v>
      </c>
      <c r="AE41" s="22">
        <v>0</v>
      </c>
      <c r="AF41" s="22">
        <f t="shared" ref="AF41:AG43" si="0">AA41-AD41</f>
        <v>33.320490215379451</v>
      </c>
      <c r="AG41" s="22">
        <f t="shared" si="0"/>
        <v>-3272.6699950089219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721261.94</v>
      </c>
      <c r="D42" s="60">
        <v>459177.55</v>
      </c>
      <c r="E42" s="79"/>
      <c r="F42" s="72">
        <f>IF(C43=0,C42-$C$42,C42-C43)</f>
        <v>1.2599999998928979</v>
      </c>
      <c r="G42" s="72">
        <f>IF(D43=0,D42-$D$42,D42-D43)</f>
        <v>-49.070000000006985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49.086174224524932</v>
      </c>
      <c r="N42" s="36">
        <f>IF(F42=0,,ATAN(G42/F42))</f>
        <v>-1.545124364559735</v>
      </c>
      <c r="O42" s="36">
        <f>ABS(DEGREES(N42))</f>
        <v>88.529104912106007</v>
      </c>
      <c r="P42" s="37" t="str">
        <f>TEXT(INT(O42),"00")</f>
        <v>88</v>
      </c>
      <c r="Q42" s="38" t="str">
        <f>TEXT((O42-P42)*60,"00")</f>
        <v>32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32</v>
      </c>
      <c r="U42" s="40" t="str">
        <f>IF(L42="",IF(G42&gt;0,"W","E"),"")</f>
        <v>E</v>
      </c>
      <c r="V42" s="44"/>
      <c r="W42" s="22">
        <f>IF(S42="due",90*(I42+K42),S42+T42/60)</f>
        <v>88.533333333333331</v>
      </c>
      <c r="X42" s="22">
        <f>IF(R42="",W42,IF(R42="N",IF(U42="E",180+W42,180-W42),IF(U42="E",360-W42,W42)))</f>
        <v>271.4666666666667</v>
      </c>
      <c r="Y42" s="22">
        <f>RADIANS(X42)</f>
        <v>4.7379871427472739</v>
      </c>
      <c r="Z42" s="64"/>
      <c r="AA42" s="58">
        <f>-M42*COS(Y42)</f>
        <v>-1.2563786367175636</v>
      </c>
      <c r="AB42" s="58">
        <f>-M42*SIN(Y42)</f>
        <v>49.070092854218395</v>
      </c>
      <c r="AC42" s="64"/>
      <c r="AD42" s="82">
        <f>$AA$40/$M$40*M42</f>
        <v>3.2383247794168483E-5</v>
      </c>
      <c r="AE42" s="82">
        <f>$AB$40/$M$40*M42</f>
        <v>2.2393598772313316E-4</v>
      </c>
      <c r="AF42" s="22">
        <f t="shared" si="0"/>
        <v>-1.2564110199653578</v>
      </c>
      <c r="AG42" s="22">
        <f t="shared" si="0"/>
        <v>49.069868918230668</v>
      </c>
      <c r="AH42" s="63"/>
      <c r="AI42" s="38">
        <f>A42</f>
        <v>1</v>
      </c>
      <c r="AJ42" s="82">
        <f t="shared" ref="AJ42:AK44" si="1">AJ41+AF41</f>
        <v>721261.94049021532</v>
      </c>
      <c r="AK42" s="82">
        <f t="shared" si="1"/>
        <v>459177.55000499106</v>
      </c>
      <c r="AL42" s="66"/>
      <c r="AM42" s="9" t="str">
        <f>IF(A43=0,A42&amp;" - 1",A42&amp;" - "&amp;A43)</f>
        <v>1 - 2</v>
      </c>
      <c r="AN42" s="18">
        <f>F42</f>
        <v>1.2599999998928979</v>
      </c>
      <c r="AO42" s="18">
        <f>AN42*G42</f>
        <v>-61.828199994753298</v>
      </c>
      <c r="AP42" s="9" t="str">
        <f>D42&amp;","&amp;C42</f>
        <v>459177.55,721261.94</v>
      </c>
    </row>
    <row r="43" spans="1:44">
      <c r="A43" s="20">
        <f>A42+1</f>
        <v>2</v>
      </c>
      <c r="B43" s="44"/>
      <c r="C43" s="60">
        <v>721260.68</v>
      </c>
      <c r="D43" s="60">
        <v>459226.62</v>
      </c>
      <c r="E43" s="79"/>
      <c r="F43" s="72">
        <f>IF(C44=0,C43-$C$42,C43-C44)</f>
        <v>33.100000000093132</v>
      </c>
      <c r="G43" s="72">
        <f>IF(D44=0,D43-$D$42,D43-D44)</f>
        <v>0.72999999998137355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33.108048870420291</v>
      </c>
      <c r="N43" s="36">
        <f>IF(F43=0,,ATAN(G43/F43))</f>
        <v>2.2050805988505926E-2</v>
      </c>
      <c r="O43" s="36">
        <f>ABS(DEGREES(N43))</f>
        <v>1.2634181180031909</v>
      </c>
      <c r="P43" s="37" t="str">
        <f>TEXT(INT(O43),"00")</f>
        <v>01</v>
      </c>
      <c r="Q43" s="38" t="str">
        <f>TEXT((O43-P43)*60,"00")</f>
        <v>16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16</v>
      </c>
      <c r="U43" s="40" t="str">
        <f>IF(L43="",IF(G43&gt;0,"W","E"),"")</f>
        <v>W</v>
      </c>
      <c r="V43" s="44"/>
      <c r="W43" s="22">
        <f>IF(S43="due",90*(I43+K43),S43+T43/60)</f>
        <v>1.2666666666666666</v>
      </c>
      <c r="X43" s="22">
        <f>IF(R43="",W43,IF(R43="N",IF(U43="E",180+W43,180-W43),IF(U43="E",360-W43,W43)))</f>
        <v>1.2666666666666666</v>
      </c>
      <c r="Y43" s="22">
        <f>RADIANS(X43)</f>
        <v>2.2107503858594842E-2</v>
      </c>
      <c r="Z43" s="64"/>
      <c r="AA43" s="58">
        <f>-M43*COS(Y43)</f>
        <v>-33.099958557445561</v>
      </c>
      <c r="AB43" s="58">
        <f>-M43*SIN(Y43)</f>
        <v>-0.73187669830696978</v>
      </c>
      <c r="AC43" s="64"/>
      <c r="AD43" s="82">
        <f>$AA$40/$M$40*M43</f>
        <v>2.1842120871921276E-5</v>
      </c>
      <c r="AE43" s="82">
        <f>$AB$40/$M$40*M43</f>
        <v>1.5104219757422103E-4</v>
      </c>
      <c r="AF43" s="22">
        <f t="shared" si="0"/>
        <v>-33.099980399566434</v>
      </c>
      <c r="AG43" s="22">
        <f t="shared" si="0"/>
        <v>-0.732027740504544</v>
      </c>
      <c r="AH43" s="64"/>
      <c r="AI43" s="25">
        <f>A43</f>
        <v>2</v>
      </c>
      <c r="AJ43" s="82">
        <f t="shared" si="1"/>
        <v>721260.68407919537</v>
      </c>
      <c r="AK43" s="82">
        <f t="shared" si="1"/>
        <v>459226.61987390928</v>
      </c>
      <c r="AL43" s="66"/>
      <c r="AM43" s="9" t="str">
        <f>IF(A44=0,A43&amp;" - 1",A43&amp;" - "&amp;A44)</f>
        <v>2 - 3</v>
      </c>
      <c r="AN43" s="18">
        <f>AN42+F42+F43</f>
        <v>35.619999999878928</v>
      </c>
      <c r="AO43" s="18">
        <f>AN43*G43</f>
        <v>26.002599999248144</v>
      </c>
      <c r="AP43" s="9" t="str">
        <f>D43&amp;","&amp;C43</f>
        <v>459226.62,721260.68</v>
      </c>
    </row>
    <row r="44" spans="1:44" s="46" customFormat="1">
      <c r="A44" s="20">
        <f>A43+1</f>
        <v>3</v>
      </c>
      <c r="B44" s="44"/>
      <c r="C44" s="60">
        <v>721227.58</v>
      </c>
      <c r="D44" s="60">
        <v>459225.89</v>
      </c>
      <c r="E44" s="79"/>
      <c r="F44" s="72">
        <f>IF(C45=0,C44-$C$42,C44-C45)</f>
        <v>3.6499999999068677</v>
      </c>
      <c r="G44" s="72">
        <f>IF(D45=0,D44-$D$42,D44-D45)</f>
        <v>3.1000000000349246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4.7887889909179195</v>
      </c>
      <c r="N44" s="22">
        <f>IF(F44=0,,ATAN(G44/F44))</f>
        <v>0.70409629180720001</v>
      </c>
      <c r="O44" s="22">
        <f>ABS(DEGREES(N44))</f>
        <v>40.341745891364205</v>
      </c>
      <c r="P44" s="24" t="str">
        <f>TEXT(INT(O44),"00")</f>
        <v>40</v>
      </c>
      <c r="Q44" s="25" t="str">
        <f>TEXT((O44-P44)*60,"00")</f>
        <v>21</v>
      </c>
      <c r="R44" s="23" t="str">
        <f>IF(L44="",IF(F44&gt;0,"S","N"),"")</f>
        <v>S</v>
      </c>
      <c r="S44" s="25" t="str">
        <f>IF(L44="",IF(INT(Q44)=60,INT(P44+1),P44),"due")</f>
        <v>40</v>
      </c>
      <c r="T44" s="25" t="str">
        <f>IF(L44="",IF(INT(Q44)=60,"00",Q44),L44)</f>
        <v>21</v>
      </c>
      <c r="U44" s="24" t="str">
        <f>IF(L44="",IF(G44&gt;0,"W","E"),"")</f>
        <v>W</v>
      </c>
      <c r="V44" s="44"/>
      <c r="W44" s="22">
        <f>IF(S44="due",90*(I44+K44),S44+T44/60)</f>
        <v>40.35</v>
      </c>
      <c r="X44" s="22">
        <f>IF(R44="",W44,IF(R44="N",IF(U44="E",180+W44,180-W44),IF(U44="E",360-W44,W44)))</f>
        <v>40.35</v>
      </c>
      <c r="Y44" s="22">
        <f>RADIANS(X44)</f>
        <v>0.70424035317971201</v>
      </c>
      <c r="Z44" s="64"/>
      <c r="AA44" s="58">
        <f>-M44*COS(Y44)</f>
        <v>-3.6495533717781563</v>
      </c>
      <c r="AB44" s="58">
        <f>-M44*SIN(Y44)</f>
        <v>-3.1005257918745581</v>
      </c>
      <c r="AC44" s="64"/>
      <c r="AD44" s="82">
        <f>$AA$40/$M$40*M44</f>
        <v>3.1592712811054669E-6</v>
      </c>
      <c r="AE44" s="82">
        <f>$AB$40/$M$40*M44</f>
        <v>2.1846929601270005E-5</v>
      </c>
      <c r="AF44" s="22">
        <f>AA44-AD44</f>
        <v>-3.6495565310494373</v>
      </c>
      <c r="AG44" s="22">
        <f>AB44-AE44</f>
        <v>-3.1005476388041595</v>
      </c>
      <c r="AH44" s="64"/>
      <c r="AI44" s="25">
        <f>A44</f>
        <v>3</v>
      </c>
      <c r="AJ44" s="82">
        <f t="shared" si="1"/>
        <v>721227.58409879578</v>
      </c>
      <c r="AK44" s="82">
        <f t="shared" si="1"/>
        <v>459225.88784616877</v>
      </c>
      <c r="AL44" s="66"/>
      <c r="AM44" s="9" t="str">
        <f>IF(A45=0,A44&amp;" - 1",A44&amp;" - "&amp;A45)</f>
        <v>3 - 4</v>
      </c>
      <c r="AN44" s="18">
        <f>AN43+F43+F44</f>
        <v>72.369999999878928</v>
      </c>
      <c r="AO44" s="18">
        <f>AN44*G44</f>
        <v>224.34700000215216</v>
      </c>
      <c r="AP44" s="9" t="str">
        <f>D44&amp;","&amp;C44</f>
        <v>459225.89,721227.58</v>
      </c>
    </row>
    <row r="45" spans="1:44" s="46" customFormat="1">
      <c r="A45" s="20">
        <f t="shared" ref="A45:A46" si="2">A44+1</f>
        <v>4</v>
      </c>
      <c r="B45" s="44"/>
      <c r="C45" s="60">
        <v>721223.93</v>
      </c>
      <c r="D45" s="60">
        <v>459222.79</v>
      </c>
      <c r="E45" s="79"/>
      <c r="F45" s="72">
        <f t="shared" ref="F45:F46" si="3">IF(C46=0,C45-$C$42,C45-C46)</f>
        <v>-1.1999999999534339</v>
      </c>
      <c r="G45" s="72">
        <f t="shared" ref="G45:G46" si="4">IF(D46=0,D45-$D$42,D45-D46)</f>
        <v>46.190000000002328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46.205585160239053</v>
      </c>
      <c r="N45" s="22">
        <f t="shared" ref="N45:N46" si="11">IF(F45=0,,ATAN(G45/F45))</f>
        <v>-1.5448225200756627</v>
      </c>
      <c r="O45" s="22">
        <f t="shared" ref="O45:O46" si="12">ABS(DEGREES(N45))</f>
        <v>88.511810497099361</v>
      </c>
      <c r="P45" s="24" t="str">
        <f t="shared" ref="P45:P46" si="13">TEXT(INT(O45),"00")</f>
        <v>88</v>
      </c>
      <c r="Q45" s="25" t="str">
        <f t="shared" ref="Q45:Q46" si="14">TEXT((O45-P45)*60,"00")</f>
        <v>31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31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88.516666666666666</v>
      </c>
      <c r="X45" s="22">
        <f t="shared" ref="X45:X46" si="20">IF(R45="",W45,IF(R45="N",IF(U45="E",180+W45,180-W45),IF(U45="E",360-W45,W45)))</f>
        <v>91.483333333333334</v>
      </c>
      <c r="Y45" s="22">
        <f t="shared" ref="Y45:Y46" si="21">RADIANS(X45)</f>
        <v>1.5966853773661458</v>
      </c>
      <c r="Z45" s="64"/>
      <c r="AA45" s="58">
        <f t="shared" ref="AA45:AA46" si="22">-M45*COS(Y45)</f>
        <v>1.1960851091725433</v>
      </c>
      <c r="AB45" s="58">
        <f t="shared" ref="AB45:AB46" si="23">-M45*SIN(Y45)</f>
        <v>-46.190101541474434</v>
      </c>
      <c r="AC45" s="64"/>
      <c r="AD45" s="82">
        <f t="shared" ref="AD45:AD46" si="24">$AA$40/$M$40*M45</f>
        <v>3.0482858714439905E-5</v>
      </c>
      <c r="AE45" s="82">
        <f t="shared" ref="AE45:AE46" si="25">$AB$40/$M$40*M45</f>
        <v>2.1079445515258258E-4</v>
      </c>
      <c r="AF45" s="22">
        <f t="shared" ref="AF45:AF46" si="26">AA45-AD45</f>
        <v>1.1960546263138288</v>
      </c>
      <c r="AG45" s="22">
        <f t="shared" ref="AG45:AG46" si="27">AB45-AE45</f>
        <v>-46.190312335929583</v>
      </c>
      <c r="AH45" s="64"/>
      <c r="AI45" s="25">
        <f t="shared" ref="AI45:AI46" si="28">A45</f>
        <v>4</v>
      </c>
      <c r="AJ45" s="82">
        <f t="shared" ref="AJ45:AJ46" si="29">AJ44+AF44</f>
        <v>721223.93454226467</v>
      </c>
      <c r="AK45" s="82">
        <f t="shared" ref="AK45:AK46" si="30">AK44+AG44</f>
        <v>459222.78729852999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74.819999999832362</v>
      </c>
      <c r="AO45" s="18">
        <f t="shared" ref="AO45:AO46" si="33">AN45*G45</f>
        <v>3455.9357999924309</v>
      </c>
      <c r="AP45" s="9" t="str">
        <f t="shared" ref="AP45:AP46" si="34">D45&amp;","&amp;C45</f>
        <v>459222.79,721223.93</v>
      </c>
    </row>
    <row r="46" spans="1:44" s="46" customFormat="1">
      <c r="A46" s="20">
        <f t="shared" si="2"/>
        <v>5</v>
      </c>
      <c r="B46" s="44"/>
      <c r="C46" s="60">
        <v>721225.13</v>
      </c>
      <c r="D46" s="60">
        <v>459176.6</v>
      </c>
      <c r="E46" s="79"/>
      <c r="F46" s="72">
        <f t="shared" si="3"/>
        <v>-36.809999999939464</v>
      </c>
      <c r="G46" s="72">
        <f t="shared" si="4"/>
        <v>-0.95000000001164153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36.822256856357484</v>
      </c>
      <c r="N46" s="22">
        <f t="shared" si="11"/>
        <v>2.5802476614652271E-2</v>
      </c>
      <c r="O46" s="22">
        <f t="shared" si="12"/>
        <v>1.4783730110045794</v>
      </c>
      <c r="P46" s="24" t="str">
        <f t="shared" si="13"/>
        <v>01</v>
      </c>
      <c r="Q46" s="25" t="str">
        <f t="shared" si="14"/>
        <v>29</v>
      </c>
      <c r="R46" s="23" t="str">
        <f t="shared" si="15"/>
        <v>N</v>
      </c>
      <c r="S46" s="25" t="str">
        <f t="shared" si="16"/>
        <v>01</v>
      </c>
      <c r="T46" s="25" t="str">
        <f t="shared" si="17"/>
        <v>29</v>
      </c>
      <c r="U46" s="24" t="str">
        <f t="shared" si="18"/>
        <v>E</v>
      </c>
      <c r="V46" s="44"/>
      <c r="W46" s="22">
        <f t="shared" si="19"/>
        <v>1.4833333333333334</v>
      </c>
      <c r="X46" s="22">
        <f t="shared" si="20"/>
        <v>181.48333333333332</v>
      </c>
      <c r="Y46" s="22">
        <f t="shared" si="21"/>
        <v>3.1674817041610424</v>
      </c>
      <c r="Z46" s="64"/>
      <c r="AA46" s="58">
        <f t="shared" si="22"/>
        <v>36.80991761673441</v>
      </c>
      <c r="AB46" s="58">
        <f t="shared" si="23"/>
        <v>0.95318678378983657</v>
      </c>
      <c r="AC46" s="64"/>
      <c r="AD46" s="82">
        <f t="shared" si="24"/>
        <v>2.4292467012517197E-5</v>
      </c>
      <c r="AE46" s="82">
        <f t="shared" si="25"/>
        <v>1.6798678221704761E-4</v>
      </c>
      <c r="AF46" s="22">
        <f t="shared" si="26"/>
        <v>36.809893324267399</v>
      </c>
      <c r="AG46" s="22">
        <f t="shared" si="27"/>
        <v>0.95301879700761949</v>
      </c>
      <c r="AH46" s="64"/>
      <c r="AI46" s="25">
        <f t="shared" si="28"/>
        <v>5</v>
      </c>
      <c r="AJ46" s="82">
        <f t="shared" si="29"/>
        <v>721225.13059689093</v>
      </c>
      <c r="AK46" s="82">
        <f t="shared" si="30"/>
        <v>459176.59698619408</v>
      </c>
      <c r="AL46" s="66"/>
      <c r="AM46" s="9" t="str">
        <f t="shared" si="31"/>
        <v>5 - 1</v>
      </c>
      <c r="AN46" s="18">
        <f t="shared" si="32"/>
        <v>36.809999999939464</v>
      </c>
      <c r="AO46" s="18">
        <f t="shared" si="33"/>
        <v>-34.969500000371013</v>
      </c>
      <c r="AP46" s="9" t="str">
        <f t="shared" si="34"/>
        <v>459176.6,721225.13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19" workbookViewId="0">
      <selection activeCell="D48" sqref="D4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72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64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63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73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3078.4942999968216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1539.2471499984108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9.9392241545595544E-3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16356.469890562585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162.57062061960571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-5.9958372178599006E-3</v>
      </c>
      <c r="AB40" s="91">
        <f>SUM(AB42:AB65536)</f>
        <v>-7.9270494417220672E-3</v>
      </c>
      <c r="AC40" s="91"/>
      <c r="AD40" s="91">
        <f>SUM(AD42:AD65536)</f>
        <v>-5.9958372178598998E-3</v>
      </c>
      <c r="AE40" s="91">
        <f>SUM(AE42:AE65536)</f>
        <v>-7.9270494417220672E-3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721369.07235757308</v>
      </c>
      <c r="AK40" s="92">
        <f>AK44+AG44</f>
        <v>459180.58110637782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-110.1600000000326</v>
      </c>
      <c r="G41" s="72">
        <f>IF(D42=0,D41-$D$41,D41-D42)</f>
        <v>3270.6599999999744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3272.5146388060421</v>
      </c>
      <c r="N41" s="36">
        <f>IF(F41=0,,ATAN(G41/F41))</f>
        <v>-1.5371277791246463</v>
      </c>
      <c r="O41" s="36">
        <f>ABS(DEGREES(N41))</f>
        <v>88.070934316159637</v>
      </c>
      <c r="P41" s="37" t="str">
        <f>TEXT(INT(O41),"00")</f>
        <v>88</v>
      </c>
      <c r="Q41" s="38" t="str">
        <f>TEXT((O41-P41)*60,"00")</f>
        <v>04</v>
      </c>
      <c r="R41" s="39" t="str">
        <f>IF(L41="",IF(F41&gt;0,"S","N"),"")</f>
        <v>N</v>
      </c>
      <c r="S41" s="25" t="str">
        <f>IF(L41="",IF(INT(Q41)=60,INT(P41+1),P41),"due")</f>
        <v>88</v>
      </c>
      <c r="T41" s="38" t="str">
        <f>IF(L41="",IF(INT(Q41)=60,"00",Q41),L41)</f>
        <v>04</v>
      </c>
      <c r="U41" s="40" t="str">
        <f>IF(L41="",IF(G41&gt;0,"W","E"),"")</f>
        <v>W</v>
      </c>
      <c r="V41" s="41"/>
      <c r="W41" s="22">
        <f>IF(S41="due",90*(I41+K41),S41+T41/60)</f>
        <v>88.066666666666663</v>
      </c>
      <c r="X41" s="22">
        <f>IF(R41="",W41,IF(R41="N",IF(U41="E",180+W41,180-W41),IF(U41="E",360-W41,W41)))</f>
        <v>91.933333333333337</v>
      </c>
      <c r="Y41" s="22">
        <f>RADIANS(X41)</f>
        <v>1.6045393590001205</v>
      </c>
      <c r="Z41" s="64"/>
      <c r="AA41" s="58">
        <f>-M41*COS(Y41)</f>
        <v>110.40361328338319</v>
      </c>
      <c r="AB41" s="58">
        <f>-M41*SIN(Y41)</f>
        <v>-3270.651785710887</v>
      </c>
      <c r="AC41" s="64"/>
      <c r="AD41" s="22">
        <v>0</v>
      </c>
      <c r="AE41" s="22">
        <v>0</v>
      </c>
      <c r="AF41" s="22">
        <f t="shared" ref="AF41:AG43" si="0">AA41-AD41</f>
        <v>110.40361328338319</v>
      </c>
      <c r="AG41" s="22">
        <f t="shared" si="0"/>
        <v>-3270.651785710887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721338.78</v>
      </c>
      <c r="D42" s="60">
        <v>459179.56</v>
      </c>
      <c r="E42" s="79"/>
      <c r="F42" s="72">
        <f>IF(C43=0,C42-$C$42,C42-C43)</f>
        <v>-1.3399999999674037</v>
      </c>
      <c r="G42" s="72">
        <f>IF(D43=0,D42-$D$42,D42-D43)</f>
        <v>51.119999999995343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51.137559581969064</v>
      </c>
      <c r="N42" s="36">
        <f>IF(F42=0,,ATAN(G42/F42))</f>
        <v>-1.5445894954931696</v>
      </c>
      <c r="O42" s="36">
        <f>ABS(DEGREES(N42))</f>
        <v>88.498459171999713</v>
      </c>
      <c r="P42" s="37" t="str">
        <f>TEXT(INT(O42),"00")</f>
        <v>88</v>
      </c>
      <c r="Q42" s="38" t="str">
        <f>TEXT((O42-P42)*60,"00")</f>
        <v>30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30</v>
      </c>
      <c r="U42" s="40" t="str">
        <f>IF(L42="",IF(G42&gt;0,"W","E"),"")</f>
        <v>W</v>
      </c>
      <c r="V42" s="44"/>
      <c r="W42" s="22">
        <f>IF(S42="due",90*(I42+K42),S42+T42/60)</f>
        <v>88.5</v>
      </c>
      <c r="X42" s="22">
        <f>IF(R42="",W42,IF(R42="N",IF(U42="E",180+W42,180-W42),IF(U42="E",360-W42,W42)))</f>
        <v>91.5</v>
      </c>
      <c r="Y42" s="22">
        <f>RADIANS(X42)</f>
        <v>1.5969762655748114</v>
      </c>
      <c r="Z42" s="64"/>
      <c r="AA42" s="58">
        <f>-M42*COS(Y42)</f>
        <v>1.3386252537679808</v>
      </c>
      <c r="AB42" s="58">
        <f>-M42*SIN(Y42)</f>
        <v>-51.120036017489369</v>
      </c>
      <c r="AC42" s="64"/>
      <c r="AD42" s="82">
        <f>$AA$40/$M$40*M42</f>
        <v>-1.8860264038084223E-3</v>
      </c>
      <c r="AE42" s="82">
        <f>$AB$40/$M$40*M42</f>
        <v>-2.4935007419562621E-3</v>
      </c>
      <c r="AF42" s="22">
        <f t="shared" si="0"/>
        <v>1.3405112801717893</v>
      </c>
      <c r="AG42" s="22">
        <f t="shared" si="0"/>
        <v>-51.117542516747413</v>
      </c>
      <c r="AH42" s="63"/>
      <c r="AI42" s="38">
        <f>A42</f>
        <v>1</v>
      </c>
      <c r="AJ42" s="82">
        <f t="shared" ref="AJ42:AK44" si="1">AJ41+AF41</f>
        <v>721339.02361328341</v>
      </c>
      <c r="AK42" s="82">
        <f t="shared" si="1"/>
        <v>459179.56821428909</v>
      </c>
      <c r="AL42" s="66"/>
      <c r="AM42" s="9" t="str">
        <f>IF(A43=0,A42&amp;" - 1",A42&amp;" - "&amp;A43)</f>
        <v>1 - 2</v>
      </c>
      <c r="AN42" s="18">
        <f>F42</f>
        <v>-1.3399999999674037</v>
      </c>
      <c r="AO42" s="18">
        <f>AN42*G42</f>
        <v>-68.500799998327437</v>
      </c>
      <c r="AP42" s="9" t="str">
        <f>D42&amp;","&amp;C42</f>
        <v>459179.56,721338.78</v>
      </c>
    </row>
    <row r="43" spans="1:44">
      <c r="A43" s="20">
        <f>A42+1</f>
        <v>2</v>
      </c>
      <c r="B43" s="44"/>
      <c r="C43" s="60">
        <v>721340.12</v>
      </c>
      <c r="D43" s="60">
        <v>459128.44</v>
      </c>
      <c r="E43" s="79"/>
      <c r="F43" s="72">
        <f>IF(C44=0,C43-$C$42,C43-C44)</f>
        <v>-29.989999999990687</v>
      </c>
      <c r="G43" s="72">
        <f>IF(D44=0,D43-$D$42,D43-D44)</f>
        <v>-0.77999999996973202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30.000141666322079</v>
      </c>
      <c r="N43" s="36">
        <f>IF(F43=0,,ATAN(G43/F43))</f>
        <v>2.6002807405367187E-2</v>
      </c>
      <c r="O43" s="36">
        <f>ABS(DEGREES(N43))</f>
        <v>1.4898511198190625</v>
      </c>
      <c r="P43" s="37" t="str">
        <f>TEXT(INT(O43),"00")</f>
        <v>01</v>
      </c>
      <c r="Q43" s="38" t="str">
        <f>TEXT((O43-P43)*60,"00")</f>
        <v>29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29</v>
      </c>
      <c r="U43" s="40" t="str">
        <f>IF(L43="",IF(G43&gt;0,"W","E"),"")</f>
        <v>E</v>
      </c>
      <c r="V43" s="44"/>
      <c r="W43" s="22">
        <f>IF(S43="due",90*(I43+K43),S43+T43/60)</f>
        <v>1.4833333333333334</v>
      </c>
      <c r="X43" s="22">
        <f>IF(R43="",W43,IF(R43="N",IF(U43="E",180+W43,180-W43),IF(U43="E",360-W43,W43)))</f>
        <v>181.48333333333332</v>
      </c>
      <c r="Y43" s="22">
        <f>RADIANS(X43)</f>
        <v>3.1674817041610424</v>
      </c>
      <c r="Z43" s="64"/>
      <c r="AA43" s="58">
        <f>-M43*COS(Y43)</f>
        <v>29.990088536276545</v>
      </c>
      <c r="AB43" s="58">
        <f>-M43*SIN(Y43)</f>
        <v>0.7765884274750493</v>
      </c>
      <c r="AC43" s="64"/>
      <c r="AD43" s="82">
        <f>$AA$40/$M$40*M43</f>
        <v>-1.1064481716219195E-3</v>
      </c>
      <c r="AE43" s="82">
        <f>$AB$40/$M$40*M43</f>
        <v>-1.4628264648386389E-3</v>
      </c>
      <c r="AF43" s="22">
        <f t="shared" si="0"/>
        <v>29.991194984448168</v>
      </c>
      <c r="AG43" s="22">
        <f t="shared" si="0"/>
        <v>0.77805125393988794</v>
      </c>
      <c r="AH43" s="64"/>
      <c r="AI43" s="25">
        <f>A43</f>
        <v>2</v>
      </c>
      <c r="AJ43" s="82">
        <f t="shared" si="1"/>
        <v>721340.36412456364</v>
      </c>
      <c r="AK43" s="82">
        <f t="shared" si="1"/>
        <v>459128.45067177236</v>
      </c>
      <c r="AL43" s="66"/>
      <c r="AM43" s="9" t="str">
        <f>IF(A44=0,A43&amp;" - 1",A43&amp;" - "&amp;A44)</f>
        <v>2 - 3</v>
      </c>
      <c r="AN43" s="18">
        <f>AN42+F42+F43</f>
        <v>-32.669999999925494</v>
      </c>
      <c r="AO43" s="18">
        <f>AN43*G43</f>
        <v>25.482599998953031</v>
      </c>
      <c r="AP43" s="9" t="str">
        <f>D43&amp;","&amp;C43</f>
        <v>459128.44,721340.12</v>
      </c>
    </row>
    <row r="44" spans="1:44" s="46" customFormat="1">
      <c r="A44" s="20">
        <f>A43+1</f>
        <v>3</v>
      </c>
      <c r="B44" s="44"/>
      <c r="C44" s="60">
        <v>721370.11</v>
      </c>
      <c r="D44" s="60">
        <v>459129.22</v>
      </c>
      <c r="E44" s="79"/>
      <c r="F44" s="72">
        <f>IF(C45=0,C44-$C$42,C44-C45)</f>
        <v>1.2800000000279397</v>
      </c>
      <c r="G44" s="72">
        <f>IF(D45=0,D44-$D$42,D44-D45)</f>
        <v>-51.350000000034925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51.365950784577699</v>
      </c>
      <c r="N44" s="22">
        <f>IF(F44=0,,ATAN(G44/F44))</f>
        <v>-1.5458745159319274</v>
      </c>
      <c r="O44" s="22">
        <f>ABS(DEGREES(N44))</f>
        <v>88.57208541972858</v>
      </c>
      <c r="P44" s="24" t="str">
        <f>TEXT(INT(O44),"00")</f>
        <v>88</v>
      </c>
      <c r="Q44" s="25" t="str">
        <f>TEXT((O44-P44)*60,"00")</f>
        <v>34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34</v>
      </c>
      <c r="U44" s="24" t="str">
        <f>IF(L44="",IF(G44&gt;0,"W","E"),"")</f>
        <v>E</v>
      </c>
      <c r="V44" s="44"/>
      <c r="W44" s="22">
        <f>IF(S44="due",90*(I44+K44),S44+T44/60)</f>
        <v>88.566666666666663</v>
      </c>
      <c r="X44" s="22">
        <f>IF(R44="",W44,IF(R44="N",IF(U44="E",180+W44,180-W44),IF(U44="E",360-W44,W44)))</f>
        <v>271.43333333333334</v>
      </c>
      <c r="Y44" s="22">
        <f>RADIANS(X44)</f>
        <v>4.7374053663299422</v>
      </c>
      <c r="Z44" s="64"/>
      <c r="AA44" s="58">
        <f>-M44*COS(Y44)</f>
        <v>-1.2848564247715</v>
      </c>
      <c r="AB44" s="58">
        <f>-M44*SIN(Y44)</f>
        <v>51.349878714281125</v>
      </c>
      <c r="AC44" s="64"/>
      <c r="AD44" s="82">
        <f>$AA$40/$M$40*M44</f>
        <v>-1.8944497983160735E-3</v>
      </c>
      <c r="AE44" s="82">
        <f>$AB$40/$M$40*M44</f>
        <v>-2.504637245884418E-3</v>
      </c>
      <c r="AF44" s="22">
        <f>AA44-AD44</f>
        <v>-1.282961974973184</v>
      </c>
      <c r="AG44" s="22">
        <f>AB44-AE44</f>
        <v>51.35238335152701</v>
      </c>
      <c r="AH44" s="64"/>
      <c r="AI44" s="25">
        <f>A44</f>
        <v>3</v>
      </c>
      <c r="AJ44" s="82">
        <f t="shared" si="1"/>
        <v>721370.35531954805</v>
      </c>
      <c r="AK44" s="82">
        <f t="shared" si="1"/>
        <v>459129.22872302629</v>
      </c>
      <c r="AL44" s="66"/>
      <c r="AM44" s="9" t="str">
        <f>IF(A45=0,A44&amp;" - 1",A44&amp;" - "&amp;A45)</f>
        <v>3 - 4</v>
      </c>
      <c r="AN44" s="18">
        <f>AN43+F43+F44</f>
        <v>-61.379999999888241</v>
      </c>
      <c r="AO44" s="18">
        <f>AN44*G44</f>
        <v>3151.8629999964051</v>
      </c>
      <c r="AP44" s="9" t="str">
        <f>D44&amp;","&amp;C44</f>
        <v>459129.22,721370.11</v>
      </c>
    </row>
    <row r="45" spans="1:44" s="46" customFormat="1">
      <c r="A45" s="20">
        <f>A44+1</f>
        <v>4</v>
      </c>
      <c r="B45" s="44"/>
      <c r="C45" s="60">
        <v>721368.83</v>
      </c>
      <c r="D45" s="60">
        <v>459180.57</v>
      </c>
      <c r="E45" s="79"/>
      <c r="F45" s="72">
        <f>IF(C46=0,C45-$C$42,C45-C46)</f>
        <v>30.049999999930151</v>
      </c>
      <c r="G45" s="72">
        <f>IF(D46=0,D45-$D$42,D45-D46)</f>
        <v>1.0100000000093132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30.066968586736856</v>
      </c>
      <c r="N45" s="22">
        <f>IF(F45=0,,ATAN(G45/F45))</f>
        <v>3.3598001112488923E-2</v>
      </c>
      <c r="O45" s="22">
        <f>ABS(DEGREES(N45))</f>
        <v>1.92502366382146</v>
      </c>
      <c r="P45" s="24" t="str">
        <f>TEXT(INT(O45),"00")</f>
        <v>01</v>
      </c>
      <c r="Q45" s="25" t="str">
        <f>TEXT((O45-P45)*60,"00")</f>
        <v>56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56</v>
      </c>
      <c r="U45" s="24" t="str">
        <f>IF(L45="",IF(G45&gt;0,"W","E"),"")</f>
        <v>W</v>
      </c>
      <c r="V45" s="44"/>
      <c r="W45" s="22">
        <f>IF(S45="due",90*(I45+K45),S45+T45/60)</f>
        <v>1.9333333333333333</v>
      </c>
      <c r="X45" s="22">
        <f>IF(R45="",W45,IF(R45="N",IF(U45="E",180+W45,180-W45),IF(U45="E",360-W45,W45)))</f>
        <v>1.9333333333333333</v>
      </c>
      <c r="Y45" s="22">
        <f>RADIANS(X45)</f>
        <v>3.3743032205223705E-2</v>
      </c>
      <c r="Z45" s="64"/>
      <c r="AA45" s="58">
        <f>-M45*COS(Y45)</f>
        <v>-30.049853202490883</v>
      </c>
      <c r="AB45" s="58">
        <f>-M45*SIN(Y45)</f>
        <v>-1.0143581737085261</v>
      </c>
      <c r="AC45" s="64"/>
      <c r="AD45" s="82">
        <f>$AA$40/$M$40*M45</f>
        <v>-1.1089128441134851E-3</v>
      </c>
      <c r="AE45" s="82">
        <f>$AB$40/$M$40*M45</f>
        <v>-1.4660849890427478E-3</v>
      </c>
      <c r="AF45" s="22">
        <f>AA45-AD45</f>
        <v>-30.04874428964677</v>
      </c>
      <c r="AG45" s="22">
        <f>AB45-AE45</f>
        <v>-1.0128920887194834</v>
      </c>
      <c r="AH45" s="64"/>
      <c r="AI45" s="25">
        <f>A45</f>
        <v>4</v>
      </c>
      <c r="AJ45" s="82">
        <f t="shared" ref="AJ45" si="2">AJ44+AF44</f>
        <v>721369.07235757308</v>
      </c>
      <c r="AK45" s="82">
        <f t="shared" ref="AK45" si="3">AK44+AG44</f>
        <v>459180.58110637782</v>
      </c>
      <c r="AL45" s="66"/>
      <c r="AM45" s="9" t="str">
        <f>IF(A46=0,A45&amp;" - 1",A45&amp;" - "&amp;A46)</f>
        <v>4 - 1</v>
      </c>
      <c r="AN45" s="18">
        <f>AN44+F44+F45</f>
        <v>-30.049999999930151</v>
      </c>
      <c r="AO45" s="18">
        <f>AN45*G45</f>
        <v>-30.350500000209315</v>
      </c>
      <c r="AP45" s="9" t="str">
        <f>D45&amp;","&amp;C45</f>
        <v>459180.57,721368.83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19" workbookViewId="0">
      <selection activeCell="M29" sqref="M2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75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77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64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63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2736.6234000002614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1368.3117000001307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5.1184391824309677E-3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30360.375752857843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155.39773684675467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-1.5228986300204195E-3</v>
      </c>
      <c r="AB40" s="91">
        <f>SUM(AB42:AB65536)</f>
        <v>-4.8866347752749562E-3</v>
      </c>
      <c r="AC40" s="91"/>
      <c r="AD40" s="91">
        <f>SUM(AD42:AD65536)</f>
        <v>-1.5228986300204197E-3</v>
      </c>
      <c r="AE40" s="91">
        <f>SUM(AE42:AE65536)</f>
        <v>-4.8866347752749562E-3</v>
      </c>
      <c r="AF40" s="91">
        <f>SUM(AF42:AF65536)</f>
        <v>-7.1054273576010019E-15</v>
      </c>
      <c r="AG40" s="91">
        <f>SUM(AG42:AG65536)</f>
        <v>0</v>
      </c>
      <c r="AH40" s="92"/>
      <c r="AI40" s="93">
        <v>1</v>
      </c>
      <c r="AJ40" s="92">
        <f>AJ44+AF44</f>
        <v>721419.22095488966</v>
      </c>
      <c r="AK40" s="92">
        <f>AK44+AG44</f>
        <v>459228.4898268932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-170.14000000001397</v>
      </c>
      <c r="G41" s="72">
        <f>IF(D42=0,D41-$D$41,D41-D42)</f>
        <v>3268.8699999999953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3273.2947769029261</v>
      </c>
      <c r="N41" s="36">
        <f>IF(F41=0,,ATAN(G41/F41))</f>
        <v>-1.5187946840857955</v>
      </c>
      <c r="O41" s="36">
        <f>ABS(DEGREES(N41))</f>
        <v>87.020525345021269</v>
      </c>
      <c r="P41" s="37" t="str">
        <f>TEXT(INT(O41),"00")</f>
        <v>87</v>
      </c>
      <c r="Q41" s="38" t="str">
        <f>TEXT((O41-P41)*60,"00")</f>
        <v>01</v>
      </c>
      <c r="R41" s="39" t="str">
        <f>IF(L41="",IF(F41&gt;0,"S","N"),"")</f>
        <v>N</v>
      </c>
      <c r="S41" s="25" t="str">
        <f>IF(L41="",IF(INT(Q41)=60,INT(P41+1),P41),"due")</f>
        <v>87</v>
      </c>
      <c r="T41" s="38" t="str">
        <f>IF(L41="",IF(INT(Q41)=60,"00",Q41),L41)</f>
        <v>01</v>
      </c>
      <c r="U41" s="40" t="str">
        <f>IF(L41="",IF(G41&gt;0,"W","E"),"")</f>
        <v>W</v>
      </c>
      <c r="V41" s="41"/>
      <c r="W41" s="22">
        <f>IF(S41="due",90*(I41+K41),S41+T41/60)</f>
        <v>87.016666666666666</v>
      </c>
      <c r="X41" s="22">
        <f>IF(R41="",W41,IF(R41="N",IF(U41="E",180+W41,180-W41),IF(U41="E",360-W41,W41)))</f>
        <v>92.983333333333334</v>
      </c>
      <c r="Y41" s="22">
        <f>RADIANS(X41)</f>
        <v>1.6228653161460607</v>
      </c>
      <c r="Z41" s="64"/>
      <c r="AA41" s="58">
        <f>-M41*COS(Y41)</f>
        <v>170.36014703184676</v>
      </c>
      <c r="AB41" s="58">
        <f>-M41*SIN(Y41)</f>
        <v>-3268.858534229229</v>
      </c>
      <c r="AC41" s="64"/>
      <c r="AD41" s="22">
        <v>0</v>
      </c>
      <c r="AE41" s="22">
        <v>0</v>
      </c>
      <c r="AF41" s="22">
        <f t="shared" ref="AF41:AG43" si="0">AA41-AD41</f>
        <v>170.36014703184676</v>
      </c>
      <c r="AG41" s="22">
        <f t="shared" si="0"/>
        <v>-3268.858534229229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721398.76</v>
      </c>
      <c r="D42" s="60">
        <v>459181.35</v>
      </c>
      <c r="E42" s="79"/>
      <c r="F42" s="72">
        <f>IF(C43=0,C42-$C$42,C42-C43)</f>
        <v>-24.989999999990687</v>
      </c>
      <c r="G42" s="72">
        <f>IF(D43=0,D42-$D$42,D42-D43)</f>
        <v>-0.65000000002328306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24.998451952062247</v>
      </c>
      <c r="N42" s="36">
        <f>IF(F42=0,,ATAN(G42/F42))</f>
        <v>2.6004540839794123E-2</v>
      </c>
      <c r="O42" s="36">
        <f>ABS(DEGREES(N42))</f>
        <v>1.4899504382957887</v>
      </c>
      <c r="P42" s="37" t="str">
        <f>TEXT(INT(O42),"00")</f>
        <v>01</v>
      </c>
      <c r="Q42" s="38" t="str">
        <f>TEXT((O42-P42)*60,"00")</f>
        <v>29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29</v>
      </c>
      <c r="U42" s="40" t="str">
        <f>IF(L42="",IF(G42&gt;0,"W","E"),"")</f>
        <v>E</v>
      </c>
      <c r="V42" s="44"/>
      <c r="W42" s="22">
        <f>IF(S42="due",90*(I42+K42),S42+T42/60)</f>
        <v>1.4833333333333334</v>
      </c>
      <c r="X42" s="22">
        <f>IF(R42="",W42,IF(R42="N",IF(U42="E",180+W42,180-W42),IF(U42="E",360-W42,W42)))</f>
        <v>181.48333333333332</v>
      </c>
      <c r="Y42" s="22">
        <f>RADIANS(X42)</f>
        <v>3.1674817041610424</v>
      </c>
      <c r="Z42" s="64"/>
      <c r="AA42" s="58">
        <f>-M42*COS(Y42)</f>
        <v>24.990074902006739</v>
      </c>
      <c r="AB42" s="58">
        <f>-M42*SIN(Y42)</f>
        <v>0.6471138938839095</v>
      </c>
      <c r="AC42" s="64"/>
      <c r="AD42" s="82">
        <f>$AA$40/$M$40*M42</f>
        <v>-2.4498495925953981E-4</v>
      </c>
      <c r="AE42" s="82">
        <f>$AB$40/$M$40*M42</f>
        <v>-7.8610092473517675E-4</v>
      </c>
      <c r="AF42" s="22">
        <f t="shared" si="0"/>
        <v>24.990319886965999</v>
      </c>
      <c r="AG42" s="22">
        <f t="shared" si="0"/>
        <v>0.64789999480864469</v>
      </c>
      <c r="AH42" s="63"/>
      <c r="AI42" s="38">
        <f>A42</f>
        <v>1</v>
      </c>
      <c r="AJ42" s="82">
        <f t="shared" ref="AJ42:AK44" si="1">AJ41+AF41</f>
        <v>721398.98014703183</v>
      </c>
      <c r="AK42" s="82">
        <f t="shared" si="1"/>
        <v>459181.36146577075</v>
      </c>
      <c r="AL42" s="66"/>
      <c r="AM42" s="9" t="str">
        <f>IF(A43=0,A42&amp;" - 1",A42&amp;" - "&amp;A43)</f>
        <v>1 - 2</v>
      </c>
      <c r="AN42" s="18">
        <f>F42</f>
        <v>-24.989999999990687</v>
      </c>
      <c r="AO42" s="18">
        <f>AN42*G42</f>
        <v>16.243500000575789</v>
      </c>
      <c r="AP42" s="9" t="str">
        <f>D42&amp;","&amp;C42</f>
        <v>459181.35,721398.76</v>
      </c>
    </row>
    <row r="43" spans="1:44">
      <c r="A43" s="20">
        <f>A42+1</f>
        <v>2</v>
      </c>
      <c r="B43" s="44"/>
      <c r="C43" s="60">
        <v>721423.75</v>
      </c>
      <c r="D43" s="60">
        <v>459182</v>
      </c>
      <c r="E43" s="79"/>
      <c r="F43" s="72">
        <f>IF(C44=0,C43-$C$42,C43-C44)</f>
        <v>-10.82999999995809</v>
      </c>
      <c r="G43" s="72">
        <f>IF(D44=0,D43-$D$42,D43-D44)</f>
        <v>-0.14000000001396984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10.830904855970998</v>
      </c>
      <c r="N43" s="36">
        <f>IF(F43=0,,ATAN(G43/F43))</f>
        <v>1.292633447724615E-2</v>
      </c>
      <c r="O43" s="36">
        <f>ABS(DEGREES(N43))</f>
        <v>0.74062441012064961</v>
      </c>
      <c r="P43" s="37" t="str">
        <f>TEXT(INT(O43),"00")</f>
        <v>00</v>
      </c>
      <c r="Q43" s="38" t="str">
        <f>TEXT((O43-P43)*60,"00")</f>
        <v>44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44</v>
      </c>
      <c r="U43" s="40" t="str">
        <f>IF(L43="",IF(G43&gt;0,"W","E"),"")</f>
        <v>E</v>
      </c>
      <c r="V43" s="44"/>
      <c r="W43" s="22">
        <f>IF(S43="due",90*(I43+K43),S43+T43/60)</f>
        <v>0.73333333333333328</v>
      </c>
      <c r="X43" s="22">
        <f>IF(R43="",W43,IF(R43="N",IF(U43="E",180+W43,180-W43),IF(U43="E",360-W43,W43)))</f>
        <v>180.73333333333332</v>
      </c>
      <c r="Y43" s="22">
        <f>RADIANS(X43)</f>
        <v>3.1543917347710848</v>
      </c>
      <c r="Z43" s="64"/>
      <c r="AA43" s="58">
        <f>-M43*COS(Y43)</f>
        <v>10.830017727732208</v>
      </c>
      <c r="AB43" s="58">
        <f>-M43*SIN(Y43)</f>
        <v>0.13862184568896849</v>
      </c>
      <c r="AC43" s="64"/>
      <c r="AD43" s="82">
        <f>$AA$40/$M$40*M43</f>
        <v>-1.0614292396874254E-4</v>
      </c>
      <c r="AE43" s="82">
        <f>$AB$40/$M$40*M43</f>
        <v>-3.4058846281059975E-4</v>
      </c>
      <c r="AF43" s="22">
        <f t="shared" si="0"/>
        <v>10.830123870656177</v>
      </c>
      <c r="AG43" s="22">
        <f t="shared" si="0"/>
        <v>0.13896243415177909</v>
      </c>
      <c r="AH43" s="64"/>
      <c r="AI43" s="25">
        <f>A43</f>
        <v>2</v>
      </c>
      <c r="AJ43" s="82">
        <f t="shared" si="1"/>
        <v>721423.97046691878</v>
      </c>
      <c r="AK43" s="82">
        <f t="shared" si="1"/>
        <v>459182.00936576555</v>
      </c>
      <c r="AL43" s="66"/>
      <c r="AM43" s="9" t="str">
        <f>IF(A44=0,A43&amp;" - 1",A43&amp;" - "&amp;A44)</f>
        <v>2 - 3</v>
      </c>
      <c r="AN43" s="18">
        <f>AN42+F42+F43</f>
        <v>-60.809999999939464</v>
      </c>
      <c r="AO43" s="18">
        <f>AN43*G43</f>
        <v>8.5134000008410311</v>
      </c>
      <c r="AP43" s="9" t="str">
        <f>D43&amp;","&amp;C43</f>
        <v>459182,721423.75</v>
      </c>
    </row>
    <row r="44" spans="1:44" s="46" customFormat="1">
      <c r="A44" s="20">
        <f>A43+1</f>
        <v>3</v>
      </c>
      <c r="B44" s="44"/>
      <c r="C44" s="60">
        <v>721434.58</v>
      </c>
      <c r="D44" s="60">
        <v>459182.14</v>
      </c>
      <c r="E44" s="79"/>
      <c r="F44" s="72">
        <f>IF(C45=0,C44-$C$42,C44-C45)</f>
        <v>15.57999999995809</v>
      </c>
      <c r="G44" s="72">
        <f>IF(D45=0,D44-$D$42,D44-D45)</f>
        <v>-46.339999999967404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48.888976262503931</v>
      </c>
      <c r="N44" s="22">
        <f>IF(F44=0,,ATAN(G44/F44))</f>
        <v>-1.2464584560506085</v>
      </c>
      <c r="O44" s="22">
        <f>ABS(DEGREES(N44))</f>
        <v>71.41680887009268</v>
      </c>
      <c r="P44" s="24" t="str">
        <f>TEXT(INT(O44),"00")</f>
        <v>71</v>
      </c>
      <c r="Q44" s="25" t="str">
        <f>TEXT((O44-P44)*60,"00")</f>
        <v>25</v>
      </c>
      <c r="R44" s="23" t="str">
        <f>IF(L44="",IF(F44&gt;0,"S","N"),"")</f>
        <v>S</v>
      </c>
      <c r="S44" s="25" t="str">
        <f>IF(L44="",IF(INT(Q44)=60,INT(P44+1),P44),"due")</f>
        <v>71</v>
      </c>
      <c r="T44" s="25" t="str">
        <f>IF(L44="",IF(INT(Q44)=60,"00",Q44),L44)</f>
        <v>25</v>
      </c>
      <c r="U44" s="24" t="str">
        <f>IF(L44="",IF(G44&gt;0,"W","E"),"")</f>
        <v>E</v>
      </c>
      <c r="V44" s="44"/>
      <c r="W44" s="22">
        <f>IF(S44="due",90*(I44+K44),S44+T44/60)</f>
        <v>71.416666666666671</v>
      </c>
      <c r="X44" s="22">
        <f>IF(R44="",W44,IF(R44="N",IF(U44="E",180+W44,180-W44),IF(U44="E",360-W44,W44)))</f>
        <v>288.58333333333331</v>
      </c>
      <c r="Y44" s="22">
        <f>RADIANS(X44)</f>
        <v>5.0367293330469689</v>
      </c>
      <c r="Z44" s="64"/>
      <c r="AA44" s="58">
        <f>-M44*COS(Y44)</f>
        <v>-15.580115011989808</v>
      </c>
      <c r="AB44" s="58">
        <f>-M44*SIN(Y44)</f>
        <v>46.339961331542376</v>
      </c>
      <c r="AC44" s="64"/>
      <c r="AD44" s="82">
        <f>$AA$40/$M$40*M44</f>
        <v>-4.7911222186388573E-4</v>
      </c>
      <c r="AE44" s="82">
        <f>$AB$40/$M$40*M44</f>
        <v>-1.5373619743737782E-3</v>
      </c>
      <c r="AF44" s="22">
        <f>AA44-AD44</f>
        <v>-15.579635899767943</v>
      </c>
      <c r="AG44" s="22">
        <f>AB44-AE44</f>
        <v>46.341498693516748</v>
      </c>
      <c r="AH44" s="64"/>
      <c r="AI44" s="25">
        <f>A44</f>
        <v>3</v>
      </c>
      <c r="AJ44" s="82">
        <f t="shared" si="1"/>
        <v>721434.80059078941</v>
      </c>
      <c r="AK44" s="82">
        <f t="shared" si="1"/>
        <v>459182.14832819969</v>
      </c>
      <c r="AL44" s="66"/>
      <c r="AM44" s="9" t="str">
        <f>IF(A45=0,A44&amp;" - 1",A44&amp;" - "&amp;A45)</f>
        <v>3 - 4</v>
      </c>
      <c r="AN44" s="18">
        <f>AN43+F43+F44</f>
        <v>-56.059999999939464</v>
      </c>
      <c r="AO44" s="18">
        <f>AN44*G44</f>
        <v>2597.8203999953676</v>
      </c>
      <c r="AP44" s="9" t="str">
        <f>D44&amp;","&amp;C44</f>
        <v>459182.14,721434.58</v>
      </c>
    </row>
    <row r="45" spans="1:44" s="46" customFormat="1">
      <c r="A45" s="20">
        <f t="shared" ref="A45:A46" si="2">A44+1</f>
        <v>4</v>
      </c>
      <c r="B45" s="44"/>
      <c r="C45" s="60">
        <v>721419</v>
      </c>
      <c r="D45" s="60">
        <v>459228.48</v>
      </c>
      <c r="E45" s="79"/>
      <c r="F45" s="72">
        <f t="shared" ref="F45:F46" si="3">IF(C46=0,C45-$C$42,C45-C46)</f>
        <v>22.050000000046566</v>
      </c>
      <c r="G45" s="72">
        <f t="shared" ref="G45:G46" si="4">IF(D46=0,D45-$D$42,D45-D46)</f>
        <v>-1.4200000000419095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22.095676047638204</v>
      </c>
      <c r="N45" s="22">
        <f t="shared" ref="N45:N46" si="11">IF(F45=0,,ATAN(G45/F45))</f>
        <v>-6.4310287613272621E-2</v>
      </c>
      <c r="O45" s="22">
        <f t="shared" ref="O45:O46" si="12">ABS(DEGREES(N45))</f>
        <v>3.6847080595129773</v>
      </c>
      <c r="P45" s="24" t="str">
        <f t="shared" ref="P45:P46" si="13">TEXT(INT(O45),"00")</f>
        <v>03</v>
      </c>
      <c r="Q45" s="25" t="str">
        <f t="shared" ref="Q45:Q46" si="14">TEXT((O45-P45)*60,"00")</f>
        <v>41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03</v>
      </c>
      <c r="T45" s="25" t="str">
        <f t="shared" ref="T45:T46" si="17">IF(L45="",IF(INT(Q45)=60,"00",Q45),L45)</f>
        <v>41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3.6833333333333336</v>
      </c>
      <c r="X45" s="22">
        <f t="shared" ref="X45:X46" si="20">IF(R45="",W45,IF(R45="N",IF(U45="E",180+W45,180-W45),IF(U45="E",360-W45,W45)))</f>
        <v>356.31666666666666</v>
      </c>
      <c r="Y45" s="22">
        <f t="shared" ref="Y45:Y46" si="21">RADIANS(X45)</f>
        <v>6.2188990130644619</v>
      </c>
      <c r="Z45" s="64"/>
      <c r="AA45" s="58">
        <f t="shared" ref="AA45:AA46" si="22">-M45*COS(Y45)</f>
        <v>-22.050034064466974</v>
      </c>
      <c r="AB45" s="58">
        <f t="shared" ref="AB45:AB46" si="23">-M45*SIN(Y45)</f>
        <v>1.4194709429990564</v>
      </c>
      <c r="AC45" s="64"/>
      <c r="AD45" s="82">
        <f t="shared" ref="AD45:AD46" si="24">$AA$40/$M$40*M45</f>
        <v>-2.165377402857972E-4</v>
      </c>
      <c r="AE45" s="82">
        <f t="shared" ref="AE45:AE46" si="25">$AB$40/$M$40*M45</f>
        <v>-6.9482027955192617E-4</v>
      </c>
      <c r="AF45" s="22">
        <f t="shared" ref="AF45:AF46" si="26">AA45-AD45</f>
        <v>-22.049817526726688</v>
      </c>
      <c r="AG45" s="22">
        <f t="shared" ref="AG45:AG46" si="27">AB45-AE45</f>
        <v>1.4201657632786084</v>
      </c>
      <c r="AH45" s="64"/>
      <c r="AI45" s="25">
        <f t="shared" ref="AI45:AI46" si="28">A45</f>
        <v>4</v>
      </c>
      <c r="AJ45" s="82">
        <f t="shared" ref="AJ45:AJ46" si="29">AJ44+AF44</f>
        <v>721419.22095488966</v>
      </c>
      <c r="AK45" s="82">
        <f t="shared" ref="AK45:AK46" si="30">AK44+AG44</f>
        <v>459228.4898268932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-18.429999999934807</v>
      </c>
      <c r="AO45" s="18">
        <f t="shared" ref="AO45:AO46" si="33">AN45*G45</f>
        <v>26.170600000679819</v>
      </c>
      <c r="AP45" s="9" t="str">
        <f t="shared" ref="AP45:AP46" si="34">D45&amp;","&amp;C45</f>
        <v>459228.48,721419</v>
      </c>
    </row>
    <row r="46" spans="1:44" s="46" customFormat="1">
      <c r="A46" s="20">
        <f t="shared" si="2"/>
        <v>5</v>
      </c>
      <c r="B46" s="44"/>
      <c r="C46" s="60">
        <v>721396.95</v>
      </c>
      <c r="D46" s="60">
        <v>459229.9</v>
      </c>
      <c r="E46" s="79"/>
      <c r="F46" s="72">
        <f t="shared" si="3"/>
        <v>-1.8100000000558794</v>
      </c>
      <c r="G46" s="72">
        <f t="shared" si="4"/>
        <v>48.550000000046566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48.583727728579291</v>
      </c>
      <c r="N46" s="22">
        <f t="shared" si="11"/>
        <v>-1.5335324311187917</v>
      </c>
      <c r="O46" s="22">
        <f t="shared" si="12"/>
        <v>87.864936049543388</v>
      </c>
      <c r="P46" s="24" t="str">
        <f t="shared" si="13"/>
        <v>87</v>
      </c>
      <c r="Q46" s="25" t="str">
        <f t="shared" si="14"/>
        <v>52</v>
      </c>
      <c r="R46" s="23" t="str">
        <f t="shared" si="15"/>
        <v>N</v>
      </c>
      <c r="S46" s="25" t="str">
        <f t="shared" si="16"/>
        <v>87</v>
      </c>
      <c r="T46" s="25" t="str">
        <f t="shared" si="17"/>
        <v>52</v>
      </c>
      <c r="U46" s="24" t="str">
        <f t="shared" si="18"/>
        <v>W</v>
      </c>
      <c r="V46" s="44"/>
      <c r="W46" s="22">
        <f t="shared" si="19"/>
        <v>87.86666666666666</v>
      </c>
      <c r="X46" s="22">
        <f t="shared" si="20"/>
        <v>92.13333333333334</v>
      </c>
      <c r="Y46" s="22">
        <f t="shared" si="21"/>
        <v>1.6080300175041091</v>
      </c>
      <c r="Z46" s="64"/>
      <c r="AA46" s="58">
        <f t="shared" si="22"/>
        <v>1.8085335480878098</v>
      </c>
      <c r="AB46" s="58">
        <f t="shared" si="23"/>
        <v>-48.550054648889585</v>
      </c>
      <c r="AC46" s="64"/>
      <c r="AD46" s="82">
        <f t="shared" si="24"/>
        <v>-4.7612078464245438E-4</v>
      </c>
      <c r="AE46" s="82">
        <f t="shared" si="25"/>
        <v>-1.5277631338034754E-3</v>
      </c>
      <c r="AF46" s="22">
        <f t="shared" si="26"/>
        <v>1.8090096688724522</v>
      </c>
      <c r="AG46" s="22">
        <f t="shared" si="27"/>
        <v>-48.548526885755784</v>
      </c>
      <c r="AH46" s="64"/>
      <c r="AI46" s="25">
        <f t="shared" si="28"/>
        <v>5</v>
      </c>
      <c r="AJ46" s="82">
        <f t="shared" si="29"/>
        <v>721397.17113736295</v>
      </c>
      <c r="AK46" s="82">
        <f t="shared" si="30"/>
        <v>459229.9099926565</v>
      </c>
      <c r="AL46" s="66"/>
      <c r="AM46" s="9" t="str">
        <f t="shared" si="31"/>
        <v>5 - 1</v>
      </c>
      <c r="AN46" s="18">
        <f t="shared" si="32"/>
        <v>1.8100000000558794</v>
      </c>
      <c r="AO46" s="18">
        <f t="shared" si="33"/>
        <v>87.875500002797224</v>
      </c>
      <c r="AP46" s="9" t="str">
        <f t="shared" si="34"/>
        <v>459229.9,721396.95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17" workbookViewId="0">
      <selection activeCell="C44" sqref="C4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81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77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64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63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82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2883.8184000022907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1441.9092000011453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9.2621832918517166E-3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16886.513162649673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156.40598007272789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5.4045358673171506E-3</v>
      </c>
      <c r="AB40" s="91">
        <f>SUM(AB42:AB65536)</f>
        <v>7.5219034419978792E-3</v>
      </c>
      <c r="AC40" s="91"/>
      <c r="AD40" s="91">
        <f>SUM(AD42:AD65536)</f>
        <v>5.4045358673171506E-3</v>
      </c>
      <c r="AE40" s="91">
        <f>SUM(AE42:AE65536)</f>
        <v>7.5219034419978801E-3</v>
      </c>
      <c r="AF40" s="91">
        <f>SUM(AF42:AF65536)</f>
        <v>0</v>
      </c>
      <c r="AG40" s="91">
        <f>SUM(AG42:AG65536)</f>
        <v>3.6637359812630166E-15</v>
      </c>
      <c r="AH40" s="92"/>
      <c r="AI40" s="93">
        <v>1</v>
      </c>
      <c r="AJ40" s="92">
        <f>AJ44+AF44</f>
        <v>721369.05127935566</v>
      </c>
      <c r="AK40" s="92">
        <f>AK44+AG44</f>
        <v>459180.57916358544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-170.14000000001397</v>
      </c>
      <c r="G41" s="72">
        <f>IF(D42=0,D41-$D$41,D41-D42)</f>
        <v>3268.8699999999953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3273.2947769029261</v>
      </c>
      <c r="N41" s="36">
        <f>IF(F41=0,,ATAN(G41/F41))</f>
        <v>-1.5187946840857955</v>
      </c>
      <c r="O41" s="36">
        <f>ABS(DEGREES(N41))</f>
        <v>87.020525345021269</v>
      </c>
      <c r="P41" s="37" t="str">
        <f>TEXT(INT(O41),"00")</f>
        <v>87</v>
      </c>
      <c r="Q41" s="38" t="str">
        <f>TEXT((O41-P41)*60,"00")</f>
        <v>01</v>
      </c>
      <c r="R41" s="39" t="str">
        <f>IF(L41="",IF(F41&gt;0,"S","N"),"")</f>
        <v>N</v>
      </c>
      <c r="S41" s="25" t="str">
        <f>IF(L41="",IF(INT(Q41)=60,INT(P41+1),P41),"due")</f>
        <v>87</v>
      </c>
      <c r="T41" s="38" t="str">
        <f>IF(L41="",IF(INT(Q41)=60,"00",Q41),L41)</f>
        <v>01</v>
      </c>
      <c r="U41" s="40" t="str">
        <f>IF(L41="",IF(G41&gt;0,"W","E"),"")</f>
        <v>W</v>
      </c>
      <c r="V41" s="41"/>
      <c r="W41" s="22">
        <f>IF(S41="due",90*(I41+K41),S41+T41/60)</f>
        <v>87.016666666666666</v>
      </c>
      <c r="X41" s="22">
        <f>IF(R41="",W41,IF(R41="N",IF(U41="E",180+W41,180-W41),IF(U41="E",360-W41,W41)))</f>
        <v>92.983333333333334</v>
      </c>
      <c r="Y41" s="22">
        <f>RADIANS(X41)</f>
        <v>1.6228653161460607</v>
      </c>
      <c r="Z41" s="64"/>
      <c r="AA41" s="58">
        <f>-M41*COS(Y41)</f>
        <v>170.36014703184676</v>
      </c>
      <c r="AB41" s="58">
        <f>-M41*SIN(Y41)</f>
        <v>-3268.858534229229</v>
      </c>
      <c r="AC41" s="64"/>
      <c r="AD41" s="22">
        <v>0</v>
      </c>
      <c r="AE41" s="22">
        <v>0</v>
      </c>
      <c r="AF41" s="22">
        <f t="shared" ref="AF41:AG43" si="0">AA41-AD41</f>
        <v>170.36014703184676</v>
      </c>
      <c r="AG41" s="22">
        <f t="shared" si="0"/>
        <v>-3268.858534229229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721398.76</v>
      </c>
      <c r="D42" s="60">
        <v>459181.35</v>
      </c>
      <c r="E42" s="79"/>
      <c r="F42" s="72">
        <f>IF(C43=0,C42-$C$42,C42-C43)</f>
        <v>1.8100000000558794</v>
      </c>
      <c r="G42" s="72">
        <f>IF(D43=0,D42-$D$42,D42-D43)</f>
        <v>-48.550000000046566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48.583727728579291</v>
      </c>
      <c r="N42" s="36">
        <f>IF(F42=0,,ATAN(G42/F42))</f>
        <v>-1.5335324311187917</v>
      </c>
      <c r="O42" s="36">
        <f>ABS(DEGREES(N42))</f>
        <v>87.864936049543388</v>
      </c>
      <c r="P42" s="37" t="str">
        <f>TEXT(INT(O42),"00")</f>
        <v>87</v>
      </c>
      <c r="Q42" s="38" t="str">
        <f>TEXT((O42-P42)*60,"00")</f>
        <v>52</v>
      </c>
      <c r="R42" s="39" t="str">
        <f>IF(L42="",IF(F42&gt;0,"S","N"),"")</f>
        <v>S</v>
      </c>
      <c r="S42" s="25" t="str">
        <f>IF(L42="",IF(INT(Q42)=60,INT(P42+1),P42),"due")</f>
        <v>87</v>
      </c>
      <c r="T42" s="38" t="str">
        <f>IF(L42="",IF(INT(Q42)=60,"00",Q42),L42)</f>
        <v>52</v>
      </c>
      <c r="U42" s="40" t="str">
        <f>IF(L42="",IF(G42&gt;0,"W","E"),"")</f>
        <v>E</v>
      </c>
      <c r="V42" s="44"/>
      <c r="W42" s="22">
        <f>IF(S42="due",90*(I42+K42),S42+T42/60)</f>
        <v>87.86666666666666</v>
      </c>
      <c r="X42" s="22">
        <f>IF(R42="",W42,IF(R42="N",IF(U42="E",180+W42,180-W42),IF(U42="E",360-W42,W42)))</f>
        <v>272.13333333333333</v>
      </c>
      <c r="Y42" s="22">
        <f>RADIANS(X42)</f>
        <v>4.7496226710939018</v>
      </c>
      <c r="Z42" s="64"/>
      <c r="AA42" s="58">
        <f>-M42*COS(Y42)</f>
        <v>-1.8085335480877824</v>
      </c>
      <c r="AB42" s="58">
        <f>-M42*SIN(Y42)</f>
        <v>48.550054648889585</v>
      </c>
      <c r="AC42" s="64"/>
      <c r="AD42" s="82">
        <f>$AA$40/$M$40*M42</f>
        <v>1.6787881061515861E-3</v>
      </c>
      <c r="AE42" s="82">
        <f>$AB$40/$M$40*M42</f>
        <v>2.3364970358343072E-3</v>
      </c>
      <c r="AF42" s="22">
        <f t="shared" si="0"/>
        <v>-1.810212336193934</v>
      </c>
      <c r="AG42" s="22">
        <f t="shared" si="0"/>
        <v>48.547718151853751</v>
      </c>
      <c r="AH42" s="63"/>
      <c r="AI42" s="38">
        <f>A42</f>
        <v>1</v>
      </c>
      <c r="AJ42" s="82">
        <f t="shared" ref="AJ42:AK44" si="1">AJ41+AF41</f>
        <v>721398.98014703183</v>
      </c>
      <c r="AK42" s="82">
        <f t="shared" si="1"/>
        <v>459181.36146577075</v>
      </c>
      <c r="AL42" s="66"/>
      <c r="AM42" s="9" t="str">
        <f>IF(A43=0,A42&amp;" - 1",A42&amp;" - "&amp;A43)</f>
        <v>1 - 2</v>
      </c>
      <c r="AN42" s="18">
        <f>F42</f>
        <v>1.8100000000558794</v>
      </c>
      <c r="AO42" s="18">
        <f>AN42*G42</f>
        <v>-87.875500002797224</v>
      </c>
      <c r="AP42" s="9" t="str">
        <f>D42&amp;","&amp;C42</f>
        <v>459181.35,721398.76</v>
      </c>
    </row>
    <row r="43" spans="1:44">
      <c r="A43" s="20">
        <f>A42+1</f>
        <v>2</v>
      </c>
      <c r="B43" s="44"/>
      <c r="C43" s="60">
        <v>721396.95</v>
      </c>
      <c r="D43" s="60">
        <v>459229.9</v>
      </c>
      <c r="E43" s="79"/>
      <c r="F43" s="72">
        <f>IF(C44=0,C43-$C$42,C43-C44)</f>
        <v>29.589999999967404</v>
      </c>
      <c r="G43" s="72">
        <f>IF(D44=0,D43-$D$42,D43-D44)</f>
        <v>1.0800000000162981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29.609702801583573</v>
      </c>
      <c r="N43" s="36">
        <f>IF(F43=0,,ATAN(G43/F43))</f>
        <v>3.6482622644946679E-2</v>
      </c>
      <c r="O43" s="36">
        <f>ABS(DEGREES(N43))</f>
        <v>2.0903003031238492</v>
      </c>
      <c r="P43" s="37" t="str">
        <f>TEXT(INT(O43),"00")</f>
        <v>02</v>
      </c>
      <c r="Q43" s="38" t="str">
        <f>TEXT((O43-P43)*60,"00")</f>
        <v>05</v>
      </c>
      <c r="R43" s="39" t="str">
        <f>IF(L43="",IF(F43&gt;0,"S","N"),"")</f>
        <v>S</v>
      </c>
      <c r="S43" s="25" t="str">
        <f>IF(L43="",IF(INT(Q43)=60,INT(P43+1),P43),"due")</f>
        <v>02</v>
      </c>
      <c r="T43" s="38" t="str">
        <f>IF(L43="",IF(INT(Q43)=60,"00",Q43),L43)</f>
        <v>05</v>
      </c>
      <c r="U43" s="40" t="str">
        <f>IF(L43="",IF(G43&gt;0,"W","E"),"")</f>
        <v>W</v>
      </c>
      <c r="V43" s="44"/>
      <c r="W43" s="22">
        <f>IF(S43="due",90*(I43+K43),S43+T43/60)</f>
        <v>2.0833333333333335</v>
      </c>
      <c r="X43" s="22">
        <f>IF(R43="",W43,IF(R43="N",IF(U43="E",180+W43,180-W43),IF(U43="E",360-W43,W43)))</f>
        <v>2.0833333333333335</v>
      </c>
      <c r="Y43" s="22">
        <f>RADIANS(X43)</f>
        <v>3.6361026083215203E-2</v>
      </c>
      <c r="Z43" s="64"/>
      <c r="AA43" s="58">
        <f>-M43*COS(Y43)</f>
        <v>-29.590131105498966</v>
      </c>
      <c r="AB43" s="58">
        <f>-M43*SIN(Y43)</f>
        <v>-1.0764019497792434</v>
      </c>
      <c r="AC43" s="64"/>
      <c r="AD43" s="82">
        <f>$AA$40/$M$40*M43</f>
        <v>1.0231495032181508E-3</v>
      </c>
      <c r="AE43" s="82">
        <f>$AB$40/$M$40*M43</f>
        <v>1.4239949477392207E-3</v>
      </c>
      <c r="AF43" s="22">
        <f t="shared" si="0"/>
        <v>-29.591154255002184</v>
      </c>
      <c r="AG43" s="22">
        <f t="shared" si="0"/>
        <v>-1.0778259447269827</v>
      </c>
      <c r="AH43" s="64"/>
      <c r="AI43" s="25">
        <f>A43</f>
        <v>2</v>
      </c>
      <c r="AJ43" s="82">
        <f t="shared" si="1"/>
        <v>721397.16993469559</v>
      </c>
      <c r="AK43" s="82">
        <f t="shared" si="1"/>
        <v>459229.90918392263</v>
      </c>
      <c r="AL43" s="66"/>
      <c r="AM43" s="9" t="str">
        <f>IF(A44=0,A43&amp;" - 1",A43&amp;" - "&amp;A44)</f>
        <v>2 - 3</v>
      </c>
      <c r="AN43" s="18">
        <f>AN42+F42+F43</f>
        <v>33.210000000079162</v>
      </c>
      <c r="AO43" s="18">
        <f>AN43*G43</f>
        <v>35.866800000626753</v>
      </c>
      <c r="AP43" s="9" t="str">
        <f>D43&amp;","&amp;C43</f>
        <v>459229.9,721396.95</v>
      </c>
    </row>
    <row r="44" spans="1:44" s="46" customFormat="1">
      <c r="A44" s="20">
        <f>A43+1</f>
        <v>3</v>
      </c>
      <c r="B44" s="44"/>
      <c r="C44" s="60">
        <v>721367.36</v>
      </c>
      <c r="D44" s="60">
        <v>459228.82</v>
      </c>
      <c r="E44" s="79"/>
      <c r="F44" s="72">
        <f>IF(C45=0,C44-$C$42,C44-C45)</f>
        <v>-1.4699999999720603</v>
      </c>
      <c r="G44" s="72">
        <f>IF(D45=0,D44-$D$42,D44-D45)</f>
        <v>48.25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48.27238755230487</v>
      </c>
      <c r="N44" s="22">
        <f>IF(F44=0,,ATAN(G44/F44))</f>
        <v>-1.5403394265523687</v>
      </c>
      <c r="O44" s="22">
        <f>ABS(DEGREES(N44))</f>
        <v>88.254948159052176</v>
      </c>
      <c r="P44" s="24" t="str">
        <f>TEXT(INT(O44),"00")</f>
        <v>88</v>
      </c>
      <c r="Q44" s="25" t="str">
        <f>TEXT((O44-P44)*60,"00")</f>
        <v>15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15</v>
      </c>
      <c r="U44" s="24" t="str">
        <f>IF(L44="",IF(G44&gt;0,"W","E"),"")</f>
        <v>W</v>
      </c>
      <c r="V44" s="44"/>
      <c r="W44" s="22">
        <f>IF(S44="due",90*(I44+K44),S44+T44/60)</f>
        <v>88.25</v>
      </c>
      <c r="X44" s="22">
        <f>IF(R44="",W44,IF(R44="N",IF(U44="E",180+W44,180-W44),IF(U44="E",360-W44,W44)))</f>
        <v>91.75</v>
      </c>
      <c r="Y44" s="22">
        <f>RADIANS(X44)</f>
        <v>1.6013395887047974</v>
      </c>
      <c r="Z44" s="64"/>
      <c r="AA44" s="58">
        <f>-M44*COS(Y44)</f>
        <v>1.4741669449357431</v>
      </c>
      <c r="AB44" s="58">
        <f>-M44*SIN(Y44)</f>
        <v>-48.24987286841673</v>
      </c>
      <c r="AC44" s="64"/>
      <c r="AD44" s="82">
        <f>$AA$40/$M$40*M44</f>
        <v>1.6680298912238095E-3</v>
      </c>
      <c r="AE44" s="82">
        <f>$AB$40/$M$40*M44</f>
        <v>2.3215240102347624E-3</v>
      </c>
      <c r="AF44" s="22">
        <f>AA44-AD44</f>
        <v>1.4724989150445194</v>
      </c>
      <c r="AG44" s="22">
        <f>AB44-AE44</f>
        <v>-48.252194392426965</v>
      </c>
      <c r="AH44" s="64"/>
      <c r="AI44" s="25">
        <f>A44</f>
        <v>3</v>
      </c>
      <c r="AJ44" s="82">
        <f t="shared" si="1"/>
        <v>721367.57878044061</v>
      </c>
      <c r="AK44" s="82">
        <f t="shared" si="1"/>
        <v>459228.83135797788</v>
      </c>
      <c r="AL44" s="66"/>
      <c r="AM44" s="9" t="str">
        <f>IF(A45=0,A44&amp;" - 1",A44&amp;" - "&amp;A45)</f>
        <v>3 - 4</v>
      </c>
      <c r="AN44" s="18">
        <f>AN43+F43+F44</f>
        <v>61.330000000074506</v>
      </c>
      <c r="AO44" s="18">
        <f>AN44*G44</f>
        <v>2959.1725000035949</v>
      </c>
      <c r="AP44" s="9" t="str">
        <f>D44&amp;","&amp;C44</f>
        <v>459228.82,721367.36</v>
      </c>
    </row>
    <row r="45" spans="1:44" s="46" customFormat="1">
      <c r="A45" s="20">
        <f>A44+1</f>
        <v>4</v>
      </c>
      <c r="B45" s="44"/>
      <c r="C45" s="60">
        <v>721368.83</v>
      </c>
      <c r="D45" s="60">
        <v>459180.57</v>
      </c>
      <c r="E45" s="79"/>
      <c r="F45" s="72">
        <f>IF(C46=0,C45-$C$42,C45-C46)</f>
        <v>-29.930000000051223</v>
      </c>
      <c r="G45" s="72">
        <f>IF(D46=0,D45-$D$42,D45-D46)</f>
        <v>-0.77999999996973202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29.940161990260155</v>
      </c>
      <c r="N45" s="22">
        <f>IF(F45=0,,ATAN(G45/F45))</f>
        <v>2.6054911085800343E-2</v>
      </c>
      <c r="O45" s="22">
        <f>ABS(DEGREES(N45))</f>
        <v>1.4928364408049808</v>
      </c>
      <c r="P45" s="24" t="str">
        <f>TEXT(INT(O45),"00")</f>
        <v>01</v>
      </c>
      <c r="Q45" s="25" t="str">
        <f>TEXT((O45-P45)*60,"00")</f>
        <v>30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30</v>
      </c>
      <c r="U45" s="24" t="str">
        <f>IF(L45="",IF(G45&gt;0,"W","E"),"")</f>
        <v>E</v>
      </c>
      <c r="V45" s="44"/>
      <c r="W45" s="22">
        <f>IF(S45="due",90*(I45+K45),S45+T45/60)</f>
        <v>1.5</v>
      </c>
      <c r="X45" s="22">
        <f>IF(R45="",W45,IF(R45="N",IF(U45="E",180+W45,180-W45),IF(U45="E",360-W45,W45)))</f>
        <v>181.5</v>
      </c>
      <c r="Y45" s="22">
        <f>RADIANS(X45)</f>
        <v>3.1677725923697082</v>
      </c>
      <c r="Z45" s="64"/>
      <c r="AA45" s="58">
        <f>-M45*COS(Y45)</f>
        <v>29.929902244518324</v>
      </c>
      <c r="AB45" s="58">
        <f>-M45*SIN(Y45)</f>
        <v>0.78374207274838936</v>
      </c>
      <c r="AC45" s="64"/>
      <c r="AD45" s="82">
        <f>$AA$40/$M$40*M45</f>
        <v>1.034568366723604E-3</v>
      </c>
      <c r="AE45" s="82">
        <f>$AB$40/$M$40*M45</f>
        <v>1.4398874481895895E-3</v>
      </c>
      <c r="AF45" s="22">
        <f>AA45-AD45</f>
        <v>29.928867676151601</v>
      </c>
      <c r="AG45" s="22">
        <f>AB45-AE45</f>
        <v>0.78230218530019979</v>
      </c>
      <c r="AH45" s="64"/>
      <c r="AI45" s="25">
        <f>A45</f>
        <v>4</v>
      </c>
      <c r="AJ45" s="82">
        <f t="shared" ref="AJ45" si="2">AJ44+AF44</f>
        <v>721369.05127935566</v>
      </c>
      <c r="AK45" s="82">
        <f t="shared" ref="AK45" si="3">AK44+AG44</f>
        <v>459180.57916358544</v>
      </c>
      <c r="AL45" s="66"/>
      <c r="AM45" s="9" t="str">
        <f>IF(A46=0,A45&amp;" - 1",A45&amp;" - "&amp;A46)</f>
        <v>4 - 1</v>
      </c>
      <c r="AN45" s="18">
        <f>AN44+F44+F45</f>
        <v>29.930000000051223</v>
      </c>
      <c r="AO45" s="18">
        <f>AN45*G45</f>
        <v>-23.345399999134035</v>
      </c>
      <c r="AP45" s="9" t="str">
        <f>D45&amp;","&amp;C45</f>
        <v>459180.57,721368.83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17" workbookViewId="0">
      <selection activeCell="R27" sqref="R2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85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86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64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63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2924.1131999995587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1462.0565999997793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2.0667186566358377E-3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76206.60874442014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76000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76000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157.49762005104088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1.8687279437761273E-3</v>
      </c>
      <c r="AB40" s="91">
        <f>SUM(AB42:AB65536)</f>
        <v>8.8271279464890995E-4</v>
      </c>
      <c r="AC40" s="91"/>
      <c r="AD40" s="91">
        <f>SUM(AD42:AD65536)</f>
        <v>1.8687279437761273E-3</v>
      </c>
      <c r="AE40" s="91">
        <f>SUM(AE42:AE65536)</f>
        <v>8.8271279464890984E-4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721337.67801993887</v>
      </c>
      <c r="AK40" s="92">
        <f>AK44+AG44</f>
        <v>459228.78832167998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-110.1600000000326</v>
      </c>
      <c r="G41" s="72">
        <f>IF(D42=0,D41-$D$41,D41-D42)</f>
        <v>3270.6599999999744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3272.5146388060421</v>
      </c>
      <c r="N41" s="36">
        <f>IF(F41=0,,ATAN(G41/F41))</f>
        <v>-1.5371277791246463</v>
      </c>
      <c r="O41" s="36">
        <f>ABS(DEGREES(N41))</f>
        <v>88.070934316159637</v>
      </c>
      <c r="P41" s="37" t="str">
        <f>TEXT(INT(O41),"00")</f>
        <v>88</v>
      </c>
      <c r="Q41" s="38" t="str">
        <f>TEXT((O41-P41)*60,"00")</f>
        <v>04</v>
      </c>
      <c r="R41" s="39" t="str">
        <f>IF(L41="",IF(F41&gt;0,"S","N"),"")</f>
        <v>N</v>
      </c>
      <c r="S41" s="25" t="str">
        <f>IF(L41="",IF(INT(Q41)=60,INT(P41+1),P41),"due")</f>
        <v>88</v>
      </c>
      <c r="T41" s="38" t="str">
        <f>IF(L41="",IF(INT(Q41)=60,"00",Q41),L41)</f>
        <v>04</v>
      </c>
      <c r="U41" s="40" t="str">
        <f>IF(L41="",IF(G41&gt;0,"W","E"),"")</f>
        <v>W</v>
      </c>
      <c r="V41" s="41"/>
      <c r="W41" s="22">
        <f>IF(S41="due",90*(I41+K41),S41+T41/60)</f>
        <v>88.066666666666663</v>
      </c>
      <c r="X41" s="22">
        <f>IF(R41="",W41,IF(R41="N",IF(U41="E",180+W41,180-W41),IF(U41="E",360-W41,W41)))</f>
        <v>91.933333333333337</v>
      </c>
      <c r="Y41" s="22">
        <f>RADIANS(X41)</f>
        <v>1.6045393590001205</v>
      </c>
      <c r="Z41" s="64"/>
      <c r="AA41" s="58">
        <f>-M41*COS(Y41)</f>
        <v>110.40361328338319</v>
      </c>
      <c r="AB41" s="58">
        <f>-M41*SIN(Y41)</f>
        <v>-3270.651785710887</v>
      </c>
      <c r="AC41" s="64"/>
      <c r="AD41" s="22">
        <v>0</v>
      </c>
      <c r="AE41" s="22">
        <v>0</v>
      </c>
      <c r="AF41" s="22">
        <f t="shared" ref="AF41:AG43" si="0">AA41-AD41</f>
        <v>110.40361328338319</v>
      </c>
      <c r="AG41" s="22">
        <f t="shared" si="0"/>
        <v>-3270.651785710887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721338.78</v>
      </c>
      <c r="D42" s="60">
        <v>459179.56</v>
      </c>
      <c r="E42" s="79"/>
      <c r="F42" s="72">
        <f>IF(C43=0,C42-$C$42,C42-C43)</f>
        <v>-30.049999999930151</v>
      </c>
      <c r="G42" s="72">
        <f>IF(D43=0,D42-$D$42,D42-D43)</f>
        <v>-1.0100000000093132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30.066968586736856</v>
      </c>
      <c r="N42" s="36">
        <f>IF(F42=0,,ATAN(G42/F42))</f>
        <v>3.3598001112488923E-2</v>
      </c>
      <c r="O42" s="36">
        <f>ABS(DEGREES(N42))</f>
        <v>1.92502366382146</v>
      </c>
      <c r="P42" s="37" t="str">
        <f>TEXT(INT(O42),"00")</f>
        <v>01</v>
      </c>
      <c r="Q42" s="38" t="str">
        <f>TEXT((O42-P42)*60,"00")</f>
        <v>56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56</v>
      </c>
      <c r="U42" s="40" t="str">
        <f>IF(L42="",IF(G42&gt;0,"W","E"),"")</f>
        <v>E</v>
      </c>
      <c r="V42" s="44"/>
      <c r="W42" s="22">
        <f>IF(S42="due",90*(I42+K42),S42+T42/60)</f>
        <v>1.9333333333333333</v>
      </c>
      <c r="X42" s="22">
        <f>IF(R42="",W42,IF(R42="N",IF(U42="E",180+W42,180-W42),IF(U42="E",360-W42,W42)))</f>
        <v>181.93333333333334</v>
      </c>
      <c r="Y42" s="22">
        <f>RADIANS(X42)</f>
        <v>3.1753356857950168</v>
      </c>
      <c r="Z42" s="64"/>
      <c r="AA42" s="58">
        <f>-M42*COS(Y42)</f>
        <v>30.049853202490883</v>
      </c>
      <c r="AB42" s="58">
        <f>-M42*SIN(Y42)</f>
        <v>1.0143581737085214</v>
      </c>
      <c r="AC42" s="64"/>
      <c r="AD42" s="82">
        <f>$AA$40/$M$40*M42</f>
        <v>3.5674814873053596E-4</v>
      </c>
      <c r="AE42" s="82">
        <f>$AB$40/$M$40*M42</f>
        <v>1.6851364394724434E-4</v>
      </c>
      <c r="AF42" s="22">
        <f t="shared" si="0"/>
        <v>30.049496454342155</v>
      </c>
      <c r="AG42" s="22">
        <f t="shared" si="0"/>
        <v>1.0141896600645741</v>
      </c>
      <c r="AH42" s="63"/>
      <c r="AI42" s="38">
        <f>A42</f>
        <v>1</v>
      </c>
      <c r="AJ42" s="82">
        <f t="shared" ref="AJ42:AK44" si="1">AJ41+AF41</f>
        <v>721339.02361328341</v>
      </c>
      <c r="AK42" s="82">
        <f t="shared" si="1"/>
        <v>459179.56821428909</v>
      </c>
      <c r="AL42" s="66"/>
      <c r="AM42" s="9" t="str">
        <f>IF(A43=0,A42&amp;" - 1",A42&amp;" - "&amp;A43)</f>
        <v>1 - 2</v>
      </c>
      <c r="AN42" s="18">
        <f>F42</f>
        <v>-30.049999999930151</v>
      </c>
      <c r="AO42" s="18">
        <f>AN42*G42</f>
        <v>30.350500000209315</v>
      </c>
      <c r="AP42" s="9" t="str">
        <f>D42&amp;","&amp;C42</f>
        <v>459179.56,721338.78</v>
      </c>
    </row>
    <row r="43" spans="1:44">
      <c r="A43" s="20">
        <f>A42+1</f>
        <v>2</v>
      </c>
      <c r="B43" s="44"/>
      <c r="C43" s="60">
        <v>721368.83</v>
      </c>
      <c r="D43" s="60">
        <v>459180.57</v>
      </c>
      <c r="E43" s="79"/>
      <c r="F43" s="72">
        <f>IF(C44=0,C43-$C$42,C43-C44)</f>
        <v>1.4699999999720603</v>
      </c>
      <c r="G43" s="72">
        <f>IF(D44=0,D43-$D$42,D43-D44)</f>
        <v>-48.25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48.27238755230487</v>
      </c>
      <c r="N43" s="36">
        <f>IF(F43=0,,ATAN(G43/F43))</f>
        <v>-1.5403394265523687</v>
      </c>
      <c r="O43" s="36">
        <f>ABS(DEGREES(N43))</f>
        <v>88.254948159052176</v>
      </c>
      <c r="P43" s="37" t="str">
        <f>TEXT(INT(O43),"00")</f>
        <v>88</v>
      </c>
      <c r="Q43" s="38" t="str">
        <f>TEXT((O43-P43)*60,"00")</f>
        <v>15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15</v>
      </c>
      <c r="U43" s="40" t="str">
        <f>IF(L43="",IF(G43&gt;0,"W","E"),"")</f>
        <v>E</v>
      </c>
      <c r="V43" s="44"/>
      <c r="W43" s="22">
        <f>IF(S43="due",90*(I43+K43),S43+T43/60)</f>
        <v>88.25</v>
      </c>
      <c r="X43" s="22">
        <f>IF(R43="",W43,IF(R43="N",IF(U43="E",180+W43,180-W43),IF(U43="E",360-W43,W43)))</f>
        <v>271.75</v>
      </c>
      <c r="Y43" s="22">
        <f>RADIANS(X43)</f>
        <v>4.7429322422945903</v>
      </c>
      <c r="Z43" s="64"/>
      <c r="AA43" s="58">
        <f>-M43*COS(Y43)</f>
        <v>-1.4741669449357262</v>
      </c>
      <c r="AB43" s="58">
        <f>-M43*SIN(Y43)</f>
        <v>48.249872868416738</v>
      </c>
      <c r="AC43" s="64"/>
      <c r="AD43" s="82">
        <f>$AA$40/$M$40*M43</f>
        <v>5.7275760422633023E-4</v>
      </c>
      <c r="AE43" s="82">
        <f>$AB$40/$M$40*M43</f>
        <v>2.7054792387885785E-4</v>
      </c>
      <c r="AF43" s="22">
        <f t="shared" si="0"/>
        <v>-1.4747397025399525</v>
      </c>
      <c r="AG43" s="22">
        <f t="shared" si="0"/>
        <v>48.249602320492862</v>
      </c>
      <c r="AH43" s="64"/>
      <c r="AI43" s="25">
        <f>A43</f>
        <v>2</v>
      </c>
      <c r="AJ43" s="82">
        <f t="shared" si="1"/>
        <v>721369.07310973771</v>
      </c>
      <c r="AK43" s="82">
        <f t="shared" si="1"/>
        <v>459180.58240394917</v>
      </c>
      <c r="AL43" s="66"/>
      <c r="AM43" s="9" t="str">
        <f>IF(A44=0,A43&amp;" - 1",A43&amp;" - "&amp;A44)</f>
        <v>2 - 3</v>
      </c>
      <c r="AN43" s="18">
        <f>AN42+F42+F43</f>
        <v>-58.629999999888241</v>
      </c>
      <c r="AO43" s="18">
        <f>AN43*G43</f>
        <v>2828.8974999946076</v>
      </c>
      <c r="AP43" s="9" t="str">
        <f>D43&amp;","&amp;C43</f>
        <v>459180.57,721368.83</v>
      </c>
    </row>
    <row r="44" spans="1:44" s="46" customFormat="1">
      <c r="A44" s="20">
        <f>A43+1</f>
        <v>3</v>
      </c>
      <c r="B44" s="44"/>
      <c r="C44" s="60">
        <v>721367.36</v>
      </c>
      <c r="D44" s="60">
        <v>459228.82</v>
      </c>
      <c r="E44" s="79"/>
      <c r="F44" s="72">
        <f>IF(C45=0,C44-$C$42,C44-C45)</f>
        <v>29.92000000004191</v>
      </c>
      <c r="G44" s="72">
        <f>IF(D45=0,D44-$D$42,D44-D45)</f>
        <v>3.9999999979045242E-2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29.920026737997848</v>
      </c>
      <c r="N44" s="22">
        <f>IF(F44=0,,ATAN(G44/F44))</f>
        <v>1.3368975985422415E-3</v>
      </c>
      <c r="O44" s="22">
        <f>ABS(DEGREES(N44))</f>
        <v>7.659859003764552E-2</v>
      </c>
      <c r="P44" s="24" t="str">
        <f>TEXT(INT(O44),"00")</f>
        <v>00</v>
      </c>
      <c r="Q44" s="25" t="str">
        <f>TEXT((O44-P44)*60,"00")</f>
        <v>05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05</v>
      </c>
      <c r="U44" s="24" t="str">
        <f>IF(L44="",IF(G44&gt;0,"W","E"),"")</f>
        <v>W</v>
      </c>
      <c r="V44" s="44"/>
      <c r="W44" s="22">
        <f>IF(S44="due",90*(I44+K44),S44+T44/60)</f>
        <v>8.3333333333333329E-2</v>
      </c>
      <c r="X44" s="22">
        <f>IF(R44="",W44,IF(R44="N",IF(U44="E",180+W44,180-W44),IF(U44="E",360-W44,W44)))</f>
        <v>8.3333333333333329E-2</v>
      </c>
      <c r="Y44" s="22">
        <f>RADIANS(X44)</f>
        <v>1.454441043328608E-3</v>
      </c>
      <c r="Z44" s="64"/>
      <c r="AA44" s="58">
        <f>-M44*COS(Y44)</f>
        <v>-29.91999509160987</v>
      </c>
      <c r="AB44" s="58">
        <f>-M44*SIN(Y44)</f>
        <v>-4.3516899562630502E-2</v>
      </c>
      <c r="AC44" s="64"/>
      <c r="AD44" s="82">
        <f>$AA$40/$M$40*M44</f>
        <v>3.5500466626546935E-4</v>
      </c>
      <c r="AE44" s="82">
        <f>$AB$40/$M$40*M44</f>
        <v>1.6769009213795825E-4</v>
      </c>
      <c r="AF44" s="22">
        <f>AA44-AD44</f>
        <v>-29.920350096276135</v>
      </c>
      <c r="AG44" s="22">
        <f>AB44-AE44</f>
        <v>-4.3684589654768458E-2</v>
      </c>
      <c r="AH44" s="64"/>
      <c r="AI44" s="25">
        <f>A44</f>
        <v>3</v>
      </c>
      <c r="AJ44" s="82">
        <f t="shared" si="1"/>
        <v>721367.59837003518</v>
      </c>
      <c r="AK44" s="82">
        <f t="shared" si="1"/>
        <v>459228.83200626966</v>
      </c>
      <c r="AL44" s="66"/>
      <c r="AM44" s="9" t="str">
        <f>IF(A45=0,A44&amp;" - 1",A44&amp;" - "&amp;A45)</f>
        <v>3 - 4</v>
      </c>
      <c r="AN44" s="18">
        <f>AN43+F43+F44</f>
        <v>-27.239999999874271</v>
      </c>
      <c r="AO44" s="18">
        <f>AN44*G44</f>
        <v>-1.0895999994241632</v>
      </c>
      <c r="AP44" s="9" t="str">
        <f>D44&amp;","&amp;C44</f>
        <v>459228.82,721367.36</v>
      </c>
    </row>
    <row r="45" spans="1:44" s="46" customFormat="1">
      <c r="A45" s="20">
        <f>A44+1</f>
        <v>4</v>
      </c>
      <c r="B45" s="44"/>
      <c r="C45" s="60">
        <v>721337.44</v>
      </c>
      <c r="D45" s="60">
        <v>459228.78</v>
      </c>
      <c r="E45" s="79"/>
      <c r="F45" s="72">
        <f>IF(C46=0,C45-$C$42,C45-C46)</f>
        <v>-1.340000000083819</v>
      </c>
      <c r="G45" s="72">
        <f>IF(D46=0,D45-$D$42,D45-D46)</f>
        <v>49.220000000030268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49.238237174001306</v>
      </c>
      <c r="N45" s="22">
        <f>IF(F45=0,,ATAN(G45/F45))</f>
        <v>-1.5435783445766036</v>
      </c>
      <c r="O45" s="22">
        <f>ABS(DEGREES(N45))</f>
        <v>88.440524492029695</v>
      </c>
      <c r="P45" s="24" t="str">
        <f>TEXT(INT(O45),"00")</f>
        <v>88</v>
      </c>
      <c r="Q45" s="25" t="str">
        <f>TEXT((O45-P45)*60,"00")</f>
        <v>26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26</v>
      </c>
      <c r="U45" s="24" t="str">
        <f>IF(L45="",IF(G45&gt;0,"W","E"),"")</f>
        <v>W</v>
      </c>
      <c r="V45" s="44"/>
      <c r="W45" s="22">
        <f>IF(S45="due",90*(I45+K45),S45+T45/60)</f>
        <v>88.433333333333337</v>
      </c>
      <c r="X45" s="22">
        <f>IF(R45="",W45,IF(R45="N",IF(U45="E",180+W45,180-W45),IF(U45="E",360-W45,W45)))</f>
        <v>91.566666666666663</v>
      </c>
      <c r="Y45" s="22">
        <f>RADIANS(X45)</f>
        <v>1.5981398184094744</v>
      </c>
      <c r="Z45" s="64"/>
      <c r="AA45" s="58">
        <f>-M45*COS(Y45)</f>
        <v>1.3461775619984875</v>
      </c>
      <c r="AB45" s="58">
        <f>-M45*SIN(Y45)</f>
        <v>-49.219831429767979</v>
      </c>
      <c r="AC45" s="64"/>
      <c r="AD45" s="82">
        <f>$AA$40/$M$40*M45</f>
        <v>5.8421752455379173E-4</v>
      </c>
      <c r="AE45" s="82">
        <f>$AB$40/$M$40*M45</f>
        <v>2.7596113468484945E-4</v>
      </c>
      <c r="AF45" s="22">
        <f>AA45-AD45</f>
        <v>1.3455933444739336</v>
      </c>
      <c r="AG45" s="22">
        <f>AB45-AE45</f>
        <v>-49.220107390902662</v>
      </c>
      <c r="AH45" s="64"/>
      <c r="AI45" s="25">
        <f>A45</f>
        <v>4</v>
      </c>
      <c r="AJ45" s="82">
        <f t="shared" ref="AJ45" si="2">AJ44+AF44</f>
        <v>721337.67801993887</v>
      </c>
      <c r="AK45" s="82">
        <f t="shared" ref="AK45" si="3">AK44+AG44</f>
        <v>459228.78832167998</v>
      </c>
      <c r="AL45" s="66"/>
      <c r="AM45" s="9" t="str">
        <f>IF(A46=0,A45&amp;" - 1",A45&amp;" - "&amp;A46)</f>
        <v>4 - 1</v>
      </c>
      <c r="AN45" s="18">
        <f>AN44+F44+F45</f>
        <v>1.340000000083819</v>
      </c>
      <c r="AO45" s="18">
        <f>AN45*G45</f>
        <v>65.954800004166131</v>
      </c>
      <c r="AP45" s="9" t="str">
        <f>D45&amp;","&amp;C45</f>
        <v>459228.78,721337.44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18" workbookViewId="0">
      <selection activeCell="E30" sqref="E3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90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64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63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91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2887.1890000043318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1443.5945000021659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6.6075408166715779E-3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23665.707087817998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156.37212553815129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5.8985568881517736E-3</v>
      </c>
      <c r="AB40" s="91">
        <f>SUM(AB42:AB65536)</f>
        <v>2.9776874048862423E-3</v>
      </c>
      <c r="AC40" s="91"/>
      <c r="AD40" s="91">
        <f>SUM(AD42:AD65536)</f>
        <v>5.8985568881517745E-3</v>
      </c>
      <c r="AE40" s="91">
        <f>SUM(AE42:AE65536)</f>
        <v>2.9776874048862427E-3</v>
      </c>
      <c r="AF40" s="91">
        <f>SUM(AF42:AF65536)</f>
        <v>0</v>
      </c>
      <c r="AG40" s="91">
        <f>SUM(AG42:AG65536)</f>
        <v>9.9920072216264089E-15</v>
      </c>
      <c r="AH40" s="92"/>
      <c r="AI40" s="93">
        <v>1</v>
      </c>
      <c r="AJ40" s="92">
        <f>AJ44+AF44</f>
        <v>721309.47381539189</v>
      </c>
      <c r="AK40" s="92">
        <f>AK44+AG44</f>
        <v>459224.58002140478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-110.1600000000326</v>
      </c>
      <c r="G41" s="72">
        <f>IF(D42=0,D41-$D$41,D41-D42)</f>
        <v>3270.6599999999744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3272.5146388060421</v>
      </c>
      <c r="N41" s="36">
        <f>IF(F41=0,,ATAN(G41/F41))</f>
        <v>-1.5371277791246463</v>
      </c>
      <c r="O41" s="36">
        <f>ABS(DEGREES(N41))</f>
        <v>88.070934316159637</v>
      </c>
      <c r="P41" s="37" t="str">
        <f>TEXT(INT(O41),"00")</f>
        <v>88</v>
      </c>
      <c r="Q41" s="38" t="str">
        <f>TEXT((O41-P41)*60,"00")</f>
        <v>04</v>
      </c>
      <c r="R41" s="39" t="str">
        <f>IF(L41="",IF(F41&gt;0,"S","N"),"")</f>
        <v>N</v>
      </c>
      <c r="S41" s="25" t="str">
        <f>IF(L41="",IF(INT(Q41)=60,INT(P41+1),P41),"due")</f>
        <v>88</v>
      </c>
      <c r="T41" s="38" t="str">
        <f>IF(L41="",IF(INT(Q41)=60,"00",Q41),L41)</f>
        <v>04</v>
      </c>
      <c r="U41" s="40" t="str">
        <f>IF(L41="",IF(G41&gt;0,"W","E"),"")</f>
        <v>W</v>
      </c>
      <c r="V41" s="41"/>
      <c r="W41" s="22">
        <f>IF(S41="due",90*(I41+K41),S41+T41/60)</f>
        <v>88.066666666666663</v>
      </c>
      <c r="X41" s="22">
        <f>IF(R41="",W41,IF(R41="N",IF(U41="E",180+W41,180-W41),IF(U41="E",360-W41,W41)))</f>
        <v>91.933333333333337</v>
      </c>
      <c r="Y41" s="22">
        <f>RADIANS(X41)</f>
        <v>1.6045393590001205</v>
      </c>
      <c r="Z41" s="64"/>
      <c r="AA41" s="58">
        <f>-M41*COS(Y41)</f>
        <v>110.40361328338319</v>
      </c>
      <c r="AB41" s="58">
        <f>-M41*SIN(Y41)</f>
        <v>-3270.651785710887</v>
      </c>
      <c r="AC41" s="64"/>
      <c r="AD41" s="22">
        <v>0</v>
      </c>
      <c r="AE41" s="22">
        <v>0</v>
      </c>
      <c r="AF41" s="22">
        <f t="shared" ref="AF41:AG43" si="0">AA41-AD41</f>
        <v>110.40361328338319</v>
      </c>
      <c r="AG41" s="22">
        <f t="shared" si="0"/>
        <v>-3270.651785710887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721338.78</v>
      </c>
      <c r="D42" s="60">
        <v>459179.56</v>
      </c>
      <c r="E42" s="79"/>
      <c r="F42" s="72">
        <f>IF(C43=0,C42-$C$42,C42-C43)</f>
        <v>1.3499999999767169</v>
      </c>
      <c r="G42" s="72">
        <f>IF(D43=0,D42-$D$42,D42-D43)</f>
        <v>-49.220000000030268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49.238510334929067</v>
      </c>
      <c r="N42" s="36">
        <f>IF(F42=0,,ATAN(G42/F42))</f>
        <v>-1.5433753267348878</v>
      </c>
      <c r="O42" s="36">
        <f>ABS(DEGREES(N42))</f>
        <v>88.428892426533523</v>
      </c>
      <c r="P42" s="37" t="str">
        <f>TEXT(INT(O42),"00")</f>
        <v>88</v>
      </c>
      <c r="Q42" s="38" t="str">
        <f>TEXT((O42-P42)*60,"00")</f>
        <v>26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26</v>
      </c>
      <c r="U42" s="40" t="str">
        <f>IF(L42="",IF(G42&gt;0,"W","E"),"")</f>
        <v>E</v>
      </c>
      <c r="V42" s="44"/>
      <c r="W42" s="22">
        <f>IF(S42="due",90*(I42+K42),S42+T42/60)</f>
        <v>88.433333333333337</v>
      </c>
      <c r="X42" s="22">
        <f>IF(R42="",W42,IF(R42="N",IF(U42="E",180+W42,180-W42),IF(U42="E",360-W42,W42)))</f>
        <v>271.56666666666666</v>
      </c>
      <c r="Y42" s="22">
        <f>RADIANS(X42)</f>
        <v>4.7397324719992673</v>
      </c>
      <c r="Z42" s="64"/>
      <c r="AA42" s="58">
        <f>-M42*COS(Y42)</f>
        <v>-1.3461850302413012</v>
      </c>
      <c r="AB42" s="58">
        <f>-M42*SIN(Y42)</f>
        <v>49.220104488585463</v>
      </c>
      <c r="AC42" s="64"/>
      <c r="AD42" s="82">
        <f>$AA$40/$M$40*M42</f>
        <v>1.8573396844156105E-3</v>
      </c>
      <c r="AE42" s="82">
        <f>$AB$40/$M$40*M42</f>
        <v>9.376152658608464E-4</v>
      </c>
      <c r="AF42" s="22">
        <f t="shared" si="0"/>
        <v>-1.3480423699257169</v>
      </c>
      <c r="AG42" s="22">
        <f t="shared" si="0"/>
        <v>49.219166873319601</v>
      </c>
      <c r="AH42" s="63"/>
      <c r="AI42" s="38">
        <f>A42</f>
        <v>1</v>
      </c>
      <c r="AJ42" s="82">
        <f t="shared" ref="AJ42:AK44" si="1">AJ41+AF41</f>
        <v>721339.02361328341</v>
      </c>
      <c r="AK42" s="82">
        <f t="shared" si="1"/>
        <v>459179.56821428909</v>
      </c>
      <c r="AL42" s="66"/>
      <c r="AM42" s="9" t="str">
        <f>IF(A43=0,A42&amp;" - 1",A42&amp;" - "&amp;A43)</f>
        <v>1 - 2</v>
      </c>
      <c r="AN42" s="18">
        <f>F42</f>
        <v>1.3499999999767169</v>
      </c>
      <c r="AO42" s="18">
        <f>AN42*G42</f>
        <v>-66.446999998894867</v>
      </c>
      <c r="AP42" s="9" t="str">
        <f>D42&amp;","&amp;C42</f>
        <v>459179.56,721338.78</v>
      </c>
    </row>
    <row r="43" spans="1:44">
      <c r="A43" s="20">
        <f>A42+1</f>
        <v>2</v>
      </c>
      <c r="B43" s="44"/>
      <c r="C43" s="60">
        <v>721337.43</v>
      </c>
      <c r="D43" s="60">
        <v>459228.78</v>
      </c>
      <c r="E43" s="79"/>
      <c r="F43" s="72">
        <f>IF(C44=0,C43-$C$42,C43-C44)</f>
        <v>26.510000000009313</v>
      </c>
      <c r="G43" s="72">
        <f>IF(D44=0,D43-$D$42,D43-D44)</f>
        <v>-0.55999999999767169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26.515914089476365</v>
      </c>
      <c r="N43" s="36">
        <f>IF(F43=0,,ATAN(G43/F43))</f>
        <v>-2.1120962898546963E-2</v>
      </c>
      <c r="O43" s="36">
        <f>ABS(DEGREES(N43))</f>
        <v>1.2101420333391388</v>
      </c>
      <c r="P43" s="37" t="str">
        <f>TEXT(INT(O43),"00")</f>
        <v>01</v>
      </c>
      <c r="Q43" s="38" t="str">
        <f>TEXT((O43-P43)*60,"00")</f>
        <v>13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13</v>
      </c>
      <c r="U43" s="40" t="str">
        <f>IF(L43="",IF(G43&gt;0,"W","E"),"")</f>
        <v>E</v>
      </c>
      <c r="V43" s="44"/>
      <c r="W43" s="22">
        <f>IF(S43="due",90*(I43+K43),S43+T43/60)</f>
        <v>1.2166666666666668</v>
      </c>
      <c r="X43" s="22">
        <f>IF(R43="",W43,IF(R43="N",IF(U43="E",180+W43,180-W43),IF(U43="E",360-W43,W43)))</f>
        <v>358.78333333333336</v>
      </c>
      <c r="Y43" s="22">
        <f>RADIANS(X43)</f>
        <v>6.2619504679469893</v>
      </c>
      <c r="Z43" s="64"/>
      <c r="AA43" s="58">
        <f>-M43*COS(Y43)</f>
        <v>-26.509936057373938</v>
      </c>
      <c r="AB43" s="58">
        <f>-M43*SIN(Y43)</f>
        <v>0.56301885797583018</v>
      </c>
      <c r="AC43" s="64"/>
      <c r="AD43" s="82">
        <f>$AA$40/$M$40*M43</f>
        <v>1.0002142463681099E-3</v>
      </c>
      <c r="AE43" s="82">
        <f>$AB$40/$M$40*M43</f>
        <v>5.0492441118616066E-4</v>
      </c>
      <c r="AF43" s="22">
        <f t="shared" si="0"/>
        <v>-26.510936271620306</v>
      </c>
      <c r="AG43" s="22">
        <f t="shared" si="0"/>
        <v>0.56251393356464396</v>
      </c>
      <c r="AH43" s="64"/>
      <c r="AI43" s="25">
        <f>A43</f>
        <v>2</v>
      </c>
      <c r="AJ43" s="82">
        <f t="shared" si="1"/>
        <v>721337.67557091347</v>
      </c>
      <c r="AK43" s="82">
        <f t="shared" si="1"/>
        <v>459228.7873811624</v>
      </c>
      <c r="AL43" s="66"/>
      <c r="AM43" s="9" t="str">
        <f>IF(A44=0,A43&amp;" - 1",A43&amp;" - "&amp;A44)</f>
        <v>2 - 3</v>
      </c>
      <c r="AN43" s="18">
        <f>AN42+F42+F43</f>
        <v>29.209999999962747</v>
      </c>
      <c r="AO43" s="18">
        <f>AN43*G43</f>
        <v>-16.357599999911127</v>
      </c>
      <c r="AP43" s="9" t="str">
        <f>D43&amp;","&amp;C43</f>
        <v>459228.78,721337.43</v>
      </c>
    </row>
    <row r="44" spans="1:44" s="46" customFormat="1">
      <c r="A44" s="20">
        <f>A43+1</f>
        <v>3</v>
      </c>
      <c r="B44" s="44"/>
      <c r="C44" s="60">
        <v>721310.92</v>
      </c>
      <c r="D44" s="60">
        <v>459229.34</v>
      </c>
      <c r="E44" s="79"/>
      <c r="F44" s="72">
        <f>IF(C45=0,C44-$C$42,C44-C45)</f>
        <v>1.690000000060536</v>
      </c>
      <c r="G44" s="72">
        <f>IF(D45=0,D44-$D$42,D44-D45)</f>
        <v>4.7700000000186265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5.0605335687437458</v>
      </c>
      <c r="N44" s="22">
        <f>IF(F44=0,,ATAN(G44/F44))</f>
        <v>1.2302979691904636</v>
      </c>
      <c r="O44" s="22">
        <f>ABS(DEGREES(N44))</f>
        <v>70.490881178129754</v>
      </c>
      <c r="P44" s="24" t="str">
        <f>TEXT(INT(O44),"00")</f>
        <v>70</v>
      </c>
      <c r="Q44" s="25" t="str">
        <f>TEXT((O44-P44)*60,"00")</f>
        <v>29</v>
      </c>
      <c r="R44" s="23" t="str">
        <f>IF(L44="",IF(F44&gt;0,"S","N"),"")</f>
        <v>S</v>
      </c>
      <c r="S44" s="25" t="str">
        <f>IF(L44="",IF(INT(Q44)=60,INT(P44+1),P44),"due")</f>
        <v>70</v>
      </c>
      <c r="T44" s="25" t="str">
        <f>IF(L44="",IF(INT(Q44)=60,"00",Q44),L44)</f>
        <v>29</v>
      </c>
      <c r="U44" s="24" t="str">
        <f>IF(L44="",IF(G44&gt;0,"W","E"),"")</f>
        <v>W</v>
      </c>
      <c r="V44" s="44"/>
      <c r="W44" s="22">
        <f>IF(S44="due",90*(I44+K44),S44+T44/60)</f>
        <v>70.483333333333334</v>
      </c>
      <c r="X44" s="22">
        <f>IF(R44="",W44,IF(R44="N",IF(U44="E",180+W44,180-W44),IF(U44="E",360-W44,W44)))</f>
        <v>70.483333333333334</v>
      </c>
      <c r="Y44" s="22">
        <f>RADIANS(X44)</f>
        <v>1.2301662344473365</v>
      </c>
      <c r="Z44" s="64"/>
      <c r="AA44" s="58">
        <f>-M44*COS(Y44)</f>
        <v>-1.6906283601192718</v>
      </c>
      <c r="AB44" s="58">
        <f>-M44*SIN(Y44)</f>
        <v>-4.7697773269139869</v>
      </c>
      <c r="AC44" s="64"/>
      <c r="AD44" s="82">
        <f>$AA$40/$M$40*M44</f>
        <v>1.9088980876169013E-4</v>
      </c>
      <c r="AE44" s="82">
        <f>$AB$40/$M$40*M44</f>
        <v>9.6364278593730944E-5</v>
      </c>
      <c r="AF44" s="22">
        <f>AA44-AD44</f>
        <v>-1.6908192499280335</v>
      </c>
      <c r="AG44" s="22">
        <f>AB44-AE44</f>
        <v>-4.769873691192581</v>
      </c>
      <c r="AH44" s="64"/>
      <c r="AI44" s="25">
        <f>A44</f>
        <v>3</v>
      </c>
      <c r="AJ44" s="82">
        <f t="shared" si="1"/>
        <v>721311.16463464184</v>
      </c>
      <c r="AK44" s="82">
        <f t="shared" si="1"/>
        <v>459229.34989509598</v>
      </c>
      <c r="AL44" s="66"/>
      <c r="AM44" s="9" t="str">
        <f>IF(A45=0,A44&amp;" - 1",A44&amp;" - "&amp;A45)</f>
        <v>3 - 4</v>
      </c>
      <c r="AN44" s="18">
        <f>AN43+F43+F44</f>
        <v>57.410000000032596</v>
      </c>
      <c r="AO44" s="18">
        <f>AN44*G44</f>
        <v>273.84570000122483</v>
      </c>
      <c r="AP44" s="9" t="str">
        <f>D44&amp;","&amp;C44</f>
        <v>459229.34,721310.92</v>
      </c>
    </row>
    <row r="45" spans="1:44" s="46" customFormat="1">
      <c r="A45" s="20">
        <f t="shared" ref="A45:A46" si="2">A44+1</f>
        <v>4</v>
      </c>
      <c r="B45" s="44"/>
      <c r="C45" s="60">
        <v>721309.23</v>
      </c>
      <c r="D45" s="60">
        <v>459224.57</v>
      </c>
      <c r="E45" s="79"/>
      <c r="F45" s="72">
        <f t="shared" ref="F45:F46" si="3">IF(C46=0,C45-$C$42,C45-C46)</f>
        <v>0.43999999994412065</v>
      </c>
      <c r="G45" s="72">
        <f t="shared" ref="G45:G46" si="4">IF(D46=0,D45-$D$42,D45-D46)</f>
        <v>45.559999999997672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45.56212462122172</v>
      </c>
      <c r="N45" s="22">
        <f t="shared" ref="N45:N46" si="11">IF(F45=0,,ATAN(G45/F45))</f>
        <v>1.5611390326500911</v>
      </c>
      <c r="O45" s="22">
        <f t="shared" ref="O45:O46" si="12">ABS(DEGREES(N45))</f>
        <v>89.446677803986248</v>
      </c>
      <c r="P45" s="24" t="str">
        <f t="shared" ref="P45:P46" si="13">TEXT(INT(O45),"00")</f>
        <v>89</v>
      </c>
      <c r="Q45" s="25" t="str">
        <f t="shared" ref="Q45:Q46" si="14">TEXT((O45-P45)*60,"00")</f>
        <v>27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89</v>
      </c>
      <c r="T45" s="25" t="str">
        <f t="shared" ref="T45:T46" si="17">IF(L45="",IF(INT(Q45)=60,"00",Q45),L45)</f>
        <v>27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89.45</v>
      </c>
      <c r="X45" s="22">
        <f t="shared" ref="X45:X46" si="20">IF(R45="",W45,IF(R45="N",IF(U45="E",180+W45,180-W45),IF(U45="E",360-W45,W45)))</f>
        <v>89.45</v>
      </c>
      <c r="Y45" s="22">
        <f t="shared" ref="Y45:Y46" si="21">RADIANS(X45)</f>
        <v>1.5611970159089279</v>
      </c>
      <c r="Z45" s="64"/>
      <c r="AA45" s="58">
        <f t="shared" ref="AA45:AA46" si="22">-M45*COS(Y45)</f>
        <v>-0.43735828193334914</v>
      </c>
      <c r="AB45" s="58">
        <f t="shared" ref="AB45:AB46" si="23">-M45*SIN(Y45)</f>
        <v>-45.560025436043851</v>
      </c>
      <c r="AC45" s="64"/>
      <c r="AD45" s="82">
        <f t="shared" ref="AD45:AD46" si="24">$AA$40/$M$40*M45</f>
        <v>1.718661705840711E-3</v>
      </c>
      <c r="AE45" s="82">
        <f t="shared" ref="AE45:AE46" si="25">$AB$40/$M$40*M45</f>
        <v>8.6760836790805717E-4</v>
      </c>
      <c r="AF45" s="22">
        <f t="shared" ref="AF45:AF46" si="26">AA45-AD45</f>
        <v>-0.43907694363918987</v>
      </c>
      <c r="AG45" s="22">
        <f t="shared" ref="AG45:AG46" si="27">AB45-AE45</f>
        <v>-45.560893044411756</v>
      </c>
      <c r="AH45" s="64"/>
      <c r="AI45" s="25">
        <f t="shared" ref="AI45:AI46" si="28">A45</f>
        <v>4</v>
      </c>
      <c r="AJ45" s="82">
        <f t="shared" ref="AJ45:AJ46" si="29">AJ44+AF44</f>
        <v>721309.47381539189</v>
      </c>
      <c r="AK45" s="82">
        <f t="shared" ref="AK45:AK46" si="30">AK44+AG44</f>
        <v>459224.58002140478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59.540000000037253</v>
      </c>
      <c r="AO45" s="18">
        <f t="shared" ref="AO45:AO46" si="33">AN45*G45</f>
        <v>2712.6424000015586</v>
      </c>
      <c r="AP45" s="9" t="str">
        <f t="shared" ref="AP45:AP46" si="34">D45&amp;","&amp;C45</f>
        <v>459224.57,721309.23</v>
      </c>
    </row>
    <row r="46" spans="1:44" s="46" customFormat="1">
      <c r="A46" s="20">
        <f t="shared" si="2"/>
        <v>5</v>
      </c>
      <c r="B46" s="44"/>
      <c r="C46" s="60">
        <v>721308.79</v>
      </c>
      <c r="D46" s="60">
        <v>459179.01</v>
      </c>
      <c r="E46" s="79"/>
      <c r="F46" s="72">
        <f t="shared" si="3"/>
        <v>-29.989999999990687</v>
      </c>
      <c r="G46" s="72">
        <f t="shared" si="4"/>
        <v>-0.54999999998835847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29.995042923780399</v>
      </c>
      <c r="N46" s="22">
        <f t="shared" si="11"/>
        <v>1.8337390828867473E-2</v>
      </c>
      <c r="O46" s="22">
        <f t="shared" si="12"/>
        <v>1.0506551017760086</v>
      </c>
      <c r="P46" s="24" t="str">
        <f t="shared" si="13"/>
        <v>01</v>
      </c>
      <c r="Q46" s="25" t="str">
        <f t="shared" si="14"/>
        <v>03</v>
      </c>
      <c r="R46" s="23" t="str">
        <f t="shared" si="15"/>
        <v>N</v>
      </c>
      <c r="S46" s="25" t="str">
        <f t="shared" si="16"/>
        <v>01</v>
      </c>
      <c r="T46" s="25" t="str">
        <f t="shared" si="17"/>
        <v>03</v>
      </c>
      <c r="U46" s="24" t="str">
        <f t="shared" si="18"/>
        <v>E</v>
      </c>
      <c r="V46" s="44"/>
      <c r="W46" s="22">
        <f t="shared" si="19"/>
        <v>1.05</v>
      </c>
      <c r="X46" s="22">
        <f t="shared" si="20"/>
        <v>181.05</v>
      </c>
      <c r="Y46" s="22">
        <f t="shared" si="21"/>
        <v>3.1599186107357338</v>
      </c>
      <c r="Z46" s="64"/>
      <c r="AA46" s="58">
        <f t="shared" si="22"/>
        <v>29.990006286556014</v>
      </c>
      <c r="AB46" s="58">
        <f t="shared" si="23"/>
        <v>0.54965710380143651</v>
      </c>
      <c r="AC46" s="64"/>
      <c r="AD46" s="82">
        <f t="shared" si="24"/>
        <v>1.1314514427656524E-3</v>
      </c>
      <c r="AE46" s="82">
        <f t="shared" si="25"/>
        <v>5.7117508133744746E-4</v>
      </c>
      <c r="AF46" s="22">
        <f t="shared" si="26"/>
        <v>29.988874835113247</v>
      </c>
      <c r="AG46" s="22">
        <f t="shared" si="27"/>
        <v>0.54908592872009909</v>
      </c>
      <c r="AH46" s="64"/>
      <c r="AI46" s="25">
        <f t="shared" si="28"/>
        <v>5</v>
      </c>
      <c r="AJ46" s="82">
        <f t="shared" si="29"/>
        <v>721309.03473844822</v>
      </c>
      <c r="AK46" s="82">
        <f t="shared" si="30"/>
        <v>459179.01912836038</v>
      </c>
      <c r="AL46" s="66"/>
      <c r="AM46" s="9" t="str">
        <f t="shared" si="31"/>
        <v>5 - 1</v>
      </c>
      <c r="AN46" s="18">
        <f t="shared" si="32"/>
        <v>29.989999999990687</v>
      </c>
      <c r="AO46" s="18">
        <f t="shared" si="33"/>
        <v>-16.494499999645747</v>
      </c>
      <c r="AP46" s="9" t="str">
        <f t="shared" si="34"/>
        <v>459179.01,721308.79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opLeftCell="A17" workbookViewId="0">
      <selection activeCell="M31" sqref="M3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94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72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64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63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95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96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3766.2778000018802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1883.1389000009401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1.2816849354020173E-2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13607.709225039429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174.40795919064095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-1.2600876716163611E-2</v>
      </c>
      <c r="AB40" s="91">
        <f>SUM(AB42:AB65536)</f>
        <v>-2.3429753194801339E-3</v>
      </c>
      <c r="AC40" s="91"/>
      <c r="AD40" s="91">
        <f>SUM(AD42:AD65536)</f>
        <v>-1.2600876716163613E-2</v>
      </c>
      <c r="AE40" s="91">
        <f>SUM(AE42:AE65536)</f>
        <v>-2.3429753194801344E-3</v>
      </c>
      <c r="AF40" s="91">
        <f>SUM(AF42:AF65536)</f>
        <v>0</v>
      </c>
      <c r="AG40" s="91">
        <f>SUM(AG42:AG65536)</f>
        <v>2.2204460492503131E-15</v>
      </c>
      <c r="AH40" s="92"/>
      <c r="AI40" s="93">
        <v>1</v>
      </c>
      <c r="AJ40" s="92">
        <f>AJ44+AF44</f>
        <v>721300.01047644333</v>
      </c>
      <c r="AK40" s="92">
        <f>AK44+AG44</f>
        <v>459130.37725884176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-33.319999999948777</v>
      </c>
      <c r="G41" s="72">
        <f>IF(D42=0,D41-$D$41,D41-D42)</f>
        <v>3272.6699999999837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3272.8396158840246</v>
      </c>
      <c r="N41" s="36">
        <f>IF(F41=0,,ATAN(G41/F41))</f>
        <v>-1.5606153892822663</v>
      </c>
      <c r="O41" s="36">
        <f>ABS(DEGREES(N41))</f>
        <v>89.416675249039869</v>
      </c>
      <c r="P41" s="37" t="str">
        <f>TEXT(INT(O41),"00")</f>
        <v>89</v>
      </c>
      <c r="Q41" s="38" t="str">
        <f>TEXT((O41-P41)*60,"00")</f>
        <v>25</v>
      </c>
      <c r="R41" s="39" t="str">
        <f>IF(L41="",IF(F41&gt;0,"S","N"),"")</f>
        <v>N</v>
      </c>
      <c r="S41" s="25" t="str">
        <f>IF(L41="",IF(INT(Q41)=60,INT(P41+1),P41),"due")</f>
        <v>89</v>
      </c>
      <c r="T41" s="38" t="str">
        <f>IF(L41="",IF(INT(Q41)=60,"00",Q41),L41)</f>
        <v>25</v>
      </c>
      <c r="U41" s="40" t="str">
        <f>IF(L41="",IF(G41&gt;0,"W","E"),"")</f>
        <v>W</v>
      </c>
      <c r="V41" s="41"/>
      <c r="W41" s="22">
        <f>IF(S41="due",90*(I41+K41),S41+T41/60)</f>
        <v>89.416666666666671</v>
      </c>
      <c r="X41" s="22">
        <f>IF(R41="",W41,IF(R41="N",IF(U41="E",180+W41,180-W41),IF(U41="E",360-W41,W41)))</f>
        <v>90.583333333333329</v>
      </c>
      <c r="Y41" s="22">
        <f>RADIANS(X41)</f>
        <v>1.5809774140981967</v>
      </c>
      <c r="Z41" s="64"/>
      <c r="AA41" s="58">
        <f>-M41*COS(Y41)</f>
        <v>33.320490215379451</v>
      </c>
      <c r="AB41" s="58">
        <f>-M41*SIN(Y41)</f>
        <v>-3272.6699950089219</v>
      </c>
      <c r="AC41" s="64"/>
      <c r="AD41" s="22">
        <v>0</v>
      </c>
      <c r="AE41" s="22">
        <v>0</v>
      </c>
      <c r="AF41" s="22">
        <f t="shared" ref="AF41:AG43" si="0">AA41-AD41</f>
        <v>33.320490215379451</v>
      </c>
      <c r="AG41" s="22">
        <f t="shared" si="0"/>
        <v>-3272.6699950089219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721261.94</v>
      </c>
      <c r="D42" s="60">
        <v>459177.55</v>
      </c>
      <c r="E42" s="79"/>
      <c r="F42" s="72">
        <f>IF(C43=0,C42-$C$42,C42-C43)</f>
        <v>-1.3300000000745058</v>
      </c>
      <c r="G42" s="72">
        <f>IF(D43=0,D42-$D$42,D42-D43)</f>
        <v>51.119999999995343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51.137298520744345</v>
      </c>
      <c r="N42" s="36">
        <f>IF(F42=0,,ATAN(G42/F42))</f>
        <v>-1.5447849803242475</v>
      </c>
      <c r="O42" s="36">
        <f>ABS(DEGREES(N42))</f>
        <v>88.5096596277793</v>
      </c>
      <c r="P42" s="37" t="str">
        <f>TEXT(INT(O42),"00")</f>
        <v>88</v>
      </c>
      <c r="Q42" s="38" t="str">
        <f>TEXT((O42-P42)*60,"00")</f>
        <v>31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31</v>
      </c>
      <c r="U42" s="40" t="str">
        <f>IF(L42="",IF(G42&gt;0,"W","E"),"")</f>
        <v>W</v>
      </c>
      <c r="V42" s="44"/>
      <c r="W42" s="22">
        <f>IF(S42="due",90*(I42+K42),S42+T42/60)</f>
        <v>88.516666666666666</v>
      </c>
      <c r="X42" s="22">
        <f>IF(R42="",W42,IF(R42="N",IF(U42="E",180+W42,180-W42),IF(U42="E",360-W42,W42)))</f>
        <v>91.483333333333334</v>
      </c>
      <c r="Y42" s="22">
        <f>RADIANS(X42)</f>
        <v>1.5966853773661458</v>
      </c>
      <c r="Z42" s="64"/>
      <c r="AA42" s="58">
        <f>-M42*COS(Y42)</f>
        <v>1.3237482237668297</v>
      </c>
      <c r="AB42" s="58">
        <f>-M42*SIN(Y42)</f>
        <v>-51.120162271258451</v>
      </c>
      <c r="AC42" s="64"/>
      <c r="AD42" s="82">
        <f>$AA$40/$M$40*M42</f>
        <v>-3.694640985697249E-3</v>
      </c>
      <c r="AE42" s="82">
        <f>$AB$40/$M$40*M42</f>
        <v>-6.8697225112316642E-4</v>
      </c>
      <c r="AF42" s="22">
        <f t="shared" si="0"/>
        <v>1.3274428647525269</v>
      </c>
      <c r="AG42" s="22">
        <f t="shared" si="0"/>
        <v>-51.119475299007327</v>
      </c>
      <c r="AH42" s="63"/>
      <c r="AI42" s="38">
        <f>A42</f>
        <v>1</v>
      </c>
      <c r="AJ42" s="82">
        <f t="shared" ref="AJ42:AK44" si="1">AJ41+AF41</f>
        <v>721261.94049021532</v>
      </c>
      <c r="AK42" s="82">
        <f t="shared" si="1"/>
        <v>459177.55000499106</v>
      </c>
      <c r="AL42" s="66"/>
      <c r="AM42" s="9" t="str">
        <f>IF(A43=0,A42&amp;" - 1",A42&amp;" - "&amp;A43)</f>
        <v>1 - 2</v>
      </c>
      <c r="AN42" s="18">
        <f>F42</f>
        <v>-1.3300000000745058</v>
      </c>
      <c r="AO42" s="18">
        <f>AN42*G42</f>
        <v>-67.989600003802551</v>
      </c>
      <c r="AP42" s="9" t="str">
        <f>D42&amp;","&amp;C42</f>
        <v>459177.55,721261.94</v>
      </c>
    </row>
    <row r="43" spans="1:44">
      <c r="A43" s="20">
        <f>A42+1</f>
        <v>2</v>
      </c>
      <c r="B43" s="44"/>
      <c r="C43" s="60">
        <v>721263.27</v>
      </c>
      <c r="D43" s="60">
        <v>459126.43</v>
      </c>
      <c r="E43" s="79"/>
      <c r="F43" s="72">
        <f>IF(C44=0,C43-$C$42,C43-C44)</f>
        <v>-33.819999999948777</v>
      </c>
      <c r="G43" s="72">
        <f>IF(D44=0,D43-$D$42,D43-D44)</f>
        <v>-0.86999999999534339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33.831188273492955</v>
      </c>
      <c r="N43" s="36">
        <f>IF(F43=0,,ATAN(G43/F43))</f>
        <v>2.5718751325492378E-2</v>
      </c>
      <c r="O43" s="36">
        <f>ABS(DEGREES(N43))</f>
        <v>1.4735759052972051</v>
      </c>
      <c r="P43" s="37" t="str">
        <f>TEXT(INT(O43),"00")</f>
        <v>01</v>
      </c>
      <c r="Q43" s="38" t="str">
        <f>TEXT((O43-P43)*60,"00")</f>
        <v>28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28</v>
      </c>
      <c r="U43" s="40" t="str">
        <f>IF(L43="",IF(G43&gt;0,"W","E"),"")</f>
        <v>E</v>
      </c>
      <c r="V43" s="44"/>
      <c r="W43" s="22">
        <f>IF(S43="due",90*(I43+K43),S43+T43/60)</f>
        <v>1.4666666666666668</v>
      </c>
      <c r="X43" s="22">
        <f>IF(R43="",W43,IF(R43="N",IF(U43="E",180+W43,180-W43),IF(U43="E",360-W43,W43)))</f>
        <v>181.46666666666667</v>
      </c>
      <c r="Y43" s="22">
        <f>RADIANS(X43)</f>
        <v>3.1671908159523765</v>
      </c>
      <c r="Z43" s="64"/>
      <c r="AA43" s="58">
        <f>-M43*COS(Y43)</f>
        <v>33.820104666446142</v>
      </c>
      <c r="AB43" s="58">
        <f>-M43*SIN(Y43)</f>
        <v>0.86592167495400907</v>
      </c>
      <c r="AC43" s="64"/>
      <c r="AD43" s="82">
        <f>$AA$40/$M$40*M43</f>
        <v>-2.4442842779303672E-3</v>
      </c>
      <c r="AE43" s="82">
        <f>$AB$40/$M$40*M43</f>
        <v>-4.5448407011538069E-4</v>
      </c>
      <c r="AF43" s="22">
        <f t="shared" si="0"/>
        <v>33.82254895072407</v>
      </c>
      <c r="AG43" s="22">
        <f t="shared" si="0"/>
        <v>0.86637615902412446</v>
      </c>
      <c r="AH43" s="64"/>
      <c r="AI43" s="25">
        <f>A43</f>
        <v>2</v>
      </c>
      <c r="AJ43" s="82">
        <f t="shared" si="1"/>
        <v>721263.26793308009</v>
      </c>
      <c r="AK43" s="82">
        <f t="shared" si="1"/>
        <v>459126.43052969204</v>
      </c>
      <c r="AL43" s="66"/>
      <c r="AM43" s="9" t="str">
        <f>IF(A44=0,A43&amp;" - 1",A43&amp;" - "&amp;A44)</f>
        <v>2 - 3</v>
      </c>
      <c r="AN43" s="18">
        <f>AN42+F42+F43</f>
        <v>-36.480000000097789</v>
      </c>
      <c r="AO43" s="18">
        <f>AN43*G43</f>
        <v>31.737599999915204</v>
      </c>
      <c r="AP43" s="9" t="str">
        <f>D43&amp;","&amp;C43</f>
        <v>459126.43,721263.27</v>
      </c>
    </row>
    <row r="44" spans="1:44" s="46" customFormat="1">
      <c r="A44" s="20">
        <f>A43+1</f>
        <v>3</v>
      </c>
      <c r="B44" s="44"/>
      <c r="C44" s="60">
        <v>721297.09</v>
      </c>
      <c r="D44" s="60">
        <v>459127.3</v>
      </c>
      <c r="E44" s="79"/>
      <c r="F44" s="72">
        <f>IF(C45=0,C44-$C$42,C44-C45)</f>
        <v>-2.9200000000419095</v>
      </c>
      <c r="G44" s="72">
        <f>IF(D45=0,D44-$D$42,D44-D45)</f>
        <v>-3.0800000000162981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4.2441489135449935</v>
      </c>
      <c r="N44" s="22">
        <f>IF(F44=0,,ATAN(G44/F44))</f>
        <v>0.8120585117675222</v>
      </c>
      <c r="O44" s="22">
        <f>ABS(DEGREES(N44))</f>
        <v>46.527525441953721</v>
      </c>
      <c r="P44" s="24" t="str">
        <f>TEXT(INT(O44),"00")</f>
        <v>46</v>
      </c>
      <c r="Q44" s="25" t="str">
        <f>TEXT((O44-P44)*60,"00")</f>
        <v>32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32</v>
      </c>
      <c r="U44" s="24" t="str">
        <f>IF(L44="",IF(G44&gt;0,"W","E"),"")</f>
        <v>E</v>
      </c>
      <c r="V44" s="44"/>
      <c r="W44" s="22">
        <f>IF(S44="due",90*(I44+K44),S44+T44/60)</f>
        <v>46.533333333333331</v>
      </c>
      <c r="X44" s="22">
        <f>IF(R44="",W44,IF(R44="N",IF(U44="E",180+W44,180-W44),IF(U44="E",360-W44,W44)))</f>
        <v>226.53333333333333</v>
      </c>
      <c r="Y44" s="22">
        <f>RADIANS(X44)</f>
        <v>3.9537525321844877</v>
      </c>
      <c r="Z44" s="64"/>
      <c r="AA44" s="58">
        <f>-M44*COS(Y44)</f>
        <v>2.9196877752129109</v>
      </c>
      <c r="AB44" s="58">
        <f>-M44*SIN(Y44)</f>
        <v>3.0802959753272785</v>
      </c>
      <c r="AC44" s="64"/>
      <c r="AD44" s="82">
        <f>$AA$40/$M$40*M44</f>
        <v>-3.0663736605141142E-4</v>
      </c>
      <c r="AE44" s="82">
        <f>$AB$40/$M$40*M44</f>
        <v>-5.7015380506602215E-5</v>
      </c>
      <c r="AF44" s="22">
        <f>AA44-AD44</f>
        <v>2.9199944125789625</v>
      </c>
      <c r="AG44" s="22">
        <f>AB44-AE44</f>
        <v>3.0803529907077851</v>
      </c>
      <c r="AH44" s="64"/>
      <c r="AI44" s="25">
        <f>A44</f>
        <v>3</v>
      </c>
      <c r="AJ44" s="82">
        <f t="shared" si="1"/>
        <v>721297.09048203076</v>
      </c>
      <c r="AK44" s="82">
        <f t="shared" si="1"/>
        <v>459127.29690585105</v>
      </c>
      <c r="AL44" s="66"/>
      <c r="AM44" s="9" t="str">
        <f>IF(A45=0,A44&amp;" - 1",A44&amp;" - "&amp;A45)</f>
        <v>3 - 4</v>
      </c>
      <c r="AN44" s="18">
        <f>AN43+F43+F44</f>
        <v>-73.220000000088476</v>
      </c>
      <c r="AO44" s="18">
        <f>AN44*G44</f>
        <v>225.51760000146587</v>
      </c>
      <c r="AP44" s="9" t="str">
        <f>D44&amp;","&amp;C44</f>
        <v>459127.3,721297.09</v>
      </c>
    </row>
    <row r="45" spans="1:44" s="46" customFormat="1">
      <c r="A45" s="20">
        <f t="shared" ref="A45:A46" si="2">A44+1</f>
        <v>4</v>
      </c>
      <c r="B45" s="44"/>
      <c r="C45" s="60">
        <v>721300.01</v>
      </c>
      <c r="D45" s="60">
        <v>459130.38</v>
      </c>
      <c r="E45" s="79"/>
      <c r="F45" s="72">
        <f t="shared" ref="F45:F46" si="3">IF(C46=0,C45-$C$42,C45-C46)</f>
        <v>1.2600000000093132</v>
      </c>
      <c r="G45" s="72">
        <f t="shared" ref="G45:G46" si="4">IF(D46=0,D45-$D$42,D45-D46)</f>
        <v>-48.349999999976717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48.366415000470852</v>
      </c>
      <c r="N45" s="22">
        <f t="shared" ref="N45:N46" si="11">IF(F45=0,,ATAN(G45/F45))</f>
        <v>-1.5447422443808618</v>
      </c>
      <c r="O45" s="22">
        <f t="shared" ref="O45:O46" si="12">ABS(DEGREES(N45))</f>
        <v>88.507211038589787</v>
      </c>
      <c r="P45" s="24" t="str">
        <f t="shared" ref="P45:P46" si="13">TEXT(INT(O45),"00")</f>
        <v>88</v>
      </c>
      <c r="Q45" s="25" t="str">
        <f t="shared" ref="Q45:Q46" si="14">TEXT((O45-P45)*60,"00")</f>
        <v>30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30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88.5</v>
      </c>
      <c r="X45" s="22">
        <f t="shared" ref="X45:X46" si="20">IF(R45="",W45,IF(R45="N",IF(U45="E",180+W45,180-W45),IF(U45="E",360-W45,W45)))</f>
        <v>271.5</v>
      </c>
      <c r="Y45" s="22">
        <f t="shared" ref="Y45:Y46" si="21">RADIANS(X45)</f>
        <v>4.7385689191646048</v>
      </c>
      <c r="Z45" s="64"/>
      <c r="AA45" s="58">
        <f t="shared" ref="AA45:AA46" si="22">-M45*COS(Y45)</f>
        <v>-1.2660851453044644</v>
      </c>
      <c r="AB45" s="58">
        <f t="shared" ref="AB45:AB46" si="23">-M45*SIN(Y45)</f>
        <v>48.349841038028359</v>
      </c>
      <c r="AC45" s="64"/>
      <c r="AD45" s="82">
        <f t="shared" ref="AD45:AD46" si="24">$AA$40/$M$40*M45</f>
        <v>-3.4944462136475953E-3</v>
      </c>
      <c r="AE45" s="82">
        <f t="shared" ref="AE45:AE46" si="25">$AB$40/$M$40*M45</f>
        <v>-6.497485387921331E-4</v>
      </c>
      <c r="AF45" s="22">
        <f t="shared" ref="AF45:AF46" si="26">AA45-AD45</f>
        <v>-1.2625906990908167</v>
      </c>
      <c r="AG45" s="22">
        <f t="shared" ref="AG45:AG46" si="27">AB45-AE45</f>
        <v>48.35049078656715</v>
      </c>
      <c r="AH45" s="64"/>
      <c r="AI45" s="25">
        <f t="shared" ref="AI45:AI46" si="28">A45</f>
        <v>4</v>
      </c>
      <c r="AJ45" s="82">
        <f t="shared" ref="AJ45:AJ46" si="29">AJ44+AF44</f>
        <v>721300.01047644333</v>
      </c>
      <c r="AK45" s="82">
        <f t="shared" ref="AK45:AK46" si="30">AK44+AG44</f>
        <v>459130.37725884176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-74.880000000121072</v>
      </c>
      <c r="AO45" s="18">
        <f t="shared" ref="AO45:AO46" si="33">AN45*G45</f>
        <v>3620.4480000041103</v>
      </c>
      <c r="AP45" s="9" t="str">
        <f t="shared" ref="AP45:AP46" si="34">D45&amp;","&amp;C45</f>
        <v>459130.38,721300.01</v>
      </c>
    </row>
    <row r="46" spans="1:44" s="46" customFormat="1">
      <c r="A46" s="20">
        <f t="shared" si="2"/>
        <v>5</v>
      </c>
      <c r="B46" s="44"/>
      <c r="C46" s="60">
        <v>721298.75</v>
      </c>
      <c r="D46" s="60">
        <v>459178.73</v>
      </c>
      <c r="E46" s="79"/>
      <c r="F46" s="72">
        <f t="shared" si="3"/>
        <v>36.810000000055879</v>
      </c>
      <c r="G46" s="72">
        <f t="shared" si="4"/>
        <v>1.1799999999930151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36.828908482387817</v>
      </c>
      <c r="N46" s="22">
        <f t="shared" si="11"/>
        <v>3.204553251783903E-2</v>
      </c>
      <c r="O46" s="22">
        <f t="shared" si="12"/>
        <v>1.836073765521415</v>
      </c>
      <c r="P46" s="24" t="str">
        <f t="shared" si="13"/>
        <v>01</v>
      </c>
      <c r="Q46" s="25" t="str">
        <f t="shared" si="14"/>
        <v>50</v>
      </c>
      <c r="R46" s="23" t="str">
        <f t="shared" si="15"/>
        <v>S</v>
      </c>
      <c r="S46" s="25" t="str">
        <f t="shared" si="16"/>
        <v>01</v>
      </c>
      <c r="T46" s="25" t="str">
        <f t="shared" si="17"/>
        <v>50</v>
      </c>
      <c r="U46" s="24" t="str">
        <f t="shared" si="18"/>
        <v>W</v>
      </c>
      <c r="V46" s="44"/>
      <c r="W46" s="22">
        <f t="shared" si="19"/>
        <v>1.8333333333333335</v>
      </c>
      <c r="X46" s="22">
        <f t="shared" si="20"/>
        <v>1.8333333333333335</v>
      </c>
      <c r="Y46" s="22">
        <f t="shared" si="21"/>
        <v>3.199770295322938E-2</v>
      </c>
      <c r="Z46" s="64"/>
      <c r="AA46" s="58">
        <f t="shared" si="22"/>
        <v>-36.810056396837581</v>
      </c>
      <c r="AB46" s="58">
        <f t="shared" si="23"/>
        <v>-1.1782393923706789</v>
      </c>
      <c r="AC46" s="64"/>
      <c r="AD46" s="82">
        <f t="shared" si="24"/>
        <v>-2.6608678728369888E-3</v>
      </c>
      <c r="AE46" s="82">
        <f t="shared" si="25"/>
        <v>-4.9475507894285165E-4</v>
      </c>
      <c r="AF46" s="22">
        <f t="shared" si="26"/>
        <v>-36.807395528964747</v>
      </c>
      <c r="AG46" s="22">
        <f t="shared" si="27"/>
        <v>-1.177744637291736</v>
      </c>
      <c r="AH46" s="64"/>
      <c r="AI46" s="25">
        <f t="shared" si="28"/>
        <v>5</v>
      </c>
      <c r="AJ46" s="82">
        <f t="shared" si="29"/>
        <v>721298.7478857442</v>
      </c>
      <c r="AK46" s="82">
        <f t="shared" si="30"/>
        <v>459178.72774962831</v>
      </c>
      <c r="AL46" s="66"/>
      <c r="AM46" s="9" t="str">
        <f t="shared" si="31"/>
        <v>5 - 1</v>
      </c>
      <c r="AN46" s="18">
        <f t="shared" si="32"/>
        <v>-36.810000000055879</v>
      </c>
      <c r="AO46" s="18">
        <f t="shared" si="33"/>
        <v>-43.435799999808822</v>
      </c>
      <c r="AP46" s="9" t="str">
        <f t="shared" si="34"/>
        <v>459178.73,721298.75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16" workbookViewId="0">
      <selection activeCell="R30" sqref="R3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77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64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63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99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3756.9797999968969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1878.4898999984484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7.6787052870702652E-3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22681.053911596606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174.16112858730258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2.8035425768448974E-3</v>
      </c>
      <c r="AB40" s="91">
        <f>SUM(AB42:AB65536)</f>
        <v>-7.1486127259419163E-3</v>
      </c>
      <c r="AC40" s="91"/>
      <c r="AD40" s="91">
        <f>SUM(AD42:AD65536)</f>
        <v>2.8035425768448974E-3</v>
      </c>
      <c r="AE40" s="91">
        <f>SUM(AE42:AE65536)</f>
        <v>-7.1486127259419163E-3</v>
      </c>
      <c r="AF40" s="91">
        <f>SUM(AF42:AF65536)</f>
        <v>3.7747582837255322E-15</v>
      </c>
      <c r="AG40" s="91">
        <f>SUM(AG42:AG65536)</f>
        <v>0</v>
      </c>
      <c r="AH40" s="92"/>
      <c r="AI40" s="93">
        <v>1</v>
      </c>
      <c r="AJ40" s="92">
        <f>AJ44+AF44</f>
        <v>721229.45549480082</v>
      </c>
      <c r="AK40" s="92">
        <f>AK44+AG44</f>
        <v>459125.56068971008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-33.319999999948777</v>
      </c>
      <c r="G41" s="72">
        <f>IF(D42=0,D41-$D$41,D41-D42)</f>
        <v>3272.6699999999837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3272.8396158840246</v>
      </c>
      <c r="N41" s="36">
        <f>IF(F41=0,,ATAN(G41/F41))</f>
        <v>-1.5606153892822663</v>
      </c>
      <c r="O41" s="36">
        <f>ABS(DEGREES(N41))</f>
        <v>89.416675249039869</v>
      </c>
      <c r="P41" s="37" t="str">
        <f>TEXT(INT(O41),"00")</f>
        <v>89</v>
      </c>
      <c r="Q41" s="38" t="str">
        <f>TEXT((O41-P41)*60,"00")</f>
        <v>25</v>
      </c>
      <c r="R41" s="39" t="str">
        <f>IF(L41="",IF(F41&gt;0,"S","N"),"")</f>
        <v>N</v>
      </c>
      <c r="S41" s="25" t="str">
        <f>IF(L41="",IF(INT(Q41)=60,INT(P41+1),P41),"due")</f>
        <v>89</v>
      </c>
      <c r="T41" s="38" t="str">
        <f>IF(L41="",IF(INT(Q41)=60,"00",Q41),L41)</f>
        <v>25</v>
      </c>
      <c r="U41" s="40" t="str">
        <f>IF(L41="",IF(G41&gt;0,"W","E"),"")</f>
        <v>W</v>
      </c>
      <c r="V41" s="41"/>
      <c r="W41" s="22">
        <f>IF(S41="due",90*(I41+K41),S41+T41/60)</f>
        <v>89.416666666666671</v>
      </c>
      <c r="X41" s="22">
        <f>IF(R41="",W41,IF(R41="N",IF(U41="E",180+W41,180-W41),IF(U41="E",360-W41,W41)))</f>
        <v>90.583333333333329</v>
      </c>
      <c r="Y41" s="22">
        <f>RADIANS(X41)</f>
        <v>1.5809774140981967</v>
      </c>
      <c r="Z41" s="64"/>
      <c r="AA41" s="58">
        <f>-M41*COS(Y41)</f>
        <v>33.320490215379451</v>
      </c>
      <c r="AB41" s="58">
        <f>-M41*SIN(Y41)</f>
        <v>-3272.6699950089219</v>
      </c>
      <c r="AC41" s="64"/>
      <c r="AD41" s="22">
        <v>0</v>
      </c>
      <c r="AE41" s="22">
        <v>0</v>
      </c>
      <c r="AF41" s="22">
        <f t="shared" ref="AF41:AG43" si="0">AA41-AD41</f>
        <v>33.320490215379451</v>
      </c>
      <c r="AG41" s="22">
        <f t="shared" si="0"/>
        <v>-3272.6699950089219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721261.94</v>
      </c>
      <c r="D42" s="60">
        <v>459177.55</v>
      </c>
      <c r="E42" s="79"/>
      <c r="F42" s="72">
        <f>IF(C43=0,C42-$C$42,C42-C43)</f>
        <v>36.809999999939464</v>
      </c>
      <c r="G42" s="72">
        <f>IF(D43=0,D42-$D$42,D42-D43)</f>
        <v>0.95000000001164153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36.822256856357484</v>
      </c>
      <c r="N42" s="36">
        <f>IF(F42=0,,ATAN(G42/F42))</f>
        <v>2.5802476614652271E-2</v>
      </c>
      <c r="O42" s="36">
        <f>ABS(DEGREES(N42))</f>
        <v>1.4783730110045794</v>
      </c>
      <c r="P42" s="37" t="str">
        <f>TEXT(INT(O42),"00")</f>
        <v>01</v>
      </c>
      <c r="Q42" s="38" t="str">
        <f>TEXT((O42-P42)*60,"00")</f>
        <v>29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29</v>
      </c>
      <c r="U42" s="40" t="str">
        <f>IF(L42="",IF(G42&gt;0,"W","E"),"")</f>
        <v>W</v>
      </c>
      <c r="V42" s="44"/>
      <c r="W42" s="22">
        <f>IF(S42="due",90*(I42+K42),S42+T42/60)</f>
        <v>1.4833333333333334</v>
      </c>
      <c r="X42" s="22">
        <f>IF(R42="",W42,IF(R42="N",IF(U42="E",180+W42,180-W42),IF(U42="E",360-W42,W42)))</f>
        <v>1.4833333333333334</v>
      </c>
      <c r="Y42" s="22">
        <f>RADIANS(X42)</f>
        <v>2.5889050571249222E-2</v>
      </c>
      <c r="Z42" s="64"/>
      <c r="AA42" s="58">
        <f>-M42*COS(Y42)</f>
        <v>-36.80991761673441</v>
      </c>
      <c r="AB42" s="58">
        <f>-M42*SIN(Y42)</f>
        <v>-0.95318678378984045</v>
      </c>
      <c r="AC42" s="64"/>
      <c r="AD42" s="82">
        <f>$AA$40/$M$40*M42</f>
        <v>5.9274285662755779E-4</v>
      </c>
      <c r="AE42" s="82">
        <f>$AB$40/$M$40*M42</f>
        <v>-1.5114053066629589E-3</v>
      </c>
      <c r="AF42" s="22">
        <f t="shared" si="0"/>
        <v>-36.810510359591035</v>
      </c>
      <c r="AG42" s="22">
        <f t="shared" si="0"/>
        <v>-0.95167537848317751</v>
      </c>
      <c r="AH42" s="63"/>
      <c r="AI42" s="38">
        <f>A42</f>
        <v>1</v>
      </c>
      <c r="AJ42" s="82">
        <f t="shared" ref="AJ42:AK44" si="1">AJ41+AF41</f>
        <v>721261.94049021532</v>
      </c>
      <c r="AK42" s="82">
        <f t="shared" si="1"/>
        <v>459177.55000499106</v>
      </c>
      <c r="AL42" s="66"/>
      <c r="AM42" s="9" t="str">
        <f>IF(A43=0,A42&amp;" - 1",A42&amp;" - "&amp;A43)</f>
        <v>1 - 2</v>
      </c>
      <c r="AN42" s="18">
        <f>F42</f>
        <v>36.809999999939464</v>
      </c>
      <c r="AO42" s="18">
        <f>AN42*G42</f>
        <v>34.969500000371013</v>
      </c>
      <c r="AP42" s="9" t="str">
        <f>D42&amp;","&amp;C42</f>
        <v>459177.55,721261.94</v>
      </c>
    </row>
    <row r="43" spans="1:44">
      <c r="A43" s="20">
        <f>A42+1</f>
        <v>2</v>
      </c>
      <c r="B43" s="44"/>
      <c r="C43" s="60">
        <v>721225.13</v>
      </c>
      <c r="D43" s="60">
        <v>459176.6</v>
      </c>
      <c r="E43" s="79"/>
      <c r="F43" s="72">
        <f>IF(C44=0,C43-$C$42,C43-C44)</f>
        <v>-1.25</v>
      </c>
      <c r="G43" s="72">
        <f>IF(D44=0,D43-$D$42,D43-D44)</f>
        <v>48.119999999995343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48.136232715071834</v>
      </c>
      <c r="N43" s="36">
        <f>IF(F43=0,,ATAN(G43/F43))</f>
        <v>-1.5448254425225945</v>
      </c>
      <c r="O43" s="36">
        <f>ABS(DEGREES(N43))</f>
        <v>88.511977940974404</v>
      </c>
      <c r="P43" s="37" t="str">
        <f>TEXT(INT(O43),"00")</f>
        <v>88</v>
      </c>
      <c r="Q43" s="38" t="str">
        <f>TEXT((O43-P43)*60,"00")</f>
        <v>31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31</v>
      </c>
      <c r="U43" s="40" t="str">
        <f>IF(L43="",IF(G43&gt;0,"W","E"),"")</f>
        <v>W</v>
      </c>
      <c r="V43" s="44"/>
      <c r="W43" s="22">
        <f>IF(S43="due",90*(I43+K43),S43+T43/60)</f>
        <v>88.516666666666666</v>
      </c>
      <c r="X43" s="22">
        <f>IF(R43="",W43,IF(R43="N",IF(U43="E",180+W43,180-W43),IF(U43="E",360-W43,W43)))</f>
        <v>91.483333333333334</v>
      </c>
      <c r="Y43" s="22">
        <f>RADIANS(X43)</f>
        <v>1.5966853773661458</v>
      </c>
      <c r="Z43" s="64"/>
      <c r="AA43" s="58">
        <f>-M43*COS(Y43)</f>
        <v>1.2460621581242575</v>
      </c>
      <c r="AB43" s="58">
        <f>-M43*SIN(Y43)</f>
        <v>-48.12010213099763</v>
      </c>
      <c r="AC43" s="64"/>
      <c r="AD43" s="82">
        <f>$AA$40/$M$40*M43</f>
        <v>7.7486853122894252E-4</v>
      </c>
      <c r="AE43" s="82">
        <f>$AB$40/$M$40*M43</f>
        <v>-1.9757984376713071E-3</v>
      </c>
      <c r="AF43" s="22">
        <f t="shared" si="0"/>
        <v>1.2452872895930285</v>
      </c>
      <c r="AG43" s="22">
        <f t="shared" si="0"/>
        <v>-48.11812633255996</v>
      </c>
      <c r="AH43" s="64"/>
      <c r="AI43" s="25">
        <f>A43</f>
        <v>2</v>
      </c>
      <c r="AJ43" s="82">
        <f t="shared" si="1"/>
        <v>721225.12997985573</v>
      </c>
      <c r="AK43" s="82">
        <f t="shared" si="1"/>
        <v>459176.59832961258</v>
      </c>
      <c r="AL43" s="66"/>
      <c r="AM43" s="9" t="str">
        <f>IF(A44=0,A43&amp;" - 1",A43&amp;" - "&amp;A44)</f>
        <v>2 - 3</v>
      </c>
      <c r="AN43" s="18">
        <f>AN42+F42+F43</f>
        <v>72.369999999878928</v>
      </c>
      <c r="AO43" s="18">
        <f>AN43*G43</f>
        <v>3482.4443999938371</v>
      </c>
      <c r="AP43" s="9" t="str">
        <f>D43&amp;","&amp;C43</f>
        <v>459176.6,721225.13</v>
      </c>
    </row>
    <row r="44" spans="1:44" s="46" customFormat="1">
      <c r="A44" s="20">
        <f>A43+1</f>
        <v>3</v>
      </c>
      <c r="B44" s="44"/>
      <c r="C44" s="60">
        <v>721226.38</v>
      </c>
      <c r="D44" s="60">
        <v>459128.48</v>
      </c>
      <c r="E44" s="79"/>
      <c r="F44" s="72">
        <f>IF(C45=0,C44-$C$42,C44-C45)</f>
        <v>-3.0799999999580905</v>
      </c>
      <c r="G44" s="72">
        <f>IF(D45=0,D44-$D$42,D44-D45)</f>
        <v>2.9199999999837019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4.2441489134627046</v>
      </c>
      <c r="N44" s="22">
        <f>IF(F44=0,,ATAN(G44/F44))</f>
        <v>-0.75873781502685744</v>
      </c>
      <c r="O44" s="22">
        <f>ABS(DEGREES(N44))</f>
        <v>43.472474558016664</v>
      </c>
      <c r="P44" s="24" t="str">
        <f>TEXT(INT(O44),"00")</f>
        <v>43</v>
      </c>
      <c r="Q44" s="25" t="str">
        <f>TEXT((O44-P44)*60,"00")</f>
        <v>28</v>
      </c>
      <c r="R44" s="23" t="str">
        <f>IF(L44="",IF(F44&gt;0,"S","N"),"")</f>
        <v>N</v>
      </c>
      <c r="S44" s="25" t="str">
        <f>IF(L44="",IF(INT(Q44)=60,INT(P44+1),P44),"due")</f>
        <v>43</v>
      </c>
      <c r="T44" s="25" t="str">
        <f>IF(L44="",IF(INT(Q44)=60,"00",Q44),L44)</f>
        <v>28</v>
      </c>
      <c r="U44" s="24" t="str">
        <f>IF(L44="",IF(G44&gt;0,"W","E"),"")</f>
        <v>W</v>
      </c>
      <c r="V44" s="44"/>
      <c r="W44" s="22">
        <f>IF(S44="due",90*(I44+K44),S44+T44/60)</f>
        <v>43.466666666666669</v>
      </c>
      <c r="X44" s="22">
        <f>IF(R44="",W44,IF(R44="N",IF(U44="E",180+W44,180-W44),IF(U44="E",360-W44,W44)))</f>
        <v>136.53333333333333</v>
      </c>
      <c r="Y44" s="22">
        <f>RADIANS(X44)</f>
        <v>2.3829562053895912</v>
      </c>
      <c r="Z44" s="64"/>
      <c r="AA44" s="58">
        <f>-M44*COS(Y44)</f>
        <v>3.0802959752675561</v>
      </c>
      <c r="AB44" s="58">
        <f>-M44*SIN(Y44)</f>
        <v>-2.9196877751563015</v>
      </c>
      <c r="AC44" s="64"/>
      <c r="AD44" s="82">
        <f>$AA$40/$M$40*M44</f>
        <v>6.8319792584475638E-5</v>
      </c>
      <c r="AE44" s="82">
        <f>$AB$40/$M$40*M44</f>
        <v>-1.742052154787426E-4</v>
      </c>
      <c r="AF44" s="22">
        <f>AA44-AD44</f>
        <v>3.0802276554749715</v>
      </c>
      <c r="AG44" s="22">
        <f>AB44-AE44</f>
        <v>-2.9195135699408228</v>
      </c>
      <c r="AH44" s="64"/>
      <c r="AI44" s="25">
        <f>A44</f>
        <v>3</v>
      </c>
      <c r="AJ44" s="82">
        <f t="shared" si="1"/>
        <v>721226.37526714534</v>
      </c>
      <c r="AK44" s="82">
        <f t="shared" si="1"/>
        <v>459128.48020327999</v>
      </c>
      <c r="AL44" s="66"/>
      <c r="AM44" s="9" t="str">
        <f>IF(A45=0,A44&amp;" - 1",A44&amp;" - "&amp;A45)</f>
        <v>3 - 4</v>
      </c>
      <c r="AN44" s="18">
        <f>AN43+F43+F44</f>
        <v>68.039999999920838</v>
      </c>
      <c r="AO44" s="18">
        <f>AN44*G44</f>
        <v>198.67679999865993</v>
      </c>
      <c r="AP44" s="9" t="str">
        <f>D44&amp;","&amp;C44</f>
        <v>459128.48,721226.38</v>
      </c>
    </row>
    <row r="45" spans="1:44" s="46" customFormat="1">
      <c r="A45" s="20">
        <f t="shared" ref="A45:A46" si="2">A44+1</f>
        <v>4</v>
      </c>
      <c r="B45" s="44"/>
      <c r="C45" s="60">
        <v>721229.46</v>
      </c>
      <c r="D45" s="60">
        <v>459125.56</v>
      </c>
      <c r="E45" s="79"/>
      <c r="F45" s="72">
        <f t="shared" ref="F45:F46" si="3">IF(C46=0,C45-$C$42,C45-C46)</f>
        <v>-33.810000000055879</v>
      </c>
      <c r="G45" s="72">
        <f t="shared" ref="G45:G46" si="4">IF(D46=0,D45-$D$42,D45-D46)</f>
        <v>-0.86999999999534339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33.821191581666227</v>
      </c>
      <c r="N45" s="22">
        <f t="shared" ref="N45:N46" si="11">IF(F45=0,,ATAN(G45/F45))</f>
        <v>2.5726354817458684E-2</v>
      </c>
      <c r="O45" s="22">
        <f t="shared" ref="O45:O46" si="12">ABS(DEGREES(N45))</f>
        <v>1.474011553296436</v>
      </c>
      <c r="P45" s="24" t="str">
        <f t="shared" ref="P45:P46" si="13">TEXT(INT(O45),"00")</f>
        <v>01</v>
      </c>
      <c r="Q45" s="25" t="str">
        <f t="shared" ref="Q45:Q46" si="14">TEXT((O45-P45)*60,"00")</f>
        <v>28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28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1.4666666666666668</v>
      </c>
      <c r="X45" s="22">
        <f t="shared" ref="X45:X46" si="20">IF(R45="",W45,IF(R45="N",IF(U45="E",180+W45,180-W45),IF(U45="E",360-W45,W45)))</f>
        <v>181.46666666666667</v>
      </c>
      <c r="Y45" s="22">
        <f t="shared" ref="Y45:Y46" si="21">RADIANS(X45)</f>
        <v>3.1671908159523765</v>
      </c>
      <c r="Z45" s="64"/>
      <c r="AA45" s="58">
        <f t="shared" ref="AA45:AA46" si="22">-M45*COS(Y45)</f>
        <v>33.810111249686287</v>
      </c>
      <c r="AB45" s="58">
        <f t="shared" ref="AB45:AB46" si="23">-M45*SIN(Y45)</f>
        <v>0.86566580595938136</v>
      </c>
      <c r="AC45" s="64"/>
      <c r="AD45" s="82">
        <f t="shared" ref="AD45:AD46" si="24">$AA$40/$M$40*M45</f>
        <v>5.444334873570771E-4</v>
      </c>
      <c r="AE45" s="82">
        <f t="shared" ref="AE45:AE46" si="25">$AB$40/$M$40*M45</f>
        <v>-1.388223666832885E-3</v>
      </c>
      <c r="AF45" s="22">
        <f t="shared" ref="AF45:AF46" si="26">AA45-AD45</f>
        <v>33.809566816198931</v>
      </c>
      <c r="AG45" s="22">
        <f t="shared" ref="AG45:AG46" si="27">AB45-AE45</f>
        <v>0.86705402962621425</v>
      </c>
      <c r="AH45" s="64"/>
      <c r="AI45" s="25">
        <f t="shared" ref="AI45:AI46" si="28">A45</f>
        <v>4</v>
      </c>
      <c r="AJ45" s="82">
        <f t="shared" ref="AJ45:AJ46" si="29">AJ44+AF44</f>
        <v>721229.45549480082</v>
      </c>
      <c r="AK45" s="82">
        <f t="shared" ref="AK45:AK46" si="30">AK44+AG44</f>
        <v>459125.56068971008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31.149999999906868</v>
      </c>
      <c r="AO45" s="18">
        <f t="shared" ref="AO45:AO46" si="33">AN45*G45</f>
        <v>-27.10049999977392</v>
      </c>
      <c r="AP45" s="9" t="str">
        <f t="shared" ref="AP45:AP46" si="34">D45&amp;","&amp;C45</f>
        <v>459125.56,721229.46</v>
      </c>
    </row>
    <row r="46" spans="1:44" s="46" customFormat="1">
      <c r="A46" s="20">
        <f t="shared" si="2"/>
        <v>5</v>
      </c>
      <c r="B46" s="44"/>
      <c r="C46" s="60">
        <v>721263.27</v>
      </c>
      <c r="D46" s="60">
        <v>459126.43</v>
      </c>
      <c r="E46" s="79"/>
      <c r="F46" s="72">
        <f t="shared" si="3"/>
        <v>1.3300000000745058</v>
      </c>
      <c r="G46" s="72">
        <f t="shared" si="4"/>
        <v>-51.119999999995343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51.137298520744345</v>
      </c>
      <c r="N46" s="22">
        <f t="shared" si="11"/>
        <v>-1.5447849803242475</v>
      </c>
      <c r="O46" s="22">
        <f t="shared" si="12"/>
        <v>88.5096596277793</v>
      </c>
      <c r="P46" s="24" t="str">
        <f t="shared" si="13"/>
        <v>88</v>
      </c>
      <c r="Q46" s="25" t="str">
        <f t="shared" si="14"/>
        <v>31</v>
      </c>
      <c r="R46" s="23" t="str">
        <f t="shared" si="15"/>
        <v>S</v>
      </c>
      <c r="S46" s="25" t="str">
        <f t="shared" si="16"/>
        <v>88</v>
      </c>
      <c r="T46" s="25" t="str">
        <f t="shared" si="17"/>
        <v>31</v>
      </c>
      <c r="U46" s="24" t="str">
        <f t="shared" si="18"/>
        <v>E</v>
      </c>
      <c r="V46" s="44"/>
      <c r="W46" s="22">
        <f t="shared" si="19"/>
        <v>88.516666666666666</v>
      </c>
      <c r="X46" s="22">
        <f t="shared" si="20"/>
        <v>271.48333333333335</v>
      </c>
      <c r="Y46" s="22">
        <f t="shared" si="21"/>
        <v>4.7382780309559394</v>
      </c>
      <c r="Z46" s="64"/>
      <c r="AA46" s="58">
        <f t="shared" si="22"/>
        <v>-1.3237482237668461</v>
      </c>
      <c r="AB46" s="58">
        <f t="shared" si="23"/>
        <v>51.120162271258451</v>
      </c>
      <c r="AC46" s="64"/>
      <c r="AD46" s="82">
        <f t="shared" si="24"/>
        <v>8.2317790904684455E-4</v>
      </c>
      <c r="AE46" s="82">
        <f t="shared" si="25"/>
        <v>-2.0989800992960226E-3</v>
      </c>
      <c r="AF46" s="22">
        <f t="shared" si="26"/>
        <v>-1.3245714016758929</v>
      </c>
      <c r="AG46" s="22">
        <f t="shared" si="27"/>
        <v>51.122261251357749</v>
      </c>
      <c r="AH46" s="64"/>
      <c r="AI46" s="25">
        <f t="shared" si="28"/>
        <v>5</v>
      </c>
      <c r="AJ46" s="82">
        <f t="shared" si="29"/>
        <v>721263.26506161701</v>
      </c>
      <c r="AK46" s="82">
        <f t="shared" si="30"/>
        <v>459126.42774373968</v>
      </c>
      <c r="AL46" s="66"/>
      <c r="AM46" s="9" t="str">
        <f t="shared" si="31"/>
        <v>5 - 1</v>
      </c>
      <c r="AN46" s="18">
        <f t="shared" si="32"/>
        <v>-1.3300000000745058</v>
      </c>
      <c r="AO46" s="18">
        <f t="shared" si="33"/>
        <v>67.989600003802551</v>
      </c>
      <c r="AP46" s="9" t="str">
        <f t="shared" si="34"/>
        <v>459126.43,721263.27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16" workbookViewId="0">
      <selection activeCell="E27" sqref="E2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100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101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77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64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63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102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3587.5746000009799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1793.7873000004899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1.6434643254302607E-3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103273.78276553359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100000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100000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169.72677772738894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-1.18087801828759E-4</v>
      </c>
      <c r="AB40" s="91">
        <f>SUM(AB42:AB65536)</f>
        <v>-1.639216355464157E-3</v>
      </c>
      <c r="AC40" s="91"/>
      <c r="AD40" s="91">
        <f>SUM(AD42:AD65536)</f>
        <v>-1.1808780182875903E-4</v>
      </c>
      <c r="AE40" s="91">
        <f>SUM(AE42:AE65536)</f>
        <v>-1.639216355464157E-3</v>
      </c>
      <c r="AF40" s="91">
        <f>SUM(AF42:AF65536)</f>
        <v>7.7715611723760958E-15</v>
      </c>
      <c r="AG40" s="91">
        <f>SUM(AG42:AG65536)</f>
        <v>0</v>
      </c>
      <c r="AH40" s="92"/>
      <c r="AI40" s="93">
        <v>1</v>
      </c>
      <c r="AJ40" s="92">
        <f>AJ44+AF44</f>
        <v>721294.36406005046</v>
      </c>
      <c r="AK40" s="92">
        <f>AK44+AG44</f>
        <v>459227.60909193358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-33.319999999948777</v>
      </c>
      <c r="G41" s="72">
        <f>IF(D42=0,D41-$D$41,D41-D42)</f>
        <v>3272.6699999999837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3272.8396158840246</v>
      </c>
      <c r="N41" s="36">
        <f>IF(F41=0,,ATAN(G41/F41))</f>
        <v>-1.5606153892822663</v>
      </c>
      <c r="O41" s="36">
        <f>ABS(DEGREES(N41))</f>
        <v>89.416675249039869</v>
      </c>
      <c r="P41" s="37" t="str">
        <f>TEXT(INT(O41),"00")</f>
        <v>89</v>
      </c>
      <c r="Q41" s="38" t="str">
        <f>TEXT((O41-P41)*60,"00")</f>
        <v>25</v>
      </c>
      <c r="R41" s="39" t="str">
        <f>IF(L41="",IF(F41&gt;0,"S","N"),"")</f>
        <v>N</v>
      </c>
      <c r="S41" s="25" t="str">
        <f>IF(L41="",IF(INT(Q41)=60,INT(P41+1),P41),"due")</f>
        <v>89</v>
      </c>
      <c r="T41" s="38" t="str">
        <f>IF(L41="",IF(INT(Q41)=60,"00",Q41),L41)</f>
        <v>25</v>
      </c>
      <c r="U41" s="40" t="str">
        <f>IF(L41="",IF(G41&gt;0,"W","E"),"")</f>
        <v>W</v>
      </c>
      <c r="V41" s="41"/>
      <c r="W41" s="22">
        <f>IF(S41="due",90*(I41+K41),S41+T41/60)</f>
        <v>89.416666666666671</v>
      </c>
      <c r="X41" s="22">
        <f>IF(R41="",W41,IF(R41="N",IF(U41="E",180+W41,180-W41),IF(U41="E",360-W41,W41)))</f>
        <v>90.583333333333329</v>
      </c>
      <c r="Y41" s="22">
        <f>RADIANS(X41)</f>
        <v>1.5809774140981967</v>
      </c>
      <c r="Z41" s="64"/>
      <c r="AA41" s="58">
        <f>-M41*COS(Y41)</f>
        <v>33.320490215379451</v>
      </c>
      <c r="AB41" s="58">
        <f>-M41*SIN(Y41)</f>
        <v>-3272.6699950089219</v>
      </c>
      <c r="AC41" s="64"/>
      <c r="AD41" s="22">
        <v>0</v>
      </c>
      <c r="AE41" s="22">
        <v>0</v>
      </c>
      <c r="AF41" s="22">
        <f t="shared" ref="AF41:AG43" si="0">AA41-AD41</f>
        <v>33.320490215379451</v>
      </c>
      <c r="AG41" s="22">
        <f t="shared" si="0"/>
        <v>-3272.6699950089219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721261.94</v>
      </c>
      <c r="D42" s="60">
        <v>459177.55</v>
      </c>
      <c r="E42" s="79"/>
      <c r="F42" s="72">
        <f>IF(C43=0,C42-$C$42,C42-C43)</f>
        <v>-36.810000000055879</v>
      </c>
      <c r="G42" s="72">
        <f>IF(D43=0,D42-$D$42,D42-D43)</f>
        <v>-1.1799999999930151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36.828908482387817</v>
      </c>
      <c r="N42" s="36">
        <f>IF(F42=0,,ATAN(G42/F42))</f>
        <v>3.204553251783903E-2</v>
      </c>
      <c r="O42" s="36">
        <f>ABS(DEGREES(N42))</f>
        <v>1.836073765521415</v>
      </c>
      <c r="P42" s="37" t="str">
        <f>TEXT(INT(O42),"00")</f>
        <v>01</v>
      </c>
      <c r="Q42" s="38" t="str">
        <f>TEXT((O42-P42)*60,"00")</f>
        <v>50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50</v>
      </c>
      <c r="U42" s="40" t="str">
        <f>IF(L42="",IF(G42&gt;0,"W","E"),"")</f>
        <v>E</v>
      </c>
      <c r="V42" s="44"/>
      <c r="W42" s="22">
        <f>IF(S42="due",90*(I42+K42),S42+T42/60)</f>
        <v>1.8333333333333335</v>
      </c>
      <c r="X42" s="22">
        <f>IF(R42="",W42,IF(R42="N",IF(U42="E",180+W42,180-W42),IF(U42="E",360-W42,W42)))</f>
        <v>181.83333333333334</v>
      </c>
      <c r="Y42" s="22">
        <f>RADIANS(X42)</f>
        <v>3.1735903565430226</v>
      </c>
      <c r="Z42" s="64"/>
      <c r="AA42" s="58">
        <f>-M42*COS(Y42)</f>
        <v>36.810056396837581</v>
      </c>
      <c r="AB42" s="58">
        <f>-M42*SIN(Y42)</f>
        <v>1.1782393923706771</v>
      </c>
      <c r="AC42" s="64"/>
      <c r="AD42" s="82">
        <f>$AA$40/$M$40*M42</f>
        <v>-2.5623799053223323E-5</v>
      </c>
      <c r="AE42" s="82">
        <f>$AB$40/$M$40*M42</f>
        <v>-3.5569254272409777E-4</v>
      </c>
      <c r="AF42" s="22">
        <f t="shared" si="0"/>
        <v>36.810082020636635</v>
      </c>
      <c r="AG42" s="22">
        <f t="shared" si="0"/>
        <v>1.1785950849134013</v>
      </c>
      <c r="AH42" s="63"/>
      <c r="AI42" s="38">
        <f>A42</f>
        <v>1</v>
      </c>
      <c r="AJ42" s="82">
        <f t="shared" ref="AJ42:AK44" si="1">AJ41+AF41</f>
        <v>721261.94049021532</v>
      </c>
      <c r="AK42" s="82">
        <f t="shared" si="1"/>
        <v>459177.55000499106</v>
      </c>
      <c r="AL42" s="66"/>
      <c r="AM42" s="9" t="str">
        <f>IF(A43=0,A42&amp;" - 1",A42&amp;" - "&amp;A43)</f>
        <v>1 - 2</v>
      </c>
      <c r="AN42" s="18">
        <f>F42</f>
        <v>-36.810000000055879</v>
      </c>
      <c r="AO42" s="18">
        <f>AN42*G42</f>
        <v>43.435799999808822</v>
      </c>
      <c r="AP42" s="9" t="str">
        <f>D42&amp;","&amp;C42</f>
        <v>459177.55,721261.94</v>
      </c>
    </row>
    <row r="43" spans="1:44">
      <c r="A43" s="20">
        <f>A42+1</f>
        <v>2</v>
      </c>
      <c r="B43" s="44"/>
      <c r="C43" s="60">
        <v>721298.75</v>
      </c>
      <c r="D43" s="60">
        <v>459178.73</v>
      </c>
      <c r="E43" s="79"/>
      <c r="F43" s="72">
        <f>IF(C44=0,C43-$C$42,C43-C44)</f>
        <v>1.4899999999906868</v>
      </c>
      <c r="G43" s="72">
        <f>IF(D44=0,D43-$D$42,D43-D44)</f>
        <v>-46.020000000018626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46.044114716233679</v>
      </c>
      <c r="N43" s="36">
        <f>IF(F43=0,,ATAN(G43/F43))</f>
        <v>-1.538430405911001</v>
      </c>
      <c r="O43" s="36">
        <f>ABS(DEGREES(N43))</f>
        <v>88.145569333298454</v>
      </c>
      <c r="P43" s="37" t="str">
        <f>TEXT(INT(O43),"00")</f>
        <v>88</v>
      </c>
      <c r="Q43" s="38" t="str">
        <f>TEXT((O43-P43)*60,"00")</f>
        <v>09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09</v>
      </c>
      <c r="U43" s="40" t="str">
        <f>IF(L43="",IF(G43&gt;0,"W","E"),"")</f>
        <v>E</v>
      </c>
      <c r="V43" s="44"/>
      <c r="W43" s="22">
        <f>IF(S43="due",90*(I43+K43),S43+T43/60)</f>
        <v>88.15</v>
      </c>
      <c r="X43" s="22">
        <f>IF(R43="",W43,IF(R43="N",IF(U43="E",180+W43,180-W43),IF(U43="E",360-W43,W43)))</f>
        <v>271.85000000000002</v>
      </c>
      <c r="Y43" s="22">
        <f>RADIANS(X43)</f>
        <v>4.7446775715465854</v>
      </c>
      <c r="Z43" s="64"/>
      <c r="AA43" s="58">
        <f>-M43*COS(Y43)</f>
        <v>-1.4864412817327772</v>
      </c>
      <c r="AB43" s="58">
        <f>-M43*SIN(Y43)</f>
        <v>46.020115083707118</v>
      </c>
      <c r="AC43" s="64"/>
      <c r="AD43" s="82">
        <f>$AA$40/$M$40*M43</f>
        <v>-3.2035300303199219E-5</v>
      </c>
      <c r="AE43" s="82">
        <f>$AB$40/$M$40*M43</f>
        <v>-4.4469274045222428E-4</v>
      </c>
      <c r="AF43" s="22">
        <f t="shared" si="0"/>
        <v>-1.4864092464324741</v>
      </c>
      <c r="AG43" s="22">
        <f t="shared" si="0"/>
        <v>46.02055977644757</v>
      </c>
      <c r="AH43" s="64"/>
      <c r="AI43" s="25">
        <f>A43</f>
        <v>2</v>
      </c>
      <c r="AJ43" s="82">
        <f t="shared" si="1"/>
        <v>721298.75057223591</v>
      </c>
      <c r="AK43" s="82">
        <f t="shared" si="1"/>
        <v>459178.72860007599</v>
      </c>
      <c r="AL43" s="66"/>
      <c r="AM43" s="9" t="str">
        <f>IF(A44=0,A43&amp;" - 1",A43&amp;" - "&amp;A44)</f>
        <v>2 - 3</v>
      </c>
      <c r="AN43" s="18">
        <f>AN42+F42+F43</f>
        <v>-72.130000000121072</v>
      </c>
      <c r="AO43" s="18">
        <f>AN43*G43</f>
        <v>3319.4226000069152</v>
      </c>
      <c r="AP43" s="9" t="str">
        <f>D43&amp;","&amp;C43</f>
        <v>459178.73,721298.75</v>
      </c>
    </row>
    <row r="44" spans="1:44" s="46" customFormat="1">
      <c r="A44" s="20">
        <f>A43+1</f>
        <v>3</v>
      </c>
      <c r="B44" s="44"/>
      <c r="C44" s="60">
        <v>721297.26</v>
      </c>
      <c r="D44" s="60">
        <v>459224.75</v>
      </c>
      <c r="E44" s="79"/>
      <c r="F44" s="72">
        <f>IF(C45=0,C44-$C$42,C44-C45)</f>
        <v>2.9000000000232831</v>
      </c>
      <c r="G44" s="72">
        <f>IF(D45=0,D44-$D$42,D44-D45)</f>
        <v>-2.8599999999860302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4.0730332677324323</v>
      </c>
      <c r="N44" s="22">
        <f>IF(F44=0,,ATAN(G44/F44))</f>
        <v>-0.77845383057597684</v>
      </c>
      <c r="O44" s="22">
        <f>ABS(DEGREES(N44))</f>
        <v>44.602119037795511</v>
      </c>
      <c r="P44" s="24" t="str">
        <f>TEXT(INT(O44),"00")</f>
        <v>44</v>
      </c>
      <c r="Q44" s="25" t="str">
        <f>TEXT((O44-P44)*60,"00")</f>
        <v>36</v>
      </c>
      <c r="R44" s="23" t="str">
        <f>IF(L44="",IF(F44&gt;0,"S","N"),"")</f>
        <v>S</v>
      </c>
      <c r="S44" s="25" t="str">
        <f>IF(L44="",IF(INT(Q44)=60,INT(P44+1),P44),"due")</f>
        <v>44</v>
      </c>
      <c r="T44" s="25" t="str">
        <f>IF(L44="",IF(INT(Q44)=60,"00",Q44),L44)</f>
        <v>36</v>
      </c>
      <c r="U44" s="24" t="str">
        <f>IF(L44="",IF(G44&gt;0,"W","E"),"")</f>
        <v>E</v>
      </c>
      <c r="V44" s="44"/>
      <c r="W44" s="22">
        <f>IF(S44="due",90*(I44+K44),S44+T44/60)</f>
        <v>44.6</v>
      </c>
      <c r="X44" s="22">
        <f>IF(R44="",W44,IF(R44="N",IF(U44="E",180+W44,180-W44),IF(U44="E",360-W44,W44)))</f>
        <v>315.39999999999998</v>
      </c>
      <c r="Y44" s="22">
        <f>RADIANS(X44)</f>
        <v>5.5047684607901148</v>
      </c>
      <c r="Z44" s="64"/>
      <c r="AA44" s="58">
        <f>-M44*COS(Y44)</f>
        <v>-2.9001057728133097</v>
      </c>
      <c r="AB44" s="58">
        <f>-M44*SIN(Y44)</f>
        <v>2.8598927438891919</v>
      </c>
      <c r="AC44" s="64"/>
      <c r="AD44" s="82">
        <f>$AA$40/$M$40*M44</f>
        <v>-2.833822404467382E-6</v>
      </c>
      <c r="AE44" s="82">
        <f>$AB$40/$M$40*M44</f>
        <v>-3.9337238579644694E-5</v>
      </c>
      <c r="AF44" s="22">
        <f>AA44-AD44</f>
        <v>-2.9001029389909054</v>
      </c>
      <c r="AG44" s="22">
        <f>AB44-AE44</f>
        <v>2.8599320811277718</v>
      </c>
      <c r="AH44" s="64"/>
      <c r="AI44" s="25">
        <f>A44</f>
        <v>3</v>
      </c>
      <c r="AJ44" s="82">
        <f t="shared" si="1"/>
        <v>721297.26416298945</v>
      </c>
      <c r="AK44" s="82">
        <f t="shared" si="1"/>
        <v>459224.74915985245</v>
      </c>
      <c r="AL44" s="66"/>
      <c r="AM44" s="9" t="str">
        <f>IF(A45=0,A44&amp;" - 1",A44&amp;" - "&amp;A45)</f>
        <v>3 - 4</v>
      </c>
      <c r="AN44" s="18">
        <f>AN43+F43+F44</f>
        <v>-67.740000000107102</v>
      </c>
      <c r="AO44" s="18">
        <f>AN44*G44</f>
        <v>193.73639999936</v>
      </c>
      <c r="AP44" s="9" t="str">
        <f>D44&amp;","&amp;C44</f>
        <v>459224.75,721297.26</v>
      </c>
    </row>
    <row r="45" spans="1:44" s="46" customFormat="1">
      <c r="A45" s="20">
        <f t="shared" ref="A45:A46" si="2">A44+1</f>
        <v>4</v>
      </c>
      <c r="B45" s="44"/>
      <c r="C45" s="60">
        <v>721294.36</v>
      </c>
      <c r="D45" s="60">
        <v>459227.61</v>
      </c>
      <c r="E45" s="79"/>
      <c r="F45" s="72">
        <f t="shared" ref="F45:F46" si="3">IF(C46=0,C45-$C$42,C45-C46)</f>
        <v>33.679999999934807</v>
      </c>
      <c r="G45" s="72">
        <f t="shared" ref="G45:G46" si="4">IF(D46=0,D45-$D$42,D45-D46)</f>
        <v>0.98999999999068677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33.69454703651008</v>
      </c>
      <c r="N45" s="22">
        <f t="shared" ref="N45:N46" si="11">IF(F45=0,,ATAN(G45/F45))</f>
        <v>2.9385837871794884E-2</v>
      </c>
      <c r="O45" s="22">
        <f t="shared" ref="O45:O46" si="12">ABS(DEGREES(N45))</f>
        <v>1.683684487509544</v>
      </c>
      <c r="P45" s="24" t="str">
        <f t="shared" ref="P45:P46" si="13">TEXT(INT(O45),"00")</f>
        <v>01</v>
      </c>
      <c r="Q45" s="25" t="str">
        <f t="shared" ref="Q45:Q46" si="14">TEXT((O45-P45)*60,"00")</f>
        <v>41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41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1.6833333333333333</v>
      </c>
      <c r="X45" s="22">
        <f t="shared" ref="X45:X46" si="20">IF(R45="",W45,IF(R45="N",IF(U45="E",180+W45,180-W45),IF(U45="E",360-W45,W45)))</f>
        <v>1.6833333333333333</v>
      </c>
      <c r="Y45" s="22">
        <f t="shared" ref="Y45:Y46" si="21">RADIANS(X45)</f>
        <v>2.9379709075237882E-2</v>
      </c>
      <c r="Z45" s="64"/>
      <c r="AA45" s="58">
        <f t="shared" ref="AA45:AA46" si="22">-M45*COS(Y45)</f>
        <v>-33.680006066810854</v>
      </c>
      <c r="AB45" s="58">
        <f t="shared" ref="AB45:AB46" si="23">-M45*SIN(Y45)</f>
        <v>-0.98979358210405533</v>
      </c>
      <c r="AC45" s="64"/>
      <c r="AD45" s="82">
        <f t="shared" ref="AD45:AD46" si="24">$AA$40/$M$40*M45</f>
        <v>-2.3443059760128357E-5</v>
      </c>
      <c r="AE45" s="82">
        <f t="shared" ref="AE45:AE46" si="25">$AB$40/$M$40*M45</f>
        <v>-3.2542096970059151E-4</v>
      </c>
      <c r="AF45" s="22">
        <f t="shared" ref="AF45:AF46" si="26">AA45-AD45</f>
        <v>-33.679982623751094</v>
      </c>
      <c r="AG45" s="22">
        <f t="shared" ref="AG45:AG46" si="27">AB45-AE45</f>
        <v>-0.98946816113435476</v>
      </c>
      <c r="AH45" s="64"/>
      <c r="AI45" s="25">
        <f t="shared" ref="AI45:AI46" si="28">A45</f>
        <v>4</v>
      </c>
      <c r="AJ45" s="82">
        <f t="shared" ref="AJ45:AJ46" si="29">AJ44+AF44</f>
        <v>721294.36406005046</v>
      </c>
      <c r="AK45" s="82">
        <f t="shared" ref="AK45:AK46" si="30">AK44+AG44</f>
        <v>459227.60909193358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-31.160000000149012</v>
      </c>
      <c r="AO45" s="18">
        <f t="shared" ref="AO45:AO46" si="33">AN45*G45</f>
        <v>-30.848399999857321</v>
      </c>
      <c r="AP45" s="9" t="str">
        <f t="shared" ref="AP45:AP46" si="34">D45&amp;","&amp;C45</f>
        <v>459227.61,721294.36</v>
      </c>
    </row>
    <row r="46" spans="1:44" s="46" customFormat="1">
      <c r="A46" s="20">
        <f t="shared" si="2"/>
        <v>5</v>
      </c>
      <c r="B46" s="44"/>
      <c r="C46" s="60">
        <v>721260.68</v>
      </c>
      <c r="D46" s="60">
        <v>459226.62</v>
      </c>
      <c r="E46" s="79"/>
      <c r="F46" s="72">
        <f t="shared" si="3"/>
        <v>-1.2599999998928979</v>
      </c>
      <c r="G46" s="72">
        <f t="shared" si="4"/>
        <v>49.070000000006985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49.086174224524932</v>
      </c>
      <c r="N46" s="22">
        <f t="shared" si="11"/>
        <v>-1.545124364559735</v>
      </c>
      <c r="O46" s="22">
        <f t="shared" si="12"/>
        <v>88.529104912106007</v>
      </c>
      <c r="P46" s="24" t="str">
        <f t="shared" si="13"/>
        <v>88</v>
      </c>
      <c r="Q46" s="25" t="str">
        <f t="shared" si="14"/>
        <v>32</v>
      </c>
      <c r="R46" s="23" t="str">
        <f t="shared" si="15"/>
        <v>N</v>
      </c>
      <c r="S46" s="25" t="str">
        <f t="shared" si="16"/>
        <v>88</v>
      </c>
      <c r="T46" s="25" t="str">
        <f t="shared" si="17"/>
        <v>32</v>
      </c>
      <c r="U46" s="24" t="str">
        <f t="shared" si="18"/>
        <v>W</v>
      </c>
      <c r="V46" s="44"/>
      <c r="W46" s="22">
        <f t="shared" si="19"/>
        <v>88.533333333333331</v>
      </c>
      <c r="X46" s="22">
        <f t="shared" si="20"/>
        <v>91.466666666666669</v>
      </c>
      <c r="Y46" s="22">
        <f t="shared" si="21"/>
        <v>1.5963944891574802</v>
      </c>
      <c r="Z46" s="64"/>
      <c r="AA46" s="58">
        <f t="shared" si="22"/>
        <v>1.2563786367175369</v>
      </c>
      <c r="AB46" s="58">
        <f t="shared" si="23"/>
        <v>-49.070092854218395</v>
      </c>
      <c r="AC46" s="64"/>
      <c r="AD46" s="82">
        <f t="shared" si="24"/>
        <v>-3.4151820307740733E-5</v>
      </c>
      <c r="AE46" s="82">
        <f t="shared" si="25"/>
        <v>-4.7407286400759878E-4</v>
      </c>
      <c r="AF46" s="22">
        <f t="shared" si="26"/>
        <v>1.2564127885378447</v>
      </c>
      <c r="AG46" s="22">
        <f t="shared" si="27"/>
        <v>-49.069618781354386</v>
      </c>
      <c r="AH46" s="64"/>
      <c r="AI46" s="25">
        <f t="shared" si="28"/>
        <v>5</v>
      </c>
      <c r="AJ46" s="82">
        <f t="shared" si="29"/>
        <v>721260.68407742667</v>
      </c>
      <c r="AK46" s="82">
        <f t="shared" si="30"/>
        <v>459226.61962377245</v>
      </c>
      <c r="AL46" s="66"/>
      <c r="AM46" s="9" t="str">
        <f t="shared" si="31"/>
        <v>5 - 1</v>
      </c>
      <c r="AN46" s="18">
        <f t="shared" si="32"/>
        <v>1.2599999998928979</v>
      </c>
      <c r="AO46" s="18">
        <f t="shared" si="33"/>
        <v>61.828199994753298</v>
      </c>
      <c r="AP46" s="9" t="str">
        <f t="shared" si="34"/>
        <v>459226.62,721260.68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2146</vt:lpstr>
      <vt:lpstr>2145</vt:lpstr>
      <vt:lpstr>2147</vt:lpstr>
      <vt:lpstr>2148</vt:lpstr>
      <vt:lpstr>2149</vt:lpstr>
      <vt:lpstr>2150</vt:lpstr>
      <vt:lpstr>2151</vt:lpstr>
      <vt:lpstr>2152</vt:lpstr>
      <vt:lpstr>2153</vt:lpstr>
      <vt:lpstr>2154</vt:lpstr>
      <vt:lpstr>'2146'!Print_Area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2007-04-06T01:56:05Z</dcterms:modified>
</cp:coreProperties>
</file>