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2"/>
  </bookViews>
  <sheets>
    <sheet name="2155" sheetId="2" r:id="rId1"/>
    <sheet name="2156" sheetId="4" r:id="rId2"/>
    <sheet name="2157" sheetId="5" r:id="rId3"/>
    <sheet name="2158" sheetId="6" r:id="rId4"/>
    <sheet name="2159" sheetId="7" r:id="rId5"/>
    <sheet name="2160" sheetId="8" r:id="rId6"/>
    <sheet name="2161" sheetId="9" r:id="rId7"/>
    <sheet name="2162" sheetId="10" r:id="rId8"/>
    <sheet name="2163" sheetId="11" r:id="rId9"/>
    <sheet name="2164" sheetId="3" r:id="rId10"/>
  </sheets>
  <definedNames>
    <definedName name="_xlnm.Print_Area" localSheetId="0">'2155'!$A$1:$AJ$43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4" i="2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AK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P41" i="2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M40"/>
  <c r="P42"/>
  <c r="Q42"/>
  <c r="P43"/>
  <c r="Q43"/>
  <c r="P44"/>
  <c r="Q44"/>
  <c r="AN44"/>
  <c r="AO44" s="1"/>
  <c r="AO43"/>
  <c r="X41"/>
  <c r="Y41" s="1"/>
  <c r="C28"/>
  <c r="C29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6" i="8"/>
  <c r="AA46"/>
  <c r="AB45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2" i="2"/>
  <c r="AE43"/>
  <c r="AG43" s="1"/>
  <c r="AE44"/>
  <c r="AG44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K40" s="1"/>
  <c r="AF40"/>
  <c r="AJ43"/>
  <c r="AJ44" s="1"/>
  <c r="AJ40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</calcChain>
</file>

<file path=xl/sharedStrings.xml><?xml version="1.0" encoding="utf-8"?>
<sst xmlns="http://schemas.openxmlformats.org/spreadsheetml/2006/main" count="930" uniqueCount="106">
  <si>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</si>
  <si>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</si>
  <si>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</si>
  <si>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</si>
  <si>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</si>
  <si>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</si>
  <si>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</si>
  <si>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</si>
  <si>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</si>
  <si>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</si>
  <si>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</si>
  <si>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</si>
  <si>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</si>
  <si>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</si>
  <si>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</si>
  <si>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</si>
  <si>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</si>
  <si>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</si>
  <si>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</si>
  <si>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</si>
  <si>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</si>
  <si>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</si>
  <si>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</si>
  <si>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</si>
  <si>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</si>
  <si>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</si>
  <si>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</si>
  <si>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</si>
  <si>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</si>
  <si>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</si>
  <si>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</si>
  <si>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</si>
  <si>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</si>
  <si>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</si>
  <si>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</si>
  <si>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</si>
  <si>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</si>
  <si>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</si>
  <si>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</si>
  <si>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</si>
  <si>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</si>
  <si>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</si>
  <si>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</si>
  <si>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</si>
  <si>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</si>
  <si>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</si>
  <si>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</si>
  <si>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</si>
  <si>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</si>
  <si>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</si>
  <si>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</si>
  <si>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</si>
  <si>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</si>
  <si>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</si>
  <si>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</si>
  <si>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</si>
  <si>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</si>
  <si>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2155</t>
  </si>
  <si>
    <t>Poiboso,Generoso</t>
  </si>
  <si>
    <t>409 C-3</t>
  </si>
  <si>
    <t>6 31 N. 124 37 E.</t>
  </si>
  <si>
    <t>Lapuz (Bo.6)</t>
  </si>
  <si>
    <t>Norala</t>
  </si>
  <si>
    <t>South Cotabato</t>
  </si>
  <si>
    <t>Mindanao</t>
  </si>
  <si>
    <t>E.E. Orodio</t>
  </si>
  <si>
    <t>September 4-15, 1978</t>
  </si>
  <si>
    <t>723.89</t>
  </si>
  <si>
    <t>BLLM 1</t>
  </si>
  <si>
    <t>2156</t>
  </si>
  <si>
    <t>Poiboso, Generoso</t>
  </si>
  <si>
    <t>409, C-3</t>
  </si>
  <si>
    <t>Lapuz ( Bo.6)</t>
  </si>
  <si>
    <t>1627.46</t>
  </si>
  <si>
    <t>2157</t>
  </si>
  <si>
    <t>Poiboso, Lourdes</t>
  </si>
  <si>
    <t>409,C-3</t>
  </si>
  <si>
    <t>Lapuz (Bo.6 )</t>
  </si>
  <si>
    <t>1707.79</t>
  </si>
  <si>
    <t>2158</t>
  </si>
  <si>
    <t>Faylega,Justo</t>
  </si>
  <si>
    <t>6 31 E. 124 37 E.</t>
  </si>
  <si>
    <t>Sept. 4-15, 1978</t>
  </si>
  <si>
    <t>1693.96</t>
  </si>
  <si>
    <t>2159</t>
  </si>
  <si>
    <t>Valderama, Temoteo</t>
  </si>
  <si>
    <t>2160</t>
  </si>
  <si>
    <t>Coledrilla, Alfredo</t>
  </si>
  <si>
    <t>409 ,C-3</t>
  </si>
  <si>
    <t>Lapuz(Bo.6)</t>
  </si>
  <si>
    <t>Sept.4-15, 1978</t>
  </si>
  <si>
    <t>1708.60</t>
  </si>
  <si>
    <t>2161</t>
  </si>
  <si>
    <t>Poiboso,Lourdes</t>
  </si>
  <si>
    <t>1174.50</t>
  </si>
  <si>
    <t>2162</t>
  </si>
  <si>
    <t>Faylega,Ruth</t>
  </si>
  <si>
    <t>1424.94</t>
  </si>
  <si>
    <t>2163</t>
  </si>
  <si>
    <t>Siason, Gavina</t>
  </si>
  <si>
    <t>Catedrilla, Alfredo</t>
  </si>
  <si>
    <t xml:space="preserve"> 2164</t>
  </si>
  <si>
    <t>Lapuz,(Bo.6)</t>
  </si>
  <si>
    <t>1960.10</t>
  </si>
  <si>
    <t>1667.54</t>
  </si>
  <si>
    <t>1694.63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</si>
</sst>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49" fontId="3" fillId="3" borderId="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18" workbookViewId="0">
      <selection activeCell="D45" sqref="D4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3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1447.7761999987599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723.88809999937996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1.2033012460193369E-2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11669.07748331931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140.41415475574314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1.1692338208386888E-2</v>
      </c>
      <c r="AB40" s="91">
        <f>SUM(AB42:AB65536)</f>
        <v>2.8429942117185192E-3</v>
      </c>
      <c r="AC40" s="91"/>
      <c r="AD40" s="91">
        <f>SUM(AD42:AD65536)</f>
        <v>1.1692338208386886E-2</v>
      </c>
      <c r="AE40" s="91">
        <f>SUM(AE42:AE65536)</f>
        <v>2.8429942117185187E-3</v>
      </c>
      <c r="AF40" s="91">
        <f>SUM(AF42:AF65536)</f>
        <v>1.9984014443252818E-15</v>
      </c>
      <c r="AG40" s="91">
        <f>SUM(AG42:AG65536)</f>
        <v>0</v>
      </c>
      <c r="AH40" s="92"/>
      <c r="AI40" s="93">
        <v>1</v>
      </c>
      <c r="AJ40" s="92">
        <f>AJ44+AF44</f>
        <v>721388.43172519957</v>
      </c>
      <c r="AK40" s="92">
        <f>AK44+AG44</f>
        <v>459240.05008588504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-159.81000000005588</v>
      </c>
      <c r="G41" s="72">
        <f>IF(D42=0,D41-$D$41,D41-D42)</f>
        <v>3210.1699999999837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3214.1454019692255</v>
      </c>
      <c r="N41" s="36">
        <f>IF(F41=0,,ATAN(G41/F41))</f>
        <v>-1.521054980529926</v>
      </c>
      <c r="O41" s="36">
        <f>ABS(DEGREES(N41))</f>
        <v>87.150030791718365</v>
      </c>
      <c r="P41" s="37" t="str">
        <f>TEXT(INT(O41),"00")</f>
        <v>87</v>
      </c>
      <c r="Q41" s="38" t="str">
        <f>TEXT((O41-P41)*60,"00")</f>
        <v>09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09</v>
      </c>
      <c r="U41" s="40" t="str">
        <f>IF(L41="",IF(G41&gt;0,"W","E"),"")</f>
        <v>W</v>
      </c>
      <c r="V41" s="41"/>
      <c r="W41" s="22">
        <f>IF(S41="due",90*(I41+K41),S41+T41/60)</f>
        <v>87.15</v>
      </c>
      <c r="X41" s="22">
        <f>IF(R41="",W41,IF(R41="N",IF(U41="E",180+W41,180-W41),IF(U41="E",360-W41,W41)))</f>
        <v>92.85</v>
      </c>
      <c r="Y41" s="22">
        <f>RADIANS(X41)</f>
        <v>1.620538210476735</v>
      </c>
      <c r="Z41" s="64"/>
      <c r="AA41" s="58">
        <f>-M41*COS(Y41)</f>
        <v>159.8117251995393</v>
      </c>
      <c r="AB41" s="58">
        <f>-M41*SIN(Y41)</f>
        <v>-3210.1699141149306</v>
      </c>
      <c r="AC41" s="64"/>
      <c r="AD41" s="22">
        <v>0</v>
      </c>
      <c r="AE41" s="22">
        <v>0</v>
      </c>
      <c r="AF41" s="22">
        <f t="shared" ref="AF41:AG43" si="0">AA41-AD41</f>
        <v>159.8117251995393</v>
      </c>
      <c r="AG41" s="22">
        <f t="shared" si="0"/>
        <v>-3210.1699141149306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721388.43</v>
      </c>
      <c r="D42" s="60">
        <v>459240.05</v>
      </c>
      <c r="E42" s="79"/>
      <c r="F42" s="72">
        <f>IF(C43=0,C42-$C$42,C42-C43)</f>
        <v>-28.229999999981374</v>
      </c>
      <c r="G42" s="72">
        <f>IF(D43=0,D42-$D$42,D42-D43)</f>
        <v>1.6099999999860302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28.275873107631945</v>
      </c>
      <c r="N42" s="36">
        <f>IF(F42=0,,ATAN(G42/F42))</f>
        <v>-5.6969813649013552E-2</v>
      </c>
      <c r="O42" s="36">
        <f>ABS(DEGREES(N42))</f>
        <v>3.2641298817352684</v>
      </c>
      <c r="P42" s="37" t="str">
        <f>TEXT(INT(O42),"00")</f>
        <v>03</v>
      </c>
      <c r="Q42" s="38" t="str">
        <f>TEXT((O42-P42)*60,"00")</f>
        <v>16</v>
      </c>
      <c r="R42" s="39" t="str">
        <f>IF(L42="",IF(F42&gt;0,"S","N"),"")</f>
        <v>N</v>
      </c>
      <c r="S42" s="25" t="str">
        <f>IF(L42="",IF(INT(Q42)=60,INT(P42+1),P42),"due")</f>
        <v>03</v>
      </c>
      <c r="T42" s="38" t="str">
        <f>IF(L42="",IF(INT(Q42)=60,"00",Q42),L42)</f>
        <v>16</v>
      </c>
      <c r="U42" s="40" t="str">
        <f>IF(L42="",IF(G42&gt;0,"W","E"),"")</f>
        <v>W</v>
      </c>
      <c r="V42" s="44"/>
      <c r="W42" s="22">
        <f>IF(S42="due",90*(I42+K42),S42+T42/60)</f>
        <v>3.2666666666666666</v>
      </c>
      <c r="X42" s="22">
        <f>IF(R42="",W42,IF(R42="N",IF(U42="E",180+W42,180-W42),IF(U42="E",360-W42,W42)))</f>
        <v>176.73333333333332</v>
      </c>
      <c r="Y42" s="22">
        <f>RADIANS(X42)</f>
        <v>3.0845785646913115</v>
      </c>
      <c r="Z42" s="64"/>
      <c r="AA42" s="58">
        <f>-M42*COS(Y42)</f>
        <v>28.229928689160154</v>
      </c>
      <c r="AB42" s="58">
        <f>-M42*SIN(Y42)</f>
        <v>-1.6112498887000675</v>
      </c>
      <c r="AC42" s="64"/>
      <c r="AD42" s="82">
        <f>$AA$40/$M$40*M42</f>
        <v>2.3545423329077997E-3</v>
      </c>
      <c r="AE42" s="82">
        <f>$AB$40/$M$40*M42</f>
        <v>5.7250740650843801E-4</v>
      </c>
      <c r="AF42" s="22">
        <f t="shared" si="0"/>
        <v>28.227574146827248</v>
      </c>
      <c r="AG42" s="22">
        <f t="shared" si="0"/>
        <v>-1.6118223961065758</v>
      </c>
      <c r="AH42" s="63"/>
      <c r="AI42" s="38">
        <f>A42</f>
        <v>1</v>
      </c>
      <c r="AJ42" s="82">
        <f t="shared" ref="AJ42:AK44" si="1">AJ41+AF41</f>
        <v>721388.43172519957</v>
      </c>
      <c r="AK42" s="82">
        <f t="shared" si="1"/>
        <v>459240.05008588504</v>
      </c>
      <c r="AL42" s="66"/>
      <c r="AM42" s="9" t="str">
        <f>IF(A43=0,A42&amp;" - 1",A42&amp;" - "&amp;A43)</f>
        <v>1 - 2</v>
      </c>
      <c r="AN42" s="18">
        <f>F42</f>
        <v>-28.229999999981374</v>
      </c>
      <c r="AO42" s="18">
        <f>AN42*G42</f>
        <v>-45.450299999575641</v>
      </c>
      <c r="AP42" s="9" t="str">
        <f>D42&amp;","&amp;C42</f>
        <v>459240.05,721388.43</v>
      </c>
    </row>
    <row r="43" spans="1:44">
      <c r="A43" s="20">
        <f>A42+1</f>
        <v>2</v>
      </c>
      <c r="B43" s="44"/>
      <c r="C43" s="60">
        <v>721416.66</v>
      </c>
      <c r="D43" s="60">
        <v>459238.44</v>
      </c>
      <c r="E43" s="79"/>
      <c r="F43" s="72">
        <f>IF(C44=0,C43-$C$42,C43-C44)</f>
        <v>29.720000000088476</v>
      </c>
      <c r="G43" s="72">
        <f>IF(D44=0,D43-$D$42,D43-D44)</f>
        <v>-52.979999999981374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60.74667727541388</v>
      </c>
      <c r="N43" s="36">
        <f>IF(F43=0,,ATAN(G43/F43))</f>
        <v>-1.0595726179543752</v>
      </c>
      <c r="O43" s="36">
        <f>ABS(DEGREES(N43))</f>
        <v>60.709039096413292</v>
      </c>
      <c r="P43" s="37" t="str">
        <f>TEXT(INT(O43),"00")</f>
        <v>60</v>
      </c>
      <c r="Q43" s="38" t="str">
        <f>TEXT((O43-P43)*60,"00")</f>
        <v>43</v>
      </c>
      <c r="R43" s="39" t="str">
        <f>IF(L43="",IF(F43&gt;0,"S","N"),"")</f>
        <v>S</v>
      </c>
      <c r="S43" s="25" t="str">
        <f>IF(L43="",IF(INT(Q43)=60,INT(P43+1),P43),"due")</f>
        <v>60</v>
      </c>
      <c r="T43" s="38" t="str">
        <f>IF(L43="",IF(INT(Q43)=60,"00",Q43),L43)</f>
        <v>43</v>
      </c>
      <c r="U43" s="40" t="str">
        <f>IF(L43="",IF(G43&gt;0,"W","E"),"")</f>
        <v>E</v>
      </c>
      <c r="V43" s="44"/>
      <c r="W43" s="22">
        <f>IF(S43="due",90*(I43+K43),S43+T43/60)</f>
        <v>60.716666666666669</v>
      </c>
      <c r="X43" s="22">
        <f>IF(R43="",W43,IF(R43="N",IF(U43="E",180+W43,180-W43),IF(U43="E",360-W43,W43)))</f>
        <v>299.2833333333333</v>
      </c>
      <c r="Y43" s="22">
        <f>RADIANS(X43)</f>
        <v>5.2234795630103621</v>
      </c>
      <c r="Z43" s="64"/>
      <c r="AA43" s="58">
        <f>-M43*COS(Y43)</f>
        <v>-29.712946709888925</v>
      </c>
      <c r="AB43" s="58">
        <f>-M43*SIN(Y43)</f>
        <v>52.983956041603633</v>
      </c>
      <c r="AC43" s="64"/>
      <c r="AD43" s="82">
        <f>$AA$40/$M$40*M43</f>
        <v>5.0583981150291975E-3</v>
      </c>
      <c r="AE43" s="82">
        <f>$AB$40/$M$40*M43</f>
        <v>1.229950443212498E-3</v>
      </c>
      <c r="AF43" s="22">
        <f t="shared" si="0"/>
        <v>-29.718005108003954</v>
      </c>
      <c r="AG43" s="22">
        <f t="shared" si="0"/>
        <v>52.982726091160423</v>
      </c>
      <c r="AH43" s="64"/>
      <c r="AI43" s="25">
        <f>A43</f>
        <v>2</v>
      </c>
      <c r="AJ43" s="82">
        <f t="shared" si="1"/>
        <v>721416.65929934639</v>
      </c>
      <c r="AK43" s="82">
        <f t="shared" si="1"/>
        <v>459238.43826348893</v>
      </c>
      <c r="AL43" s="66"/>
      <c r="AM43" s="9" t="str">
        <f>IF(A44=0,A43&amp;" - 1",A43&amp;" - "&amp;A44)</f>
        <v>2 - 3</v>
      </c>
      <c r="AN43" s="18">
        <f>AN42+F42+F43</f>
        <v>-26.739999999874271</v>
      </c>
      <c r="AO43" s="18">
        <f>AN43*G43</f>
        <v>1416.6851999928408</v>
      </c>
      <c r="AP43" s="9" t="str">
        <f>D43&amp;","&amp;C43</f>
        <v>459238.44,721416.66</v>
      </c>
    </row>
    <row r="44" spans="1:44" s="46" customFormat="1">
      <c r="A44" s="20">
        <f>A43+1</f>
        <v>3</v>
      </c>
      <c r="B44" s="44"/>
      <c r="C44" s="60">
        <v>721386.94</v>
      </c>
      <c r="D44" s="60">
        <v>459291.42</v>
      </c>
      <c r="E44" s="79"/>
      <c r="F44" s="72">
        <f>IF(C45=0,C44-$C$42,C44-C45)</f>
        <v>-1.4900000001071021</v>
      </c>
      <c r="G44" s="72">
        <f>IF(D45=0,D44-$D$42,D44-D45)</f>
        <v>51.369999999995343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51.391604372697302</v>
      </c>
      <c r="N44" s="22">
        <f>IF(F44=0,,ATAN(G44/F44))</f>
        <v>-1.5417992007910961</v>
      </c>
      <c r="O44" s="22">
        <f>ABS(DEGREES(N44))</f>
        <v>88.338587061973186</v>
      </c>
      <c r="P44" s="24" t="str">
        <f>TEXT(INT(O44),"00")</f>
        <v>88</v>
      </c>
      <c r="Q44" s="25" t="str">
        <f>TEXT((O44-P44)*60,"00")</f>
        <v>20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20</v>
      </c>
      <c r="U44" s="24" t="str">
        <f>IF(L44="",IF(G44&gt;0,"W","E"),"")</f>
        <v>W</v>
      </c>
      <c r="V44" s="44"/>
      <c r="W44" s="22">
        <f>IF(S44="due",90*(I44+K44),S44+T44/60)</f>
        <v>88.333333333333329</v>
      </c>
      <c r="X44" s="22">
        <f>IF(R44="",W44,IF(R44="N",IF(U44="E",180+W44,180-W44),IF(U44="E",360-W44,W44)))</f>
        <v>91.666666666666671</v>
      </c>
      <c r="Y44" s="22">
        <f>RADIANS(X44)</f>
        <v>1.5998851476614688</v>
      </c>
      <c r="Z44" s="64"/>
      <c r="AA44" s="58">
        <f>-M44*COS(Y44)</f>
        <v>1.494710358937158</v>
      </c>
      <c r="AB44" s="58">
        <f>-M44*SIN(Y44)</f>
        <v>-51.369863158691849</v>
      </c>
      <c r="AC44" s="64"/>
      <c r="AD44" s="82">
        <f>$AA$40/$M$40*M44</f>
        <v>4.2793977604498887E-3</v>
      </c>
      <c r="AE44" s="82">
        <f>$AB$40/$M$40*M44</f>
        <v>1.0405363619975828E-3</v>
      </c>
      <c r="AF44" s="22">
        <f>AA44-AD44</f>
        <v>1.4904309611767081</v>
      </c>
      <c r="AG44" s="22">
        <f>AB44-AE44</f>
        <v>-51.370903695053848</v>
      </c>
      <c r="AH44" s="64"/>
      <c r="AI44" s="25">
        <f>A44</f>
        <v>3</v>
      </c>
      <c r="AJ44" s="82">
        <f t="shared" si="1"/>
        <v>721386.94129423844</v>
      </c>
      <c r="AK44" s="82">
        <f t="shared" si="1"/>
        <v>459291.4209895801</v>
      </c>
      <c r="AL44" s="66"/>
      <c r="AM44" s="9" t="str">
        <f>IF(A45=0,A44&amp;" - 1",A44&amp;" - "&amp;A45)</f>
        <v>3 - 1</v>
      </c>
      <c r="AN44" s="18">
        <f>AN43+F43+F44</f>
        <v>1.4900000001071021</v>
      </c>
      <c r="AO44" s="18">
        <f>AN44*G44</f>
        <v>76.54130000549489</v>
      </c>
      <c r="AP44" s="9" t="str">
        <f>D44&amp;","&amp;C44</f>
        <v>459291.42,721386.94</v>
      </c>
    </row>
    <row r="45" spans="1:44" s="46" customFormat="1">
      <c r="A45" s="28"/>
      <c r="B45" s="28"/>
      <c r="F45" s="47"/>
      <c r="G45" s="47"/>
      <c r="H45" s="47"/>
      <c r="I45" s="48"/>
      <c r="J45" s="48"/>
      <c r="K45" s="48"/>
      <c r="L45" s="28"/>
      <c r="M45" s="50"/>
      <c r="N45" s="48"/>
      <c r="O45" s="49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I45" s="47"/>
      <c r="AJ45" s="47"/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opLeftCell="A17" workbookViewId="0">
      <selection activeCell="C19" sqref="C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101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100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102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30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103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3920.1928000027638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1960.0964000013819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5.1432386632450809E-3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35964.324712029811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36000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36000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184.97310535641222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-3.3629565735679989E-3</v>
      </c>
      <c r="AB40" s="91">
        <f>SUM(AB42:AB65536)</f>
        <v>-3.8914556442795067E-3</v>
      </c>
      <c r="AC40" s="91"/>
      <c r="AD40" s="91">
        <f>SUM(AD42:AD65536)</f>
        <v>-3.3629565735679989E-3</v>
      </c>
      <c r="AE40" s="91">
        <f>SUM(AE42:AE65536)</f>
        <v>-3.8914556442795059E-3</v>
      </c>
      <c r="AF40" s="91">
        <f>SUM(AF42:AF65536)</f>
        <v>0</v>
      </c>
      <c r="AG40" s="91">
        <f>SUM(AG42:AG65536)</f>
        <v>1.8873791418627661E-15</v>
      </c>
      <c r="AH40" s="92"/>
      <c r="AI40" s="93">
        <v>1</v>
      </c>
      <c r="AJ40" s="92">
        <f>AJ44+AF44</f>
        <v>721222.19638343679</v>
      </c>
      <c r="AK40" s="92">
        <f>AK44+AG44</f>
        <v>459287.05867189291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-27.089999999967404</v>
      </c>
      <c r="G41" s="72">
        <f>IF(D42=0,D41-$D$41,D41-D42)</f>
        <v>3162.2999999999884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3162.4160317864448</v>
      </c>
      <c r="N41" s="36">
        <f>IF(F41=0,,ATAN(G41/F41))</f>
        <v>-1.5622299866767506</v>
      </c>
      <c r="O41" s="36">
        <f>ABS(DEGREES(N41))</f>
        <v>89.509184865356644</v>
      </c>
      <c r="P41" s="37" t="str">
        <f>TEXT(INT(O41),"00")</f>
        <v>89</v>
      </c>
      <c r="Q41" s="38" t="str">
        <f>TEXT((O41-P41)*60,"00")</f>
        <v>31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31</v>
      </c>
      <c r="U41" s="40" t="str">
        <f>IF(L41="",IF(G41&gt;0,"W","E"),"")</f>
        <v>W</v>
      </c>
      <c r="V41" s="41"/>
      <c r="W41" s="22">
        <f>IF(S41="due",90*(I41+K41),S41+T41/60)</f>
        <v>89.516666666666666</v>
      </c>
      <c r="X41" s="22">
        <f>IF(R41="",W41,IF(R41="N",IF(U41="E",180+W41,180-W41),IF(U41="E",360-W41,W41)))</f>
        <v>90.483333333333334</v>
      </c>
      <c r="Y41" s="22">
        <f>RADIANS(X41)</f>
        <v>1.5792320848462025</v>
      </c>
      <c r="Z41" s="64"/>
      <c r="AA41" s="58">
        <f>-M41*COS(Y41)</f>
        <v>26.677060100207441</v>
      </c>
      <c r="AB41" s="58">
        <f>-M41*SIN(Y41)</f>
        <v>-3162.3035105069112</v>
      </c>
      <c r="AC41" s="64"/>
      <c r="AD41" s="22">
        <v>0</v>
      </c>
      <c r="AE41" s="22">
        <v>0</v>
      </c>
      <c r="AF41" s="22">
        <f t="shared" ref="AF41:AG43" si="0">AA41-AD41</f>
        <v>26.677060100207441</v>
      </c>
      <c r="AG41" s="22">
        <f t="shared" si="0"/>
        <v>-3162.3035105069112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721255.71</v>
      </c>
      <c r="D42" s="60">
        <v>459287.92</v>
      </c>
      <c r="E42" s="79"/>
      <c r="F42" s="72">
        <f>IF(C43=0,C42-$C$42,C42-C43)</f>
        <v>-0.82000000006519258</v>
      </c>
      <c r="G42" s="72">
        <f>IF(D43=0,D42-$D$42,D42-D43)</f>
        <v>-56.179999999993015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56.185984017362564</v>
      </c>
      <c r="N42" s="36">
        <f>IF(F42=0,,ATAN(G42/F42))</f>
        <v>1.5562014215588511</v>
      </c>
      <c r="O42" s="36">
        <f>ABS(DEGREES(N42))</f>
        <v>89.163773527581213</v>
      </c>
      <c r="P42" s="37" t="str">
        <f>TEXT(INT(O42),"00")</f>
        <v>89</v>
      </c>
      <c r="Q42" s="38" t="str">
        <f>TEXT((O42-P42)*60,"00")</f>
        <v>10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10</v>
      </c>
      <c r="U42" s="40" t="str">
        <f>IF(L42="",IF(G42&gt;0,"W","E"),"")</f>
        <v>E</v>
      </c>
      <c r="V42" s="44"/>
      <c r="W42" s="22">
        <f>IF(S42="due",90*(I42+K42),S42+T42/60)</f>
        <v>89.166666666666671</v>
      </c>
      <c r="X42" s="22">
        <f>IF(R42="",W42,IF(R42="N",IF(U42="E",180+W42,180-W42),IF(U42="E",360-W42,W42)))</f>
        <v>269.16666666666669</v>
      </c>
      <c r="Y42" s="22">
        <f>RADIANS(X42)</f>
        <v>4.6978445699514042</v>
      </c>
      <c r="Z42" s="64"/>
      <c r="AA42" s="58">
        <f>-M42*COS(Y42)</f>
        <v>0.81716320100195616</v>
      </c>
      <c r="AB42" s="58">
        <f>-M42*SIN(Y42)</f>
        <v>56.180041334109482</v>
      </c>
      <c r="AC42" s="64"/>
      <c r="AD42" s="82">
        <f>$AA$40/$M$40*M42</f>
        <v>-1.0215053909026339E-3</v>
      </c>
      <c r="AE42" s="82">
        <f>$AB$40/$M$40*M42</f>
        <v>-1.182038135827751E-3</v>
      </c>
      <c r="AF42" s="22">
        <f t="shared" si="0"/>
        <v>0.81818470639285878</v>
      </c>
      <c r="AG42" s="22">
        <f t="shared" si="0"/>
        <v>56.181223372245313</v>
      </c>
      <c r="AH42" s="63"/>
      <c r="AI42" s="38">
        <f>A42</f>
        <v>1</v>
      </c>
      <c r="AJ42" s="82">
        <f t="shared" ref="AJ42:AK44" si="1">AJ41+AF41</f>
        <v>721255.29706010025</v>
      </c>
      <c r="AK42" s="82">
        <f t="shared" si="1"/>
        <v>459287.91648949304</v>
      </c>
      <c r="AL42" s="66"/>
      <c r="AM42" s="9" t="str">
        <f>IF(A43=0,A42&amp;" - 1",A42&amp;" - "&amp;A43)</f>
        <v>1 - 2</v>
      </c>
      <c r="AN42" s="18">
        <f>F42</f>
        <v>-0.82000000006519258</v>
      </c>
      <c r="AO42" s="18">
        <f>AN42*G42</f>
        <v>46.067600003656793</v>
      </c>
      <c r="AP42" s="9" t="str">
        <f>D42&amp;","&amp;C42</f>
        <v>459287.92,721255.71</v>
      </c>
    </row>
    <row r="43" spans="1:44">
      <c r="A43" s="20">
        <f>A42+1</f>
        <v>2</v>
      </c>
      <c r="B43" s="44"/>
      <c r="C43" s="60">
        <v>721256.53</v>
      </c>
      <c r="D43" s="60">
        <v>459344.1</v>
      </c>
      <c r="E43" s="79"/>
      <c r="F43" s="72">
        <f>IF(C44=0,C43-$C$42,C43-C44)</f>
        <v>33.070000000065193</v>
      </c>
      <c r="G43" s="72">
        <f>IF(D44=0,D43-$D$42,D43-D44)</f>
        <v>-5.1600000000325963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33.470143411772952</v>
      </c>
      <c r="N43" s="36">
        <f>IF(F43=0,,ATAN(G43/F43))</f>
        <v>-0.15478457263514059</v>
      </c>
      <c r="O43" s="36">
        <f>ABS(DEGREES(N43))</f>
        <v>8.8685027457296908</v>
      </c>
      <c r="P43" s="37" t="str">
        <f>TEXT(INT(O43),"00")</f>
        <v>08</v>
      </c>
      <c r="Q43" s="38" t="str">
        <f>TEXT((O43-P43)*60,"00")</f>
        <v>52</v>
      </c>
      <c r="R43" s="39" t="str">
        <f>IF(L43="",IF(F43&gt;0,"S","N"),"")</f>
        <v>S</v>
      </c>
      <c r="S43" s="25" t="str">
        <f>IF(L43="",IF(INT(Q43)=60,INT(P43+1),P43),"due")</f>
        <v>08</v>
      </c>
      <c r="T43" s="38" t="str">
        <f>IF(L43="",IF(INT(Q43)=60,"00",Q43),L43)</f>
        <v>52</v>
      </c>
      <c r="U43" s="40" t="str">
        <f>IF(L43="",IF(G43&gt;0,"W","E"),"")</f>
        <v>E</v>
      </c>
      <c r="V43" s="44"/>
      <c r="W43" s="22">
        <f>IF(S43="due",90*(I43+K43),S43+T43/60)</f>
        <v>8.8666666666666671</v>
      </c>
      <c r="X43" s="22">
        <f>IF(R43="",W43,IF(R43="N",IF(U43="E",180+W43,180-W43),IF(U43="E",360-W43,W43)))</f>
        <v>351.13333333333333</v>
      </c>
      <c r="Y43" s="22">
        <f>RADIANS(X43)</f>
        <v>6.1284327801694225</v>
      </c>
      <c r="Z43" s="64"/>
      <c r="AA43" s="58">
        <f>-M43*COS(Y43)</f>
        <v>-33.070165338509888</v>
      </c>
      <c r="AB43" s="58">
        <f>-M43*SIN(Y43)</f>
        <v>5.1589402485653411</v>
      </c>
      <c r="AC43" s="64"/>
      <c r="AD43" s="82">
        <f>$AA$40/$M$40*M43</f>
        <v>-6.0851353816006835E-4</v>
      </c>
      <c r="AE43" s="82">
        <f>$AB$40/$M$40*M43</f>
        <v>-7.041433306946061E-4</v>
      </c>
      <c r="AF43" s="22">
        <f t="shared" si="0"/>
        <v>-33.069556824971727</v>
      </c>
      <c r="AG43" s="22">
        <f t="shared" si="0"/>
        <v>5.1596443918960357</v>
      </c>
      <c r="AH43" s="64"/>
      <c r="AI43" s="25">
        <f>A43</f>
        <v>2</v>
      </c>
      <c r="AJ43" s="82">
        <f t="shared" si="1"/>
        <v>721256.11524480663</v>
      </c>
      <c r="AK43" s="82">
        <f t="shared" si="1"/>
        <v>459344.09771286527</v>
      </c>
      <c r="AL43" s="66"/>
      <c r="AM43" s="9" t="str">
        <f>IF(A44=0,A43&amp;" - 1",A43&amp;" - "&amp;A44)</f>
        <v>2 - 3</v>
      </c>
      <c r="AN43" s="18">
        <f>AN42+F42+F43</f>
        <v>31.429999999934807</v>
      </c>
      <c r="AO43" s="18">
        <f>AN43*G43</f>
        <v>-162.17880000068811</v>
      </c>
      <c r="AP43" s="9" t="str">
        <f>D43&amp;","&amp;C43</f>
        <v>459344.1,721256.53</v>
      </c>
    </row>
    <row r="44" spans="1:44" s="46" customFormat="1">
      <c r="A44" s="20">
        <f>A43+1</f>
        <v>3</v>
      </c>
      <c r="B44" s="44"/>
      <c r="C44" s="60">
        <v>721223.46</v>
      </c>
      <c r="D44" s="60">
        <v>459349.26</v>
      </c>
      <c r="E44" s="79"/>
      <c r="F44" s="72">
        <f>IF(C45=0,C44-$C$42,C44-C45)</f>
        <v>0.84999999997671694</v>
      </c>
      <c r="G44" s="72">
        <f>IF(D45=0,D44-$D$42,D44-D45)</f>
        <v>62.200000000011642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62.20580760669705</v>
      </c>
      <c r="N44" s="22">
        <f>IF(F44=0,,ATAN(G44/F44))</f>
        <v>1.5571315825210315</v>
      </c>
      <c r="O44" s="22">
        <f>ABS(DEGREES(N44))</f>
        <v>89.217067824981967</v>
      </c>
      <c r="P44" s="24" t="str">
        <f>TEXT(INT(O44),"00")</f>
        <v>89</v>
      </c>
      <c r="Q44" s="25" t="str">
        <f>TEXT((O44-P44)*60,"00")</f>
        <v>13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13</v>
      </c>
      <c r="U44" s="24" t="str">
        <f>IF(L44="",IF(G44&gt;0,"W","E"),"")</f>
        <v>W</v>
      </c>
      <c r="V44" s="44"/>
      <c r="W44" s="22">
        <f>IF(S44="due",90*(I44+K44),S44+T44/60)</f>
        <v>89.216666666666669</v>
      </c>
      <c r="X44" s="22">
        <f>IF(R44="",W44,IF(R44="N",IF(U44="E",180+W44,180-W44),IF(U44="E",360-W44,W44)))</f>
        <v>89.216666666666669</v>
      </c>
      <c r="Y44" s="22">
        <f>RADIANS(X44)</f>
        <v>1.5571245809876078</v>
      </c>
      <c r="Z44" s="64"/>
      <c r="AA44" s="58">
        <f>-M44*COS(Y44)</f>
        <v>-0.8504354953348382</v>
      </c>
      <c r="AB44" s="58">
        <f>-M44*SIN(Y44)</f>
        <v>-62.199994047183658</v>
      </c>
      <c r="AC44" s="64"/>
      <c r="AD44" s="82">
        <f>$AA$40/$M$40*M44</f>
        <v>-1.1309505195469551E-3</v>
      </c>
      <c r="AE44" s="82">
        <f>$AB$40/$M$40*M44</f>
        <v>-1.3086829063696352E-3</v>
      </c>
      <c r="AF44" s="22">
        <f>AA44-AD44</f>
        <v>-0.84930454481529127</v>
      </c>
      <c r="AG44" s="22">
        <f>AB44-AE44</f>
        <v>-62.198685364277289</v>
      </c>
      <c r="AH44" s="64"/>
      <c r="AI44" s="25">
        <f>A44</f>
        <v>3</v>
      </c>
      <c r="AJ44" s="82">
        <f t="shared" si="1"/>
        <v>721223.04568798165</v>
      </c>
      <c r="AK44" s="82">
        <f t="shared" si="1"/>
        <v>459349.25735725719</v>
      </c>
      <c r="AL44" s="66"/>
      <c r="AM44" s="9" t="str">
        <f>IF(A45=0,A44&amp;" - 1",A44&amp;" - "&amp;A45)</f>
        <v>3 - 4</v>
      </c>
      <c r="AN44" s="18">
        <f>AN43+F43+F44</f>
        <v>65.349999999976717</v>
      </c>
      <c r="AO44" s="18">
        <f>AN44*G44</f>
        <v>4064.7699999993124</v>
      </c>
      <c r="AP44" s="9" t="str">
        <f>D44&amp;","&amp;C44</f>
        <v>459349.26,721223.46</v>
      </c>
    </row>
    <row r="45" spans="1:44" s="46" customFormat="1">
      <c r="A45" s="20">
        <f>A44+1</f>
        <v>4</v>
      </c>
      <c r="B45" s="44"/>
      <c r="C45" s="60">
        <v>721222.61</v>
      </c>
      <c r="D45" s="60">
        <v>459287.06</v>
      </c>
      <c r="E45" s="79"/>
      <c r="F45" s="72">
        <f>IF(C46=0,C45-$C$42,C45-C46)</f>
        <v>-33.099999999976717</v>
      </c>
      <c r="G45" s="72">
        <f>IF(D46=0,D45-$D$42,D45-D46)</f>
        <v>-0.85999999998603016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33.111170320579653</v>
      </c>
      <c r="N45" s="22">
        <f>IF(F45=0,,ATAN(G45/F45))</f>
        <v>2.597602905680952E-2</v>
      </c>
      <c r="O45" s="22">
        <f>ABS(DEGREES(N45))</f>
        <v>1.4883168334643779</v>
      </c>
      <c r="P45" s="24" t="str">
        <f>TEXT(INT(O45),"00")</f>
        <v>01</v>
      </c>
      <c r="Q45" s="25" t="str">
        <f>TEXT((O45-P45)*60,"00")</f>
        <v>29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29</v>
      </c>
      <c r="U45" s="24" t="str">
        <f>IF(L45="",IF(G45&gt;0,"W","E"),"")</f>
        <v>E</v>
      </c>
      <c r="V45" s="44"/>
      <c r="W45" s="22">
        <f>IF(S45="due",90*(I45+K45),S45+T45/60)</f>
        <v>1.4833333333333334</v>
      </c>
      <c r="X45" s="22">
        <f>IF(R45="",W45,IF(R45="N",IF(U45="E",180+W45,180-W45),IF(U45="E",360-W45,W45)))</f>
        <v>181.48333333333332</v>
      </c>
      <c r="Y45" s="22">
        <f>RADIANS(X45)</f>
        <v>3.1674817041610424</v>
      </c>
      <c r="Z45" s="64"/>
      <c r="AA45" s="58">
        <f>-M45*COS(Y45)</f>
        <v>33.100074676269202</v>
      </c>
      <c r="AB45" s="58">
        <f>-M45*SIN(Y45)</f>
        <v>0.85712100886455245</v>
      </c>
      <c r="AC45" s="64"/>
      <c r="AD45" s="82">
        <f>$AA$40/$M$40*M45</f>
        <v>-6.0198712495834143E-4</v>
      </c>
      <c r="AE45" s="82">
        <f>$AB$40/$M$40*M45</f>
        <v>-6.9659127138751401E-4</v>
      </c>
      <c r="AF45" s="22">
        <f>AA45-AD45</f>
        <v>33.100676663394161</v>
      </c>
      <c r="AG45" s="22">
        <f>AB45-AE45</f>
        <v>0.85781760013593999</v>
      </c>
      <c r="AH45" s="64"/>
      <c r="AI45" s="25">
        <f>A45</f>
        <v>4</v>
      </c>
      <c r="AJ45" s="82">
        <f t="shared" ref="AJ45" si="2">AJ44+AF44</f>
        <v>721222.19638343679</v>
      </c>
      <c r="AK45" s="82">
        <f t="shared" ref="AK45" si="3">AK44+AG44</f>
        <v>459287.05867189291</v>
      </c>
      <c r="AL45" s="66"/>
      <c r="AM45" s="9" t="str">
        <f>IF(A46=0,A45&amp;" - 1",A45&amp;" - "&amp;A46)</f>
        <v>4 - 1</v>
      </c>
      <c r="AN45" s="18">
        <f>AN44+F44+F45</f>
        <v>33.099999999976717</v>
      </c>
      <c r="AO45" s="18">
        <f>AN45*G45</f>
        <v>-28.465999999517575</v>
      </c>
      <c r="AP45" s="9" t="str">
        <f>D45&amp;","&amp;C45</f>
        <v>459287.06,721222.61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A30" sqref="A3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72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3254.9202000000364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1627.4601000000182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6.6307496684810683E-3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25047.754955650867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166.08539286837703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-5.7286876885171978E-3</v>
      </c>
      <c r="AB40" s="91">
        <f>SUM(AB42:AB65536)</f>
        <v>3.3390086153667342E-3</v>
      </c>
      <c r="AC40" s="91"/>
      <c r="AD40" s="91">
        <f>SUM(AD42:AD65536)</f>
        <v>-5.7286876885171978E-3</v>
      </c>
      <c r="AE40" s="91">
        <f>SUM(AE42:AE65536)</f>
        <v>3.3390086153667342E-3</v>
      </c>
      <c r="AF40" s="91">
        <f>SUM(AF42:AF65536)</f>
        <v>0</v>
      </c>
      <c r="AG40" s="91">
        <f>SUM(AG42:AG65536)</f>
        <v>-6.8833827526759706E-15</v>
      </c>
      <c r="AH40" s="92"/>
      <c r="AI40" s="93">
        <v>1</v>
      </c>
      <c r="AJ40" s="92">
        <f>AJ44+AF44</f>
        <v>721357.00069812988</v>
      </c>
      <c r="AK40" s="92">
        <f>AK44+AG44</f>
        <v>459239.2185470289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v>721228.62</v>
      </c>
      <c r="D41" s="35">
        <v>462450.22</v>
      </c>
      <c r="E41" s="78"/>
      <c r="F41" s="72">
        <f>IF(C42=0,C41-$C$41,C41-C42)</f>
        <v>-159.81000000005588</v>
      </c>
      <c r="G41" s="72">
        <f>IF(D42=0,D41-$D$41,D41-D42)</f>
        <v>3210.1699999999837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3214.1454019692255</v>
      </c>
      <c r="N41" s="36">
        <f>IF(F41=0,,ATAN(G41/F41))</f>
        <v>-1.521054980529926</v>
      </c>
      <c r="O41" s="36">
        <f>ABS(DEGREES(N41))</f>
        <v>87.150030791718365</v>
      </c>
      <c r="P41" s="37" t="str">
        <f>TEXT(INT(O41),"00")</f>
        <v>87</v>
      </c>
      <c r="Q41" s="38" t="str">
        <f>TEXT((O41-P41)*60,"00")</f>
        <v>09</v>
      </c>
      <c r="R41" s="39" t="str">
        <f>IF(L41="",IF(F41&gt;0,"S","N"),"")</f>
        <v>N</v>
      </c>
      <c r="S41" s="25" t="str">
        <f>IF(L41="",IF(INT(Q41)=60,INT(P41+1),P41),"due")</f>
        <v>87</v>
      </c>
      <c r="T41" s="38" t="str">
        <f>IF(L41="",IF(INT(Q41)=60,"00",Q41),L41)</f>
        <v>09</v>
      </c>
      <c r="U41" s="40" t="str">
        <f>IF(L41="",IF(G41&gt;0,"W","E"),"")</f>
        <v>W</v>
      </c>
      <c r="V41" s="41"/>
      <c r="W41" s="22">
        <f>IF(S41="due",90*(I41+K41),S41+T41/60)</f>
        <v>87.15</v>
      </c>
      <c r="X41" s="22">
        <f>IF(R41="",W41,IF(R41="N",IF(U41="E",180+W41,180-W41),IF(U41="E",360-W41,W41)))</f>
        <v>92.85</v>
      </c>
      <c r="Y41" s="22">
        <f>RADIANS(X41)</f>
        <v>1.620538210476735</v>
      </c>
      <c r="Z41" s="64"/>
      <c r="AA41" s="58">
        <f>-M41*COS(Y41)</f>
        <v>159.8117251995393</v>
      </c>
      <c r="AB41" s="58">
        <f>-M41*SIN(Y41)</f>
        <v>-3210.1699141149306</v>
      </c>
      <c r="AC41" s="64"/>
      <c r="AD41" s="22">
        <v>0</v>
      </c>
      <c r="AE41" s="22">
        <v>0</v>
      </c>
      <c r="AF41" s="22">
        <f t="shared" ref="AF41:AG43" si="0">AA41-AD41</f>
        <v>159.8117251995393</v>
      </c>
      <c r="AG41" s="22">
        <f t="shared" si="0"/>
        <v>-3210.1699141149306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721388.43</v>
      </c>
      <c r="D42" s="60">
        <v>459240.05</v>
      </c>
      <c r="E42" s="79"/>
      <c r="F42" s="72">
        <f>IF(C43=0,C42-$C$42,C42-C43)</f>
        <v>1.4900000001071021</v>
      </c>
      <c r="G42" s="72">
        <f>IF(D43=0,D42-$D$42,D42-D43)</f>
        <v>-51.369999999995343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51.391604372697302</v>
      </c>
      <c r="N42" s="36">
        <f>IF(F42=0,,ATAN(G42/F42))</f>
        <v>-1.5417992007910961</v>
      </c>
      <c r="O42" s="36">
        <f>ABS(DEGREES(N42))</f>
        <v>88.338587061973186</v>
      </c>
      <c r="P42" s="37" t="str">
        <f>TEXT(INT(O42),"00")</f>
        <v>88</v>
      </c>
      <c r="Q42" s="38" t="str">
        <f>TEXT((O42-P42)*60,"00")</f>
        <v>20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88.333333333333329</v>
      </c>
      <c r="X42" s="22">
        <f>IF(R42="",W42,IF(R42="N",IF(U42="E",180+W42,180-W42),IF(U42="E",360-W42,W42)))</f>
        <v>271.66666666666669</v>
      </c>
      <c r="Y42" s="22">
        <f>RADIANS(X42)</f>
        <v>4.7414778012512624</v>
      </c>
      <c r="Z42" s="64"/>
      <c r="AA42" s="58">
        <f>-M42*COS(Y42)</f>
        <v>-1.4947103589371744</v>
      </c>
      <c r="AB42" s="58">
        <f>-M42*SIN(Y42)</f>
        <v>51.369863158691849</v>
      </c>
      <c r="AC42" s="64"/>
      <c r="AD42" s="82">
        <f>$AA$40/$M$40*M42</f>
        <v>-1.7726209763451941E-3</v>
      </c>
      <c r="AE42" s="82">
        <f>$AB$40/$M$40*M42</f>
        <v>1.0331854402990512E-3</v>
      </c>
      <c r="AF42" s="22">
        <f t="shared" si="0"/>
        <v>-1.4929377379608293</v>
      </c>
      <c r="AG42" s="22">
        <f t="shared" si="0"/>
        <v>51.36882997325155</v>
      </c>
      <c r="AH42" s="63"/>
      <c r="AI42" s="38">
        <f>A42</f>
        <v>1</v>
      </c>
      <c r="AJ42" s="82">
        <f t="shared" ref="AJ42:AK44" si="1">AJ41+AF41</f>
        <v>721388.43172519957</v>
      </c>
      <c r="AK42" s="82">
        <f t="shared" si="1"/>
        <v>459240.05008588504</v>
      </c>
      <c r="AL42" s="66"/>
      <c r="AM42" s="9" t="str">
        <f>IF(A43=0,A42&amp;" - 1",A42&amp;" - "&amp;A43)</f>
        <v>1 - 2</v>
      </c>
      <c r="AN42" s="18">
        <f>F42</f>
        <v>1.4900000001071021</v>
      </c>
      <c r="AO42" s="18">
        <f>AN42*G42</f>
        <v>-76.54130000549489</v>
      </c>
      <c r="AP42" s="9" t="str">
        <f>D42&amp;","&amp;C42</f>
        <v>459240.05,721388.43</v>
      </c>
    </row>
    <row r="43" spans="1:44">
      <c r="A43" s="20">
        <f>A42+1</f>
        <v>2</v>
      </c>
      <c r="B43" s="44"/>
      <c r="C43" s="60">
        <v>721386.94</v>
      </c>
      <c r="D43" s="60">
        <v>459291.42</v>
      </c>
      <c r="E43" s="79"/>
      <c r="F43" s="72">
        <f>IF(C44=0,C43-$C$42,C43-C44)</f>
        <v>31.939999999944121</v>
      </c>
      <c r="G43" s="72">
        <f>IF(D44=0,D43-$D$42,D43-D44)</f>
        <v>0.94000000000232831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31.953829191451135</v>
      </c>
      <c r="N43" s="36">
        <f>IF(F43=0,,ATAN(G43/F43))</f>
        <v>2.9421689160977073E-2</v>
      </c>
      <c r="O43" s="36">
        <f>ABS(DEGREES(N43))</f>
        <v>1.6857386150697864</v>
      </c>
      <c r="P43" s="37" t="str">
        <f>TEXT(INT(O43),"00")</f>
        <v>01</v>
      </c>
      <c r="Q43" s="38" t="str">
        <f>TEXT((O43-P43)*60,"00")</f>
        <v>41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41</v>
      </c>
      <c r="U43" s="40" t="str">
        <f>IF(L43="",IF(G43&gt;0,"W","E"),"")</f>
        <v>W</v>
      </c>
      <c r="V43" s="44"/>
      <c r="W43" s="22">
        <f>IF(S43="due",90*(I43+K43),S43+T43/60)</f>
        <v>1.6833333333333333</v>
      </c>
      <c r="X43" s="22">
        <f>IF(R43="",W43,IF(R43="N",IF(U43="E",180+W43,180-W43),IF(U43="E",360-W43,W43)))</f>
        <v>1.6833333333333333</v>
      </c>
      <c r="Y43" s="22">
        <f>RADIANS(X43)</f>
        <v>2.9379709075237882E-2</v>
      </c>
      <c r="Z43" s="64"/>
      <c r="AA43" s="58">
        <f>-M43*COS(Y43)</f>
        <v>-31.940039433080329</v>
      </c>
      <c r="AB43" s="58">
        <f>-M43*SIN(Y43)</f>
        <v>-0.93865915523592081</v>
      </c>
      <c r="AC43" s="64"/>
      <c r="AD43" s="82">
        <f>$AA$40/$M$40*M43</f>
        <v>-1.1021650051736807E-3</v>
      </c>
      <c r="AE43" s="82">
        <f>$AB$40/$M$40*M43</f>
        <v>6.4240514545892461E-4</v>
      </c>
      <c r="AF43" s="22">
        <f t="shared" si="0"/>
        <v>-31.938937268075154</v>
      </c>
      <c r="AG43" s="22">
        <f t="shared" si="0"/>
        <v>-0.93930156038137969</v>
      </c>
      <c r="AH43" s="64"/>
      <c r="AI43" s="25">
        <f>A43</f>
        <v>2</v>
      </c>
      <c r="AJ43" s="82">
        <f t="shared" si="1"/>
        <v>721386.93878746161</v>
      </c>
      <c r="AK43" s="82">
        <f t="shared" si="1"/>
        <v>459291.41891585832</v>
      </c>
      <c r="AL43" s="66"/>
      <c r="AM43" s="9" t="str">
        <f>IF(A44=0,A43&amp;" - 1",A43&amp;" - "&amp;A44)</f>
        <v>2 - 3</v>
      </c>
      <c r="AN43" s="18">
        <f>AN42+F42+F43</f>
        <v>34.920000000158325</v>
      </c>
      <c r="AO43" s="18">
        <f>AN43*G43</f>
        <v>32.824800000230127</v>
      </c>
      <c r="AP43" s="9" t="str">
        <f>D43&amp;","&amp;C43</f>
        <v>459291.42,721386.94</v>
      </c>
    </row>
    <row r="44" spans="1:44" s="46" customFormat="1">
      <c r="A44" s="20">
        <f>A43+1</f>
        <v>3</v>
      </c>
      <c r="B44" s="44"/>
      <c r="C44" s="60">
        <v>721355</v>
      </c>
      <c r="D44" s="60">
        <v>459290.48</v>
      </c>
      <c r="E44" s="79"/>
      <c r="F44" s="72">
        <f>IF(C45=0,C44-$C$42,C44-C45)</f>
        <v>-2</v>
      </c>
      <c r="G44" s="72">
        <f>IF(D45=0,D44-$D$42,D44-D45)</f>
        <v>51.260000000009313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51.299001939618229</v>
      </c>
      <c r="N44" s="22">
        <f>IF(F44=0,,ATAN(G44/F44))</f>
        <v>-1.5317993300457775</v>
      </c>
      <c r="O44" s="22">
        <f>ABS(DEGREES(N44))</f>
        <v>87.765636672590091</v>
      </c>
      <c r="P44" s="24" t="str">
        <f>TEXT(INT(O44),"00")</f>
        <v>87</v>
      </c>
      <c r="Q44" s="25" t="str">
        <f>TEXT((O44-P44)*60,"00")</f>
        <v>46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87.766666666666666</v>
      </c>
      <c r="X44" s="22">
        <f>IF(R44="",W44,IF(R44="N",IF(U44="E",180+W44,180-W44),IF(U44="E",360-W44,W44)))</f>
        <v>92.233333333333334</v>
      </c>
      <c r="Y44" s="22">
        <f>RADIANS(X44)</f>
        <v>1.6097753467561033</v>
      </c>
      <c r="Z44" s="64"/>
      <c r="AA44" s="58">
        <f>-M44*COS(Y44)</f>
        <v>1.9990785095284938</v>
      </c>
      <c r="AB44" s="58">
        <f>-M44*SIN(Y44)</f>
        <v>-51.26003594530242</v>
      </c>
      <c r="AC44" s="64"/>
      <c r="AD44" s="82">
        <f>$AA$40/$M$40*M44</f>
        <v>-1.7694268940171519E-3</v>
      </c>
      <c r="AE44" s="82">
        <f>$AB$40/$M$40*M44</f>
        <v>1.0313237454412743E-3</v>
      </c>
      <c r="AF44" s="22">
        <f>AA44-AD44</f>
        <v>2.0008479364225109</v>
      </c>
      <c r="AG44" s="22">
        <f>AB44-AE44</f>
        <v>-51.261067269047864</v>
      </c>
      <c r="AH44" s="64"/>
      <c r="AI44" s="25">
        <f>A44</f>
        <v>3</v>
      </c>
      <c r="AJ44" s="82">
        <f t="shared" si="1"/>
        <v>721354.9998501935</v>
      </c>
      <c r="AK44" s="82">
        <f t="shared" si="1"/>
        <v>459290.47961429792</v>
      </c>
      <c r="AL44" s="66"/>
      <c r="AM44" s="9" t="str">
        <f>IF(A45=0,A44&amp;" - 1",A44&amp;" - "&amp;A45)</f>
        <v>3 - 4</v>
      </c>
      <c r="AN44" s="18">
        <f>AN43+F43+F44</f>
        <v>64.860000000102445</v>
      </c>
      <c r="AO44" s="18">
        <f>AN44*G44</f>
        <v>3324.7236000058556</v>
      </c>
      <c r="AP44" s="9" t="str">
        <f>D44&amp;","&amp;C44</f>
        <v>459290.48,721355</v>
      </c>
    </row>
    <row r="45" spans="1:44" s="46" customFormat="1">
      <c r="A45" s="20">
        <f>A44+1</f>
        <v>4</v>
      </c>
      <c r="B45" s="44"/>
      <c r="C45" s="60">
        <v>721357</v>
      </c>
      <c r="D45" s="60">
        <v>459239.22</v>
      </c>
      <c r="E45" s="79"/>
      <c r="F45" s="72">
        <f>IF(C46=0,C45-$C$42,C45-C46)</f>
        <v>-31.430000000051223</v>
      </c>
      <c r="G45" s="72">
        <f>IF(D46=0,D45-$D$42,D45-D46)</f>
        <v>-0.83000000001629815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31.440957364610369</v>
      </c>
      <c r="N45" s="22">
        <f>IF(F45=0,,ATAN(G45/F45))</f>
        <v>2.6401754369196302E-2</v>
      </c>
      <c r="O45" s="22">
        <f>ABS(DEGREES(N45))</f>
        <v>1.5127090970960291</v>
      </c>
      <c r="P45" s="24" t="str">
        <f>TEXT(INT(O45),"00")</f>
        <v>01</v>
      </c>
      <c r="Q45" s="25" t="str">
        <f>TEXT((O45-P45)*60,"00")</f>
        <v>31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31</v>
      </c>
      <c r="U45" s="24" t="str">
        <f>IF(L45="",IF(G45&gt;0,"W","E"),"")</f>
        <v>E</v>
      </c>
      <c r="V45" s="44"/>
      <c r="W45" s="22">
        <f>IF(S45="due",90*(I45+K45),S45+T45/60)</f>
        <v>1.5166666666666666</v>
      </c>
      <c r="X45" s="22">
        <f>IF(R45="",W45,IF(R45="N",IF(U45="E",180+W45,180-W45),IF(U45="E",360-W45,W45)))</f>
        <v>181.51666666666668</v>
      </c>
      <c r="Y45" s="22">
        <f>RADIANS(X45)</f>
        <v>3.1680634805783741</v>
      </c>
      <c r="Z45" s="64"/>
      <c r="AA45" s="58">
        <f>-M45*COS(Y45)</f>
        <v>31.429942594800494</v>
      </c>
      <c r="AB45" s="58">
        <f>-M45*SIN(Y45)</f>
        <v>0.83217095046185474</v>
      </c>
      <c r="AC45" s="64"/>
      <c r="AD45" s="82">
        <f>$AA$40/$M$40*M45</f>
        <v>-1.0844748129811713E-3</v>
      </c>
      <c r="AE45" s="82">
        <f>$AB$40/$M$40*M45</f>
        <v>6.3209428416748439E-4</v>
      </c>
      <c r="AF45" s="22">
        <f>AA45-AD45</f>
        <v>31.431027069613474</v>
      </c>
      <c r="AG45" s="22">
        <f>AB45-AE45</f>
        <v>0.8315388561776873</v>
      </c>
      <c r="AH45" s="64"/>
      <c r="AI45" s="25">
        <f>A45</f>
        <v>4</v>
      </c>
      <c r="AJ45" s="82">
        <f t="shared" ref="AJ45" si="2">AJ44+AF44</f>
        <v>721357.00069812988</v>
      </c>
      <c r="AK45" s="82">
        <f t="shared" ref="AK45" si="3">AK44+AG44</f>
        <v>459239.2185470289</v>
      </c>
      <c r="AL45" s="66"/>
      <c r="AM45" s="9" t="str">
        <f>IF(A46=0,A45&amp;" - 1",A45&amp;" - "&amp;A46)</f>
        <v>4 - 1</v>
      </c>
      <c r="AN45" s="18">
        <f>AN44+F44+F45</f>
        <v>31.430000000051223</v>
      </c>
      <c r="AO45" s="18">
        <f>AN45*G45</f>
        <v>-26.086900000554767</v>
      </c>
      <c r="AP45" s="9" t="str">
        <f>D45&amp;","&amp;C45</f>
        <v>459239.22,721357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abSelected="1" topLeftCell="A18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76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77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3415.5720000000597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1707.7860000000298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4.5797154857455131E-3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36937.816293612203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169.16468928947873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-4.3735682058425596E-3</v>
      </c>
      <c r="AB40" s="91">
        <f>SUM(AB42:AB65536)</f>
        <v>1.358563608823804E-3</v>
      </c>
      <c r="AC40" s="91"/>
      <c r="AD40" s="91">
        <f>SUM(AD42:AD65536)</f>
        <v>-4.3735682058425596E-3</v>
      </c>
      <c r="AE40" s="91">
        <f>SUM(AE42:AE65536)</f>
        <v>1.358563608823804E-3</v>
      </c>
      <c r="AF40" s="91">
        <f>SUM(AF42:AF65536)</f>
        <v>0</v>
      </c>
      <c r="AG40" s="91">
        <f>SUM(AG42:AG65536)</f>
        <v>-4.6629367034256575E-15</v>
      </c>
      <c r="AH40" s="92"/>
      <c r="AI40" s="93">
        <v>1</v>
      </c>
      <c r="AJ40" s="92">
        <f>AJ44+AF44</f>
        <v>721354.6034919509</v>
      </c>
      <c r="AK40" s="92">
        <f>AK44+AG44</f>
        <v>459290.46609768132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-93.28000000002794</v>
      </c>
      <c r="G41" s="72">
        <f>IF(D42=0,D41-$D$41,D41-D42)</f>
        <v>3160.5899999999674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3161.9662089433841</v>
      </c>
      <c r="N41" s="36">
        <f>IF(F41=0,,ATAN(G41/F41))</f>
        <v>-1.5412914145970356</v>
      </c>
      <c r="O41" s="36">
        <f>ABS(DEGREES(N41))</f>
        <v>88.309493056158502</v>
      </c>
      <c r="P41" s="37" t="str">
        <f>TEXT(INT(O41),"00")</f>
        <v>88</v>
      </c>
      <c r="Q41" s="38" t="str">
        <f>TEXT((O41-P41)*60,"00")</f>
        <v>19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19</v>
      </c>
      <c r="U41" s="40" t="str">
        <f>IF(L41="",IF(G41&gt;0,"W","E"),"")</f>
        <v>W</v>
      </c>
      <c r="V41" s="41"/>
      <c r="W41" s="22">
        <f>IF(S41="due",90*(I41+K41),S41+T41/60)</f>
        <v>88.316666666666663</v>
      </c>
      <c r="X41" s="22">
        <f>IF(R41="",W41,IF(R41="N",IF(U41="E",180+W41,180-W41),IF(U41="E",360-W41,W41)))</f>
        <v>91.683333333333337</v>
      </c>
      <c r="Y41" s="22">
        <f>RADIANS(X41)</f>
        <v>1.6001760358701345</v>
      </c>
      <c r="Z41" s="64"/>
      <c r="AA41" s="58">
        <f>-M41*COS(Y41)</f>
        <v>92.884283532609444</v>
      </c>
      <c r="AB41" s="58">
        <f>-M41*SIN(Y41)</f>
        <v>-3160.6016541747917</v>
      </c>
      <c r="AC41" s="64"/>
      <c r="AD41" s="22">
        <v>0</v>
      </c>
      <c r="AE41" s="22">
        <v>0</v>
      </c>
      <c r="AF41" s="22">
        <f t="shared" ref="AF41:AG43" si="0">AA41-AD41</f>
        <v>92.884283532609444</v>
      </c>
      <c r="AG41" s="22">
        <f t="shared" si="0"/>
        <v>-3160.6016541747917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721321.9</v>
      </c>
      <c r="D42" s="60">
        <v>459289.63</v>
      </c>
      <c r="E42" s="79"/>
      <c r="F42" s="72">
        <f>IF(C43=0,C42-$C$42,C42-C43)</f>
        <v>-1.5999999999767169</v>
      </c>
      <c r="G42" s="72">
        <f>IF(D43=0,D42-$D$42,D42-D43)</f>
        <v>51.220000000030268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51.244984144821686</v>
      </c>
      <c r="N42" s="36">
        <f>IF(F42=0,,ATAN(G42/F42))</f>
        <v>-1.5395686837298361</v>
      </c>
      <c r="O42" s="36">
        <f>ABS(DEGREES(N42))</f>
        <v>88.210787848231064</v>
      </c>
      <c r="P42" s="37" t="str">
        <f>TEXT(INT(O42),"00")</f>
        <v>88</v>
      </c>
      <c r="Q42" s="38" t="str">
        <f>TEXT((O42-P42)*60,"00")</f>
        <v>13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13</v>
      </c>
      <c r="U42" s="40" t="str">
        <f>IF(L42="",IF(G42&gt;0,"W","E"),"")</f>
        <v>W</v>
      </c>
      <c r="V42" s="44"/>
      <c r="W42" s="22">
        <f>IF(S42="due",90*(I42+K42),S42+T42/60)</f>
        <v>88.216666666666669</v>
      </c>
      <c r="X42" s="22">
        <f>IF(R42="",W42,IF(R42="N",IF(U42="E",180+W42,180-W42),IF(U42="E",360-W42,W42)))</f>
        <v>91.783333333333331</v>
      </c>
      <c r="Y42" s="22">
        <f>RADIANS(X42)</f>
        <v>1.6019213651221287</v>
      </c>
      <c r="Z42" s="64"/>
      <c r="AA42" s="58">
        <f>-M42*COS(Y42)</f>
        <v>1.5947445768921715</v>
      </c>
      <c r="AB42" s="58">
        <f>-M42*SIN(Y42)</f>
        <v>-51.220163897995278</v>
      </c>
      <c r="AC42" s="64"/>
      <c r="AD42" s="82">
        <f>$AA$40/$M$40*M42</f>
        <v>-1.324883072856728E-3</v>
      </c>
      <c r="AE42" s="82">
        <f>$AB$40/$M$40*M42</f>
        <v>4.1154907023635925E-4</v>
      </c>
      <c r="AF42" s="22">
        <f t="shared" si="0"/>
        <v>1.5960694599650282</v>
      </c>
      <c r="AG42" s="22">
        <f t="shared" si="0"/>
        <v>-51.220575447065514</v>
      </c>
      <c r="AH42" s="63"/>
      <c r="AI42" s="38">
        <f>A42</f>
        <v>1</v>
      </c>
      <c r="AJ42" s="82">
        <f t="shared" ref="AJ42:AK44" si="1">AJ41+AF41</f>
        <v>721321.50428353262</v>
      </c>
      <c r="AK42" s="82">
        <f t="shared" si="1"/>
        <v>459289.61834582518</v>
      </c>
      <c r="AL42" s="66"/>
      <c r="AM42" s="9" t="str">
        <f>IF(A43=0,A42&amp;" - 1",A42&amp;" - "&amp;A43)</f>
        <v>1 - 2</v>
      </c>
      <c r="AN42" s="18">
        <f>F42</f>
        <v>-1.5999999999767169</v>
      </c>
      <c r="AO42" s="18">
        <f>AN42*G42</f>
        <v>-81.951999998855868</v>
      </c>
      <c r="AP42" s="9" t="str">
        <f>D42&amp;","&amp;C42</f>
        <v>459289.63,721321.9</v>
      </c>
    </row>
    <row r="43" spans="1:44">
      <c r="A43" s="20">
        <f>A42+1</f>
        <v>2</v>
      </c>
      <c r="B43" s="44"/>
      <c r="C43" s="60">
        <v>721323.5</v>
      </c>
      <c r="D43" s="60">
        <v>459238.41</v>
      </c>
      <c r="E43" s="79"/>
      <c r="F43" s="72">
        <f>IF(C44=0,C43-$C$42,C43-C44)</f>
        <v>-33.5</v>
      </c>
      <c r="G43" s="72">
        <f>IF(D44=0,D43-$D$42,D43-D44)</f>
        <v>-0.80999999999767169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33.509791106481046</v>
      </c>
      <c r="N43" s="36">
        <f>IF(F43=0,,ATAN(G43/F43))</f>
        <v>2.4174394193717329E-2</v>
      </c>
      <c r="O43" s="36">
        <f>ABS(DEGREES(N43))</f>
        <v>1.3850907595855655</v>
      </c>
      <c r="P43" s="37" t="str">
        <f>TEXT(INT(O43),"00")</f>
        <v>01</v>
      </c>
      <c r="Q43" s="38" t="str">
        <f>TEXT((O43-P43)*60,"00")</f>
        <v>23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23</v>
      </c>
      <c r="U43" s="40" t="str">
        <f>IF(L43="",IF(G43&gt;0,"W","E"),"")</f>
        <v>E</v>
      </c>
      <c r="V43" s="44"/>
      <c r="W43" s="22">
        <f>IF(S43="due",90*(I43+K43),S43+T43/60)</f>
        <v>1.3833333333333333</v>
      </c>
      <c r="X43" s="22">
        <f>IF(R43="",W43,IF(R43="N",IF(U43="E",180+W43,180-W43),IF(U43="E",360-W43,W43)))</f>
        <v>181.38333333333333</v>
      </c>
      <c r="Y43" s="22">
        <f>RADIANS(X43)</f>
        <v>3.1657363749090481</v>
      </c>
      <c r="Z43" s="64"/>
      <c r="AA43" s="58">
        <f>-M43*COS(Y43)</f>
        <v>33.500024829269485</v>
      </c>
      <c r="AB43" s="58">
        <f>-M43*SIN(Y43)</f>
        <v>0.80897245832230713</v>
      </c>
      <c r="AC43" s="64"/>
      <c r="AD43" s="82">
        <f>$AA$40/$M$40*M43</f>
        <v>-8.6635903499304614E-4</v>
      </c>
      <c r="AE43" s="82">
        <f>$AB$40/$M$40*M43</f>
        <v>2.691175264043958E-4</v>
      </c>
      <c r="AF43" s="22">
        <f t="shared" si="0"/>
        <v>33.500891188304479</v>
      </c>
      <c r="AG43" s="22">
        <f t="shared" si="0"/>
        <v>0.80870334079590278</v>
      </c>
      <c r="AH43" s="64"/>
      <c r="AI43" s="25">
        <f>A43</f>
        <v>2</v>
      </c>
      <c r="AJ43" s="82">
        <f t="shared" si="1"/>
        <v>721323.10035299254</v>
      </c>
      <c r="AK43" s="82">
        <f t="shared" si="1"/>
        <v>459238.3977703781</v>
      </c>
      <c r="AL43" s="66"/>
      <c r="AM43" s="9" t="str">
        <f>IF(A44=0,A43&amp;" - 1",A43&amp;" - "&amp;A44)</f>
        <v>2 - 3</v>
      </c>
      <c r="AN43" s="18">
        <f>AN42+F42+F43</f>
        <v>-36.699999999953434</v>
      </c>
      <c r="AO43" s="18">
        <f>AN43*G43</f>
        <v>29.726999999876831</v>
      </c>
      <c r="AP43" s="9" t="str">
        <f>D43&amp;","&amp;C43</f>
        <v>459238.41,721323.5</v>
      </c>
    </row>
    <row r="44" spans="1:44" s="46" customFormat="1">
      <c r="A44" s="20">
        <f>A43+1</f>
        <v>3</v>
      </c>
      <c r="B44" s="44"/>
      <c r="C44" s="60">
        <v>721357</v>
      </c>
      <c r="D44" s="60">
        <v>459239.22</v>
      </c>
      <c r="E44" s="79"/>
      <c r="F44" s="72">
        <f>IF(C45=0,C44-$C$42,C44-C45)</f>
        <v>2</v>
      </c>
      <c r="G44" s="72">
        <f>IF(D45=0,D44-$D$42,D44-D45)</f>
        <v>-51.260000000009313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51.299001939618229</v>
      </c>
      <c r="N44" s="22">
        <f>IF(F44=0,,ATAN(G44/F44))</f>
        <v>-1.5317993300457775</v>
      </c>
      <c r="O44" s="22">
        <f>ABS(DEGREES(N44))</f>
        <v>87.765636672590091</v>
      </c>
      <c r="P44" s="24" t="str">
        <f>TEXT(INT(O44),"00")</f>
        <v>87</v>
      </c>
      <c r="Q44" s="25" t="str">
        <f>TEXT((O44-P44)*60,"00")</f>
        <v>46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46</v>
      </c>
      <c r="U44" s="24" t="str">
        <f>IF(L44="",IF(G44&gt;0,"W","E"),"")</f>
        <v>E</v>
      </c>
      <c r="V44" s="44"/>
      <c r="W44" s="22">
        <f>IF(S44="due",90*(I44+K44),S44+T44/60)</f>
        <v>87.766666666666666</v>
      </c>
      <c r="X44" s="22">
        <f>IF(R44="",W44,IF(R44="N",IF(U44="E",180+W44,180-W44),IF(U44="E",360-W44,W44)))</f>
        <v>272.23333333333335</v>
      </c>
      <c r="Y44" s="22">
        <f>RADIANS(X44)</f>
        <v>4.7513680003458969</v>
      </c>
      <c r="Z44" s="64"/>
      <c r="AA44" s="58">
        <f>-M44*COS(Y44)</f>
        <v>-1.99907850952851</v>
      </c>
      <c r="AB44" s="58">
        <f>-M44*SIN(Y44)</f>
        <v>51.26003594530242</v>
      </c>
      <c r="AC44" s="64"/>
      <c r="AD44" s="82">
        <f>$AA$40/$M$40*M44</f>
        <v>-1.3262796439193073E-3</v>
      </c>
      <c r="AE44" s="82">
        <f>$AB$40/$M$40*M44</f>
        <v>4.1198288778154394E-4</v>
      </c>
      <c r="AF44" s="22">
        <f>AA44-AD44</f>
        <v>-1.9977522298845907</v>
      </c>
      <c r="AG44" s="22">
        <f>AB44-AE44</f>
        <v>51.259623962414636</v>
      </c>
      <c r="AH44" s="64"/>
      <c r="AI44" s="25">
        <f>A44</f>
        <v>3</v>
      </c>
      <c r="AJ44" s="82">
        <f t="shared" si="1"/>
        <v>721356.60124418081</v>
      </c>
      <c r="AK44" s="82">
        <f t="shared" si="1"/>
        <v>459239.20647371892</v>
      </c>
      <c r="AL44" s="66"/>
      <c r="AM44" s="9" t="str">
        <f>IF(A45=0,A44&amp;" - 1",A44&amp;" - "&amp;A45)</f>
        <v>3 - 4</v>
      </c>
      <c r="AN44" s="18">
        <f>AN43+F43+F44</f>
        <v>-68.199999999953434</v>
      </c>
      <c r="AO44" s="18">
        <f>AN44*G44</f>
        <v>3495.9319999982481</v>
      </c>
      <c r="AP44" s="9" t="str">
        <f>D44&amp;","&amp;C44</f>
        <v>459239.22,721357</v>
      </c>
    </row>
    <row r="45" spans="1:44" s="46" customFormat="1">
      <c r="A45" s="20">
        <f>A44+1</f>
        <v>4</v>
      </c>
      <c r="B45" s="44"/>
      <c r="C45" s="60">
        <v>721355</v>
      </c>
      <c r="D45" s="60">
        <v>459290.48</v>
      </c>
      <c r="E45" s="79"/>
      <c r="F45" s="72">
        <f>IF(C46=0,C45-$C$42,C45-C46)</f>
        <v>33.099999999976717</v>
      </c>
      <c r="G45" s="72">
        <f>IF(D46=0,D45-$D$42,D45-D46)</f>
        <v>0.84999999997671694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33.110912098557769</v>
      </c>
      <c r="N45" s="22">
        <f>IF(F45=0,,ATAN(G45/F45))</f>
        <v>2.5674115701155173E-2</v>
      </c>
      <c r="O45" s="22">
        <f>ABS(DEGREES(N45))</f>
        <v>1.4710184724067517</v>
      </c>
      <c r="P45" s="24" t="str">
        <f>TEXT(INT(O45),"00")</f>
        <v>01</v>
      </c>
      <c r="Q45" s="25" t="str">
        <f>TEXT((O45-P45)*60,"00")</f>
        <v>28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28</v>
      </c>
      <c r="U45" s="24" t="str">
        <f>IF(L45="",IF(G45&gt;0,"W","E"),"")</f>
        <v>W</v>
      </c>
      <c r="V45" s="44"/>
      <c r="W45" s="22">
        <f>IF(S45="due",90*(I45+K45),S45+T45/60)</f>
        <v>1.4666666666666668</v>
      </c>
      <c r="X45" s="22">
        <f>IF(R45="",W45,IF(R45="N",IF(U45="E",180+W45,180-W45),IF(U45="E",360-W45,W45)))</f>
        <v>1.4666666666666668</v>
      </c>
      <c r="Y45" s="22">
        <f>RADIANS(X45)</f>
        <v>2.5598162362583502E-2</v>
      </c>
      <c r="Z45" s="64"/>
      <c r="AA45" s="58">
        <f>-M45*COS(Y45)</f>
        <v>-33.100064464838987</v>
      </c>
      <c r="AB45" s="58">
        <f>-M45*SIN(Y45)</f>
        <v>-0.8474859420206271</v>
      </c>
      <c r="AC45" s="64"/>
      <c r="AD45" s="82">
        <f>$AA$40/$M$40*M45</f>
        <v>-8.5604645407347843E-4</v>
      </c>
      <c r="AE45" s="82">
        <f>$AB$40/$M$40*M45</f>
        <v>2.6591412440150506E-4</v>
      </c>
      <c r="AF45" s="22">
        <f>AA45-AD45</f>
        <v>-33.099208418384912</v>
      </c>
      <c r="AG45" s="22">
        <f>AB45-AE45</f>
        <v>-0.84775185614502857</v>
      </c>
      <c r="AH45" s="64"/>
      <c r="AI45" s="25">
        <f>A45</f>
        <v>4</v>
      </c>
      <c r="AJ45" s="82">
        <f t="shared" ref="AJ45" si="2">AJ44+AF44</f>
        <v>721354.6034919509</v>
      </c>
      <c r="AK45" s="82">
        <f t="shared" ref="AK45" si="3">AK44+AG44</f>
        <v>459290.46609768132</v>
      </c>
      <c r="AL45" s="66"/>
      <c r="AM45" s="9" t="str">
        <f>IF(A46=0,A45&amp;" - 1",A45&amp;" - "&amp;A46)</f>
        <v>4 - 1</v>
      </c>
      <c r="AN45" s="18">
        <f>AN44+F44+F45</f>
        <v>-33.099999999976717</v>
      </c>
      <c r="AO45" s="18">
        <f>AN45*G45</f>
        <v>-28.134999999209541</v>
      </c>
      <c r="AP45" s="9" t="str">
        <f>D45&amp;","&amp;C45</f>
        <v>459290.48,721355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18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76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3387.9212000019966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1693.9606000009983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2.5683682361224191E-3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65660.759414268279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168.64100883928273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2.4334441483246927E-3</v>
      </c>
      <c r="AB40" s="91">
        <f>SUM(AB42:AB65536)</f>
        <v>8.2150165751926352E-4</v>
      </c>
      <c r="AC40" s="91"/>
      <c r="AD40" s="91">
        <f>SUM(AD42:AD65536)</f>
        <v>2.4334441483246927E-3</v>
      </c>
      <c r="AE40" s="91">
        <f>SUM(AE42:AE65536)</f>
        <v>8.2150165751926352E-4</v>
      </c>
      <c r="AF40" s="91">
        <f>SUM(AF42:AF65536)</f>
        <v>-3.9968028886505635E-15</v>
      </c>
      <c r="AG40" s="91">
        <f>SUM(AG42:AG65536)</f>
        <v>0</v>
      </c>
      <c r="AH40" s="92"/>
      <c r="AI40" s="93">
        <v>1</v>
      </c>
      <c r="AJ40" s="92">
        <f>AJ44+AF44</f>
        <v>721323.09976756084</v>
      </c>
      <c r="AK40" s="92">
        <f>AK44+AG44</f>
        <v>459238.39843155711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-93.28000000002794</v>
      </c>
      <c r="G41" s="72">
        <f>IF(D42=0,D41-$D$41,D41-D42)</f>
        <v>3160.5899999999674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3161.9662089433841</v>
      </c>
      <c r="N41" s="36">
        <f>IF(F41=0,,ATAN(G41/F41))</f>
        <v>-1.5412914145970356</v>
      </c>
      <c r="O41" s="36">
        <f>ABS(DEGREES(N41))</f>
        <v>88.309493056158502</v>
      </c>
      <c r="P41" s="37" t="str">
        <f>TEXT(INT(O41),"00")</f>
        <v>88</v>
      </c>
      <c r="Q41" s="38" t="str">
        <f>TEXT((O41-P41)*60,"00")</f>
        <v>19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19</v>
      </c>
      <c r="U41" s="40" t="str">
        <f>IF(L41="",IF(G41&gt;0,"W","E"),"")</f>
        <v>W</v>
      </c>
      <c r="V41" s="41"/>
      <c r="W41" s="22">
        <f>IF(S41="due",90*(I41+K41),S41+T41/60)</f>
        <v>88.316666666666663</v>
      </c>
      <c r="X41" s="22">
        <f>IF(R41="",W41,IF(R41="N",IF(U41="E",180+W41,180-W41),IF(U41="E",360-W41,W41)))</f>
        <v>91.683333333333337</v>
      </c>
      <c r="Y41" s="22">
        <f>RADIANS(X41)</f>
        <v>1.6001760358701345</v>
      </c>
      <c r="Z41" s="64"/>
      <c r="AA41" s="58">
        <f>-M41*COS(Y41)</f>
        <v>92.884283532609444</v>
      </c>
      <c r="AB41" s="58">
        <f>-M41*SIN(Y41)</f>
        <v>-3160.6016541747917</v>
      </c>
      <c r="AC41" s="64"/>
      <c r="AD41" s="22">
        <v>0</v>
      </c>
      <c r="AE41" s="22">
        <v>0</v>
      </c>
      <c r="AF41" s="22">
        <f t="shared" ref="AF41:AG43" si="0">AA41-AD41</f>
        <v>92.884283532609444</v>
      </c>
      <c r="AG41" s="22">
        <f t="shared" si="0"/>
        <v>-3160.6016541747917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721321.9</v>
      </c>
      <c r="D42" s="60">
        <v>459289.63</v>
      </c>
      <c r="E42" s="79"/>
      <c r="F42" s="72">
        <f>IF(C43=0,C42-$C$42,C42-C43)</f>
        <v>33.099999999976717</v>
      </c>
      <c r="G42" s="72">
        <f>IF(D43=0,D42-$D$42,D42-D43)</f>
        <v>0.85999999998603016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33.111170320579653</v>
      </c>
      <c r="N42" s="36">
        <f>IF(F42=0,,ATAN(G42/F42))</f>
        <v>2.597602905680952E-2</v>
      </c>
      <c r="O42" s="36">
        <f>ABS(DEGREES(N42))</f>
        <v>1.4883168334643779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-33.100074676269202</v>
      </c>
      <c r="AB42" s="58">
        <f>-M42*SIN(Y42)</f>
        <v>-0.857121008864556</v>
      </c>
      <c r="AC42" s="64"/>
      <c r="AD42" s="82">
        <f>$AA$40/$M$40*M42</f>
        <v>4.7778523275785866E-4</v>
      </c>
      <c r="AE42" s="82">
        <f>$AB$40/$M$40*M42</f>
        <v>1.6129458361270629E-4</v>
      </c>
      <c r="AF42" s="22">
        <f t="shared" si="0"/>
        <v>-33.100552461501962</v>
      </c>
      <c r="AG42" s="22">
        <f t="shared" si="0"/>
        <v>-0.85728230344816869</v>
      </c>
      <c r="AH42" s="63"/>
      <c r="AI42" s="38">
        <f>A42</f>
        <v>1</v>
      </c>
      <c r="AJ42" s="82">
        <f t="shared" ref="AJ42:AK44" si="1">AJ41+AF41</f>
        <v>721321.50428353262</v>
      </c>
      <c r="AK42" s="82">
        <f t="shared" si="1"/>
        <v>459289.61834582518</v>
      </c>
      <c r="AL42" s="66"/>
      <c r="AM42" s="9" t="str">
        <f>IF(A43=0,A42&amp;" - 1",A42&amp;" - "&amp;A43)</f>
        <v>1 - 2</v>
      </c>
      <c r="AN42" s="18">
        <f>F42</f>
        <v>33.099999999976717</v>
      </c>
      <c r="AO42" s="18">
        <f>AN42*G42</f>
        <v>28.465999999517575</v>
      </c>
      <c r="AP42" s="9" t="str">
        <f>D42&amp;","&amp;C42</f>
        <v>459289.63,721321.9</v>
      </c>
    </row>
    <row r="43" spans="1:44">
      <c r="A43" s="20">
        <f>A42+1</f>
        <v>2</v>
      </c>
      <c r="B43" s="44"/>
      <c r="C43" s="60">
        <v>721288.8</v>
      </c>
      <c r="D43" s="60">
        <v>459288.77</v>
      </c>
      <c r="E43" s="79"/>
      <c r="F43" s="72">
        <f>IF(C44=0,C43-$C$42,C43-C44)</f>
        <v>-1.7799999999115244</v>
      </c>
      <c r="G43" s="72">
        <f>IF(D44=0,D43-$D$42,D43-D44)</f>
        <v>51.320000000006985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51.3508597785899</v>
      </c>
      <c r="N43" s="36">
        <f>IF(F43=0,,ATAN(G43/F43))</f>
        <v>-1.5361258916253728</v>
      </c>
      <c r="O43" s="36">
        <f>ABS(DEGREES(N43))</f>
        <v>88.01353039090435</v>
      </c>
      <c r="P43" s="37" t="str">
        <f>TEXT(INT(O43),"00")</f>
        <v>88</v>
      </c>
      <c r="Q43" s="38" t="str">
        <f>TEXT((O43-P43)*60,"00")</f>
        <v>01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01</v>
      </c>
      <c r="U43" s="40" t="str">
        <f>IF(L43="",IF(G43&gt;0,"W","E"),"")</f>
        <v>W</v>
      </c>
      <c r="V43" s="44"/>
      <c r="W43" s="22">
        <f>IF(S43="due",90*(I43+K43),S43+T43/60)</f>
        <v>88.016666666666666</v>
      </c>
      <c r="X43" s="22">
        <f>IF(R43="",W43,IF(R43="N",IF(U43="E",180+W43,180-W43),IF(U43="E",360-W43,W43)))</f>
        <v>91.983333333333334</v>
      </c>
      <c r="Y43" s="22">
        <f>RADIANS(X43)</f>
        <v>1.6054120236261176</v>
      </c>
      <c r="Z43" s="64"/>
      <c r="AA43" s="58">
        <f>-M43*COS(Y43)</f>
        <v>1.7771908257245326</v>
      </c>
      <c r="AB43" s="58">
        <f>-M43*SIN(Y43)</f>
        <v>-51.320097357364418</v>
      </c>
      <c r="AC43" s="64"/>
      <c r="AD43" s="82">
        <f>$AA$40/$M$40*M43</f>
        <v>7.4097901868423678E-4</v>
      </c>
      <c r="AE43" s="82">
        <f>$AB$40/$M$40*M43</f>
        <v>2.5014565978642603E-4</v>
      </c>
      <c r="AF43" s="22">
        <f t="shared" si="0"/>
        <v>1.7764498467058483</v>
      </c>
      <c r="AG43" s="22">
        <f t="shared" si="0"/>
        <v>-51.320347503024202</v>
      </c>
      <c r="AH43" s="64"/>
      <c r="AI43" s="25">
        <f>A43</f>
        <v>2</v>
      </c>
      <c r="AJ43" s="82">
        <f t="shared" si="1"/>
        <v>721288.40373107116</v>
      </c>
      <c r="AK43" s="82">
        <f t="shared" si="1"/>
        <v>459288.76106352173</v>
      </c>
      <c r="AL43" s="66"/>
      <c r="AM43" s="9" t="str">
        <f>IF(A44=0,A43&amp;" - 1",A43&amp;" - "&amp;A44)</f>
        <v>2 - 3</v>
      </c>
      <c r="AN43" s="18">
        <f>AN42+F42+F43</f>
        <v>64.42000000004191</v>
      </c>
      <c r="AO43" s="18">
        <f>AN43*G43</f>
        <v>3306.0344000026007</v>
      </c>
      <c r="AP43" s="9" t="str">
        <f>D43&amp;","&amp;C43</f>
        <v>459288.77,721288.8</v>
      </c>
    </row>
    <row r="44" spans="1:44" s="46" customFormat="1">
      <c r="A44" s="20">
        <f>A43+1</f>
        <v>3</v>
      </c>
      <c r="B44" s="44"/>
      <c r="C44" s="60">
        <v>721290.58</v>
      </c>
      <c r="D44" s="60">
        <v>459237.45</v>
      </c>
      <c r="E44" s="79"/>
      <c r="F44" s="72">
        <f>IF(C45=0,C44-$C$42,C44-C45)</f>
        <v>-32.92000000004191</v>
      </c>
      <c r="G44" s="72">
        <f>IF(D45=0,D44-$D$42,D44-D45)</f>
        <v>-0.9599999999627471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32.933994595291473</v>
      </c>
      <c r="N44" s="22">
        <f>IF(F44=0,,ATAN(G44/F44))</f>
        <v>2.9153341767993789E-2</v>
      </c>
      <c r="O44" s="22">
        <f>ABS(DEGREES(N44))</f>
        <v>1.6703634420085058</v>
      </c>
      <c r="P44" s="24" t="str">
        <f>TEXT(INT(O44),"00")</f>
        <v>01</v>
      </c>
      <c r="Q44" s="25" t="str">
        <f>TEXT((O44-P44)*60,"00")</f>
        <v>40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40</v>
      </c>
      <c r="U44" s="24" t="str">
        <f>IF(L44="",IF(G44&gt;0,"W","E"),"")</f>
        <v>E</v>
      </c>
      <c r="V44" s="44"/>
      <c r="W44" s="22">
        <f>IF(S44="due",90*(I44+K44),S44+T44/60)</f>
        <v>1.6666666666666665</v>
      </c>
      <c r="X44" s="22">
        <f>IF(R44="",W44,IF(R44="N",IF(U44="E",180+W44,180-W44),IF(U44="E",360-W44,W44)))</f>
        <v>181.66666666666666</v>
      </c>
      <c r="Y44" s="22">
        <f>RADIANS(X44)</f>
        <v>3.1706814744563654</v>
      </c>
      <c r="Z44" s="64"/>
      <c r="AA44" s="58">
        <f>-M44*COS(Y44)</f>
        <v>32.920061871585126</v>
      </c>
      <c r="AB44" s="58">
        <f>-M44*SIN(Y44)</f>
        <v>0.95787596989120338</v>
      </c>
      <c r="AC44" s="64"/>
      <c r="AD44" s="82">
        <f>$AA$40/$M$40*M44</f>
        <v>4.7522863495940386E-4</v>
      </c>
      <c r="AE44" s="82">
        <f>$AB$40/$M$40*M44</f>
        <v>1.6043150675495855E-4</v>
      </c>
      <c r="AF44" s="22">
        <f>AA44-AD44</f>
        <v>32.919586642950165</v>
      </c>
      <c r="AG44" s="22">
        <f>AB44-AE44</f>
        <v>0.95771553838444845</v>
      </c>
      <c r="AH44" s="64"/>
      <c r="AI44" s="25">
        <f>A44</f>
        <v>3</v>
      </c>
      <c r="AJ44" s="82">
        <f t="shared" si="1"/>
        <v>721290.18018091784</v>
      </c>
      <c r="AK44" s="82">
        <f t="shared" si="1"/>
        <v>459237.44071601873</v>
      </c>
      <c r="AL44" s="66"/>
      <c r="AM44" s="9" t="str">
        <f>IF(A45=0,A44&amp;" - 1",A44&amp;" - "&amp;A45)</f>
        <v>3 - 4</v>
      </c>
      <c r="AN44" s="18">
        <f>AN43+F43+F44</f>
        <v>29.720000000088476</v>
      </c>
      <c r="AO44" s="18">
        <f>AN44*G44</f>
        <v>-28.53119999897778</v>
      </c>
      <c r="AP44" s="9" t="str">
        <f>D44&amp;","&amp;C44</f>
        <v>459237.45,721290.58</v>
      </c>
    </row>
    <row r="45" spans="1:44" s="46" customFormat="1">
      <c r="A45" s="20">
        <f>A44+1</f>
        <v>4</v>
      </c>
      <c r="B45" s="44"/>
      <c r="C45" s="60">
        <v>721323.5</v>
      </c>
      <c r="D45" s="60">
        <v>459238.41</v>
      </c>
      <c r="E45" s="79"/>
      <c r="F45" s="72">
        <f>IF(C46=0,C45-$C$42,C45-C46)</f>
        <v>1.5999999999767169</v>
      </c>
      <c r="G45" s="72">
        <f>IF(D46=0,D45-$D$42,D45-D46)</f>
        <v>-51.220000000030268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51.244984144821686</v>
      </c>
      <c r="N45" s="22">
        <f>IF(F45=0,,ATAN(G45/F45))</f>
        <v>-1.5395686837298361</v>
      </c>
      <c r="O45" s="22">
        <f>ABS(DEGREES(N45))</f>
        <v>88.210787848231064</v>
      </c>
      <c r="P45" s="24" t="str">
        <f>TEXT(INT(O45),"00")</f>
        <v>88</v>
      </c>
      <c r="Q45" s="25" t="str">
        <f>TEXT((O45-P45)*60,"00")</f>
        <v>13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13</v>
      </c>
      <c r="U45" s="24" t="str">
        <f>IF(L45="",IF(G45&gt;0,"W","E"),"")</f>
        <v>E</v>
      </c>
      <c r="V45" s="44"/>
      <c r="W45" s="22">
        <f>IF(S45="due",90*(I45+K45),S45+T45/60)</f>
        <v>88.216666666666669</v>
      </c>
      <c r="X45" s="22">
        <f>IF(R45="",W45,IF(R45="N",IF(U45="E",180+W45,180-W45),IF(U45="E",360-W45,W45)))</f>
        <v>271.7833333333333</v>
      </c>
      <c r="Y45" s="22">
        <f>RADIANS(X45)</f>
        <v>4.7435140187119211</v>
      </c>
      <c r="Z45" s="64"/>
      <c r="AA45" s="58">
        <f>-M45*COS(Y45)</f>
        <v>-1.5947445768921313</v>
      </c>
      <c r="AB45" s="58">
        <f>-M45*SIN(Y45)</f>
        <v>51.220163897995285</v>
      </c>
      <c r="AC45" s="64"/>
      <c r="AD45" s="82">
        <f>$AA$40/$M$40*M45</f>
        <v>7.3945126192319311E-4</v>
      </c>
      <c r="AE45" s="82">
        <f>$AB$40/$M$40*M45</f>
        <v>2.4962990736517255E-4</v>
      </c>
      <c r="AF45" s="22">
        <f>AA45-AD45</f>
        <v>-1.5954840281540545</v>
      </c>
      <c r="AG45" s="22">
        <f>AB45-AE45</f>
        <v>51.219914268087919</v>
      </c>
      <c r="AH45" s="64"/>
      <c r="AI45" s="25">
        <f>A45</f>
        <v>4</v>
      </c>
      <c r="AJ45" s="82">
        <f t="shared" ref="AJ45" si="2">AJ44+AF44</f>
        <v>721323.09976756084</v>
      </c>
      <c r="AK45" s="82">
        <f t="shared" ref="AK45" si="3">AK44+AG44</f>
        <v>459238.39843155711</v>
      </c>
      <c r="AL45" s="66"/>
      <c r="AM45" s="9" t="str">
        <f>IF(A46=0,A45&amp;" - 1",A45&amp;" - "&amp;A46)</f>
        <v>4 - 1</v>
      </c>
      <c r="AN45" s="18">
        <f>AN44+F44+F45</f>
        <v>-1.5999999999767169</v>
      </c>
      <c r="AO45" s="18">
        <f>AN45*G45</f>
        <v>81.951999998855868</v>
      </c>
      <c r="AP45" s="9" t="str">
        <f>D45&amp;","&amp;C45</f>
        <v>459238.41,721323.5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16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82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105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3389.2528999996098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1694.6264499998049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6.444342310633417E-3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26177.911931116119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168.69942546172695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-1.9200322809282966E-3</v>
      </c>
      <c r="AB40" s="91">
        <f>SUM(AB42:AB65536)</f>
        <v>6.1516683799448524E-3</v>
      </c>
      <c r="AC40" s="91"/>
      <c r="AD40" s="91">
        <f>SUM(AD42:AD65536)</f>
        <v>-1.9200322809282962E-3</v>
      </c>
      <c r="AE40" s="91">
        <f>SUM(AE42:AE65536)</f>
        <v>6.1516683799448524E-3</v>
      </c>
      <c r="AF40" s="91">
        <f>SUM(AF42:AF65536)</f>
        <v>0</v>
      </c>
      <c r="AG40" s="91">
        <f>SUM(AG42:AG65536)</f>
        <v>1.7763568394002505E-15</v>
      </c>
      <c r="AH40" s="92"/>
      <c r="AI40" s="93">
        <v>1</v>
      </c>
      <c r="AJ40" s="92">
        <f>AJ44+AF44</f>
        <v>721261.70969430264</v>
      </c>
      <c r="AK40" s="92">
        <f>AK44+AG44</f>
        <v>459288.76936175139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62450.22</v>
      </c>
      <c r="E41" s="78"/>
      <c r="F41" s="72">
        <f>IF(C42=0,C41-$C$41,C41-C42)</f>
        <v>-27.089999999967404</v>
      </c>
      <c r="G41" s="72">
        <f>IF(D42=0,D41-$D$41,D41-D42)</f>
        <v>-396837.69999999995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396837.70092464512</v>
      </c>
      <c r="N41" s="36">
        <f>IF(F41=0,,ATAN(G41/F41))</f>
        <v>1.570728062111481</v>
      </c>
      <c r="O41" s="36">
        <f>ABS(DEGREES(N41))</f>
        <v>89.996088721750496</v>
      </c>
      <c r="P41" s="37" t="str">
        <f>TEXT(INT(O41),"00")</f>
        <v>89</v>
      </c>
      <c r="Q41" s="38" t="str">
        <f>TEXT((O41-P41)*60,"00")</f>
        <v>60</v>
      </c>
      <c r="R41" s="39" t="str">
        <f>IF(L41="",IF(F41&gt;0,"S","N"),"")</f>
        <v>N</v>
      </c>
      <c r="S41" s="25">
        <f>IF(L41="",IF(INT(Q41)=60,INT(P41+1),P41),"due")</f>
        <v>90</v>
      </c>
      <c r="T41" s="38" t="str">
        <f>IF(L41="",IF(INT(Q41)=60,"00",Q41),L41)</f>
        <v>00</v>
      </c>
      <c r="U41" s="40" t="str">
        <f>IF(L41="",IF(G41&gt;0,"W","E"),"")</f>
        <v>E</v>
      </c>
      <c r="V41" s="41"/>
      <c r="W41" s="22">
        <f>IF(S41="due",90*(I41+K41),S41+T41/60)</f>
        <v>90</v>
      </c>
      <c r="X41" s="22">
        <f>IF(R41="",W41,IF(R41="N",IF(U41="E",180+W41,180-W41),IF(U41="E",360-W41,W41)))</f>
        <v>270</v>
      </c>
      <c r="Y41" s="22">
        <f>RADIANS(X41)</f>
        <v>4.7123889803846897</v>
      </c>
      <c r="Z41" s="64"/>
      <c r="AA41" s="58">
        <f>-M41*COS(Y41)</f>
        <v>7.2927764420597704E-11</v>
      </c>
      <c r="AB41" s="58">
        <f>-M41*SIN(Y41)</f>
        <v>396837.70092464512</v>
      </c>
      <c r="AC41" s="64"/>
      <c r="AD41" s="22">
        <v>0</v>
      </c>
      <c r="AE41" s="22">
        <v>0</v>
      </c>
      <c r="AF41" s="22">
        <f t="shared" ref="AF41:AG43" si="0">AA41-AD41</f>
        <v>7.2927764420597704E-11</v>
      </c>
      <c r="AG41" s="22">
        <f t="shared" si="0"/>
        <v>396837.70092464512</v>
      </c>
      <c r="AH41" s="63"/>
      <c r="AI41" s="36" t="str">
        <f>A41</f>
        <v>BLLM 1</v>
      </c>
      <c r="AJ41" s="36">
        <f>C41</f>
        <v>721228.62</v>
      </c>
      <c r="AK41" s="36">
        <f>D41</f>
        <v>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721255.71</v>
      </c>
      <c r="D42" s="60">
        <v>459287.92</v>
      </c>
      <c r="E42" s="79"/>
      <c r="F42" s="72">
        <f>IF(C43=0,C42-$C$42,C42-C43)</f>
        <v>-1.9600000000791624</v>
      </c>
      <c r="G42" s="72">
        <f>IF(D43=0,D42-$D$42,D42-D43)</f>
        <v>51.289999999979045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51.327436133106829</v>
      </c>
      <c r="N42" s="36">
        <f>IF(F42=0,,ATAN(G42/F42))</f>
        <v>-1.5326008352321172</v>
      </c>
      <c r="O42" s="36">
        <f>ABS(DEGREES(N42))</f>
        <v>87.811559537025204</v>
      </c>
      <c r="P42" s="37" t="str">
        <f>TEXT(INT(O42),"00")</f>
        <v>87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87.816666666666663</v>
      </c>
      <c r="X42" s="22">
        <f>IF(R42="",W42,IF(R42="N",IF(U42="E",180+W42,180-W42),IF(U42="E",360-W42,W42)))</f>
        <v>92.183333333333337</v>
      </c>
      <c r="Y42" s="22">
        <f>RADIANS(X42)</f>
        <v>1.6089026821301062</v>
      </c>
      <c r="Z42" s="64"/>
      <c r="AA42" s="58">
        <f>-M42*COS(Y42)</f>
        <v>1.9554281951867996</v>
      </c>
      <c r="AB42" s="58">
        <f>-M42*SIN(Y42)</f>
        <v>-51.290174503228478</v>
      </c>
      <c r="AC42" s="64"/>
      <c r="AD42" s="82">
        <f>$AA$40/$M$40*M42</f>
        <v>-5.8417705930604257E-4</v>
      </c>
      <c r="AE42" s="82">
        <f>$AB$40/$M$40*M42</f>
        <v>1.8716682941834122E-3</v>
      </c>
      <c r="AF42" s="22">
        <f t="shared" si="0"/>
        <v>1.9560123722461056</v>
      </c>
      <c r="AG42" s="22">
        <f t="shared" si="0"/>
        <v>-51.292046171522664</v>
      </c>
      <c r="AH42" s="63"/>
      <c r="AI42" s="38">
        <f>A42</f>
        <v>1</v>
      </c>
      <c r="AJ42" s="82">
        <f t="shared" ref="AJ42:AK44" si="1">AJ41+AF41</f>
        <v>721228.62000000011</v>
      </c>
      <c r="AK42" s="82">
        <f t="shared" si="1"/>
        <v>459287.92092464515</v>
      </c>
      <c r="AL42" s="66"/>
      <c r="AM42" s="9" t="str">
        <f>IF(A43=0,A42&amp;" - 1",A42&amp;" - "&amp;A43)</f>
        <v>1 - 2</v>
      </c>
      <c r="AN42" s="18">
        <f>F42</f>
        <v>-1.9600000000791624</v>
      </c>
      <c r="AO42" s="18">
        <f>AN42*G42</f>
        <v>-100.52840000401918</v>
      </c>
      <c r="AP42" s="9" t="str">
        <f>D42&amp;","&amp;C42</f>
        <v>459287.92,721255.71</v>
      </c>
    </row>
    <row r="43" spans="1:44">
      <c r="A43" s="20">
        <f>A42+1</f>
        <v>2</v>
      </c>
      <c r="B43" s="44"/>
      <c r="C43" s="60">
        <v>721257.67</v>
      </c>
      <c r="D43" s="60">
        <v>459236.63</v>
      </c>
      <c r="E43" s="79"/>
      <c r="F43" s="72">
        <f>IF(C44=0,C43-$C$42,C43-C44)</f>
        <v>-32.909999999916181</v>
      </c>
      <c r="G43" s="72">
        <f>IF(D44=0,D43-$D$42,D43-D44)</f>
        <v>-0.82000000000698492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32.920214154748365</v>
      </c>
      <c r="N43" s="36">
        <f>IF(F43=0,,ATAN(G43/F43))</f>
        <v>2.4911284410601611E-2</v>
      </c>
      <c r="O43" s="36">
        <f>ABS(DEGREES(N43))</f>
        <v>1.4273114589775149</v>
      </c>
      <c r="P43" s="37" t="str">
        <f>TEXT(INT(O43),"00")</f>
        <v>01</v>
      </c>
      <c r="Q43" s="38" t="str">
        <f>TEXT((O43-P43)*60,"00")</f>
        <v>26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26</v>
      </c>
      <c r="U43" s="40" t="str">
        <f>IF(L43="",IF(G43&gt;0,"W","E"),"")</f>
        <v>E</v>
      </c>
      <c r="V43" s="44"/>
      <c r="W43" s="22">
        <f>IF(S43="due",90*(I43+K43),S43+T43/60)</f>
        <v>1.4333333333333333</v>
      </c>
      <c r="X43" s="22">
        <f>IF(R43="",W43,IF(R43="N",IF(U43="E",180+W43,180-W43),IF(U43="E",360-W43,W43)))</f>
        <v>181.43333333333334</v>
      </c>
      <c r="Y43" s="22">
        <f>RADIANS(X43)</f>
        <v>3.1666090395350452</v>
      </c>
      <c r="Z43" s="64"/>
      <c r="AA43" s="58">
        <f>-M43*COS(Y43)</f>
        <v>32.909913634890522</v>
      </c>
      <c r="AB43" s="58">
        <f>-M43*SIN(Y43)</f>
        <v>0.82345888697695624</v>
      </c>
      <c r="AC43" s="64"/>
      <c r="AD43" s="82">
        <f>$AA$40/$M$40*M43</f>
        <v>-3.7467746970205033E-4</v>
      </c>
      <c r="AE43" s="82">
        <f>$AB$40/$M$40*M43</f>
        <v>1.2004441622874592E-3</v>
      </c>
      <c r="AF43" s="22">
        <f t="shared" si="0"/>
        <v>32.910288312360223</v>
      </c>
      <c r="AG43" s="22">
        <f t="shared" si="0"/>
        <v>0.82225844281466876</v>
      </c>
      <c r="AH43" s="64"/>
      <c r="AI43" s="25">
        <f>A43</f>
        <v>2</v>
      </c>
      <c r="AJ43" s="82">
        <f t="shared" si="1"/>
        <v>721230.57601237239</v>
      </c>
      <c r="AK43" s="82">
        <f t="shared" si="1"/>
        <v>459236.62887847365</v>
      </c>
      <c r="AL43" s="66"/>
      <c r="AM43" s="9" t="str">
        <f>IF(A44=0,A43&amp;" - 1",A43&amp;" - "&amp;A44)</f>
        <v>2 - 3</v>
      </c>
      <c r="AN43" s="18">
        <f>AN42+F42+F43</f>
        <v>-36.830000000074506</v>
      </c>
      <c r="AO43" s="18">
        <f>AN43*G43</f>
        <v>30.200600000318349</v>
      </c>
      <c r="AP43" s="9" t="str">
        <f>D43&amp;","&amp;C43</f>
        <v>459236.63,721257.67</v>
      </c>
    </row>
    <row r="44" spans="1:44" s="46" customFormat="1">
      <c r="A44" s="20">
        <f>A43+1</f>
        <v>3</v>
      </c>
      <c r="B44" s="44"/>
      <c r="C44" s="60">
        <v>721290.58</v>
      </c>
      <c r="D44" s="60">
        <v>459237.45</v>
      </c>
      <c r="E44" s="79"/>
      <c r="F44" s="72">
        <f>IF(C45=0,C44-$C$42,C44-C45)</f>
        <v>1.7799999999115244</v>
      </c>
      <c r="G44" s="72">
        <f>IF(D45=0,D44-$D$42,D44-D45)</f>
        <v>-51.320000000006985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51.3508597785899</v>
      </c>
      <c r="N44" s="22">
        <f>IF(F44=0,,ATAN(G44/F44))</f>
        <v>-1.5361258916253728</v>
      </c>
      <c r="O44" s="22">
        <f>ABS(DEGREES(N44))</f>
        <v>88.01353039090435</v>
      </c>
      <c r="P44" s="24" t="str">
        <f>TEXT(INT(O44),"00")</f>
        <v>88</v>
      </c>
      <c r="Q44" s="25" t="str">
        <f>TEXT((O44-P44)*60,"00")</f>
        <v>01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01</v>
      </c>
      <c r="U44" s="24" t="str">
        <f>IF(L44="",IF(G44&gt;0,"W","E"),"")</f>
        <v>E</v>
      </c>
      <c r="V44" s="44"/>
      <c r="W44" s="22">
        <f>IF(S44="due",90*(I44+K44),S44+T44/60)</f>
        <v>88.016666666666666</v>
      </c>
      <c r="X44" s="22">
        <f>IF(R44="",W44,IF(R44="N",IF(U44="E",180+W44,180-W44),IF(U44="E",360-W44,W44)))</f>
        <v>271.98333333333335</v>
      </c>
      <c r="Y44" s="22">
        <f>RADIANS(X44)</f>
        <v>4.7470046772159114</v>
      </c>
      <c r="Z44" s="64"/>
      <c r="AA44" s="58">
        <f>-M44*COS(Y44)</f>
        <v>-1.7771908257245603</v>
      </c>
      <c r="AB44" s="58">
        <f>-M44*SIN(Y44)</f>
        <v>51.320097357364418</v>
      </c>
      <c r="AC44" s="64"/>
      <c r="AD44" s="82">
        <f>$AA$40/$M$40*M44</f>
        <v>-5.8444365271820991E-4</v>
      </c>
      <c r="AE44" s="82">
        <f>$AB$40/$M$40*M44</f>
        <v>1.8725224435017448E-3</v>
      </c>
      <c r="AF44" s="22">
        <f>AA44-AD44</f>
        <v>-1.7766063820718421</v>
      </c>
      <c r="AG44" s="22">
        <f>AB44-AE44</f>
        <v>51.318224834920919</v>
      </c>
      <c r="AH44" s="64"/>
      <c r="AI44" s="25">
        <f>A44</f>
        <v>3</v>
      </c>
      <c r="AJ44" s="82">
        <f t="shared" si="1"/>
        <v>721263.48630068474</v>
      </c>
      <c r="AK44" s="82">
        <f t="shared" si="1"/>
        <v>459237.45113691647</v>
      </c>
      <c r="AL44" s="66"/>
      <c r="AM44" s="9" t="str">
        <f>IF(A45=0,A44&amp;" - 1",A44&amp;" - "&amp;A45)</f>
        <v>3 - 4</v>
      </c>
      <c r="AN44" s="18">
        <f>AN43+F43+F44</f>
        <v>-67.960000000079162</v>
      </c>
      <c r="AO44" s="18">
        <f>AN44*G44</f>
        <v>3487.7072000045373</v>
      </c>
      <c r="AP44" s="9" t="str">
        <f>D44&amp;","&amp;C44</f>
        <v>459237.45,721290.58</v>
      </c>
    </row>
    <row r="45" spans="1:44" s="46" customFormat="1">
      <c r="A45" s="20">
        <f>A44+1</f>
        <v>4</v>
      </c>
      <c r="B45" s="44"/>
      <c r="C45" s="60">
        <v>721288.8</v>
      </c>
      <c r="D45" s="60">
        <v>459288.77</v>
      </c>
      <c r="E45" s="79"/>
      <c r="F45" s="72">
        <f>IF(C46=0,C45-$C$42,C45-C46)</f>
        <v>33.090000000083819</v>
      </c>
      <c r="G45" s="72">
        <f>IF(D46=0,D45-$D$42,D45-D46)</f>
        <v>0.8500000000349246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33.100915395281845</v>
      </c>
      <c r="N45" s="22">
        <f>IF(F45=0,,ATAN(G45/F45))</f>
        <v>2.5681871166667963E-2</v>
      </c>
      <c r="O45" s="22">
        <f>ABS(DEGREES(N45))</f>
        <v>1.4714628278487938</v>
      </c>
      <c r="P45" s="24" t="str">
        <f>TEXT(INT(O45),"00")</f>
        <v>01</v>
      </c>
      <c r="Q45" s="25" t="str">
        <f>TEXT((O45-P45)*60,"00")</f>
        <v>28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28</v>
      </c>
      <c r="U45" s="24" t="str">
        <f>IF(L45="",IF(G45&gt;0,"W","E"),"")</f>
        <v>W</v>
      </c>
      <c r="V45" s="44"/>
      <c r="W45" s="22">
        <f>IF(S45="due",90*(I45+K45),S45+T45/60)</f>
        <v>1.4666666666666668</v>
      </c>
      <c r="X45" s="22">
        <f>IF(R45="",W45,IF(R45="N",IF(U45="E",180+W45,180-W45),IF(U45="E",360-W45,W45)))</f>
        <v>1.4666666666666668</v>
      </c>
      <c r="Y45" s="22">
        <f>RADIANS(X45)</f>
        <v>2.5598162362583502E-2</v>
      </c>
      <c r="Z45" s="64"/>
      <c r="AA45" s="58">
        <f>-M45*COS(Y45)</f>
        <v>-33.090071036633688</v>
      </c>
      <c r="AB45" s="58">
        <f>-M45*SIN(Y45)</f>
        <v>-0.84723007273295303</v>
      </c>
      <c r="AC45" s="64"/>
      <c r="AD45" s="82">
        <f>$AA$40/$M$40*M45</f>
        <v>-3.7673409920199361E-4</v>
      </c>
      <c r="AE45" s="82">
        <f>$AB$40/$M$40*M45</f>
        <v>1.2070334799722359E-3</v>
      </c>
      <c r="AF45" s="22">
        <f>AA45-AD45</f>
        <v>-33.08969430253449</v>
      </c>
      <c r="AG45" s="22">
        <f>AB45-AE45</f>
        <v>-0.84843710621292523</v>
      </c>
      <c r="AH45" s="64"/>
      <c r="AI45" s="25">
        <f>A45</f>
        <v>4</v>
      </c>
      <c r="AJ45" s="82">
        <f t="shared" ref="AJ45" si="2">AJ44+AF44</f>
        <v>721261.70969430264</v>
      </c>
      <c r="AK45" s="82">
        <f t="shared" ref="AK45" si="3">AK44+AG44</f>
        <v>459288.76936175139</v>
      </c>
      <c r="AL45" s="66"/>
      <c r="AM45" s="9" t="str">
        <f>IF(A46=0,A45&amp;" - 1",A45&amp;" - "&amp;A46)</f>
        <v>4 - 1</v>
      </c>
      <c r="AN45" s="18">
        <f>AN44+F44+F45</f>
        <v>-33.090000000083819</v>
      </c>
      <c r="AO45" s="18">
        <f>AN45*G45</f>
        <v>-28.126500001226901</v>
      </c>
      <c r="AP45" s="9" t="str">
        <f>D45&amp;","&amp;C45</f>
        <v>459288.77,721288.8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17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88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89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3417.2080000014748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1708.6040000007374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3.6281597529185961E-3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46160.935249617163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167.47924742974232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3.5126398760134681E-3</v>
      </c>
      <c r="AB40" s="91">
        <f>SUM(AB42:AB65536)</f>
        <v>-9.0824242035836278E-4</v>
      </c>
      <c r="AC40" s="91"/>
      <c r="AD40" s="91">
        <f>SUM(AD42:AD65536)</f>
        <v>3.5126398760134672E-3</v>
      </c>
      <c r="AE40" s="91">
        <f>SUM(AE42:AE65536)</f>
        <v>-9.0824242035836256E-4</v>
      </c>
      <c r="AF40" s="91">
        <f>SUM(AF42:AF65536)</f>
        <v>-4.6629367034256575E-15</v>
      </c>
      <c r="AG40" s="91">
        <f>SUM(AG42:AG65536)</f>
        <v>0</v>
      </c>
      <c r="AH40" s="92"/>
      <c r="AI40" s="93">
        <v>1</v>
      </c>
      <c r="AJ40" s="92">
        <f>AJ44+AF44</f>
        <v>721227.29409998306</v>
      </c>
      <c r="AK40" s="92">
        <f>AK44+AG44</f>
        <v>459235.91982538905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-27.089999999967404</v>
      </c>
      <c r="G41" s="72">
        <f>IF(D42=0,D41-$D$41,D41-D42)</f>
        <v>3162.2999999999884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3162.4160317864448</v>
      </c>
      <c r="N41" s="36">
        <f>IF(F41=0,,ATAN(G41/F41))</f>
        <v>-1.5622299866767506</v>
      </c>
      <c r="O41" s="36">
        <f>ABS(DEGREES(N41))</f>
        <v>89.509184865356644</v>
      </c>
      <c r="P41" s="37" t="str">
        <f>TEXT(INT(O41),"00")</f>
        <v>89</v>
      </c>
      <c r="Q41" s="38" t="str">
        <f>TEXT((O41-P41)*60,"00")</f>
        <v>31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31</v>
      </c>
      <c r="U41" s="40" t="str">
        <f>IF(L41="",IF(G41&gt;0,"W","E"),"")</f>
        <v>W</v>
      </c>
      <c r="V41" s="41"/>
      <c r="W41" s="22">
        <f>IF(S41="due",90*(I41+K41),S41+T41/60)</f>
        <v>89.516666666666666</v>
      </c>
      <c r="X41" s="22">
        <f>IF(R41="",W41,IF(R41="N",IF(U41="E",180+W41,180-W41),IF(U41="E",360-W41,W41)))</f>
        <v>90.483333333333334</v>
      </c>
      <c r="Y41" s="22">
        <f>RADIANS(X41)</f>
        <v>1.5792320848462025</v>
      </c>
      <c r="Z41" s="64"/>
      <c r="AA41" s="58">
        <f>-M41*COS(Y41)</f>
        <v>26.677060100207441</v>
      </c>
      <c r="AB41" s="58">
        <f>-M41*SIN(Y41)</f>
        <v>-3162.3035105069112</v>
      </c>
      <c r="AC41" s="64"/>
      <c r="AD41" s="22">
        <v>0</v>
      </c>
      <c r="AE41" s="22">
        <v>0</v>
      </c>
      <c r="AF41" s="22">
        <f t="shared" ref="AF41:AG43" si="0">AA41-AD41</f>
        <v>26.677060100207441</v>
      </c>
      <c r="AG41" s="22">
        <f t="shared" si="0"/>
        <v>-3162.3035105069112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721255.71</v>
      </c>
      <c r="D42" s="60">
        <v>459287.92</v>
      </c>
      <c r="E42" s="79"/>
      <c r="F42" s="72">
        <f>IF(C43=0,C42-$C$42,C42-C43)</f>
        <v>33.099999999976717</v>
      </c>
      <c r="G42" s="72">
        <f>IF(D43=0,D42-$D$42,D42-D43)</f>
        <v>0.85999999998603016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33.111170320579653</v>
      </c>
      <c r="N42" s="36">
        <f>IF(F42=0,,ATAN(G42/F42))</f>
        <v>2.597602905680952E-2</v>
      </c>
      <c r="O42" s="36">
        <f>ABS(DEGREES(N42))</f>
        <v>1.4883168334643779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-33.100074676269202</v>
      </c>
      <c r="AB42" s="58">
        <f>-M42*SIN(Y42)</f>
        <v>-0.857121008864556</v>
      </c>
      <c r="AC42" s="64"/>
      <c r="AD42" s="82">
        <f>$AA$40/$M$40*M42</f>
        <v>6.9445987484707838E-4</v>
      </c>
      <c r="AE42" s="82">
        <f>$AB$40/$M$40*M42</f>
        <v>-1.7956236330400808E-4</v>
      </c>
      <c r="AF42" s="22">
        <f t="shared" si="0"/>
        <v>-33.100769136144052</v>
      </c>
      <c r="AG42" s="22">
        <f t="shared" si="0"/>
        <v>-0.85694144650125204</v>
      </c>
      <c r="AH42" s="63"/>
      <c r="AI42" s="38">
        <f>A42</f>
        <v>1</v>
      </c>
      <c r="AJ42" s="82">
        <f t="shared" ref="AJ42:AK44" si="1">AJ41+AF41</f>
        <v>721255.29706010025</v>
      </c>
      <c r="AK42" s="82">
        <f t="shared" si="1"/>
        <v>459287.91648949304</v>
      </c>
      <c r="AL42" s="66"/>
      <c r="AM42" s="9" t="str">
        <f>IF(A43=0,A42&amp;" - 1",A42&amp;" - "&amp;A43)</f>
        <v>1 - 2</v>
      </c>
      <c r="AN42" s="18">
        <f>F42</f>
        <v>33.099999999976717</v>
      </c>
      <c r="AO42" s="18">
        <f>AN42*G42</f>
        <v>28.465999999517575</v>
      </c>
      <c r="AP42" s="9" t="str">
        <f>D42&amp;","&amp;C42</f>
        <v>459287.92,721255.71</v>
      </c>
    </row>
    <row r="43" spans="1:44">
      <c r="A43" s="20">
        <f>A42+1</f>
        <v>2</v>
      </c>
      <c r="B43" s="44"/>
      <c r="C43" s="60">
        <v>721222.61</v>
      </c>
      <c r="D43" s="60">
        <v>459287.06</v>
      </c>
      <c r="E43" s="79"/>
      <c r="F43" s="72">
        <f>IF(C44=0,C43-$C$42,C43-C44)</f>
        <v>-1.25</v>
      </c>
      <c r="G43" s="72">
        <f>IF(D44=0,D43-$D$42,D43-D44)</f>
        <v>48.229999999981374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48.246195704927899</v>
      </c>
      <c r="N43" s="36">
        <f>IF(F43=0,,ATAN(G43/F43))</f>
        <v>-1.5448846487687036</v>
      </c>
      <c r="O43" s="36">
        <f>ABS(DEGREES(N43))</f>
        <v>88.515370208997268</v>
      </c>
      <c r="P43" s="37" t="str">
        <f>TEXT(INT(O43),"00")</f>
        <v>88</v>
      </c>
      <c r="Q43" s="38" t="str">
        <f>TEXT((O43-P43)*60,"00")</f>
        <v>31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31</v>
      </c>
      <c r="U43" s="40" t="str">
        <f>IF(L43="",IF(G43&gt;0,"W","E"),"")</f>
        <v>W</v>
      </c>
      <c r="V43" s="44"/>
      <c r="W43" s="22">
        <f>IF(S43="due",90*(I43+K43),S43+T43/60)</f>
        <v>88.516666666666666</v>
      </c>
      <c r="X43" s="22">
        <f>IF(R43="",W43,IF(R43="N",IF(U43="E",180+W43,180-W43),IF(U43="E",360-W43,W43)))</f>
        <v>91.483333333333334</v>
      </c>
      <c r="Y43" s="22">
        <f>RADIANS(X43)</f>
        <v>1.5966853773661458</v>
      </c>
      <c r="Z43" s="64"/>
      <c r="AA43" s="58">
        <f>-M43*COS(Y43)</f>
        <v>1.2489086775281524</v>
      </c>
      <c r="AB43" s="58">
        <f>-M43*SIN(Y43)</f>
        <v>-48.230028271953124</v>
      </c>
      <c r="AC43" s="64"/>
      <c r="AD43" s="82">
        <f>$AA$40/$M$40*M43</f>
        <v>1.0118955840792924E-3</v>
      </c>
      <c r="AE43" s="82">
        <f>$AB$40/$M$40*M43</f>
        <v>-2.6163982841222861E-4</v>
      </c>
      <c r="AF43" s="22">
        <f t="shared" si="0"/>
        <v>1.2478967819440732</v>
      </c>
      <c r="AG43" s="22">
        <f t="shared" si="0"/>
        <v>-48.229766632124715</v>
      </c>
      <c r="AH43" s="64"/>
      <c r="AI43" s="25">
        <f>A43</f>
        <v>2</v>
      </c>
      <c r="AJ43" s="82">
        <f t="shared" si="1"/>
        <v>721222.19629096414</v>
      </c>
      <c r="AK43" s="82">
        <f t="shared" si="1"/>
        <v>459287.05954804656</v>
      </c>
      <c r="AL43" s="66"/>
      <c r="AM43" s="9" t="str">
        <f>IF(A44=0,A43&amp;" - 1",A43&amp;" - "&amp;A44)</f>
        <v>2 - 3</v>
      </c>
      <c r="AN43" s="18">
        <f>AN42+F42+F43</f>
        <v>64.949999999953434</v>
      </c>
      <c r="AO43" s="18">
        <f>AN43*G43</f>
        <v>3132.5384999965445</v>
      </c>
      <c r="AP43" s="9" t="str">
        <f>D43&amp;","&amp;C43</f>
        <v>459287.06,721222.61</v>
      </c>
    </row>
    <row r="44" spans="1:44" s="46" customFormat="1">
      <c r="A44" s="20">
        <f>A43+1</f>
        <v>3</v>
      </c>
      <c r="B44" s="44"/>
      <c r="C44" s="60">
        <v>721223.86</v>
      </c>
      <c r="D44" s="60">
        <v>459238.83</v>
      </c>
      <c r="E44" s="79"/>
      <c r="F44" s="72">
        <f>IF(C45=0,C44-$C$42,C44-C45)</f>
        <v>-3.8499999999767169</v>
      </c>
      <c r="G44" s="72">
        <f>IF(D45=0,D44-$D$42,D44-D45)</f>
        <v>2.9100000000325963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4.8260335680567366</v>
      </c>
      <c r="N44" s="22">
        <f>IF(F44=0,,ATAN(G44/F44))</f>
        <v>-0.64723088843945686</v>
      </c>
      <c r="O44" s="22">
        <f>ABS(DEGREES(N44))</f>
        <v>37.0835982780835</v>
      </c>
      <c r="P44" s="24" t="str">
        <f>TEXT(INT(O44),"00")</f>
        <v>37</v>
      </c>
      <c r="Q44" s="25" t="str">
        <f>TEXT((O44-P44)*60,"00")</f>
        <v>05</v>
      </c>
      <c r="R44" s="23" t="str">
        <f>IF(L44="",IF(F44&gt;0,"S","N"),"")</f>
        <v>N</v>
      </c>
      <c r="S44" s="25" t="str">
        <f>IF(L44="",IF(INT(Q44)=60,INT(P44+1),P44),"due")</f>
        <v>37</v>
      </c>
      <c r="T44" s="25" t="str">
        <f>IF(L44="",IF(INT(Q44)=60,"00",Q44),L44)</f>
        <v>05</v>
      </c>
      <c r="U44" s="24" t="str">
        <f>IF(L44="",IF(G44&gt;0,"W","E"),"")</f>
        <v>W</v>
      </c>
      <c r="V44" s="44"/>
      <c r="W44" s="22">
        <f>IF(S44="due",90*(I44+K44),S44+T44/60)</f>
        <v>37.083333333333336</v>
      </c>
      <c r="X44" s="22">
        <f>IF(R44="",W44,IF(R44="N",IF(U44="E",180+W44,180-W44),IF(U44="E",360-W44,W44)))</f>
        <v>142.91666666666666</v>
      </c>
      <c r="Y44" s="22">
        <f>RADIANS(X44)</f>
        <v>2.4943663893085626</v>
      </c>
      <c r="Z44" s="64"/>
      <c r="AA44" s="58">
        <f>-M44*COS(Y44)</f>
        <v>3.850013456235994</v>
      </c>
      <c r="AB44" s="58">
        <f>-M44*SIN(Y44)</f>
        <v>-2.9099821969923139</v>
      </c>
      <c r="AC44" s="64"/>
      <c r="AD44" s="82">
        <f>$AA$40/$M$40*M44</f>
        <v>1.0121921500302345E-4</v>
      </c>
      <c r="AE44" s="82">
        <f>$AB$40/$M$40*M44</f>
        <v>-2.6171650970794546E-5</v>
      </c>
      <c r="AF44" s="22">
        <f>AA44-AD44</f>
        <v>3.8499122370209911</v>
      </c>
      <c r="AG44" s="22">
        <f>AB44-AE44</f>
        <v>-2.909956025341343</v>
      </c>
      <c r="AH44" s="64"/>
      <c r="AI44" s="25">
        <f>A44</f>
        <v>3</v>
      </c>
      <c r="AJ44" s="82">
        <f t="shared" si="1"/>
        <v>721223.44418774603</v>
      </c>
      <c r="AK44" s="82">
        <f t="shared" si="1"/>
        <v>459238.82978141442</v>
      </c>
      <c r="AL44" s="66"/>
      <c r="AM44" s="9" t="str">
        <f>IF(A45=0,A44&amp;" - 1",A44&amp;" - "&amp;A45)</f>
        <v>3 - 4</v>
      </c>
      <c r="AN44" s="18">
        <f>AN43+F43+F44</f>
        <v>59.849999999976717</v>
      </c>
      <c r="AO44" s="18">
        <f>AN44*G44</f>
        <v>174.16350000188314</v>
      </c>
      <c r="AP44" s="9" t="str">
        <f>D44&amp;","&amp;C44</f>
        <v>459238.83,721223.86</v>
      </c>
    </row>
    <row r="45" spans="1:44" s="46" customFormat="1">
      <c r="A45" s="20">
        <f t="shared" ref="A45:A46" si="2">A44+1</f>
        <v>4</v>
      </c>
      <c r="B45" s="44"/>
      <c r="C45" s="60">
        <v>721227.71</v>
      </c>
      <c r="D45" s="60">
        <v>459235.92</v>
      </c>
      <c r="E45" s="79"/>
      <c r="F45" s="72">
        <f t="shared" ref="F45:F46" si="3">IF(C46=0,C45-$C$42,C45-C46)</f>
        <v>-29.960000000079162</v>
      </c>
      <c r="G45" s="72">
        <f t="shared" ref="G45:G46" si="4">IF(D46=0,D45-$D$42,D45-D46)</f>
        <v>-0.71000000002095476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29.968411703071173</v>
      </c>
      <c r="N45" s="22">
        <f t="shared" ref="N45:N46" si="11">IF(F45=0,,ATAN(G45/F45))</f>
        <v>2.3693829471233361E-2</v>
      </c>
      <c r="O45" s="22">
        <f t="shared" ref="O45:O46" si="12">ABS(DEGREES(N45))</f>
        <v>1.3575564292043585</v>
      </c>
      <c r="P45" s="24" t="str">
        <f t="shared" ref="P45:P46" si="13">TEXT(INT(O45),"00")</f>
        <v>01</v>
      </c>
      <c r="Q45" s="25" t="str">
        <f t="shared" ref="Q45:Q46" si="14">TEXT((O45-P45)*60,"00")</f>
        <v>21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1.35</v>
      </c>
      <c r="X45" s="22">
        <f t="shared" ref="X45:X46" si="20">IF(R45="",W45,IF(R45="N",IF(U45="E",180+W45,180-W45),IF(U45="E",360-W45,W45)))</f>
        <v>181.35</v>
      </c>
      <c r="Y45" s="22">
        <f t="shared" ref="Y45:Y46" si="21">RADIANS(X45)</f>
        <v>3.1651545984917164</v>
      </c>
      <c r="Z45" s="64"/>
      <c r="AA45" s="58">
        <f t="shared" ref="AA45:AA46" si="22">-M45*COS(Y45)</f>
        <v>29.960093377567883</v>
      </c>
      <c r="AB45" s="58">
        <f t="shared" ref="AB45:AB46" si="23">-M45*SIN(Y45)</f>
        <v>0.70604873216115949</v>
      </c>
      <c r="AC45" s="64"/>
      <c r="AD45" s="82">
        <f t="shared" ref="AD45:AD46" si="24">$AA$40/$M$40*M45</f>
        <v>6.2854496652283202E-4</v>
      </c>
      <c r="AE45" s="82">
        <f t="shared" ref="AE45:AE46" si="25">$AB$40/$M$40*M45</f>
        <v>-1.6251913713017765E-4</v>
      </c>
      <c r="AF45" s="22">
        <f t="shared" ref="AF45:AF46" si="26">AA45-AD45</f>
        <v>29.959464832601359</v>
      </c>
      <c r="AG45" s="22">
        <f t="shared" ref="AG45:AG46" si="27">AB45-AE45</f>
        <v>0.70621125129828966</v>
      </c>
      <c r="AH45" s="64"/>
      <c r="AI45" s="25">
        <f t="shared" ref="AI45:AI46" si="28">A45</f>
        <v>4</v>
      </c>
      <c r="AJ45" s="82">
        <f t="shared" ref="AJ45:AJ46" si="29">AJ44+AF44</f>
        <v>721227.29409998306</v>
      </c>
      <c r="AK45" s="82">
        <f t="shared" ref="AK45:AK46" si="30">AK44+AG44</f>
        <v>459235.91982538905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26.039999999920838</v>
      </c>
      <c r="AO45" s="18">
        <f t="shared" ref="AO45:AO46" si="33">AN45*G45</f>
        <v>-18.488400000489456</v>
      </c>
      <c r="AP45" s="9" t="str">
        <f t="shared" ref="AP45:AP46" si="34">D45&amp;","&amp;C45</f>
        <v>459235.92,721227.71</v>
      </c>
    </row>
    <row r="46" spans="1:44" s="46" customFormat="1">
      <c r="A46" s="20">
        <f t="shared" si="2"/>
        <v>5</v>
      </c>
      <c r="B46" s="44"/>
      <c r="C46" s="60">
        <v>721257.67</v>
      </c>
      <c r="D46" s="60">
        <v>459236.63</v>
      </c>
      <c r="E46" s="79"/>
      <c r="F46" s="72">
        <f t="shared" si="3"/>
        <v>1.9600000000791624</v>
      </c>
      <c r="G46" s="72">
        <f t="shared" si="4"/>
        <v>-51.289999999979045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51.327436133106829</v>
      </c>
      <c r="N46" s="22">
        <f t="shared" si="11"/>
        <v>-1.5326008352321172</v>
      </c>
      <c r="O46" s="22">
        <f t="shared" si="12"/>
        <v>87.811559537025204</v>
      </c>
      <c r="P46" s="24" t="str">
        <f t="shared" si="13"/>
        <v>87</v>
      </c>
      <c r="Q46" s="25" t="str">
        <f t="shared" si="14"/>
        <v>49</v>
      </c>
      <c r="R46" s="23" t="str">
        <f t="shared" si="15"/>
        <v>S</v>
      </c>
      <c r="S46" s="25" t="str">
        <f t="shared" si="16"/>
        <v>87</v>
      </c>
      <c r="T46" s="25" t="str">
        <f t="shared" si="17"/>
        <v>49</v>
      </c>
      <c r="U46" s="24" t="str">
        <f t="shared" si="18"/>
        <v>E</v>
      </c>
      <c r="V46" s="44"/>
      <c r="W46" s="22">
        <f t="shared" si="19"/>
        <v>87.816666666666663</v>
      </c>
      <c r="X46" s="22">
        <f t="shared" si="20"/>
        <v>272.18333333333334</v>
      </c>
      <c r="Y46" s="22">
        <f t="shared" si="21"/>
        <v>4.7504953357198998</v>
      </c>
      <c r="Z46" s="64"/>
      <c r="AA46" s="58">
        <f t="shared" si="22"/>
        <v>-1.9554281951868162</v>
      </c>
      <c r="AB46" s="58">
        <f t="shared" si="23"/>
        <v>51.290174503228478</v>
      </c>
      <c r="AC46" s="64"/>
      <c r="AD46" s="82">
        <f t="shared" si="24"/>
        <v>1.076520235561241E-3</v>
      </c>
      <c r="AE46" s="82">
        <f t="shared" si="25"/>
        <v>-2.7834944054115369E-4</v>
      </c>
      <c r="AF46" s="22">
        <f t="shared" si="26"/>
        <v>-1.9565047154223774</v>
      </c>
      <c r="AG46" s="22">
        <f t="shared" si="27"/>
        <v>51.29045285266902</v>
      </c>
      <c r="AH46" s="64"/>
      <c r="AI46" s="25">
        <f t="shared" si="28"/>
        <v>5</v>
      </c>
      <c r="AJ46" s="82">
        <f t="shared" si="29"/>
        <v>721257.25356481562</v>
      </c>
      <c r="AK46" s="82">
        <f t="shared" si="30"/>
        <v>459236.62603664037</v>
      </c>
      <c r="AL46" s="66"/>
      <c r="AM46" s="9" t="str">
        <f t="shared" si="31"/>
        <v>5 - 1</v>
      </c>
      <c r="AN46" s="18">
        <f t="shared" si="32"/>
        <v>-1.9600000000791624</v>
      </c>
      <c r="AO46" s="18">
        <f t="shared" si="33"/>
        <v>100.52840000401918</v>
      </c>
      <c r="AP46" s="9" t="str">
        <f t="shared" si="34"/>
        <v>459236.63,721257.67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21" workbookViewId="0">
      <selection activeCell="C47" sqref="C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76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2348.9910999967024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1174.4955499983512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1.3795657633531246E-2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12692.611886976123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175.10292806801158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-8.3775344218288694E-3</v>
      </c>
      <c r="AB40" s="91">
        <f>SUM(AB42:AB65536)</f>
        <v>-1.0960706480545923E-2</v>
      </c>
      <c r="AC40" s="91"/>
      <c r="AD40" s="91">
        <f>SUM(AD42:AD65536)</f>
        <v>-8.3775344218288694E-3</v>
      </c>
      <c r="AE40" s="91">
        <f>SUM(AE42:AE65536)</f>
        <v>-1.0960706480545925E-2</v>
      </c>
      <c r="AF40" s="91">
        <f>SUM(AF42:AF65536)</f>
        <v>7.9936057773011271E-15</v>
      </c>
      <c r="AG40" s="91">
        <f>SUM(AG42:AG65536)</f>
        <v>0</v>
      </c>
      <c r="AH40" s="92"/>
      <c r="AI40" s="93">
        <v>1</v>
      </c>
      <c r="AJ40" s="92">
        <f>AJ44+AF44</f>
        <v>721320.95736859227</v>
      </c>
      <c r="AK40" s="92">
        <f>AK44+AG44</f>
        <v>459325.65616268665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-93.28000000002794</v>
      </c>
      <c r="G41" s="72">
        <f>IF(D42=0,D41-$D$41,D41-D42)</f>
        <v>3160.5899999999674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3161.9662089433841</v>
      </c>
      <c r="N41" s="36">
        <f>IF(F41=0,,ATAN(G41/F41))</f>
        <v>-1.5412914145970356</v>
      </c>
      <c r="O41" s="36">
        <f>ABS(DEGREES(N41))</f>
        <v>88.309493056158502</v>
      </c>
      <c r="P41" s="37" t="str">
        <f>TEXT(INT(O41),"00")</f>
        <v>88</v>
      </c>
      <c r="Q41" s="38" t="str">
        <f>TEXT((O41-P41)*60,"00")</f>
        <v>19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19</v>
      </c>
      <c r="U41" s="40" t="str">
        <f>IF(L41="",IF(G41&gt;0,"W","E"),"")</f>
        <v>W</v>
      </c>
      <c r="V41" s="41"/>
      <c r="W41" s="22">
        <f>IF(S41="due",90*(I41+K41),S41+T41/60)</f>
        <v>88.316666666666663</v>
      </c>
      <c r="X41" s="22">
        <f>IF(R41="",W41,IF(R41="N",IF(U41="E",180+W41,180-W41),IF(U41="E",360-W41,W41)))</f>
        <v>91.683333333333337</v>
      </c>
      <c r="Y41" s="22">
        <f>RADIANS(X41)</f>
        <v>1.6001760358701345</v>
      </c>
      <c r="Z41" s="64"/>
      <c r="AA41" s="58">
        <f>-M41*COS(Y41)</f>
        <v>92.884283532609444</v>
      </c>
      <c r="AB41" s="58">
        <f>-M41*SIN(Y41)</f>
        <v>-3160.6016541747917</v>
      </c>
      <c r="AC41" s="64"/>
      <c r="AD41" s="22">
        <v>0</v>
      </c>
      <c r="AE41" s="22">
        <v>0</v>
      </c>
      <c r="AF41" s="22">
        <f t="shared" ref="AF41:AG43" si="0">AA41-AD41</f>
        <v>92.884283532609444</v>
      </c>
      <c r="AG41" s="22">
        <f t="shared" si="0"/>
        <v>-3160.6016541747917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721321.9</v>
      </c>
      <c r="D42" s="60">
        <v>459289.63</v>
      </c>
      <c r="E42" s="79"/>
      <c r="F42" s="72">
        <f>IF(C43=0,C42-$C$42,C42-C43)</f>
        <v>-33.099999999976717</v>
      </c>
      <c r="G42" s="72">
        <f>IF(D43=0,D42-$D$42,D42-D43)</f>
        <v>-0.84999999997671694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33.110912098557769</v>
      </c>
      <c r="N42" s="36">
        <f>IF(F42=0,,ATAN(G42/F42))</f>
        <v>2.5674115701155173E-2</v>
      </c>
      <c r="O42" s="36">
        <f>ABS(DEGREES(N42))</f>
        <v>1.4710184724067517</v>
      </c>
      <c r="P42" s="37" t="str">
        <f>TEXT(INT(O42),"00")</f>
        <v>01</v>
      </c>
      <c r="Q42" s="38" t="str">
        <f>TEXT((O42-P42)*60,"00")</f>
        <v>28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1.4666666666666668</v>
      </c>
      <c r="X42" s="22">
        <f>IF(R42="",W42,IF(R42="N",IF(U42="E",180+W42,180-W42),IF(U42="E",360-W42,W42)))</f>
        <v>181.46666666666667</v>
      </c>
      <c r="Y42" s="22">
        <f>RADIANS(X42)</f>
        <v>3.1671908159523765</v>
      </c>
      <c r="Z42" s="64"/>
      <c r="AA42" s="58">
        <f>-M42*COS(Y42)</f>
        <v>33.100064464838987</v>
      </c>
      <c r="AB42" s="58">
        <f>-M42*SIN(Y42)</f>
        <v>0.84748594202061922</v>
      </c>
      <c r="AC42" s="64"/>
      <c r="AD42" s="82">
        <f>$AA$40/$M$40*M42</f>
        <v>-1.5841414470012614E-3</v>
      </c>
      <c r="AE42" s="82">
        <f>$AB$40/$M$40*M42</f>
        <v>-2.0726037697924018E-3</v>
      </c>
      <c r="AF42" s="22">
        <f t="shared" si="0"/>
        <v>33.101648606285991</v>
      </c>
      <c r="AG42" s="22">
        <f t="shared" si="0"/>
        <v>0.84955854579041157</v>
      </c>
      <c r="AH42" s="63"/>
      <c r="AI42" s="38">
        <f>A42</f>
        <v>1</v>
      </c>
      <c r="AJ42" s="82">
        <f t="shared" ref="AJ42:AK44" si="1">AJ41+AF41</f>
        <v>721321.50428353262</v>
      </c>
      <c r="AK42" s="82">
        <f t="shared" si="1"/>
        <v>459289.61834582518</v>
      </c>
      <c r="AL42" s="66"/>
      <c r="AM42" s="9" t="str">
        <f>IF(A43=0,A42&amp;" - 1",A42&amp;" - "&amp;A43)</f>
        <v>1 - 2</v>
      </c>
      <c r="AN42" s="18">
        <f>F42</f>
        <v>-33.099999999976717</v>
      </c>
      <c r="AO42" s="18">
        <f>AN42*G42</f>
        <v>28.134999999209541</v>
      </c>
      <c r="AP42" s="9" t="str">
        <f>D42&amp;","&amp;C42</f>
        <v>459289.63,721321.9</v>
      </c>
    </row>
    <row r="43" spans="1:44">
      <c r="A43" s="20">
        <f>A42+1</f>
        <v>2</v>
      </c>
      <c r="B43" s="44"/>
      <c r="C43" s="60">
        <v>721355</v>
      </c>
      <c r="D43" s="60">
        <v>459290.48</v>
      </c>
      <c r="E43" s="79"/>
      <c r="F43" s="72">
        <f>IF(C44=0,C43-$C$42,C43-C44)</f>
        <v>-31.939999999944121</v>
      </c>
      <c r="G43" s="72">
        <f>IF(D44=0,D43-$D$42,D43-D44)</f>
        <v>-0.94000000000232831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31.953829191451135</v>
      </c>
      <c r="N43" s="36">
        <f>IF(F43=0,,ATAN(G43/F43))</f>
        <v>2.9421689160977073E-2</v>
      </c>
      <c r="O43" s="36">
        <f>ABS(DEGREES(N43))</f>
        <v>1.6857386150697864</v>
      </c>
      <c r="P43" s="37" t="str">
        <f>TEXT(INT(O43),"00")</f>
        <v>01</v>
      </c>
      <c r="Q43" s="38" t="str">
        <f>TEXT((O43-P43)*60,"00")</f>
        <v>41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41</v>
      </c>
      <c r="U43" s="40" t="str">
        <f>IF(L43="",IF(G43&gt;0,"W","E"),"")</f>
        <v>E</v>
      </c>
      <c r="V43" s="44"/>
      <c r="W43" s="22">
        <f>IF(S43="due",90*(I43+K43),S43+T43/60)</f>
        <v>1.6833333333333333</v>
      </c>
      <c r="X43" s="22">
        <f>IF(R43="",W43,IF(R43="N",IF(U43="E",180+W43,180-W43),IF(U43="E",360-W43,W43)))</f>
        <v>181.68333333333334</v>
      </c>
      <c r="Y43" s="22">
        <f>RADIANS(X43)</f>
        <v>3.1709723626650312</v>
      </c>
      <c r="Z43" s="64"/>
      <c r="AA43" s="58">
        <f>-M43*COS(Y43)</f>
        <v>31.940039433080329</v>
      </c>
      <c r="AB43" s="58">
        <f>-M43*SIN(Y43)</f>
        <v>0.93865915523592469</v>
      </c>
      <c r="AC43" s="64"/>
      <c r="AD43" s="82">
        <f>$AA$40/$M$40*M43</f>
        <v>-1.5287825675687565E-3</v>
      </c>
      <c r="AE43" s="82">
        <f>$AB$40/$M$40*M43</f>
        <v>-2.0001752487026426E-3</v>
      </c>
      <c r="AF43" s="22">
        <f t="shared" si="0"/>
        <v>31.941568215647898</v>
      </c>
      <c r="AG43" s="22">
        <f t="shared" si="0"/>
        <v>0.94065933048462735</v>
      </c>
      <c r="AH43" s="64"/>
      <c r="AI43" s="25">
        <f>A43</f>
        <v>2</v>
      </c>
      <c r="AJ43" s="82">
        <f t="shared" si="1"/>
        <v>721354.60593213886</v>
      </c>
      <c r="AK43" s="82">
        <f t="shared" si="1"/>
        <v>459290.46790437098</v>
      </c>
      <c r="AL43" s="66"/>
      <c r="AM43" s="9" t="str">
        <f>IF(A44=0,A43&amp;" - 1",A43&amp;" - "&amp;A44)</f>
        <v>2 - 3</v>
      </c>
      <c r="AN43" s="18">
        <f>AN42+F42+F43</f>
        <v>-98.139999999897555</v>
      </c>
      <c r="AO43" s="18">
        <f>AN43*G43</f>
        <v>92.2516000001322</v>
      </c>
      <c r="AP43" s="9" t="str">
        <f>D43&amp;","&amp;C43</f>
        <v>459290.48,721355</v>
      </c>
    </row>
    <row r="44" spans="1:44" s="46" customFormat="1">
      <c r="A44" s="20">
        <f>A43+1</f>
        <v>3</v>
      </c>
      <c r="B44" s="44"/>
      <c r="C44" s="60">
        <v>721386.94</v>
      </c>
      <c r="D44" s="60">
        <v>459291.42</v>
      </c>
      <c r="E44" s="79"/>
      <c r="F44" s="72">
        <f>IF(C45=0,C44-$C$42,C44-C45)</f>
        <v>65.589999999967404</v>
      </c>
      <c r="G44" s="72">
        <f>IF(D45=0,D44-$D$42,D44-D45)</f>
        <v>-34.25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73.993990296481002</v>
      </c>
      <c r="N44" s="22">
        <f>IF(F44=0,,ATAN(G44/F44))</f>
        <v>-0.48123631668433253</v>
      </c>
      <c r="O44" s="22">
        <f>ABS(DEGREES(N44))</f>
        <v>27.572809894433377</v>
      </c>
      <c r="P44" s="24" t="str">
        <f>TEXT(INT(O44),"00")</f>
        <v>27</v>
      </c>
      <c r="Q44" s="25" t="str">
        <f>TEXT((O44-P44)*60,"00")</f>
        <v>34</v>
      </c>
      <c r="R44" s="23" t="str">
        <f>IF(L44="",IF(F44&gt;0,"S","N"),"")</f>
        <v>S</v>
      </c>
      <c r="S44" s="25" t="str">
        <f>IF(L44="",IF(INT(Q44)=60,INT(P44+1),P44),"due")</f>
        <v>27</v>
      </c>
      <c r="T44" s="25" t="str">
        <f>IF(L44="",IF(INT(Q44)=60,"00",Q44),L44)</f>
        <v>34</v>
      </c>
      <c r="U44" s="24" t="str">
        <f>IF(L44="",IF(G44&gt;0,"W","E"),"")</f>
        <v>E</v>
      </c>
      <c r="V44" s="44"/>
      <c r="W44" s="22">
        <f>IF(S44="due",90*(I44+K44),S44+T44/60)</f>
        <v>27.566666666666666</v>
      </c>
      <c r="X44" s="22">
        <f>IF(R44="",W44,IF(R44="N",IF(U44="E",180+W44,180-W44),IF(U44="E",360-W44,W44)))</f>
        <v>332.43333333333334</v>
      </c>
      <c r="Y44" s="22">
        <f>RADIANS(X44)</f>
        <v>5.8020562100464828</v>
      </c>
      <c r="Z44" s="64"/>
      <c r="AA44" s="58">
        <f>-M44*COS(Y44)</f>
        <v>-65.593671892577589</v>
      </c>
      <c r="AB44" s="58">
        <f>-M44*SIN(Y44)</f>
        <v>34.242967272778827</v>
      </c>
      <c r="AC44" s="64"/>
      <c r="AD44" s="82">
        <f>$AA$40/$M$40*M44</f>
        <v>-3.5401304110487006E-3</v>
      </c>
      <c r="AE44" s="82">
        <f>$AB$40/$M$40*M44</f>
        <v>-4.6317124328673787E-3</v>
      </c>
      <c r="AF44" s="22">
        <f>AA44-AD44</f>
        <v>-65.590131762166536</v>
      </c>
      <c r="AG44" s="22">
        <f>AB44-AE44</f>
        <v>34.247598985211695</v>
      </c>
      <c r="AH44" s="64"/>
      <c r="AI44" s="25">
        <f>A44</f>
        <v>3</v>
      </c>
      <c r="AJ44" s="82">
        <f t="shared" si="1"/>
        <v>721386.54750035447</v>
      </c>
      <c r="AK44" s="82">
        <f t="shared" si="1"/>
        <v>459291.40856370144</v>
      </c>
      <c r="AL44" s="66"/>
      <c r="AM44" s="9" t="str">
        <f>IF(A45=0,A44&amp;" - 1",A44&amp;" - "&amp;A45)</f>
        <v>3 - 4</v>
      </c>
      <c r="AN44" s="18">
        <f>AN43+F43+F44</f>
        <v>-64.489999999874271</v>
      </c>
      <c r="AO44" s="18">
        <f>AN44*G44</f>
        <v>2208.7824999956938</v>
      </c>
      <c r="AP44" s="9" t="str">
        <f>D44&amp;","&amp;C44</f>
        <v>459291.42,721386.94</v>
      </c>
    </row>
    <row r="45" spans="1:44" s="46" customFormat="1">
      <c r="A45" s="20">
        <f>A44+1</f>
        <v>4</v>
      </c>
      <c r="B45" s="44"/>
      <c r="C45" s="60">
        <v>721321.35</v>
      </c>
      <c r="D45" s="60">
        <v>459325.67</v>
      </c>
      <c r="E45" s="79"/>
      <c r="F45" s="72">
        <f>IF(C46=0,C45-$C$42,C45-C46)</f>
        <v>-0.55000000004656613</v>
      </c>
      <c r="G45" s="72">
        <f>IF(D46=0,D45-$D$42,D45-D46)</f>
        <v>36.039999999979045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36.044196481521688</v>
      </c>
      <c r="N45" s="22">
        <f>IF(F45=0,,ATAN(G45/F45))</f>
        <v>-1.5555366900295466</v>
      </c>
      <c r="O45" s="22">
        <f>ABS(DEGREES(N45))</f>
        <v>89.125687216442785</v>
      </c>
      <c r="P45" s="24" t="str">
        <f>TEXT(INT(O45),"00")</f>
        <v>89</v>
      </c>
      <c r="Q45" s="25" t="str">
        <f>TEXT((O45-P45)*60,"00")</f>
        <v>08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08</v>
      </c>
      <c r="U45" s="24" t="str">
        <f>IF(L45="",IF(G45&gt;0,"W","E"),"")</f>
        <v>W</v>
      </c>
      <c r="V45" s="44"/>
      <c r="W45" s="22">
        <f>IF(S45="due",90*(I45+K45),S45+T45/60)</f>
        <v>89.13333333333334</v>
      </c>
      <c r="X45" s="22">
        <f>IF(R45="",W45,IF(R45="N",IF(U45="E",180+W45,180-W45),IF(U45="E",360-W45,W45)))</f>
        <v>90.86666666666666</v>
      </c>
      <c r="Y45" s="22">
        <f>RADIANS(X45)</f>
        <v>1.585922513645514</v>
      </c>
      <c r="Z45" s="64"/>
      <c r="AA45" s="58">
        <f>-M45*COS(Y45)</f>
        <v>0.54519046023643725</v>
      </c>
      <c r="AB45" s="58">
        <f>-M45*SIN(Y45)</f>
        <v>-36.040073076515917</v>
      </c>
      <c r="AC45" s="64"/>
      <c r="AD45" s="82">
        <f>$AA$40/$M$40*M45</f>
        <v>-1.7244799962101509E-3</v>
      </c>
      <c r="AE45" s="82">
        <f>$AB$40/$M$40*M45</f>
        <v>-2.2562150291835018E-3</v>
      </c>
      <c r="AF45" s="22">
        <f>AA45-AD45</f>
        <v>0.54691494023264742</v>
      </c>
      <c r="AG45" s="22">
        <f>AB45-AE45</f>
        <v>-36.037816861486732</v>
      </c>
      <c r="AH45" s="64"/>
      <c r="AI45" s="25">
        <f>A45</f>
        <v>4</v>
      </c>
      <c r="AJ45" s="82">
        <f t="shared" ref="AJ45" si="2">AJ44+AF44</f>
        <v>721320.95736859227</v>
      </c>
      <c r="AK45" s="82">
        <f t="shared" ref="AK45" si="3">AK44+AG44</f>
        <v>459325.65616268665</v>
      </c>
      <c r="AL45" s="66"/>
      <c r="AM45" s="9" t="str">
        <f>IF(A46=0,A45&amp;" - 1",A45&amp;" - "&amp;A46)</f>
        <v>4 - 1</v>
      </c>
      <c r="AN45" s="18">
        <f>AN44+F44+F45</f>
        <v>0.55000000004656613</v>
      </c>
      <c r="AO45" s="18">
        <f>AN45*G45</f>
        <v>19.822000001666719</v>
      </c>
      <c r="AP45" s="9" t="str">
        <f>D45&amp;","&amp;C45</f>
        <v>459325.67,721321.35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14" workbookViewId="0">
      <selection activeCell="C14" sqref="C14:D1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2849.8844999959852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1424.9422499979926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1.0759774965126537E-2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14350.467857322821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154.40780478907516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1.0581562749585771E-2</v>
      </c>
      <c r="AB40" s="91">
        <f>SUM(AB42:AB65536)</f>
        <v>-1.950201804107099E-3</v>
      </c>
      <c r="AC40" s="91"/>
      <c r="AD40" s="91">
        <f>SUM(AD42:AD65536)</f>
        <v>1.0581562749585771E-2</v>
      </c>
      <c r="AE40" s="91">
        <f>SUM(AE42:AE65536)</f>
        <v>-1.950201804107099E-3</v>
      </c>
      <c r="AF40" s="91">
        <f>SUM(AF42:AF65536)</f>
        <v>0</v>
      </c>
      <c r="AG40" s="91">
        <f>SUM(AG42:AG65536)</f>
        <v>-1.1102230246251565E-15</v>
      </c>
      <c r="AH40" s="92"/>
      <c r="AI40" s="93">
        <v>1</v>
      </c>
      <c r="AJ40" s="92">
        <f>AJ44+AF44</f>
        <v>721288.40647796402</v>
      </c>
      <c r="AK40" s="92">
        <f>AK44+AG44</f>
        <v>459288.76080661552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-93.28000000002794</v>
      </c>
      <c r="G41" s="72">
        <f>IF(D42=0,D41-$D$41,D41-D42)</f>
        <v>3160.5899999999674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3161.9662089433841</v>
      </c>
      <c r="N41" s="36">
        <f>IF(F41=0,,ATAN(G41/F41))</f>
        <v>-1.5412914145970356</v>
      </c>
      <c r="O41" s="36">
        <f>ABS(DEGREES(N41))</f>
        <v>88.309493056158502</v>
      </c>
      <c r="P41" s="37" t="str">
        <f>TEXT(INT(O41),"00")</f>
        <v>88</v>
      </c>
      <c r="Q41" s="38" t="str">
        <f>TEXT((O41-P41)*60,"00")</f>
        <v>19</v>
      </c>
      <c r="R41" s="39" t="str">
        <f>IF(L41="",IF(F41&gt;0,"S","N"),"")</f>
        <v>N</v>
      </c>
      <c r="S41" s="25" t="str">
        <f>IF(L41="",IF(INT(Q41)=60,INT(P41+1),P41),"due")</f>
        <v>88</v>
      </c>
      <c r="T41" s="38" t="str">
        <f>IF(L41="",IF(INT(Q41)=60,"00",Q41),L41)</f>
        <v>19</v>
      </c>
      <c r="U41" s="40" t="str">
        <f>IF(L41="",IF(G41&gt;0,"W","E"),"")</f>
        <v>W</v>
      </c>
      <c r="V41" s="41"/>
      <c r="W41" s="22">
        <f>IF(S41="due",90*(I41+K41),S41+T41/60)</f>
        <v>88.316666666666663</v>
      </c>
      <c r="X41" s="22">
        <f>IF(R41="",W41,IF(R41="N",IF(U41="E",180+W41,180-W41),IF(U41="E",360-W41,W41)))</f>
        <v>91.683333333333337</v>
      </c>
      <c r="Y41" s="22">
        <f>RADIANS(X41)</f>
        <v>1.6001760358701345</v>
      </c>
      <c r="Z41" s="64"/>
      <c r="AA41" s="58">
        <f>-M41*COS(Y41)</f>
        <v>92.884283532609444</v>
      </c>
      <c r="AB41" s="58">
        <f>-M41*SIN(Y41)</f>
        <v>-3160.6016541747917</v>
      </c>
      <c r="AC41" s="64"/>
      <c r="AD41" s="22">
        <v>0</v>
      </c>
      <c r="AE41" s="22">
        <v>0</v>
      </c>
      <c r="AF41" s="22">
        <f t="shared" ref="AF41:AG43" si="0">AA41-AD41</f>
        <v>92.884283532609444</v>
      </c>
      <c r="AG41" s="22">
        <f t="shared" si="0"/>
        <v>-3160.6016541747917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721321.9</v>
      </c>
      <c r="D42" s="60">
        <v>459289.63</v>
      </c>
      <c r="E42" s="79"/>
      <c r="F42" s="72">
        <f>IF(C43=0,C42-$C$42,C42-C43)</f>
        <v>0.55000000004656613</v>
      </c>
      <c r="G42" s="72">
        <f>IF(D43=0,D42-$D$42,D42-D43)</f>
        <v>-36.039999999979045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36.044196481521688</v>
      </c>
      <c r="N42" s="36">
        <f>IF(F42=0,,ATAN(G42/F42))</f>
        <v>-1.5555366900295466</v>
      </c>
      <c r="O42" s="36">
        <f>ABS(DEGREES(N42))</f>
        <v>89.125687216442785</v>
      </c>
      <c r="P42" s="37" t="str">
        <f>TEXT(INT(O42),"00")</f>
        <v>89</v>
      </c>
      <c r="Q42" s="38" t="str">
        <f>TEXT((O42-P42)*60,"00")</f>
        <v>08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08</v>
      </c>
      <c r="U42" s="40" t="str">
        <f>IF(L42="",IF(G42&gt;0,"W","E"),"")</f>
        <v>E</v>
      </c>
      <c r="V42" s="44"/>
      <c r="W42" s="22">
        <f>IF(S42="due",90*(I42+K42),S42+T42/60)</f>
        <v>89.13333333333334</v>
      </c>
      <c r="X42" s="22">
        <f>IF(R42="",W42,IF(R42="N",IF(U42="E",180+W42,180-W42),IF(U42="E",360-W42,W42)))</f>
        <v>270.86666666666667</v>
      </c>
      <c r="Y42" s="22">
        <f>RADIANS(X42)</f>
        <v>4.7275151672353077</v>
      </c>
      <c r="Z42" s="64"/>
      <c r="AA42" s="58">
        <f>-M42*COS(Y42)</f>
        <v>-0.5451904602364569</v>
      </c>
      <c r="AB42" s="58">
        <f>-M42*SIN(Y42)</f>
        <v>36.040073076515917</v>
      </c>
      <c r="AC42" s="64"/>
      <c r="AD42" s="82">
        <f>$AA$40/$M$40*M42</f>
        <v>2.4701078248513895E-3</v>
      </c>
      <c r="AE42" s="82">
        <f>$AB$40/$M$40*M42</f>
        <v>-4.5524549165035363E-4</v>
      </c>
      <c r="AF42" s="22">
        <f t="shared" si="0"/>
        <v>-0.54766056806130825</v>
      </c>
      <c r="AG42" s="22">
        <f t="shared" si="0"/>
        <v>36.040528322007567</v>
      </c>
      <c r="AH42" s="63"/>
      <c r="AI42" s="38">
        <f>A42</f>
        <v>1</v>
      </c>
      <c r="AJ42" s="82">
        <f t="shared" ref="AJ42:AK44" si="1">AJ41+AF41</f>
        <v>721321.50428353262</v>
      </c>
      <c r="AK42" s="82">
        <f t="shared" si="1"/>
        <v>459289.61834582518</v>
      </c>
      <c r="AL42" s="66"/>
      <c r="AM42" s="9" t="str">
        <f>IF(A43=0,A42&amp;" - 1",A42&amp;" - "&amp;A43)</f>
        <v>1 - 2</v>
      </c>
      <c r="AN42" s="18">
        <f>F42</f>
        <v>0.55000000004656613</v>
      </c>
      <c r="AO42" s="18">
        <f>AN42*G42</f>
        <v>-19.822000001666719</v>
      </c>
      <c r="AP42" s="9" t="str">
        <f>D42&amp;","&amp;C42</f>
        <v>459289.63,721321.9</v>
      </c>
    </row>
    <row r="43" spans="1:44">
      <c r="A43" s="20">
        <f>A42+1</f>
        <v>2</v>
      </c>
      <c r="B43" s="44"/>
      <c r="C43" s="60">
        <v>721321.35</v>
      </c>
      <c r="D43" s="60">
        <v>459325.67</v>
      </c>
      <c r="E43" s="79"/>
      <c r="F43" s="72">
        <f>IF(C44=0,C43-$C$42,C43-C44)</f>
        <v>34.349999999976717</v>
      </c>
      <c r="G43" s="72">
        <f>IF(D44=0,D43-$D$42,D43-D44)</f>
        <v>-11.950000000011642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36.369286492845568</v>
      </c>
      <c r="N43" s="36">
        <f>IF(F43=0,,ATAN(G43/F43))</f>
        <v>-0.33479329302776245</v>
      </c>
      <c r="O43" s="36">
        <f>ABS(DEGREES(N43))</f>
        <v>19.18224269977744</v>
      </c>
      <c r="P43" s="37" t="str">
        <f>TEXT(INT(O43),"00")</f>
        <v>19</v>
      </c>
      <c r="Q43" s="38" t="str">
        <f>TEXT((O43-P43)*60,"00")</f>
        <v>11</v>
      </c>
      <c r="R43" s="39" t="str">
        <f>IF(L43="",IF(F43&gt;0,"S","N"),"")</f>
        <v>S</v>
      </c>
      <c r="S43" s="25" t="str">
        <f>IF(L43="",IF(INT(Q43)=60,INT(P43+1),P43),"due")</f>
        <v>19</v>
      </c>
      <c r="T43" s="38" t="str">
        <f>IF(L43="",IF(INT(Q43)=60,"00",Q43),L43)</f>
        <v>11</v>
      </c>
      <c r="U43" s="40" t="str">
        <f>IF(L43="",IF(G43&gt;0,"W","E"),"")</f>
        <v>E</v>
      </c>
      <c r="V43" s="44"/>
      <c r="W43" s="22">
        <f>IF(S43="due",90*(I43+K43),S43+T43/60)</f>
        <v>19.183333333333334</v>
      </c>
      <c r="X43" s="22">
        <f>IF(R43="",W43,IF(R43="N",IF(U43="E",180+W43,180-W43),IF(U43="E",360-W43,W43)))</f>
        <v>340.81666666666666</v>
      </c>
      <c r="Y43" s="22">
        <f>RADIANS(X43)</f>
        <v>5.9483729790053408</v>
      </c>
      <c r="Z43" s="64"/>
      <c r="AA43" s="58">
        <f>-M43*COS(Y43)</f>
        <v>-34.349772523753124</v>
      </c>
      <c r="AB43" s="58">
        <f>-M43*SIN(Y43)</f>
        <v>11.950653855128339</v>
      </c>
      <c r="AC43" s="64"/>
      <c r="AD43" s="82">
        <f>$AA$40/$M$40*M43</f>
        <v>2.4923862346687316E-3</v>
      </c>
      <c r="AE43" s="82">
        <f>$AB$40/$M$40*M43</f>
        <v>-4.5935144424418185E-4</v>
      </c>
      <c r="AF43" s="22">
        <f t="shared" si="0"/>
        <v>-34.352264909987795</v>
      </c>
      <c r="AG43" s="22">
        <f t="shared" si="0"/>
        <v>11.951113206572582</v>
      </c>
      <c r="AH43" s="64"/>
      <c r="AI43" s="25">
        <f>A43</f>
        <v>2</v>
      </c>
      <c r="AJ43" s="82">
        <f t="shared" si="1"/>
        <v>721320.95662296459</v>
      </c>
      <c r="AK43" s="82">
        <f t="shared" si="1"/>
        <v>459325.65887414716</v>
      </c>
      <c r="AL43" s="66"/>
      <c r="AM43" s="9" t="str">
        <f>IF(A44=0,A43&amp;" - 1",A43&amp;" - "&amp;A44)</f>
        <v>2 - 3</v>
      </c>
      <c r="AN43" s="18">
        <f>AN42+F42+F43</f>
        <v>35.450000000069849</v>
      </c>
      <c r="AO43" s="18">
        <f>AN43*G43</f>
        <v>-423.62750000124737</v>
      </c>
      <c r="AP43" s="9" t="str">
        <f>D43&amp;","&amp;C43</f>
        <v>459325.67,721321.35</v>
      </c>
    </row>
    <row r="44" spans="1:44" s="46" customFormat="1">
      <c r="A44" s="20">
        <f>A43+1</f>
        <v>3</v>
      </c>
      <c r="B44" s="44"/>
      <c r="C44" s="60">
        <v>721287</v>
      </c>
      <c r="D44" s="60">
        <v>459337.62</v>
      </c>
      <c r="E44" s="79"/>
      <c r="F44" s="72">
        <f>IF(C45=0,C44-$C$42,C44-C45)</f>
        <v>-1.8000000000465661</v>
      </c>
      <c r="G44" s="72">
        <f>IF(D45=0,D44-$D$42,D44-D45)</f>
        <v>48.849999999976717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48.883151494128249</v>
      </c>
      <c r="N44" s="22">
        <f>IF(F44=0,,ATAN(G44/F44))</f>
        <v>-1.533965497308045</v>
      </c>
      <c r="O44" s="22">
        <f>ABS(DEGREES(N44))</f>
        <v>87.889748914437419</v>
      </c>
      <c r="P44" s="24" t="str">
        <f>TEXT(INT(O44),"00")</f>
        <v>87</v>
      </c>
      <c r="Q44" s="25" t="str">
        <f>TEXT((O44-P44)*60,"00")</f>
        <v>53</v>
      </c>
      <c r="R44" s="23" t="str">
        <f>IF(L44="",IF(F44&gt;0,"S","N"),"")</f>
        <v>N</v>
      </c>
      <c r="S44" s="25" t="str">
        <f>IF(L44="",IF(INT(Q44)=60,INT(P44+1),P44),"due")</f>
        <v>87</v>
      </c>
      <c r="T44" s="25" t="str">
        <f>IF(L44="",IF(INT(Q44)=60,"00",Q44),L44)</f>
        <v>53</v>
      </c>
      <c r="U44" s="24" t="str">
        <f>IF(L44="",IF(G44&gt;0,"W","E"),"")</f>
        <v>W</v>
      </c>
      <c r="V44" s="44"/>
      <c r="W44" s="22">
        <f>IF(S44="due",90*(I44+K44),S44+T44/60)</f>
        <v>87.88333333333334</v>
      </c>
      <c r="X44" s="22">
        <f>IF(R44="",W44,IF(R44="N",IF(U44="E",180+W44,180-W44),IF(U44="E",360-W44,W44)))</f>
        <v>92.11666666666666</v>
      </c>
      <c r="Y44" s="22">
        <f>RADIANS(X44)</f>
        <v>1.607739129295443</v>
      </c>
      <c r="Z44" s="64"/>
      <c r="AA44" s="58">
        <f>-M44*COS(Y44)</f>
        <v>1.805469870469963</v>
      </c>
      <c r="AB44" s="58">
        <f>-M44*SIN(Y44)</f>
        <v>-48.849798142312913</v>
      </c>
      <c r="AC44" s="64"/>
      <c r="AD44" s="82">
        <f>$AA$40/$M$40*M44</f>
        <v>3.3499610699032701E-3</v>
      </c>
      <c r="AE44" s="82">
        <f>$AB$40/$M$40*M44</f>
        <v>-6.1740409019165449E-4</v>
      </c>
      <c r="AF44" s="22">
        <f>AA44-AD44</f>
        <v>1.8021199094000597</v>
      </c>
      <c r="AG44" s="22">
        <f>AB44-AE44</f>
        <v>-48.849180738222721</v>
      </c>
      <c r="AH44" s="64"/>
      <c r="AI44" s="25">
        <f>A44</f>
        <v>3</v>
      </c>
      <c r="AJ44" s="82">
        <f t="shared" si="1"/>
        <v>721286.60435805458</v>
      </c>
      <c r="AK44" s="82">
        <f t="shared" si="1"/>
        <v>459337.60998735373</v>
      </c>
      <c r="AL44" s="66"/>
      <c r="AM44" s="9" t="str">
        <f>IF(A45=0,A44&amp;" - 1",A44&amp;" - "&amp;A45)</f>
        <v>3 - 4</v>
      </c>
      <c r="AN44" s="18">
        <f>AN43+F43+F44</f>
        <v>68</v>
      </c>
      <c r="AO44" s="18">
        <f>AN44*G44</f>
        <v>3321.7999999984168</v>
      </c>
      <c r="AP44" s="9" t="str">
        <f>D44&amp;","&amp;C44</f>
        <v>459337.62,721287</v>
      </c>
    </row>
    <row r="45" spans="1:44" s="46" customFormat="1">
      <c r="A45" s="20">
        <f>A44+1</f>
        <v>4</v>
      </c>
      <c r="B45" s="44"/>
      <c r="C45" s="60">
        <v>721288.8</v>
      </c>
      <c r="D45" s="60">
        <v>459288.77</v>
      </c>
      <c r="E45" s="79"/>
      <c r="F45" s="72">
        <f>IF(C46=0,C45-$C$42,C45-C46)</f>
        <v>-33.099999999976717</v>
      </c>
      <c r="G45" s="72">
        <f>IF(D46=0,D45-$D$42,D45-D46)</f>
        <v>-0.85999999998603016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33.111170320579653</v>
      </c>
      <c r="N45" s="22">
        <f>IF(F45=0,,ATAN(G45/F45))</f>
        <v>2.597602905680952E-2</v>
      </c>
      <c r="O45" s="22">
        <f>ABS(DEGREES(N45))</f>
        <v>1.4883168334643779</v>
      </c>
      <c r="P45" s="24" t="str">
        <f>TEXT(INT(O45),"00")</f>
        <v>01</v>
      </c>
      <c r="Q45" s="25" t="str">
        <f>TEXT((O45-P45)*60,"00")</f>
        <v>29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29</v>
      </c>
      <c r="U45" s="24" t="str">
        <f>IF(L45="",IF(G45&gt;0,"W","E"),"")</f>
        <v>E</v>
      </c>
      <c r="V45" s="44"/>
      <c r="W45" s="22">
        <f>IF(S45="due",90*(I45+K45),S45+T45/60)</f>
        <v>1.4833333333333334</v>
      </c>
      <c r="X45" s="22">
        <f>IF(R45="",W45,IF(R45="N",IF(U45="E",180+W45,180-W45),IF(U45="E",360-W45,W45)))</f>
        <v>181.48333333333332</v>
      </c>
      <c r="Y45" s="22">
        <f>RADIANS(X45)</f>
        <v>3.1674817041610424</v>
      </c>
      <c r="Z45" s="64"/>
      <c r="AA45" s="58">
        <f>-M45*COS(Y45)</f>
        <v>33.100074676269202</v>
      </c>
      <c r="AB45" s="58">
        <f>-M45*SIN(Y45)</f>
        <v>0.85712100886455245</v>
      </c>
      <c r="AC45" s="64"/>
      <c r="AD45" s="82">
        <f>$AA$40/$M$40*M45</f>
        <v>2.2691076201623796E-3</v>
      </c>
      <c r="AE45" s="82">
        <f>$AB$40/$M$40*M45</f>
        <v>-4.1820077802090901E-4</v>
      </c>
      <c r="AF45" s="22">
        <f>AA45-AD45</f>
        <v>33.097805568649036</v>
      </c>
      <c r="AG45" s="22">
        <f>AB45-AE45</f>
        <v>0.85753920964257335</v>
      </c>
      <c r="AH45" s="64"/>
      <c r="AI45" s="25">
        <f>A45</f>
        <v>4</v>
      </c>
      <c r="AJ45" s="82">
        <f t="shared" ref="AJ45" si="2">AJ44+AF44</f>
        <v>721288.40647796402</v>
      </c>
      <c r="AK45" s="82">
        <f t="shared" ref="AK45" si="3">AK44+AG44</f>
        <v>459288.76080661552</v>
      </c>
      <c r="AL45" s="66"/>
      <c r="AM45" s="9" t="str">
        <f>IF(A46=0,A45&amp;" - 1",A45&amp;" - "&amp;A46)</f>
        <v>4 - 1</v>
      </c>
      <c r="AN45" s="18">
        <f>AN44+F44+F45</f>
        <v>33.099999999976717</v>
      </c>
      <c r="AO45" s="18">
        <f>AN45*G45</f>
        <v>-28.465999999517575</v>
      </c>
      <c r="AP45" s="9" t="str">
        <f>D45&amp;","&amp;C45</f>
        <v>459288.77,721288.8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19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90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104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3335.094700002051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1667.5473500010255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7.061960569719028E-3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23976.55361618998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169.3214762352878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-3.2539793636623404E-3</v>
      </c>
      <c r="AB40" s="91">
        <f>SUM(AB42:AB65536)</f>
        <v>-6.2676076288425975E-3</v>
      </c>
      <c r="AC40" s="91"/>
      <c r="AD40" s="91">
        <f>SUM(AD42:AD65536)</f>
        <v>-3.2539793636623409E-3</v>
      </c>
      <c r="AE40" s="91">
        <f>SUM(AE42:AE65536)</f>
        <v>-6.2676076288425975E-3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721256.11314353254</v>
      </c>
      <c r="AK40" s="92">
        <f>AK44+AG44</f>
        <v>459344.0944510455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-27.089999999967404</v>
      </c>
      <c r="G41" s="72">
        <f>IF(D42=0,D41-$D$41,D41-D42)</f>
        <v>3162.2999999999884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3162.4160317864448</v>
      </c>
      <c r="N41" s="36">
        <f>IF(F41=0,,ATAN(G41/F41))</f>
        <v>-1.5622299866767506</v>
      </c>
      <c r="O41" s="36">
        <f>ABS(DEGREES(N41))</f>
        <v>89.509184865356644</v>
      </c>
      <c r="P41" s="37" t="str">
        <f>TEXT(INT(O41),"00")</f>
        <v>89</v>
      </c>
      <c r="Q41" s="38" t="str">
        <f>TEXT((O41-P41)*60,"00")</f>
        <v>31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31</v>
      </c>
      <c r="U41" s="40" t="str">
        <f>IF(L41="",IF(G41&gt;0,"W","E"),"")</f>
        <v>W</v>
      </c>
      <c r="V41" s="41"/>
      <c r="W41" s="22">
        <f>IF(S41="due",90*(I41+K41),S41+T41/60)</f>
        <v>89.516666666666666</v>
      </c>
      <c r="X41" s="22">
        <f>IF(R41="",W41,IF(R41="N",IF(U41="E",180+W41,180-W41),IF(U41="E",360-W41,W41)))</f>
        <v>90.483333333333334</v>
      </c>
      <c r="Y41" s="22">
        <f>RADIANS(X41)</f>
        <v>1.5792320848462025</v>
      </c>
      <c r="Z41" s="64"/>
      <c r="AA41" s="58">
        <f>-M41*COS(Y41)</f>
        <v>26.677060100207441</v>
      </c>
      <c r="AB41" s="58">
        <f>-M41*SIN(Y41)</f>
        <v>-3162.3035105069112</v>
      </c>
      <c r="AC41" s="64"/>
      <c r="AD41" s="22">
        <v>0</v>
      </c>
      <c r="AE41" s="22">
        <v>0</v>
      </c>
      <c r="AF41" s="22">
        <f t="shared" ref="AF41:AG43" si="0">AA41-AD41</f>
        <v>26.677060100207441</v>
      </c>
      <c r="AG41" s="22">
        <f t="shared" si="0"/>
        <v>-3162.3035105069112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721255.71</v>
      </c>
      <c r="D42" s="60">
        <v>459287.92</v>
      </c>
      <c r="E42" s="79"/>
      <c r="F42" s="72">
        <f>IF(C43=0,C42-$C$42,C42-C43)</f>
        <v>-33.090000000083819</v>
      </c>
      <c r="G42" s="72">
        <f>IF(D43=0,D42-$D$42,D42-D43)</f>
        <v>-0.8500000000349246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33.100915395281845</v>
      </c>
      <c r="N42" s="36">
        <f>IF(F42=0,,ATAN(G42/F42))</f>
        <v>2.5681871166667963E-2</v>
      </c>
      <c r="O42" s="36">
        <f>ABS(DEGREES(N42))</f>
        <v>1.4714628278487938</v>
      </c>
      <c r="P42" s="37" t="str">
        <f>TEXT(INT(O42),"00")</f>
        <v>01</v>
      </c>
      <c r="Q42" s="38" t="str">
        <f>TEXT((O42-P42)*60,"00")</f>
        <v>28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28</v>
      </c>
      <c r="U42" s="40" t="str">
        <f>IF(L42="",IF(G42&gt;0,"W","E"),"")</f>
        <v>E</v>
      </c>
      <c r="V42" s="44"/>
      <c r="W42" s="22">
        <f>IF(S42="due",90*(I42+K42),S42+T42/60)</f>
        <v>1.4666666666666668</v>
      </c>
      <c r="X42" s="22">
        <f>IF(R42="",W42,IF(R42="N",IF(U42="E",180+W42,180-W42),IF(U42="E",360-W42,W42)))</f>
        <v>181.46666666666667</v>
      </c>
      <c r="Y42" s="22">
        <f>RADIANS(X42)</f>
        <v>3.1671908159523765</v>
      </c>
      <c r="Z42" s="64"/>
      <c r="AA42" s="58">
        <f>-M42*COS(Y42)</f>
        <v>33.090071036633688</v>
      </c>
      <c r="AB42" s="58">
        <f>-M42*SIN(Y42)</f>
        <v>0.84723007273294515</v>
      </c>
      <c r="AC42" s="64"/>
      <c r="AD42" s="82">
        <f>$AA$40/$M$40*M42</f>
        <v>-6.3612542253593178E-4</v>
      </c>
      <c r="AE42" s="82">
        <f>$AB$40/$M$40*M42</f>
        <v>-1.2252642397521513E-3</v>
      </c>
      <c r="AF42" s="22">
        <f t="shared" si="0"/>
        <v>33.090707162056226</v>
      </c>
      <c r="AG42" s="22">
        <f t="shared" si="0"/>
        <v>0.84845533697269726</v>
      </c>
      <c r="AH42" s="63"/>
      <c r="AI42" s="38">
        <f>A42</f>
        <v>1</v>
      </c>
      <c r="AJ42" s="82">
        <f t="shared" ref="AJ42:AK44" si="1">AJ41+AF41</f>
        <v>721255.29706010025</v>
      </c>
      <c r="AK42" s="82">
        <f t="shared" si="1"/>
        <v>459287.91648949304</v>
      </c>
      <c r="AL42" s="66"/>
      <c r="AM42" s="9" t="str">
        <f>IF(A43=0,A42&amp;" - 1",A42&amp;" - "&amp;A43)</f>
        <v>1 - 2</v>
      </c>
      <c r="AN42" s="18">
        <f>F42</f>
        <v>-33.090000000083819</v>
      </c>
      <c r="AO42" s="18">
        <f>AN42*G42</f>
        <v>28.126500001226901</v>
      </c>
      <c r="AP42" s="9" t="str">
        <f>D42&amp;","&amp;C42</f>
        <v>459287.92,721255.71</v>
      </c>
    </row>
    <row r="43" spans="1:44">
      <c r="A43" s="20">
        <f>A42+1</f>
        <v>2</v>
      </c>
      <c r="B43" s="44"/>
      <c r="C43" s="60">
        <v>721288.8</v>
      </c>
      <c r="D43" s="60">
        <v>459288.77</v>
      </c>
      <c r="E43" s="79"/>
      <c r="F43" s="72">
        <f>IF(C44=0,C43-$C$42,C43-C44)</f>
        <v>1.8000000000465661</v>
      </c>
      <c r="G43" s="72">
        <f>IF(D44=0,D43-$D$42,D43-D44)</f>
        <v>-48.849999999976717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48.883151494128249</v>
      </c>
      <c r="N43" s="36">
        <f>IF(F43=0,,ATAN(G43/F43))</f>
        <v>-1.533965497308045</v>
      </c>
      <c r="O43" s="36">
        <f>ABS(DEGREES(N43))</f>
        <v>87.889748914437419</v>
      </c>
      <c r="P43" s="37" t="str">
        <f>TEXT(INT(O43),"00")</f>
        <v>87</v>
      </c>
      <c r="Q43" s="38" t="str">
        <f>TEXT((O43-P43)*60,"00")</f>
        <v>53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53</v>
      </c>
      <c r="U43" s="40" t="str">
        <f>IF(L43="",IF(G43&gt;0,"W","E"),"")</f>
        <v>E</v>
      </c>
      <c r="V43" s="44"/>
      <c r="W43" s="22">
        <f>IF(S43="due",90*(I43+K43),S43+T43/60)</f>
        <v>87.88333333333334</v>
      </c>
      <c r="X43" s="22">
        <f>IF(R43="",W43,IF(R43="N",IF(U43="E",180+W43,180-W43),IF(U43="E",360-W43,W43)))</f>
        <v>272.11666666666667</v>
      </c>
      <c r="Y43" s="22">
        <f>RADIANS(X43)</f>
        <v>4.7493317828852364</v>
      </c>
      <c r="Z43" s="64"/>
      <c r="AA43" s="58">
        <f>-M43*COS(Y43)</f>
        <v>-1.8054698704699677</v>
      </c>
      <c r="AB43" s="58">
        <f>-M43*SIN(Y43)</f>
        <v>48.849798142312913</v>
      </c>
      <c r="AC43" s="64"/>
      <c r="AD43" s="82">
        <f>$AA$40/$M$40*M43</f>
        <v>-9.3942463607887567E-4</v>
      </c>
      <c r="AE43" s="82">
        <f>$AB$40/$M$40*M43</f>
        <v>-1.8094598513937049E-3</v>
      </c>
      <c r="AF43" s="22">
        <f t="shared" si="0"/>
        <v>-1.8045304458338889</v>
      </c>
      <c r="AG43" s="22">
        <f t="shared" si="0"/>
        <v>48.851607602164307</v>
      </c>
      <c r="AH43" s="64"/>
      <c r="AI43" s="25">
        <f>A43</f>
        <v>2</v>
      </c>
      <c r="AJ43" s="82">
        <f t="shared" si="1"/>
        <v>721288.38776726229</v>
      </c>
      <c r="AK43" s="82">
        <f t="shared" si="1"/>
        <v>459288.76494483004</v>
      </c>
      <c r="AL43" s="66"/>
      <c r="AM43" s="9" t="str">
        <f>IF(A44=0,A43&amp;" - 1",A43&amp;" - "&amp;A44)</f>
        <v>2 - 3</v>
      </c>
      <c r="AN43" s="18">
        <f>AN42+F42+F43</f>
        <v>-64.380000000121072</v>
      </c>
      <c r="AO43" s="18">
        <f>AN43*G43</f>
        <v>3144.9630000044153</v>
      </c>
      <c r="AP43" s="9" t="str">
        <f>D43&amp;","&amp;C43</f>
        <v>459288.77,721288.8</v>
      </c>
    </row>
    <row r="44" spans="1:44" s="46" customFormat="1">
      <c r="A44" s="20">
        <f>A43+1</f>
        <v>3</v>
      </c>
      <c r="B44" s="44"/>
      <c r="C44" s="60">
        <v>721287</v>
      </c>
      <c r="D44" s="60">
        <v>459337.62</v>
      </c>
      <c r="E44" s="79"/>
      <c r="F44" s="72">
        <f>IF(C45=0,C44-$C$42,C44-C45)</f>
        <v>30.46999999997206</v>
      </c>
      <c r="G44" s="72">
        <f>IF(D45=0,D44-$D$42,D44-D45)</f>
        <v>-6.4799999999813735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31.151425328515163</v>
      </c>
      <c r="N44" s="22">
        <f>IF(F44=0,,ATAN(G44/F44))</f>
        <v>-0.2095463186275959</v>
      </c>
      <c r="O44" s="22">
        <f>ABS(DEGREES(N44))</f>
        <v>12.00611966986483</v>
      </c>
      <c r="P44" s="24" t="str">
        <f>TEXT(INT(O44),"00")</f>
        <v>12</v>
      </c>
      <c r="Q44" s="25" t="str">
        <f>TEXT((O44-P44)*60,"00")</f>
        <v>00</v>
      </c>
      <c r="R44" s="23" t="str">
        <f>IF(L44="",IF(F44&gt;0,"S","N"),"")</f>
        <v>S</v>
      </c>
      <c r="S44" s="25" t="str">
        <f>IF(L44="",IF(INT(Q44)=60,INT(P44+1),P44),"due")</f>
        <v>12</v>
      </c>
      <c r="T44" s="25" t="str">
        <f>IF(L44="",IF(INT(Q44)=60,"00",Q44),L44)</f>
        <v>00</v>
      </c>
      <c r="U44" s="24" t="str">
        <f>IF(L44="",IF(G44&gt;0,"W","E"),"")</f>
        <v>E</v>
      </c>
      <c r="V44" s="44"/>
      <c r="W44" s="22">
        <f>IF(S44="due",90*(I44+K44),S44+T44/60)</f>
        <v>12</v>
      </c>
      <c r="X44" s="22">
        <f>IF(R44="",W44,IF(R44="N",IF(U44="E",180+W44,180-W44),IF(U44="E",360-W44,W44)))</f>
        <v>348</v>
      </c>
      <c r="Y44" s="22">
        <f>RADIANS(X44)</f>
        <v>6.0737457969402664</v>
      </c>
      <c r="Z44" s="64"/>
      <c r="AA44" s="58">
        <f>-M44*COS(Y44)</f>
        <v>-30.470691944525409</v>
      </c>
      <c r="AB44" s="58">
        <f>-M44*SIN(Y44)</f>
        <v>6.4767455114347783</v>
      </c>
      <c r="AC44" s="64"/>
      <c r="AD44" s="82">
        <f>$AA$40/$M$40*M44</f>
        <v>-5.9866059180112014E-4</v>
      </c>
      <c r="AE44" s="82">
        <f>$AB$40/$M$40*M44</f>
        <v>-1.1531018709464316E-3</v>
      </c>
      <c r="AF44" s="22">
        <f>AA44-AD44</f>
        <v>-30.470093283933608</v>
      </c>
      <c r="AG44" s="22">
        <f>AB44-AE44</f>
        <v>6.477898613305725</v>
      </c>
      <c r="AH44" s="64"/>
      <c r="AI44" s="25">
        <f>A44</f>
        <v>3</v>
      </c>
      <c r="AJ44" s="82">
        <f t="shared" si="1"/>
        <v>721286.58323681646</v>
      </c>
      <c r="AK44" s="82">
        <f t="shared" si="1"/>
        <v>459337.61655243218</v>
      </c>
      <c r="AL44" s="66"/>
      <c r="AM44" s="9" t="str">
        <f>IF(A45=0,A44&amp;" - 1",A44&amp;" - "&amp;A45)</f>
        <v>3 - 4</v>
      </c>
      <c r="AN44" s="18">
        <f>AN43+F43+F44</f>
        <v>-32.110000000102445</v>
      </c>
      <c r="AO44" s="18">
        <f>AN44*G44</f>
        <v>208.07280000006574</v>
      </c>
      <c r="AP44" s="9" t="str">
        <f>D44&amp;","&amp;C44</f>
        <v>459337.62,721287</v>
      </c>
    </row>
    <row r="45" spans="1:44" s="46" customFormat="1">
      <c r="A45" s="20">
        <f>A44+1</f>
        <v>4</v>
      </c>
      <c r="B45" s="44"/>
      <c r="C45" s="60">
        <v>721256.53</v>
      </c>
      <c r="D45" s="60">
        <v>459344.1</v>
      </c>
      <c r="E45" s="79"/>
      <c r="F45" s="72">
        <f>IF(C46=0,C45-$C$42,C45-C46)</f>
        <v>0.82000000006519258</v>
      </c>
      <c r="G45" s="72">
        <f>IF(D46=0,D45-$D$42,D45-D46)</f>
        <v>56.179999999993015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56.185984017362564</v>
      </c>
      <c r="N45" s="22">
        <f>IF(F45=0,,ATAN(G45/F45))</f>
        <v>1.5562014215588511</v>
      </c>
      <c r="O45" s="22">
        <f>ABS(DEGREES(N45))</f>
        <v>89.163773527581213</v>
      </c>
      <c r="P45" s="24" t="str">
        <f>TEXT(INT(O45),"00")</f>
        <v>89</v>
      </c>
      <c r="Q45" s="25" t="str">
        <f>TEXT((O45-P45)*60,"00")</f>
        <v>10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10</v>
      </c>
      <c r="U45" s="24" t="str">
        <f>IF(L45="",IF(G45&gt;0,"W","E"),"")</f>
        <v>W</v>
      </c>
      <c r="V45" s="44"/>
      <c r="W45" s="22">
        <f>IF(S45="due",90*(I45+K45),S45+T45/60)</f>
        <v>89.166666666666671</v>
      </c>
      <c r="X45" s="22">
        <f>IF(R45="",W45,IF(R45="N",IF(U45="E",180+W45,180-W45),IF(U45="E",360-W45,W45)))</f>
        <v>89.166666666666671</v>
      </c>
      <c r="Y45" s="22">
        <f>RADIANS(X45)</f>
        <v>1.5562519163616106</v>
      </c>
      <c r="Z45" s="64"/>
      <c r="AA45" s="58">
        <f>-M45*COS(Y45)</f>
        <v>-0.81716320100197426</v>
      </c>
      <c r="AB45" s="58">
        <f>-M45*SIN(Y45)</f>
        <v>-56.180041334109482</v>
      </c>
      <c r="AC45" s="64"/>
      <c r="AD45" s="82">
        <f>$AA$40/$M$40*M45</f>
        <v>-1.0797687132464134E-3</v>
      </c>
      <c r="AE45" s="82">
        <f>$AB$40/$M$40*M45</f>
        <v>-2.0797816667503096E-3</v>
      </c>
      <c r="AF45" s="22">
        <f>AA45-AD45</f>
        <v>-0.81608343228872782</v>
      </c>
      <c r="AG45" s="22">
        <f>AB45-AE45</f>
        <v>-56.177961552442731</v>
      </c>
      <c r="AH45" s="64"/>
      <c r="AI45" s="25">
        <f>A45</f>
        <v>4</v>
      </c>
      <c r="AJ45" s="82">
        <f t="shared" ref="AJ45" si="2">AJ44+AF44</f>
        <v>721256.11314353254</v>
      </c>
      <c r="AK45" s="82">
        <f t="shared" ref="AK45" si="3">AK44+AG44</f>
        <v>459344.0944510455</v>
      </c>
      <c r="AL45" s="66"/>
      <c r="AM45" s="9" t="str">
        <f>IF(A46=0,A45&amp;" - 1",A45&amp;" - "&amp;A46)</f>
        <v>4 - 1</v>
      </c>
      <c r="AN45" s="18">
        <f>AN44+F44+F45</f>
        <v>-0.82000000006519258</v>
      </c>
      <c r="AO45" s="18">
        <f>AN45*G45</f>
        <v>-46.067600003656793</v>
      </c>
      <c r="AP45" s="9" t="str">
        <f>D45&amp;","&amp;C45</f>
        <v>459344.1,721256.53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2155</vt:lpstr>
      <vt:lpstr>2156</vt:lpstr>
      <vt:lpstr>2157</vt:lpstr>
      <vt:lpstr>2158</vt:lpstr>
      <vt:lpstr>2159</vt:lpstr>
      <vt:lpstr>2160</vt:lpstr>
      <vt:lpstr>2161</vt:lpstr>
      <vt:lpstr>2162</vt:lpstr>
      <vt:lpstr>2163</vt:lpstr>
      <vt:lpstr>2164</vt:lpstr>
      <vt:lpstr>'2155'!Print_Area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2007-04-06T04:38:00Z</dcterms:modified>
</cp:coreProperties>
</file>