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166" sheetId="2" r:id="rId1"/>
    <sheet name="2167" sheetId="4" r:id="rId2"/>
    <sheet name="2168" sheetId="5" r:id="rId3"/>
    <sheet name="2165" sheetId="6" r:id="rId4"/>
    <sheet name="2169" sheetId="7" r:id="rId5"/>
    <sheet name="2170" sheetId="8" r:id="rId6"/>
    <sheet name="2171" sheetId="9" r:id="rId7"/>
    <sheet name="2172" sheetId="10" r:id="rId8"/>
    <sheet name="2173" sheetId="11" r:id="rId9"/>
    <sheet name="2174" sheetId="3" r:id="rId10"/>
  </sheets>
  <definedNames>
    <definedName name="_xlnm.Print_Area" localSheetId="0">'2166'!$A$1:$AJ$43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H45" i="3" l="1"/>
  <c r="P45"/>
  <c r="Q45" s="1"/>
  <c r="I45"/>
  <c r="J45"/>
  <c r="K45" s="1"/>
  <c r="M45"/>
  <c r="AI45"/>
  <c r="H45" i="11"/>
  <c r="P45"/>
  <c r="Q45" s="1"/>
  <c r="I45"/>
  <c r="J45"/>
  <c r="K45" s="1"/>
  <c r="M45"/>
  <c r="AI45"/>
  <c r="H45" i="10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9"/>
  <c r="P45"/>
  <c r="Q45" s="1"/>
  <c r="I45"/>
  <c r="J45"/>
  <c r="K45" s="1"/>
  <c r="M45"/>
  <c r="AI45"/>
  <c r="H45" i="8"/>
  <c r="P45"/>
  <c r="Q45" s="1"/>
  <c r="I45"/>
  <c r="J45"/>
  <c r="K45" s="1"/>
  <c r="M45"/>
  <c r="AI45"/>
  <c r="H45" i="7"/>
  <c r="P45"/>
  <c r="Q45" s="1"/>
  <c r="I45"/>
  <c r="J45"/>
  <c r="K45" s="1"/>
  <c r="M45"/>
  <c r="AI45"/>
  <c r="H45" i="5"/>
  <c r="P45"/>
  <c r="Q45" s="1"/>
  <c r="I45"/>
  <c r="J45"/>
  <c r="K45" s="1"/>
  <c r="M45"/>
  <c r="AI45"/>
  <c r="H45" i="4"/>
  <c r="P45"/>
  <c r="Q45" s="1"/>
  <c r="I45"/>
  <c r="J45"/>
  <c r="K45" s="1"/>
  <c r="M45"/>
  <c r="AI45"/>
  <c r="H45" i="2"/>
  <c r="P45"/>
  <c r="Q45" s="1"/>
  <c r="I45"/>
  <c r="J45"/>
  <c r="K45" s="1"/>
  <c r="M45"/>
  <c r="AI45"/>
  <c r="H45" i="6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AP44" i="2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AN46"/>
  <c r="AO46" s="1"/>
  <c r="AO45"/>
  <c r="C28" s="1"/>
  <c r="C29" s="1"/>
  <c r="L46"/>
  <c r="L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L45"/>
  <c r="L45" i="2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AN46"/>
  <c r="AO46" s="1"/>
  <c r="AO45"/>
  <c r="L46"/>
  <c r="L45"/>
  <c r="P41" i="2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11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10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U46"/>
  <c r="T46"/>
  <c r="S46"/>
  <c r="W46" s="1"/>
  <c r="R46"/>
  <c r="X46" s="1"/>
  <c r="Y46" s="1"/>
  <c r="AB42" i="9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8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7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5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AB42" i="4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W41" i="2"/>
  <c r="U45"/>
  <c r="T45"/>
  <c r="S45"/>
  <c r="W45" s="1"/>
  <c r="R45"/>
  <c r="X45" s="1"/>
  <c r="Y45" s="1"/>
  <c r="AB42" i="6"/>
  <c r="AA42"/>
  <c r="AB44"/>
  <c r="AA44"/>
  <c r="AB43"/>
  <c r="AA43"/>
  <c r="AB41"/>
  <c r="AG41" s="1"/>
  <c r="AK42" s="1"/>
  <c r="AA41"/>
  <c r="AF41" s="1"/>
  <c r="AJ42" s="1"/>
  <c r="U45"/>
  <c r="T45"/>
  <c r="S45"/>
  <c r="W45" s="1"/>
  <c r="R45"/>
  <c r="X45" s="1"/>
  <c r="Y45" s="1"/>
  <c r="U46"/>
  <c r="T46"/>
  <c r="S46"/>
  <c r="W46" s="1"/>
  <c r="R46"/>
  <c r="X46" s="1"/>
  <c r="Y46" s="1"/>
  <c r="C28"/>
  <c r="C29" s="1"/>
  <c r="M40" i="2"/>
  <c r="P42"/>
  <c r="Q42"/>
  <c r="P43"/>
  <c r="Q43"/>
  <c r="P44"/>
  <c r="Q44"/>
  <c r="AN44"/>
  <c r="AO43"/>
  <c r="X41"/>
  <c r="Y41" s="1"/>
  <c r="AB45" i="3" l="1"/>
  <c r="AA45"/>
  <c r="AB45" i="11"/>
  <c r="AA45"/>
  <c r="AB46" i="10"/>
  <c r="AA46"/>
  <c r="AB45"/>
  <c r="AA45"/>
  <c r="AB45" i="9"/>
  <c r="AA45"/>
  <c r="AB45" i="8"/>
  <c r="AA45"/>
  <c r="AB45" i="7"/>
  <c r="AA45"/>
  <c r="AB45" i="5"/>
  <c r="AA45"/>
  <c r="AB45" i="4"/>
  <c r="AA45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AB45"/>
  <c r="AA45"/>
  <c r="AB46" i="6"/>
  <c r="AA46"/>
  <c r="AB45"/>
  <c r="AA45"/>
  <c r="AB41" i="2"/>
  <c r="AG41" s="1"/>
  <c r="AK42" s="1"/>
  <c r="AA41"/>
  <c r="AF41" s="1"/>
  <c r="AJ42" s="1"/>
  <c r="AA40" i="3" l="1"/>
  <c r="AB40"/>
  <c r="AA40" i="11"/>
  <c r="AB40"/>
  <c r="AA40" i="10"/>
  <c r="AB40"/>
  <c r="AA40" i="9"/>
  <c r="AB40"/>
  <c r="AA40" i="8"/>
  <c r="AB40"/>
  <c r="AA40" i="7"/>
  <c r="AB40"/>
  <c r="AA40" i="5"/>
  <c r="AB40"/>
  <c r="AA40" i="4"/>
  <c r="AB40"/>
  <c r="AB42" i="2"/>
  <c r="AA42"/>
  <c r="AB43"/>
  <c r="AA43"/>
  <c r="AB44"/>
  <c r="AA44"/>
  <c r="C28"/>
  <c r="C29" s="1"/>
  <c r="AA40" i="6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A40" i="2"/>
  <c r="AB40"/>
  <c r="AE46" i="6"/>
  <c r="AG46" s="1"/>
  <c r="AE45"/>
  <c r="AG45" s="1"/>
  <c r="AD46"/>
  <c r="AF46" s="1"/>
  <c r="AD45"/>
  <c r="AF45" s="1"/>
  <c r="AE42"/>
  <c r="AE43"/>
  <c r="AG43" s="1"/>
  <c r="AE44"/>
  <c r="AG44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5"/>
  <c r="AD40"/>
  <c r="AG42"/>
  <c r="AE40"/>
  <c r="AF42" i="4"/>
  <c r="AD40"/>
  <c r="AG42"/>
  <c r="AE40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6"/>
  <c r="AD40"/>
  <c r="AG42"/>
  <c r="AE40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D40" i="2"/>
  <c r="AF42"/>
  <c r="AE40"/>
  <c r="AG42"/>
  <c r="AK43" i="6"/>
  <c r="AK44" s="1"/>
  <c r="AK45" s="1"/>
  <c r="AK46" s="1"/>
  <c r="AG40"/>
  <c r="AJ43"/>
  <c r="AJ44" s="1"/>
  <c r="AJ45" s="1"/>
  <c r="AJ46" s="1"/>
  <c r="AF40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0"/>
  <c r="AK45"/>
  <c r="AK40"/>
  <c r="AJ45" i="8"/>
  <c r="AJ40"/>
  <c r="AK45"/>
  <c r="AK40"/>
  <c r="AJ45" i="7"/>
  <c r="AJ40"/>
  <c r="AK45"/>
  <c r="AK40"/>
  <c r="AJ45" i="5"/>
  <c r="AJ40"/>
  <c r="AK45"/>
  <c r="AK40"/>
  <c r="AJ45" i="4"/>
  <c r="AJ40"/>
  <c r="AK45"/>
  <c r="AK40"/>
  <c r="AG40" i="2"/>
  <c r="AK43"/>
  <c r="AK44" s="1"/>
  <c r="AF40"/>
  <c r="AJ43"/>
  <c r="AJ44" s="1"/>
  <c r="AJ40" i="6"/>
  <c r="AK40"/>
  <c r="AJ40" i="2" l="1"/>
  <c r="AJ45"/>
  <c r="AK40"/>
  <c r="AK45"/>
</calcChain>
</file>

<file path=xl/sharedStrings.xml><?xml version="1.0" encoding="utf-8"?>
<sst xmlns="http://schemas.openxmlformats.org/spreadsheetml/2006/main" count="929" uniqueCount="100">
  <si>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</si>
  <si>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</si>
  <si>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</si>
  <si>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</si>
  <si>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</si>
  <si>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</si>
  <si>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</si>
  <si>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</si>
  <si>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</si>
  <si>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</si>
  <si>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</si>
  <si>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</si>
  <si>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</si>
  <si>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</si>
  <si>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</si>
  <si>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</si>
  <si>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</si>
  <si>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</si>
  <si>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</si>
  <si>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</si>
  <si>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</si>
  <si>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</si>
  <si>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</si>
  <si>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</si>
  <si>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</si>
  <si>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</si>
  <si>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</si>
  <si>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</si>
  <si>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</si>
  <si>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</si>
  <si>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</si>
  <si>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</si>
  <si>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</si>
  <si>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</si>
  <si>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</si>
  <si>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</si>
  <si>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</si>
  <si>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</si>
  <si>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</si>
  <si>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</si>
  <si>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</si>
  <si>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</si>
  <si>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</si>
  <si>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</si>
  <si>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</si>
  <si>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</si>
  <si>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</si>
  <si>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</si>
  <si>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</si>
  <si>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</si>
  <si>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</si>
  <si>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</si>
  <si>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</si>
  <si>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</si>
  <si>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</si>
  <si>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</si>
  <si>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</si>
  <si>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2165</t>
  </si>
  <si>
    <t>Dalida, Juan</t>
  </si>
  <si>
    <t>409,C-3</t>
  </si>
  <si>
    <t>6 31 N. 124 37 E.</t>
  </si>
  <si>
    <t>Lapuz (Bo.6)</t>
  </si>
  <si>
    <t>Norala</t>
  </si>
  <si>
    <t>South Cotabato</t>
  </si>
  <si>
    <t>Mindanao</t>
  </si>
  <si>
    <t>E.E. Orodio</t>
  </si>
  <si>
    <t>635.72</t>
  </si>
  <si>
    <t>BLLM 1</t>
  </si>
  <si>
    <t>Sept.4-15, 1978</t>
  </si>
  <si>
    <t>2166</t>
  </si>
  <si>
    <t>Pamplona, Minda</t>
  </si>
  <si>
    <t>409 C-3</t>
  </si>
  <si>
    <t>Lapuz (Bo.6 )</t>
  </si>
  <si>
    <t>Sept. 4-15, 1978</t>
  </si>
  <si>
    <t>640.90</t>
  </si>
  <si>
    <t>2167</t>
  </si>
  <si>
    <t>Votilla, Carlos</t>
  </si>
  <si>
    <t>409, C-3</t>
  </si>
  <si>
    <t>646.46</t>
  </si>
  <si>
    <t>2168</t>
  </si>
  <si>
    <t>Diaz, Resurrecion</t>
  </si>
  <si>
    <t>641.34</t>
  </si>
  <si>
    <t>2169</t>
  </si>
  <si>
    <t>Bayaban, Alfredo</t>
  </si>
  <si>
    <t>642.31</t>
  </si>
  <si>
    <t>2170</t>
  </si>
  <si>
    <t>Bayaban, Maria</t>
  </si>
  <si>
    <t>643.79</t>
  </si>
  <si>
    <t>2171</t>
  </si>
  <si>
    <t>Conclebo, Vilma</t>
  </si>
  <si>
    <t>645.02</t>
  </si>
  <si>
    <t>2172</t>
  </si>
  <si>
    <t>Tolentino, Romeo</t>
  </si>
  <si>
    <t>712.09</t>
  </si>
  <si>
    <t>2173</t>
  </si>
  <si>
    <t>Gaston, Gonzalo</t>
  </si>
  <si>
    <t>717.33</t>
  </si>
  <si>
    <t>2174</t>
  </si>
  <si>
    <t>Diaz, Alberto</t>
  </si>
  <si>
    <t>729.20</t>
  </si>
</sst>
</file>

<file path=xl/styles.xml><?xml version="1.0" encoding="utf-8"?>
<styleSheet xmlns="http://schemas.openxmlformats.org/spreadsheetml/2006/main">
  <numFmts count="2">
    <numFmt numFmtId="170" formatCode="#,##0.000"/>
    <numFmt numFmtId="220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2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0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0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70" fontId="0" fillId="6" borderId="2" xfId="0" applyNumberFormat="1" applyFill="1" applyBorder="1"/>
    <xf numFmtId="170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10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69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71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72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73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74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1281.7925999968395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640.89629999841975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6.0345389246784838E-3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16911.854337640223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17000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17000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102.0552432889826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5.9617333290657992E-3</v>
      </c>
      <c r="AB40" s="91">
        <f>SUM(AB42:AB65536)</f>
        <v>-9.345564437559517E-4</v>
      </c>
      <c r="AC40" s="91"/>
      <c r="AD40" s="91">
        <f>SUM(AD42:AD65536)</f>
        <v>5.9617333290657992E-3</v>
      </c>
      <c r="AE40" s="91">
        <f>SUM(AE42:AE65536)</f>
        <v>-9.3455644375595181E-4</v>
      </c>
      <c r="AF40" s="91">
        <f>SUM(AF42:AF65536)</f>
        <v>3.7747582837255322E-15</v>
      </c>
      <c r="AG40" s="91">
        <f>SUM(AG42:AG65536)</f>
        <v>0</v>
      </c>
      <c r="AH40" s="92"/>
      <c r="AI40" s="93">
        <v>1</v>
      </c>
      <c r="AJ40" s="92">
        <f>AJ44+AF44</f>
        <v>721165.72849497455</v>
      </c>
      <c r="AK40" s="92">
        <f>AK44+AG44</f>
        <v>458501.6396444214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63.85999999998603</v>
      </c>
      <c r="G41" s="72">
        <f>IF(D42=0,D41-$D$41,D41-D42)</f>
        <v>3919.929999999993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3920.4501405450806</v>
      </c>
      <c r="N41" s="36">
        <f>IF(F41=0,,ATAN(G41/F41))</f>
        <v>1.554506660547188</v>
      </c>
      <c r="O41" s="36">
        <f>ABS(DEGREES(N41))</f>
        <v>89.066670874329589</v>
      </c>
      <c r="P41" s="37" t="str">
        <f>TEXT(INT(O41),"00")</f>
        <v>89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89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89.066666666666663</v>
      </c>
      <c r="X41" s="22">
        <f>IF(R41="",W41,IF(R41="N",IF(U41="E",180+W41,180-W41),IF(U41="E",360-W41,W41)))</f>
        <v>89.066666666666663</v>
      </c>
      <c r="Y41" s="22">
        <f>RADIANS(X41)</f>
        <v>1.5545065871096162</v>
      </c>
      <c r="Z41" s="64"/>
      <c r="AA41" s="58">
        <f>-M41*COS(Y41)</f>
        <v>-63.860287870127053</v>
      </c>
      <c r="AB41" s="58">
        <f>-M41*SIN(Y41)</f>
        <v>-3919.9299953102591</v>
      </c>
      <c r="AC41" s="64"/>
      <c r="AD41" s="22">
        <v>0</v>
      </c>
      <c r="AE41" s="22">
        <v>0</v>
      </c>
      <c r="AF41" s="22">
        <f t="shared" ref="AF41:AG43" si="0">AA41-AD41</f>
        <v>-63.860287870127053</v>
      </c>
      <c r="AG41" s="22">
        <f t="shared" si="0"/>
        <v>-3919.9299953102591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721164.76</v>
      </c>
      <c r="D42" s="60">
        <v>458530.29</v>
      </c>
      <c r="E42" s="79"/>
      <c r="F42" s="72">
        <f>IF(C43=0,C42-$C$42,C42-C43)</f>
        <v>22.239999999990687</v>
      </c>
      <c r="G42" s="72">
        <f>IF(D43=0,D42-$D$42,D42-D43)</f>
        <v>0.76999999996041879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22.253325594156141</v>
      </c>
      <c r="N42" s="36">
        <f>IF(F42=0,,ATAN(G42/F42))</f>
        <v>3.4608478135894308E-2</v>
      </c>
      <c r="O42" s="36">
        <f>ABS(DEGREES(N42))</f>
        <v>1.9829197325575305</v>
      </c>
      <c r="P42" s="37" t="str">
        <f>TEXT(INT(O42),"00")</f>
        <v>01</v>
      </c>
      <c r="Q42" s="38" t="str">
        <f>TEXT((O42-P42)*60,"00")</f>
        <v>59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59</v>
      </c>
      <c r="U42" s="40" t="str">
        <f>IF(L42="",IF(G42&gt;0,"W","E"),"")</f>
        <v>W</v>
      </c>
      <c r="V42" s="44"/>
      <c r="W42" s="22">
        <f>IF(S42="due",90*(I42+K42),S42+T42/60)</f>
        <v>1.9833333333333334</v>
      </c>
      <c r="X42" s="22">
        <f>IF(R42="",W42,IF(R42="N",IF(U42="E",180+W42,180-W42),IF(U42="E",360-W42,W42)))</f>
        <v>1.9833333333333334</v>
      </c>
      <c r="Y42" s="22">
        <f>RADIANS(X42)</f>
        <v>3.4615696831220871E-2</v>
      </c>
      <c r="Z42" s="64"/>
      <c r="AA42" s="58">
        <f>-M42*COS(Y42)</f>
        <v>-22.239994441015828</v>
      </c>
      <c r="AB42" s="58">
        <f>-M42*SIN(Y42)</f>
        <v>-0.77016054372441789</v>
      </c>
      <c r="AC42" s="64"/>
      <c r="AD42" s="82">
        <f>$AA$40/$M$40*M42</f>
        <v>1.2999664554379238E-3</v>
      </c>
      <c r="AE42" s="82">
        <f>$AB$40/$M$40*M42</f>
        <v>-2.0378167900818685E-4</v>
      </c>
      <c r="AF42" s="22">
        <f t="shared" si="0"/>
        <v>-22.241294407471266</v>
      </c>
      <c r="AG42" s="22">
        <f t="shared" si="0"/>
        <v>-0.76995676204540975</v>
      </c>
      <c r="AH42" s="63"/>
      <c r="AI42" s="38">
        <f>A42</f>
        <v>1</v>
      </c>
      <c r="AJ42" s="82">
        <f t="shared" ref="AJ42:AK44" si="1">AJ41+AF41</f>
        <v>721164.75971212983</v>
      </c>
      <c r="AK42" s="82">
        <f t="shared" si="1"/>
        <v>458530.29000468971</v>
      </c>
      <c r="AL42" s="66"/>
      <c r="AM42" s="9" t="str">
        <f>IF(A43=0,A42&amp;" - 1",A42&amp;" - "&amp;A43)</f>
        <v>1 - 2</v>
      </c>
      <c r="AN42" s="18">
        <f>F42</f>
        <v>22.239999999990687</v>
      </c>
      <c r="AO42" s="18">
        <f>AN42*G42</f>
        <v>17.124799999112543</v>
      </c>
      <c r="AP42" s="9" t="str">
        <f>D42&amp;","&amp;C42</f>
        <v>458530.29,721164.76</v>
      </c>
    </row>
    <row r="43" spans="1:44">
      <c r="A43" s="20">
        <f>A42+1</f>
        <v>2</v>
      </c>
      <c r="B43" s="44"/>
      <c r="C43" s="60">
        <v>721142.52</v>
      </c>
      <c r="D43" s="60">
        <v>458529.52</v>
      </c>
      <c r="E43" s="79"/>
      <c r="F43" s="72">
        <f>IF(C44=0,C43-$C$42,C43-C44)</f>
        <v>-0.7900000000372529</v>
      </c>
      <c r="G43" s="72">
        <f>IF(D44=0,D43-$D$42,D43-D44)</f>
        <v>28.690000000002328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28.700874551138551</v>
      </c>
      <c r="N43" s="36">
        <f>IF(F43=0,,ATAN(G43/F43))</f>
        <v>-1.5432675562403737</v>
      </c>
      <c r="O43" s="36">
        <f>ABS(DEGREES(N43))</f>
        <v>88.422717632041824</v>
      </c>
      <c r="P43" s="37" t="str">
        <f>TEXT(INT(O43),"00")</f>
        <v>88</v>
      </c>
      <c r="Q43" s="38" t="str">
        <f>TEXT((O43-P43)*60,"00")</f>
        <v>25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25</v>
      </c>
      <c r="U43" s="40" t="str">
        <f>IF(L43="",IF(G43&gt;0,"W","E"),"")</f>
        <v>W</v>
      </c>
      <c r="V43" s="44"/>
      <c r="W43" s="22">
        <f>IF(S43="due",90*(I43+K43),S43+T43/60)</f>
        <v>88.416666666666671</v>
      </c>
      <c r="X43" s="22">
        <f>IF(R43="",W43,IF(R43="N",IF(U43="E",180+W43,180-W43),IF(U43="E",360-W43,W43)))</f>
        <v>91.583333333333329</v>
      </c>
      <c r="Y43" s="22">
        <f>RADIANS(X43)</f>
        <v>1.59843070661814</v>
      </c>
      <c r="Z43" s="64"/>
      <c r="AA43" s="58">
        <f>-M43*COS(Y43)</f>
        <v>0.7930299255456511</v>
      </c>
      <c r="AB43" s="58">
        <f>-M43*SIN(Y43)</f>
        <v>-28.68991640868585</v>
      </c>
      <c r="AC43" s="64"/>
      <c r="AD43" s="82">
        <f>$AA$40/$M$40*M43</f>
        <v>1.6766111653895887E-3</v>
      </c>
      <c r="AE43" s="82">
        <f>$AB$40/$M$40*M43</f>
        <v>-2.6282419588424404E-4</v>
      </c>
      <c r="AF43" s="22">
        <f t="shared" si="0"/>
        <v>0.79135331438026146</v>
      </c>
      <c r="AG43" s="22">
        <f t="shared" si="0"/>
        <v>-28.689653584489964</v>
      </c>
      <c r="AH43" s="64"/>
      <c r="AI43" s="25">
        <f>A43</f>
        <v>2</v>
      </c>
      <c r="AJ43" s="82">
        <f t="shared" si="1"/>
        <v>721142.51841772231</v>
      </c>
      <c r="AK43" s="82">
        <f t="shared" si="1"/>
        <v>458529.52004792768</v>
      </c>
      <c r="AL43" s="66"/>
      <c r="AM43" s="9" t="str">
        <f>IF(A44=0,A43&amp;" - 1",A43&amp;" - "&amp;A44)</f>
        <v>2 - 3</v>
      </c>
      <c r="AN43" s="18">
        <f>AN42+F42+F43</f>
        <v>43.689999999944121</v>
      </c>
      <c r="AO43" s="18">
        <f>AN43*G43</f>
        <v>1253.4660999984985</v>
      </c>
      <c r="AP43" s="9" t="str">
        <f>D43&amp;","&amp;C43</f>
        <v>458529.52,721142.52</v>
      </c>
    </row>
    <row r="44" spans="1:44" s="46" customFormat="1">
      <c r="A44" s="20">
        <f>A43+1</f>
        <v>3</v>
      </c>
      <c r="B44" s="44"/>
      <c r="C44" s="60">
        <v>721143.31</v>
      </c>
      <c r="D44" s="60">
        <v>458500.83</v>
      </c>
      <c r="E44" s="79"/>
      <c r="F44" s="72">
        <f>IF(C45=0,C44-$C$42,C44-C45)</f>
        <v>-22.419999999925494</v>
      </c>
      <c r="G44" s="72">
        <f>IF(D45=0,D44-$D$42,D44-D45)</f>
        <v>-0.80999999999767169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22.434627253347788</v>
      </c>
      <c r="N44" s="22">
        <f>IF(F44=0,,ATAN(G44/F44))</f>
        <v>3.6112749959470773E-2</v>
      </c>
      <c r="O44" s="22">
        <f>ABS(DEGREES(N44))</f>
        <v>2.06910815928891</v>
      </c>
      <c r="P44" s="24" t="str">
        <f>TEXT(INT(O44),"00")</f>
        <v>02</v>
      </c>
      <c r="Q44" s="25" t="str">
        <f>TEXT((O44-P44)*60,"00")</f>
        <v>04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04</v>
      </c>
      <c r="U44" s="24" t="str">
        <f>IF(L44="",IF(G44&gt;0,"W","E"),"")</f>
        <v>E</v>
      </c>
      <c r="V44" s="44"/>
      <c r="W44" s="22">
        <f>IF(S44="due",90*(I44+K44),S44+T44/60)</f>
        <v>2.0666666666666669</v>
      </c>
      <c r="X44" s="22">
        <f>IF(R44="",W44,IF(R44="N",IF(U44="E",180+W44,180-W44),IF(U44="E",360-W44,W44)))</f>
        <v>182.06666666666666</v>
      </c>
      <c r="Y44" s="22">
        <f>RADIANS(X44)</f>
        <v>3.1776627914643427</v>
      </c>
      <c r="Z44" s="64"/>
      <c r="AA44" s="58">
        <f>-M44*COS(Y44)</f>
        <v>22.420034495359264</v>
      </c>
      <c r="AB44" s="58">
        <f>-M44*SIN(Y44)</f>
        <v>0.80904463631863377</v>
      </c>
      <c r="AC44" s="64"/>
      <c r="AD44" s="82">
        <f>$AA$40/$M$40*M44</f>
        <v>1.3105575050438429E-3</v>
      </c>
      <c r="AE44" s="82">
        <f>$AB$40/$M$40*M44</f>
        <v>-2.0544192328766415E-4</v>
      </c>
      <c r="AF44" s="22">
        <f>AA44-AD44</f>
        <v>22.418723937854221</v>
      </c>
      <c r="AG44" s="22">
        <f>AB44-AE44</f>
        <v>0.80925007824192141</v>
      </c>
      <c r="AH44" s="64"/>
      <c r="AI44" s="25">
        <f>A44</f>
        <v>3</v>
      </c>
      <c r="AJ44" s="82">
        <f t="shared" si="1"/>
        <v>721143.30977103673</v>
      </c>
      <c r="AK44" s="82">
        <f t="shared" si="1"/>
        <v>458500.83039434318</v>
      </c>
      <c r="AL44" s="66"/>
      <c r="AM44" s="9" t="str">
        <f>IF(A45=0,A44&amp;" - 1",A44&amp;" - "&amp;A45)</f>
        <v>3 - 4</v>
      </c>
      <c r="AN44" s="18">
        <f>AN43+F43+F44</f>
        <v>20.479999999981374</v>
      </c>
      <c r="AO44" s="18">
        <f>AN44*G44</f>
        <v>-16.58879999993723</v>
      </c>
      <c r="AP44" s="9" t="str">
        <f>D44&amp;","&amp;C44</f>
        <v>458500.83,721143.31</v>
      </c>
    </row>
    <row r="45" spans="1:44" s="46" customFormat="1">
      <c r="A45" s="20">
        <f>A44+1</f>
        <v>4</v>
      </c>
      <c r="B45" s="44"/>
      <c r="C45" s="60">
        <v>721165.73</v>
      </c>
      <c r="D45" s="60">
        <v>458501.64</v>
      </c>
      <c r="E45" s="79"/>
      <c r="F45" s="72">
        <f>IF(C46=0,C45-$C$42,C45-C46)</f>
        <v>0.96999999997206032</v>
      </c>
      <c r="G45" s="72">
        <f>IF(D46=0,D45-$D$42,D45-D46)</f>
        <v>-28.649999999965075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28.666415890340122</v>
      </c>
      <c r="N45" s="22">
        <f>IF(F45=0,,ATAN(G45/F45))</f>
        <v>-1.5369523609604945</v>
      </c>
      <c r="O45" s="22">
        <f>ABS(DEGREES(N45))</f>
        <v>88.060883595703814</v>
      </c>
      <c r="P45" s="24" t="str">
        <f>TEXT(INT(O45),"00")</f>
        <v>88</v>
      </c>
      <c r="Q45" s="25" t="str">
        <f>TEXT((O45-P45)*60,"00")</f>
        <v>04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04</v>
      </c>
      <c r="U45" s="24" t="str">
        <f>IF(L45="",IF(G45&gt;0,"W","E"),"")</f>
        <v>E</v>
      </c>
      <c r="V45" s="44"/>
      <c r="W45" s="22">
        <f>IF(S45="due",90*(I45+K45),S45+T45/60)</f>
        <v>88.066666666666663</v>
      </c>
      <c r="X45" s="22">
        <f>IF(R45="",W45,IF(R45="N",IF(U45="E",180+W45,180-W45),IF(U45="E",360-W45,W45)))</f>
        <v>271.93333333333334</v>
      </c>
      <c r="Y45" s="22">
        <f>RADIANS(X45)</f>
        <v>4.7461320125899134</v>
      </c>
      <c r="Z45" s="64"/>
      <c r="AA45" s="58">
        <f>-M45*COS(Y45)</f>
        <v>-0.96710824656002026</v>
      </c>
      <c r="AB45" s="58">
        <f>-M45*SIN(Y45)</f>
        <v>28.650097759647878</v>
      </c>
      <c r="AC45" s="64"/>
      <c r="AD45" s="82">
        <f>$AA$40/$M$40*M45</f>
        <v>1.6745982031944446E-3</v>
      </c>
      <c r="AE45" s="82">
        <f>$AB$40/$M$40*M45</f>
        <v>-2.6250864557585683E-4</v>
      </c>
      <c r="AF45" s="22">
        <f>AA45-AD45</f>
        <v>-0.96878284476321475</v>
      </c>
      <c r="AG45" s="22">
        <f>AB45-AE45</f>
        <v>28.650360268293454</v>
      </c>
      <c r="AH45" s="64"/>
      <c r="AI45" s="25">
        <f>A45</f>
        <v>4</v>
      </c>
      <c r="AJ45" s="82">
        <f t="shared" ref="AJ45" si="2">AJ44+AF44</f>
        <v>721165.72849497455</v>
      </c>
      <c r="AK45" s="82">
        <f t="shared" ref="AK45" si="3">AK44+AG44</f>
        <v>458501.6396444214</v>
      </c>
      <c r="AL45" s="66"/>
      <c r="AM45" s="9" t="str">
        <f>IF(A46=0,A45&amp;" - 1",A45&amp;" - "&amp;A46)</f>
        <v>4 - 1</v>
      </c>
      <c r="AN45" s="18">
        <f>AN44+F44+F45</f>
        <v>-0.96999999997206032</v>
      </c>
      <c r="AO45" s="18">
        <f>AN45*G45</f>
        <v>27.79049999916565</v>
      </c>
      <c r="AP45" s="9" t="str">
        <f>D45&amp;","&amp;C45</f>
        <v>458501.64,721165.73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19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97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 t="s">
        <v>98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 t="s">
        <v>73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1458.4096000001045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729.20480000005227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3.3356336206805436E-3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32918.499849922293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33000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33000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109.80405484176822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3.1980788133552096E-3</v>
      </c>
      <c r="AB40" s="91">
        <f>SUM(AB42:AB65536)</f>
        <v>9.4802086210321601E-4</v>
      </c>
      <c r="AC40" s="91"/>
      <c r="AD40" s="91">
        <f>SUM(AD42:AD65536)</f>
        <v>3.1980788133552092E-3</v>
      </c>
      <c r="AE40" s="91">
        <f>SUM(AE42:AE65536)</f>
        <v>9.4802086210321601E-4</v>
      </c>
      <c r="AF40" s="91">
        <f>SUM(AF42:AF65536)</f>
        <v>0</v>
      </c>
      <c r="AG40" s="91">
        <f>SUM(AG42:AG65536)</f>
        <v>-3.7747582837255322E-15</v>
      </c>
      <c r="AH40" s="92"/>
      <c r="AI40" s="93">
        <v>1</v>
      </c>
      <c r="AJ40" s="92">
        <f>AJ44+AF44</f>
        <v>721141.53594749619</v>
      </c>
      <c r="AK40" s="92">
        <f>AK44+AG44</f>
        <v>458571.85981760093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109.90000000002328</v>
      </c>
      <c r="G41" s="72">
        <f>IF(D42=0,D41-$D$41,D41-D42)</f>
        <v>3879.1699999999837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3880.7264653541197</v>
      </c>
      <c r="N41" s="36">
        <f>IF(F41=0,,ATAN(G41/F41))</f>
        <v>1.5424731001822414</v>
      </c>
      <c r="O41" s="36">
        <f>ABS(DEGREES(N41))</f>
        <v>88.377198652902237</v>
      </c>
      <c r="P41" s="37" t="str">
        <f>TEXT(INT(O41),"00")</f>
        <v>88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88.38333333333334</v>
      </c>
      <c r="X41" s="22">
        <f>IF(R41="",W41,IF(R41="N",IF(U41="E",180+W41,180-W41),IF(U41="E",360-W41,W41)))</f>
        <v>88.38333333333334</v>
      </c>
      <c r="Y41" s="22">
        <f>RADIANS(X41)</f>
        <v>1.5425801705543216</v>
      </c>
      <c r="Z41" s="64"/>
      <c r="AA41" s="58">
        <f>-M41*COS(Y41)</f>
        <v>-109.48465519560382</v>
      </c>
      <c r="AB41" s="58">
        <f>-M41*SIN(Y41)</f>
        <v>-3879.1817447983253</v>
      </c>
      <c r="AC41" s="64"/>
      <c r="AD41" s="22">
        <v>0</v>
      </c>
      <c r="AE41" s="22">
        <v>0</v>
      </c>
      <c r="AF41" s="22">
        <f t="shared" ref="AF41:AG43" si="0">AA41-AD41</f>
        <v>-109.48465519560382</v>
      </c>
      <c r="AG41" s="22">
        <f t="shared" si="0"/>
        <v>-3879.1817447983253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721118.71999999997</v>
      </c>
      <c r="D42" s="60">
        <v>458571.05</v>
      </c>
      <c r="E42" s="79"/>
      <c r="F42" s="72">
        <f>IF(C43=0,C42-$C$42,C42-C43)</f>
        <v>-0.76000000000931323</v>
      </c>
      <c r="G42" s="72">
        <f>IF(D43=0,D42-$D$42,D42-D43)</f>
        <v>32.380000000004657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32.388917857815436</v>
      </c>
      <c r="N42" s="36">
        <f>IF(F42=0,,ATAN(G42/F42))</f>
        <v>-1.5473293569197877</v>
      </c>
      <c r="O42" s="36">
        <f>ABS(DEGREES(N42))</f>
        <v>88.655441668195621</v>
      </c>
      <c r="P42" s="37" t="str">
        <f>TEXT(INT(O42),"00")</f>
        <v>88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88.65</v>
      </c>
      <c r="X42" s="22">
        <f>IF(R42="",W42,IF(R42="N",IF(U42="E",180+W42,180-W42),IF(U42="E",360-W42,W42)))</f>
        <v>91.35</v>
      </c>
      <c r="Y42" s="22">
        <f>RADIANS(X42)</f>
        <v>1.5943582716968199</v>
      </c>
      <c r="Z42" s="64"/>
      <c r="AA42" s="58">
        <f>-M42*COS(Y42)</f>
        <v>0.76307528794524171</v>
      </c>
      <c r="AB42" s="58">
        <f>-M42*SIN(Y42)</f>
        <v>-32.379927672946444</v>
      </c>
      <c r="AC42" s="64"/>
      <c r="AD42" s="82">
        <f>$AA$40/$M$40*M42</f>
        <v>9.4333776778870104E-4</v>
      </c>
      <c r="AE42" s="82">
        <f>$AB$40/$M$40*M42</f>
        <v>2.7963785011768491E-4</v>
      </c>
      <c r="AF42" s="22">
        <f t="shared" si="0"/>
        <v>0.76213195017745305</v>
      </c>
      <c r="AG42" s="22">
        <f t="shared" si="0"/>
        <v>-32.380207310796564</v>
      </c>
      <c r="AH42" s="63"/>
      <c r="AI42" s="38">
        <f>A42</f>
        <v>1</v>
      </c>
      <c r="AJ42" s="82">
        <f t="shared" ref="AJ42:AK44" si="1">AJ41+AF41</f>
        <v>721119.13534480438</v>
      </c>
      <c r="AK42" s="82">
        <f t="shared" si="1"/>
        <v>458571.03825520165</v>
      </c>
      <c r="AL42" s="66"/>
      <c r="AM42" s="9" t="str">
        <f>IF(A43=0,A42&amp;" - 1",A42&amp;" - "&amp;A43)</f>
        <v>1 - 2</v>
      </c>
      <c r="AN42" s="18">
        <f>F42</f>
        <v>-0.76000000000931323</v>
      </c>
      <c r="AO42" s="18">
        <f>AN42*G42</f>
        <v>-24.608800000305102</v>
      </c>
      <c r="AP42" s="9" t="str">
        <f>D42&amp;","&amp;C42</f>
        <v>458571.05,721118.72</v>
      </c>
    </row>
    <row r="43" spans="1:44">
      <c r="A43" s="20">
        <f>A42+1</f>
        <v>2</v>
      </c>
      <c r="B43" s="44"/>
      <c r="C43" s="60">
        <v>721119.48</v>
      </c>
      <c r="D43" s="60">
        <v>458538.67</v>
      </c>
      <c r="E43" s="79"/>
      <c r="F43" s="72">
        <f>IF(C44=0,C43-$C$42,C43-C44)</f>
        <v>-22.60999999998603</v>
      </c>
      <c r="G43" s="72">
        <f>IF(D44=0,D43-$D$42,D43-D44)</f>
        <v>-0.84000000002561137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22.625598334616729</v>
      </c>
      <c r="N43" s="36">
        <f>IF(F43=0,,ATAN(G43/F43))</f>
        <v>3.7134624061919044E-2</v>
      </c>
      <c r="O43" s="36">
        <f>ABS(DEGREES(N43))</f>
        <v>2.1276572325529148</v>
      </c>
      <c r="P43" s="37" t="str">
        <f>TEXT(INT(O43),"00")</f>
        <v>02</v>
      </c>
      <c r="Q43" s="38" t="str">
        <f>TEXT((O43-P43)*60,"00")</f>
        <v>08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08</v>
      </c>
      <c r="U43" s="40" t="str">
        <f>IF(L43="",IF(G43&gt;0,"W","E"),"")</f>
        <v>E</v>
      </c>
      <c r="V43" s="44"/>
      <c r="W43" s="22">
        <f>IF(S43="due",90*(I43+K43),S43+T43/60)</f>
        <v>2.1333333333333333</v>
      </c>
      <c r="X43" s="22">
        <f>IF(R43="",W43,IF(R43="N",IF(U43="E",180+W43,180-W43),IF(U43="E",360-W43,W43)))</f>
        <v>182.13333333333333</v>
      </c>
      <c r="Y43" s="22">
        <f>RADIANS(X43)</f>
        <v>3.1788263442990052</v>
      </c>
      <c r="Z43" s="64"/>
      <c r="AA43" s="58">
        <f>-M43*COS(Y43)</f>
        <v>22.609916673052901</v>
      </c>
      <c r="AB43" s="58">
        <f>-M43*SIN(Y43)</f>
        <v>0.84223989279527545</v>
      </c>
      <c r="AC43" s="64"/>
      <c r="AD43" s="82">
        <f>$AA$40/$M$40*M43</f>
        <v>6.5897791094959033E-4</v>
      </c>
      <c r="AE43" s="82">
        <f>$AB$40/$M$40*M43</f>
        <v>1.9534378097142252E-4</v>
      </c>
      <c r="AF43" s="22">
        <f t="shared" si="0"/>
        <v>22.609257695141952</v>
      </c>
      <c r="AG43" s="22">
        <f t="shared" si="0"/>
        <v>0.84204454901430403</v>
      </c>
      <c r="AH43" s="64"/>
      <c r="AI43" s="25">
        <f>A43</f>
        <v>2</v>
      </c>
      <c r="AJ43" s="82">
        <f t="shared" si="1"/>
        <v>721119.8974767545</v>
      </c>
      <c r="AK43" s="82">
        <f t="shared" si="1"/>
        <v>458538.65804789087</v>
      </c>
      <c r="AL43" s="66"/>
      <c r="AM43" s="9" t="str">
        <f>IF(A44=0,A43&amp;" - 1",A43&amp;" - "&amp;A44)</f>
        <v>2 - 3</v>
      </c>
      <c r="AN43" s="18">
        <f>AN42+F42+F43</f>
        <v>-24.130000000004657</v>
      </c>
      <c r="AO43" s="18">
        <f>AN43*G43</f>
        <v>20.269200000621915</v>
      </c>
      <c r="AP43" s="9" t="str">
        <f>D43&amp;","&amp;C43</f>
        <v>458538.67,721119.48</v>
      </c>
    </row>
    <row r="44" spans="1:44" s="46" customFormat="1">
      <c r="A44" s="20">
        <f>A43+1</f>
        <v>3</v>
      </c>
      <c r="B44" s="44"/>
      <c r="C44" s="60">
        <v>721142.09</v>
      </c>
      <c r="D44" s="60">
        <v>458539.51</v>
      </c>
      <c r="E44" s="79"/>
      <c r="F44" s="72">
        <f>IF(C45=0,C44-$C$42,C44-C45)</f>
        <v>0.96999999997206032</v>
      </c>
      <c r="G44" s="72">
        <f>IF(D45=0,D44-$D$42,D44-D45)</f>
        <v>-32.35999999998603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32.374534745676911</v>
      </c>
      <c r="N44" s="22">
        <f>IF(F44=0,,ATAN(G44/F44))</f>
        <v>-1.5408300216063442</v>
      </c>
      <c r="O44" s="22">
        <f>ABS(DEGREES(N44))</f>
        <v>88.283057185094975</v>
      </c>
      <c r="P44" s="24" t="str">
        <f>TEXT(INT(O44),"00")</f>
        <v>88</v>
      </c>
      <c r="Q44" s="25" t="str">
        <f>TEXT((O44-P44)*60,"00")</f>
        <v>17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17</v>
      </c>
      <c r="U44" s="24" t="str">
        <f>IF(L44="",IF(G44&gt;0,"W","E"),"")</f>
        <v>E</v>
      </c>
      <c r="V44" s="44"/>
      <c r="W44" s="22">
        <f>IF(S44="due",90*(I44+K44),S44+T44/60)</f>
        <v>88.283333333333331</v>
      </c>
      <c r="X44" s="22">
        <f>IF(R44="",W44,IF(R44="N",IF(U44="E",180+W44,180-W44),IF(U44="E",360-W44,W44)))</f>
        <v>271.7166666666667</v>
      </c>
      <c r="Y44" s="22">
        <f>RADIANS(X44)</f>
        <v>4.7423504658772595</v>
      </c>
      <c r="Z44" s="64"/>
      <c r="AA44" s="58">
        <f>-M44*COS(Y44)</f>
        <v>-0.96984403459878954</v>
      </c>
      <c r="AB44" s="58">
        <f>-M44*SIN(Y44)</f>
        <v>32.360004674715277</v>
      </c>
      <c r="AC44" s="64"/>
      <c r="AD44" s="82">
        <f>$AA$40/$M$40*M44</f>
        <v>9.4291885496925539E-4</v>
      </c>
      <c r="AE44" s="82">
        <f>$AB$40/$M$40*M44</f>
        <v>2.7951366990968676E-4</v>
      </c>
      <c r="AF44" s="22">
        <f>AA44-AD44</f>
        <v>-0.97078695345375876</v>
      </c>
      <c r="AG44" s="22">
        <f>AB44-AE44</f>
        <v>32.359725161045368</v>
      </c>
      <c r="AH44" s="64"/>
      <c r="AI44" s="25">
        <f>A44</f>
        <v>3</v>
      </c>
      <c r="AJ44" s="82">
        <f t="shared" si="1"/>
        <v>721142.50673444965</v>
      </c>
      <c r="AK44" s="82">
        <f t="shared" si="1"/>
        <v>458539.50009243988</v>
      </c>
      <c r="AL44" s="66"/>
      <c r="AM44" s="9" t="str">
        <f>IF(A45=0,A44&amp;" - 1",A44&amp;" - "&amp;A45)</f>
        <v>3 - 4</v>
      </c>
      <c r="AN44" s="18">
        <f>AN43+F43+F44</f>
        <v>-45.770000000018626</v>
      </c>
      <c r="AO44" s="18">
        <f>AN44*G44</f>
        <v>1481.1171999999633</v>
      </c>
      <c r="AP44" s="9" t="str">
        <f>D44&amp;","&amp;C44</f>
        <v>458539.51,721142.09</v>
      </c>
    </row>
    <row r="45" spans="1:44" s="46" customFormat="1">
      <c r="A45" s="20">
        <f>A44+1</f>
        <v>4</v>
      </c>
      <c r="B45" s="44"/>
      <c r="C45" s="60">
        <v>721141.12</v>
      </c>
      <c r="D45" s="60">
        <v>458571.87</v>
      </c>
      <c r="E45" s="79"/>
      <c r="F45" s="72">
        <f>IF(C46=0,C45-$C$42,C45-C46)</f>
        <v>22.400000000023283</v>
      </c>
      <c r="G45" s="72">
        <f>IF(D46=0,D45-$D$42,D45-D46)</f>
        <v>0.82000000000698492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22.415003903659141</v>
      </c>
      <c r="N45" s="22">
        <f>IF(F45=0,,ATAN(G45/F45))</f>
        <v>3.6590803790674878E-2</v>
      </c>
      <c r="O45" s="22">
        <f>ABS(DEGREES(N45))</f>
        <v>2.0964986261969645</v>
      </c>
      <c r="P45" s="24" t="str">
        <f>TEXT(INT(O45),"00")</f>
        <v>02</v>
      </c>
      <c r="Q45" s="25" t="str">
        <f>TEXT((O45-P45)*60,"00")</f>
        <v>06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06</v>
      </c>
      <c r="U45" s="24" t="str">
        <f>IF(L45="",IF(G45&gt;0,"W","E"),"")</f>
        <v>W</v>
      </c>
      <c r="V45" s="44"/>
      <c r="W45" s="22">
        <f>IF(S45="due",90*(I45+K45),S45+T45/60)</f>
        <v>2.1</v>
      </c>
      <c r="X45" s="22">
        <f>IF(R45="",W45,IF(R45="N",IF(U45="E",180+W45,180-W45),IF(U45="E",360-W45,W45)))</f>
        <v>2.1</v>
      </c>
      <c r="Y45" s="22">
        <f>RADIANS(X45)</f>
        <v>3.6651914291880923E-2</v>
      </c>
      <c r="Z45" s="64"/>
      <c r="AA45" s="58">
        <f>-M45*COS(Y45)</f>
        <v>-22.399949847585997</v>
      </c>
      <c r="AB45" s="58">
        <f>-M45*SIN(Y45)</f>
        <v>-0.8213688737020074</v>
      </c>
      <c r="AC45" s="64"/>
      <c r="AD45" s="82">
        <f>$AA$40/$M$40*M45</f>
        <v>6.5284427964766264E-4</v>
      </c>
      <c r="AE45" s="82">
        <f>$AB$40/$M$40*M45</f>
        <v>1.9352556110442172E-4</v>
      </c>
      <c r="AF45" s="22">
        <f>AA45-AD45</f>
        <v>-22.400602691865647</v>
      </c>
      <c r="AG45" s="22">
        <f>AB45-AE45</f>
        <v>-0.82156239926311181</v>
      </c>
      <c r="AH45" s="64"/>
      <c r="AI45" s="25">
        <f>A45</f>
        <v>4</v>
      </c>
      <c r="AJ45" s="82">
        <f t="shared" ref="AJ45" si="2">AJ44+AF44</f>
        <v>721141.53594749619</v>
      </c>
      <c r="AK45" s="82">
        <f t="shared" ref="AK45" si="3">AK44+AG44</f>
        <v>458571.85981760093</v>
      </c>
      <c r="AL45" s="66"/>
      <c r="AM45" s="9" t="str">
        <f>IF(A46=0,A45&amp;" - 1",A45&amp;" - "&amp;A46)</f>
        <v>4 - 1</v>
      </c>
      <c r="AN45" s="18">
        <f>AN44+F44+F45</f>
        <v>-22.400000000023283</v>
      </c>
      <c r="AO45" s="18">
        <f>AN45*G45</f>
        <v>-18.368000000175556</v>
      </c>
      <c r="AP45" s="9" t="str">
        <f>D45&amp;","&amp;C45</f>
        <v>458571.87,721141.12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13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75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76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77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73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78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721628.22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1292.9129000005153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646.45645000025763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3.6532044189922512E-3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28043.197130384262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28000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28000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102.44753167939061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-3.6192489224582403E-3</v>
      </c>
      <c r="AB40" s="91">
        <f>SUM(AB42:AB65536)</f>
        <v>4.9693034142561654E-4</v>
      </c>
      <c r="AC40" s="91"/>
      <c r="AD40" s="91">
        <f>SUM(AD42:AD65536)</f>
        <v>-3.6192489224582394E-3</v>
      </c>
      <c r="AE40" s="91">
        <f>SUM(AE42:AE65536)</f>
        <v>4.9693034142561654E-4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721142.65761377977</v>
      </c>
      <c r="AK40" s="92">
        <f>AK44+AG44</f>
        <v>458529.50403036899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721628.22</v>
      </c>
      <c r="D41" s="35">
        <f>C23</f>
        <v>462450.22</v>
      </c>
      <c r="E41" s="78"/>
      <c r="F41" s="72">
        <f>IF(C42=0,C41-$C$41,C41-C42)</f>
        <v>508.29999999993015</v>
      </c>
      <c r="G41" s="72">
        <f>IF(D42=0,D41-$D$41,D41-D42)</f>
        <v>3921.539999999979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3954.3450610182927</v>
      </c>
      <c r="N41" s="36">
        <f>IF(F41=0,,ATAN(G41/F41))</f>
        <v>1.4418975372068836</v>
      </c>
      <c r="O41" s="36">
        <f>ABS(DEGREES(N41))</f>
        <v>82.614643372262023</v>
      </c>
      <c r="P41" s="37" t="str">
        <f>TEXT(INT(O41),"00")</f>
        <v>82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82.61666666666666</v>
      </c>
      <c r="X41" s="22">
        <f>IF(R41="",W41,IF(R41="N",IF(U41="E",180+W41,180-W41),IF(U41="E",360-W41,W41)))</f>
        <v>82.61666666666666</v>
      </c>
      <c r="Y41" s="22">
        <f>RADIANS(X41)</f>
        <v>1.4419328503559818</v>
      </c>
      <c r="Z41" s="64"/>
      <c r="AA41" s="58">
        <f>-M41*COS(Y41)</f>
        <v>-508.16151775631425</v>
      </c>
      <c r="AB41" s="58">
        <f>-M41*SIN(Y41)</f>
        <v>-3921.5579472285453</v>
      </c>
      <c r="AC41" s="64"/>
      <c r="AD41" s="22">
        <v>0</v>
      </c>
      <c r="AE41" s="22">
        <v>0</v>
      </c>
      <c r="AF41" s="22">
        <f t="shared" ref="AF41:AG43" si="0">AA41-AD41</f>
        <v>-508.16151775631425</v>
      </c>
      <c r="AG41" s="22">
        <f t="shared" si="0"/>
        <v>-3921.5579472285453</v>
      </c>
      <c r="AH41" s="63"/>
      <c r="AI41" s="36" t="str">
        <f>A41</f>
        <v>BLLM 1</v>
      </c>
      <c r="AJ41" s="36">
        <f>C41</f>
        <v>721628.22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721119.92</v>
      </c>
      <c r="D42" s="60">
        <v>458528.68</v>
      </c>
      <c r="E42" s="79"/>
      <c r="F42" s="72">
        <f>IF(C43=0,C42-$C$42,C42-C43)</f>
        <v>-0.9599999999627471</v>
      </c>
      <c r="G42" s="72">
        <f>IF(D43=0,D42-$D$42,D42-D43)</f>
        <v>28.669999999983702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28.686068047032762</v>
      </c>
      <c r="N42" s="36">
        <f>IF(F42=0,,ATAN(G42/F42))</f>
        <v>-1.537324354215942</v>
      </c>
      <c r="O42" s="36">
        <f>ABS(DEGREES(N42))</f>
        <v>88.082197239248288</v>
      </c>
      <c r="P42" s="37" t="str">
        <f>TEXT(INT(O42),"00")</f>
        <v>88</v>
      </c>
      <c r="Q42" s="38" t="str">
        <f>TEXT((O42-P42)*60,"00")</f>
        <v>05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05</v>
      </c>
      <c r="U42" s="40" t="str">
        <f>IF(L42="",IF(G42&gt;0,"W","E"),"")</f>
        <v>W</v>
      </c>
      <c r="V42" s="44"/>
      <c r="W42" s="22">
        <f>IF(S42="due",90*(I42+K42),S42+T42/60)</f>
        <v>88.083333333333329</v>
      </c>
      <c r="X42" s="22">
        <f>IF(R42="",W42,IF(R42="N",IF(U42="E",180+W42,180-W42),IF(U42="E",360-W42,W42)))</f>
        <v>91.916666666666671</v>
      </c>
      <c r="Y42" s="22">
        <f>RADIANS(X42)</f>
        <v>1.6042484707914546</v>
      </c>
      <c r="Z42" s="64"/>
      <c r="AA42" s="58">
        <f>-M42*COS(Y42)</f>
        <v>0.95943151431675322</v>
      </c>
      <c r="AB42" s="58">
        <f>-M42*SIN(Y42)</f>
        <v>-28.670019029786673</v>
      </c>
      <c r="AC42" s="64"/>
      <c r="AD42" s="82">
        <f>$AA$40/$M$40*M42</f>
        <v>-1.013416518356908E-3</v>
      </c>
      <c r="AE42" s="82">
        <f>$AB$40/$M$40*M42</f>
        <v>1.3914417804990548E-4</v>
      </c>
      <c r="AF42" s="22">
        <f t="shared" si="0"/>
        <v>0.96044493083511018</v>
      </c>
      <c r="AG42" s="22">
        <f t="shared" si="0"/>
        <v>-28.670158173964722</v>
      </c>
      <c r="AH42" s="63"/>
      <c r="AI42" s="38">
        <f>A42</f>
        <v>1</v>
      </c>
      <c r="AJ42" s="82">
        <f t="shared" ref="AJ42:AK44" si="1">AJ41+AF41</f>
        <v>721120.05848224368</v>
      </c>
      <c r="AK42" s="82">
        <f t="shared" si="1"/>
        <v>458528.66205277143</v>
      </c>
      <c r="AL42" s="66"/>
      <c r="AM42" s="9" t="str">
        <f>IF(A43=0,A42&amp;" - 1",A42&amp;" - "&amp;A43)</f>
        <v>1 - 2</v>
      </c>
      <c r="AN42" s="18">
        <f>F42</f>
        <v>-0.9599999999627471</v>
      </c>
      <c r="AO42" s="18">
        <f>AN42*G42</f>
        <v>-27.523199998916311</v>
      </c>
      <c r="AP42" s="9" t="str">
        <f>D42&amp;","&amp;C42</f>
        <v>458528.68,721119.92</v>
      </c>
    </row>
    <row r="43" spans="1:44">
      <c r="A43" s="20">
        <f>A42+1</f>
        <v>2</v>
      </c>
      <c r="B43" s="44"/>
      <c r="C43" s="60">
        <v>721120.88</v>
      </c>
      <c r="D43" s="60">
        <v>458500.01</v>
      </c>
      <c r="E43" s="79"/>
      <c r="F43" s="72">
        <f>IF(C44=0,C43-$C$42,C43-C44)</f>
        <v>-22.430000000051223</v>
      </c>
      <c r="G43" s="72">
        <f>IF(D44=0,D43-$D$42,D43-D44)</f>
        <v>-0.82000000000698492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22.444983849455301</v>
      </c>
      <c r="N43" s="36">
        <f>IF(F43=0,,ATAN(G43/F43))</f>
        <v>3.6541907378710617E-2</v>
      </c>
      <c r="O43" s="36">
        <f>ABS(DEGREES(N43))</f>
        <v>2.0936970681580793</v>
      </c>
      <c r="P43" s="37" t="str">
        <f>TEXT(INT(O43),"00")</f>
        <v>02</v>
      </c>
      <c r="Q43" s="38" t="str">
        <f>TEXT((O43-P43)*60,"00")</f>
        <v>06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06</v>
      </c>
      <c r="U43" s="40" t="str">
        <f>IF(L43="",IF(G43&gt;0,"W","E"),"")</f>
        <v>E</v>
      </c>
      <c r="V43" s="44"/>
      <c r="W43" s="22">
        <f>IF(S43="due",90*(I43+K43),S43+T43/60)</f>
        <v>2.1</v>
      </c>
      <c r="X43" s="22">
        <f>IF(R43="",W43,IF(R43="N",IF(U43="E",180+W43,180-W43),IF(U43="E",360-W43,W43)))</f>
        <v>182.1</v>
      </c>
      <c r="Y43" s="22">
        <f>RADIANS(X43)</f>
        <v>3.178244567881674</v>
      </c>
      <c r="Z43" s="64"/>
      <c r="AA43" s="58">
        <f>-M43*COS(Y43)</f>
        <v>22.429909658664048</v>
      </c>
      <c r="AB43" s="58">
        <f>-M43*SIN(Y43)</f>
        <v>0.8224674501027962</v>
      </c>
      <c r="AC43" s="64"/>
      <c r="AD43" s="82">
        <f>$AA$40/$M$40*M43</f>
        <v>-7.9293256050282719E-4</v>
      </c>
      <c r="AE43" s="82">
        <f>$AB$40/$M$40*M43</f>
        <v>1.0887127590840769E-4</v>
      </c>
      <c r="AF43" s="22">
        <f t="shared" si="0"/>
        <v>22.430702591224552</v>
      </c>
      <c r="AG43" s="22">
        <f t="shared" si="0"/>
        <v>0.82235857882688779</v>
      </c>
      <c r="AH43" s="64"/>
      <c r="AI43" s="25">
        <f>A43</f>
        <v>2</v>
      </c>
      <c r="AJ43" s="82">
        <f t="shared" si="1"/>
        <v>721121.0189271745</v>
      </c>
      <c r="AK43" s="82">
        <f t="shared" si="1"/>
        <v>458499.99189459748</v>
      </c>
      <c r="AL43" s="66"/>
      <c r="AM43" s="9" t="str">
        <f>IF(A44=0,A43&amp;" - 1",A43&amp;" - "&amp;A44)</f>
        <v>2 - 3</v>
      </c>
      <c r="AN43" s="18">
        <f>AN42+F42+F43</f>
        <v>-24.349999999976717</v>
      </c>
      <c r="AO43" s="18">
        <f>AN43*G43</f>
        <v>19.967000000150989</v>
      </c>
      <c r="AP43" s="9" t="str">
        <f>D43&amp;","&amp;C43</f>
        <v>458500.01,721120.88</v>
      </c>
    </row>
    <row r="44" spans="1:44" s="46" customFormat="1">
      <c r="A44" s="20">
        <f>A43+1</f>
        <v>3</v>
      </c>
      <c r="B44" s="44"/>
      <c r="C44" s="60">
        <v>721143.31</v>
      </c>
      <c r="D44" s="60">
        <v>458500.83</v>
      </c>
      <c r="E44" s="79"/>
      <c r="F44" s="72">
        <f>IF(C45=0,C44-$C$42,C44-C45)</f>
        <v>0.7900000000372529</v>
      </c>
      <c r="G44" s="72">
        <f>IF(D45=0,D44-$D$42,D44-D45)</f>
        <v>-28.690000000002328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28.700874551138551</v>
      </c>
      <c r="N44" s="22">
        <f>IF(F44=0,,ATAN(G44/F44))</f>
        <v>-1.5432675562403737</v>
      </c>
      <c r="O44" s="22">
        <f>ABS(DEGREES(N44))</f>
        <v>88.422717632041824</v>
      </c>
      <c r="P44" s="24" t="str">
        <f>TEXT(INT(O44),"00")</f>
        <v>88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25</v>
      </c>
      <c r="U44" s="24" t="str">
        <f>IF(L44="",IF(G44&gt;0,"W","E"),"")</f>
        <v>E</v>
      </c>
      <c r="V44" s="44"/>
      <c r="W44" s="22">
        <f>IF(S44="due",90*(I44+K44),S44+T44/60)</f>
        <v>88.416666666666671</v>
      </c>
      <c r="X44" s="22">
        <f>IF(R44="",W44,IF(R44="N",IF(U44="E",180+W44,180-W44),IF(U44="E",360-W44,W44)))</f>
        <v>271.58333333333331</v>
      </c>
      <c r="Y44" s="22">
        <f>RADIANS(X44)</f>
        <v>4.7400233602079327</v>
      </c>
      <c r="Z44" s="64"/>
      <c r="AA44" s="58">
        <f>-M44*COS(Y44)</f>
        <v>-0.79302992554563467</v>
      </c>
      <c r="AB44" s="58">
        <f>-M44*SIN(Y44)</f>
        <v>28.68991640868585</v>
      </c>
      <c r="AC44" s="64"/>
      <c r="AD44" s="82">
        <f>$AA$40/$M$40*M44</f>
        <v>-1.0139396000080887E-3</v>
      </c>
      <c r="AE44" s="82">
        <f>$AB$40/$M$40*M44</f>
        <v>1.3921599823942099E-4</v>
      </c>
      <c r="AF44" s="22">
        <f>AA44-AD44</f>
        <v>-0.79201598594562661</v>
      </c>
      <c r="AG44" s="22">
        <f>AB44-AE44</f>
        <v>28.689777192687611</v>
      </c>
      <c r="AH44" s="64"/>
      <c r="AI44" s="25">
        <f>A44</f>
        <v>3</v>
      </c>
      <c r="AJ44" s="82">
        <f t="shared" si="1"/>
        <v>721143.4496297657</v>
      </c>
      <c r="AK44" s="82">
        <f t="shared" si="1"/>
        <v>458500.81425317633</v>
      </c>
      <c r="AL44" s="66"/>
      <c r="AM44" s="9" t="str">
        <f>IF(A45=0,A44&amp;" - 1",A44&amp;" - "&amp;A45)</f>
        <v>3 - 4</v>
      </c>
      <c r="AN44" s="18">
        <f>AN43+F43+F44</f>
        <v>-45.989999999990687</v>
      </c>
      <c r="AO44" s="18">
        <f>AN44*G44</f>
        <v>1319.4530999998399</v>
      </c>
      <c r="AP44" s="9" t="str">
        <f>D44&amp;","&amp;C44</f>
        <v>458500.83,721143.31</v>
      </c>
    </row>
    <row r="45" spans="1:44" s="46" customFormat="1">
      <c r="A45" s="20">
        <f>A44+1</f>
        <v>4</v>
      </c>
      <c r="B45" s="44"/>
      <c r="C45" s="60">
        <v>721142.52</v>
      </c>
      <c r="D45" s="60">
        <v>458529.52</v>
      </c>
      <c r="E45" s="79"/>
      <c r="F45" s="72">
        <f>IF(C46=0,C45-$C$42,C45-C46)</f>
        <v>22.599999999976717</v>
      </c>
      <c r="G45" s="72">
        <f>IF(D46=0,D45-$D$42,D45-D46)</f>
        <v>0.84000000002561137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22.615605231763986</v>
      </c>
      <c r="N45" s="22">
        <f>IF(F45=0,,ATAN(G45/F45))</f>
        <v>3.7151040200091599E-2</v>
      </c>
      <c r="O45" s="22">
        <f>ABS(DEGREES(N45))</f>
        <v>2.1285978079861061</v>
      </c>
      <c r="P45" s="24" t="str">
        <f>TEXT(INT(O45),"00")</f>
        <v>02</v>
      </c>
      <c r="Q45" s="25" t="str">
        <f>TEXT((O45-P45)*60,"00")</f>
        <v>08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08</v>
      </c>
      <c r="U45" s="24" t="str">
        <f>IF(L45="",IF(G45&gt;0,"W","E"),"")</f>
        <v>W</v>
      </c>
      <c r="V45" s="44"/>
      <c r="W45" s="22">
        <f>IF(S45="due",90*(I45+K45),S45+T45/60)</f>
        <v>2.1333333333333333</v>
      </c>
      <c r="X45" s="22">
        <f>IF(R45="",W45,IF(R45="N",IF(U45="E",180+W45,180-W45),IF(U45="E",360-W45,W45)))</f>
        <v>2.1333333333333333</v>
      </c>
      <c r="Y45" s="22">
        <f>RADIANS(X45)</f>
        <v>3.7233690709212362E-2</v>
      </c>
      <c r="Z45" s="64"/>
      <c r="AA45" s="58">
        <f>-M45*COS(Y45)</f>
        <v>-22.599930496357626</v>
      </c>
      <c r="AB45" s="58">
        <f>-M45*SIN(Y45)</f>
        <v>-0.84186789866054712</v>
      </c>
      <c r="AC45" s="64"/>
      <c r="AD45" s="82">
        <f>$AA$40/$M$40*M45</f>
        <v>-7.9896024359041567E-4</v>
      </c>
      <c r="AE45" s="82">
        <f>$AB$40/$M$40*M45</f>
        <v>1.0969888922788233E-4</v>
      </c>
      <c r="AF45" s="22">
        <f>AA45-AD45</f>
        <v>-22.599131536114037</v>
      </c>
      <c r="AG45" s="22">
        <f>AB45-AE45</f>
        <v>-0.84197759754977497</v>
      </c>
      <c r="AH45" s="64"/>
      <c r="AI45" s="25">
        <f>A45</f>
        <v>4</v>
      </c>
      <c r="AJ45" s="82">
        <f t="shared" ref="AJ45" si="2">AJ44+AF44</f>
        <v>721142.65761377977</v>
      </c>
      <c r="AK45" s="82">
        <f t="shared" ref="AK45" si="3">AK44+AG44</f>
        <v>458529.50403036899</v>
      </c>
      <c r="AL45" s="66"/>
      <c r="AM45" s="9" t="str">
        <f>IF(A46=0,A45&amp;" - 1",A45&amp;" - "&amp;A46)</f>
        <v>4 - 1</v>
      </c>
      <c r="AN45" s="18">
        <f>AN44+F44+F45</f>
        <v>-22.599999999976717</v>
      </c>
      <c r="AO45" s="18">
        <f>AN45*G45</f>
        <v>-18.984000000559259</v>
      </c>
      <c r="AP45" s="9" t="str">
        <f>D45&amp;","&amp;C45</f>
        <v>458529.52,721142.52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19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79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80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77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73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81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1282.669999999654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641.33499999982701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2.7827581855511293E-3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36688.281102374145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37000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37000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102.09461455143246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-2.5193962802039227E-3</v>
      </c>
      <c r="AB40" s="91">
        <f>SUM(AB42:AB65536)</f>
        <v>-1.1816875655377146E-3</v>
      </c>
      <c r="AC40" s="91"/>
      <c r="AD40" s="91">
        <f>SUM(AD42:AD65536)</f>
        <v>-2.5193962802039227E-3</v>
      </c>
      <c r="AE40" s="91">
        <f>SUM(AE42:AE65536)</f>
        <v>-1.1816875655377146E-3</v>
      </c>
      <c r="AF40" s="91">
        <f>SUM(AF42:AF65536)</f>
        <v>-8.8817841970012523E-16</v>
      </c>
      <c r="AG40" s="91">
        <f>SUM(AG42:AG65536)</f>
        <v>0</v>
      </c>
      <c r="AH40" s="92"/>
      <c r="AI40" s="93">
        <v>1</v>
      </c>
      <c r="AJ40" s="92">
        <f>AJ44+AF44</f>
        <v>721121.18157189584</v>
      </c>
      <c r="AK40" s="92">
        <f>AK44+AG44</f>
        <v>458500.00126608711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108.69999999995343</v>
      </c>
      <c r="G41" s="72">
        <f>IF(D42=0,D41-$D$41,D41-D42)</f>
        <v>3921.539999999979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3923.0462222104684</v>
      </c>
      <c r="N41" s="36">
        <f>IF(F41=0,,ATAN(G41/F41))</f>
        <v>1.5430847201817124</v>
      </c>
      <c r="O41" s="36">
        <f>ABS(DEGREES(N41))</f>
        <v>88.412241897537726</v>
      </c>
      <c r="P41" s="37" t="str">
        <f>TEXT(INT(O41),"00")</f>
        <v>88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88.416666666666671</v>
      </c>
      <c r="X41" s="22">
        <f>IF(R41="",W41,IF(R41="N",IF(U41="E",180+W41,180-W41),IF(U41="E",360-W41,W41)))</f>
        <v>88.416666666666671</v>
      </c>
      <c r="Y41" s="22">
        <f>RADIANS(X41)</f>
        <v>1.5431619469716531</v>
      </c>
      <c r="Z41" s="64"/>
      <c r="AA41" s="58">
        <f>-M41*COS(Y41)</f>
        <v>-108.39715173028807</v>
      </c>
      <c r="AB41" s="58">
        <f>-M41*SIN(Y41)</f>
        <v>-3921.5483828580504</v>
      </c>
      <c r="AC41" s="64"/>
      <c r="AD41" s="22">
        <v>0</v>
      </c>
      <c r="AE41" s="22">
        <v>0</v>
      </c>
      <c r="AF41" s="22">
        <f t="shared" ref="AF41:AG43" si="0">AA41-AD41</f>
        <v>-108.39715173028807</v>
      </c>
      <c r="AG41" s="22">
        <f t="shared" si="0"/>
        <v>-3921.5483828580504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721119.92</v>
      </c>
      <c r="D42" s="60">
        <v>458528.68</v>
      </c>
      <c r="E42" s="79"/>
      <c r="F42" s="72">
        <f>IF(C43=0,C42-$C$42,C42-C43)</f>
        <v>22.239999999990687</v>
      </c>
      <c r="G42" s="72">
        <f>IF(D43=0,D42-$D$42,D42-D43)</f>
        <v>0.77000000001862645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22.253325594158156</v>
      </c>
      <c r="N42" s="36">
        <f>IF(F42=0,,ATAN(G42/F42))</f>
        <v>3.4608478138508425E-2</v>
      </c>
      <c r="O42" s="36">
        <f>ABS(DEGREES(N42))</f>
        <v>1.9829197327073085</v>
      </c>
      <c r="P42" s="37" t="str">
        <f>TEXT(INT(O42),"00")</f>
        <v>01</v>
      </c>
      <c r="Q42" s="38" t="str">
        <f>TEXT((O42-P42)*60,"00")</f>
        <v>59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59</v>
      </c>
      <c r="U42" s="40" t="str">
        <f>IF(L42="",IF(G42&gt;0,"W","E"),"")</f>
        <v>W</v>
      </c>
      <c r="V42" s="44"/>
      <c r="W42" s="22">
        <f>IF(S42="due",90*(I42+K42),S42+T42/60)</f>
        <v>1.9833333333333334</v>
      </c>
      <c r="X42" s="22">
        <f>IF(R42="",W42,IF(R42="N",IF(U42="E",180+W42,180-W42),IF(U42="E",360-W42,W42)))</f>
        <v>1.9833333333333334</v>
      </c>
      <c r="Y42" s="22">
        <f>RADIANS(X42)</f>
        <v>3.4615696831220871E-2</v>
      </c>
      <c r="Z42" s="64"/>
      <c r="AA42" s="58">
        <f>-M42*COS(Y42)</f>
        <v>-22.239994441017842</v>
      </c>
      <c r="AB42" s="58">
        <f>-M42*SIN(Y42)</f>
        <v>-0.77016054372448761</v>
      </c>
      <c r="AC42" s="64"/>
      <c r="AD42" s="82">
        <f>$AA$40/$M$40*M42</f>
        <v>-5.4914694541350988E-4</v>
      </c>
      <c r="AE42" s="82">
        <f>$AB$40/$M$40*M42</f>
        <v>-2.5756968927319302E-4</v>
      </c>
      <c r="AF42" s="22">
        <f t="shared" si="0"/>
        <v>-22.239445294072429</v>
      </c>
      <c r="AG42" s="22">
        <f t="shared" si="0"/>
        <v>-0.76990297403521446</v>
      </c>
      <c r="AH42" s="63"/>
      <c r="AI42" s="38">
        <f>A42</f>
        <v>1</v>
      </c>
      <c r="AJ42" s="82">
        <f t="shared" ref="AJ42:AK44" si="1">AJ41+AF41</f>
        <v>721120.22284826974</v>
      </c>
      <c r="AK42" s="82">
        <f t="shared" si="1"/>
        <v>458528.67161714192</v>
      </c>
      <c r="AL42" s="66"/>
      <c r="AM42" s="9" t="str">
        <f>IF(A43=0,A42&amp;" - 1",A42&amp;" - "&amp;A43)</f>
        <v>1 - 2</v>
      </c>
      <c r="AN42" s="18">
        <f>F42</f>
        <v>22.239999999990687</v>
      </c>
      <c r="AO42" s="18">
        <f>AN42*G42</f>
        <v>17.124800000407081</v>
      </c>
      <c r="AP42" s="9" t="str">
        <f>D42&amp;","&amp;C42</f>
        <v>458528.68,721119.92</v>
      </c>
    </row>
    <row r="43" spans="1:44">
      <c r="A43" s="20">
        <f>A42+1</f>
        <v>2</v>
      </c>
      <c r="B43" s="44"/>
      <c r="C43" s="60">
        <v>721097.68</v>
      </c>
      <c r="D43" s="60">
        <v>458527.91</v>
      </c>
      <c r="E43" s="79"/>
      <c r="F43" s="72">
        <f>IF(C44=0,C43-$C$42,C43-C44)</f>
        <v>-0.77999999991152436</v>
      </c>
      <c r="G43" s="72">
        <f>IF(D44=0,D43-$D$42,D43-D44)</f>
        <v>28.709999999962747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28.72059365677741</v>
      </c>
      <c r="N43" s="36">
        <f>IF(F43=0,,ATAN(G43/F43))</f>
        <v>-1.5436347741827992</v>
      </c>
      <c r="O43" s="36">
        <f>ABS(DEGREES(N43))</f>
        <v>88.443757670304279</v>
      </c>
      <c r="P43" s="37" t="str">
        <f>TEXT(INT(O43),"00")</f>
        <v>88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27</v>
      </c>
      <c r="U43" s="40" t="str">
        <f>IF(L43="",IF(G43&gt;0,"W","E"),"")</f>
        <v>W</v>
      </c>
      <c r="V43" s="44"/>
      <c r="W43" s="22">
        <f>IF(S43="due",90*(I43+K43),S43+T43/60)</f>
        <v>88.45</v>
      </c>
      <c r="X43" s="22">
        <f>IF(R43="",W43,IF(R43="N",IF(U43="E",180+W43,180-W43),IF(U43="E",360-W43,W43)))</f>
        <v>91.55</v>
      </c>
      <c r="Y43" s="22">
        <f>RADIANS(X43)</f>
        <v>1.5978489302008088</v>
      </c>
      <c r="Z43" s="64"/>
      <c r="AA43" s="58">
        <f>-M43*COS(Y43)</f>
        <v>0.77687206357886385</v>
      </c>
      <c r="AB43" s="58">
        <f>-M43*SIN(Y43)</f>
        <v>-28.710084809950555</v>
      </c>
      <c r="AC43" s="64"/>
      <c r="AD43" s="82">
        <f>$AA$40/$M$40*M43</f>
        <v>-7.0874019302635339E-4</v>
      </c>
      <c r="AE43" s="82">
        <f>$AB$40/$M$40*M43</f>
        <v>-3.3242466851155807E-4</v>
      </c>
      <c r="AF43" s="22">
        <f t="shared" si="0"/>
        <v>0.77758080377189021</v>
      </c>
      <c r="AG43" s="22">
        <f t="shared" si="0"/>
        <v>-28.709752385282044</v>
      </c>
      <c r="AH43" s="64"/>
      <c r="AI43" s="25">
        <f>A43</f>
        <v>2</v>
      </c>
      <c r="AJ43" s="82">
        <f t="shared" si="1"/>
        <v>721097.98340297572</v>
      </c>
      <c r="AK43" s="82">
        <f t="shared" si="1"/>
        <v>458527.90171416791</v>
      </c>
      <c r="AL43" s="66"/>
      <c r="AM43" s="9" t="str">
        <f>IF(A44=0,A43&amp;" - 1",A43&amp;" - "&amp;A44)</f>
        <v>2 - 3</v>
      </c>
      <c r="AN43" s="18">
        <f>AN42+F42+F43</f>
        <v>43.700000000069849</v>
      </c>
      <c r="AO43" s="18">
        <f>AN43*G43</f>
        <v>1254.6270000003774</v>
      </c>
      <c r="AP43" s="9" t="str">
        <f>D43&amp;","&amp;C43</f>
        <v>458527.91,721097.68</v>
      </c>
    </row>
    <row r="44" spans="1:44" s="46" customFormat="1">
      <c r="A44" s="20">
        <f>A43+1</f>
        <v>3</v>
      </c>
      <c r="B44" s="44"/>
      <c r="C44" s="60">
        <v>721098.46</v>
      </c>
      <c r="D44" s="60">
        <v>458499.2</v>
      </c>
      <c r="E44" s="79"/>
      <c r="F44" s="72">
        <f>IF(C45=0,C44-$C$42,C44-C45)</f>
        <v>-22.42000000004191</v>
      </c>
      <c r="G44" s="72">
        <f>IF(D45=0,D44-$D$42,D44-D45)</f>
        <v>-0.80999999999767169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22.434627253464129</v>
      </c>
      <c r="N44" s="22">
        <f>IF(F44=0,,ATAN(G44/F44))</f>
        <v>3.6112749959283416E-2</v>
      </c>
      <c r="O44" s="22">
        <f>ABS(DEGREES(N44))</f>
        <v>2.069108159278175</v>
      </c>
      <c r="P44" s="24" t="str">
        <f>TEXT(INT(O44),"00")</f>
        <v>02</v>
      </c>
      <c r="Q44" s="25" t="str">
        <f>TEXT((O44-P44)*60,"00")</f>
        <v>04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04</v>
      </c>
      <c r="U44" s="24" t="str">
        <f>IF(L44="",IF(G44&gt;0,"W","E"),"")</f>
        <v>E</v>
      </c>
      <c r="V44" s="44"/>
      <c r="W44" s="22">
        <f>IF(S44="due",90*(I44+K44),S44+T44/60)</f>
        <v>2.0666666666666669</v>
      </c>
      <c r="X44" s="22">
        <f>IF(R44="",W44,IF(R44="N",IF(U44="E",180+W44,180-W44),IF(U44="E",360-W44,W44)))</f>
        <v>182.06666666666666</v>
      </c>
      <c r="Y44" s="22">
        <f>RADIANS(X44)</f>
        <v>3.1776627914643427</v>
      </c>
      <c r="Z44" s="64"/>
      <c r="AA44" s="58">
        <f>-M44*COS(Y44)</f>
        <v>22.42003449547553</v>
      </c>
      <c r="AB44" s="58">
        <f>-M44*SIN(Y44)</f>
        <v>0.8090446363228293</v>
      </c>
      <c r="AC44" s="64"/>
      <c r="AD44" s="82">
        <f>$AA$40/$M$40*M44</f>
        <v>-5.5362093973786435E-4</v>
      </c>
      <c r="AE44" s="82">
        <f>$AB$40/$M$40*M44</f>
        <v>-2.5966815369616507E-4</v>
      </c>
      <c r="AF44" s="22">
        <f>AA44-AD44</f>
        <v>22.420588116415267</v>
      </c>
      <c r="AG44" s="22">
        <f>AB44-AE44</f>
        <v>0.80930430447652546</v>
      </c>
      <c r="AH44" s="64"/>
      <c r="AI44" s="25">
        <f>A44</f>
        <v>3</v>
      </c>
      <c r="AJ44" s="82">
        <f t="shared" si="1"/>
        <v>721098.76098377944</v>
      </c>
      <c r="AK44" s="82">
        <f t="shared" si="1"/>
        <v>458499.19196178264</v>
      </c>
      <c r="AL44" s="66"/>
      <c r="AM44" s="9" t="str">
        <f>IF(A45=0,A44&amp;" - 1",A44&amp;" - "&amp;A45)</f>
        <v>3 - 4</v>
      </c>
      <c r="AN44" s="18">
        <f>AN43+F43+F44</f>
        <v>20.500000000116415</v>
      </c>
      <c r="AO44" s="18">
        <f>AN44*G44</f>
        <v>-16.605000000046566</v>
      </c>
      <c r="AP44" s="9" t="str">
        <f>D44&amp;","&amp;C44</f>
        <v>458499.2,721098.46</v>
      </c>
    </row>
    <row r="45" spans="1:44" s="46" customFormat="1">
      <c r="A45" s="20">
        <f>A44+1</f>
        <v>4</v>
      </c>
      <c r="B45" s="44"/>
      <c r="C45" s="60">
        <v>721120.88</v>
      </c>
      <c r="D45" s="60">
        <v>458500.01</v>
      </c>
      <c r="E45" s="79"/>
      <c r="F45" s="72">
        <f>IF(C46=0,C45-$C$42,C45-C46)</f>
        <v>0.9599999999627471</v>
      </c>
      <c r="G45" s="72">
        <f>IF(D46=0,D45-$D$42,D45-D46)</f>
        <v>-28.669999999983702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28.686068047032762</v>
      </c>
      <c r="N45" s="22">
        <f>IF(F45=0,,ATAN(G45/F45))</f>
        <v>-1.537324354215942</v>
      </c>
      <c r="O45" s="22">
        <f>ABS(DEGREES(N45))</f>
        <v>88.082197239248288</v>
      </c>
      <c r="P45" s="24" t="str">
        <f>TEXT(INT(O45),"00")</f>
        <v>88</v>
      </c>
      <c r="Q45" s="25" t="str">
        <f>TEXT((O45-P45)*60,"00")</f>
        <v>05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05</v>
      </c>
      <c r="U45" s="24" t="str">
        <f>IF(L45="",IF(G45&gt;0,"W","E"),"")</f>
        <v>E</v>
      </c>
      <c r="V45" s="44"/>
      <c r="W45" s="22">
        <f>IF(S45="due",90*(I45+K45),S45+T45/60)</f>
        <v>88.083333333333329</v>
      </c>
      <c r="X45" s="22">
        <f>IF(R45="",W45,IF(R45="N",IF(U45="E",180+W45,180-W45),IF(U45="E",360-W45,W45)))</f>
        <v>271.91666666666669</v>
      </c>
      <c r="Y45" s="22">
        <f>RADIANS(X45)</f>
        <v>4.7458411243812479</v>
      </c>
      <c r="Z45" s="64"/>
      <c r="AA45" s="58">
        <f>-M45*COS(Y45)</f>
        <v>-0.959431514316756</v>
      </c>
      <c r="AB45" s="58">
        <f>-M45*SIN(Y45)</f>
        <v>28.670019029786673</v>
      </c>
      <c r="AC45" s="64"/>
      <c r="AD45" s="82">
        <f>$AA$40/$M$40*M45</f>
        <v>-7.0788820202619519E-4</v>
      </c>
      <c r="AE45" s="82">
        <f>$AB$40/$M$40*M45</f>
        <v>-3.3202505405679849E-4</v>
      </c>
      <c r="AF45" s="22">
        <f>AA45-AD45</f>
        <v>-0.95872362611472983</v>
      </c>
      <c r="AG45" s="22">
        <f>AB45-AE45</f>
        <v>28.670351054840729</v>
      </c>
      <c r="AH45" s="64"/>
      <c r="AI45" s="25">
        <f>A45</f>
        <v>4</v>
      </c>
      <c r="AJ45" s="82">
        <f t="shared" ref="AJ45" si="2">AJ44+AF44</f>
        <v>721121.18157189584</v>
      </c>
      <c r="AK45" s="82">
        <f t="shared" ref="AK45" si="3">AK44+AG44</f>
        <v>458500.00126608711</v>
      </c>
      <c r="AL45" s="66"/>
      <c r="AM45" s="9" t="str">
        <f>IF(A46=0,A45&amp;" - 1",A45&amp;" - "&amp;A46)</f>
        <v>4 - 1</v>
      </c>
      <c r="AN45" s="18">
        <f>AN44+F44+F45</f>
        <v>-0.9599999999627471</v>
      </c>
      <c r="AO45" s="18">
        <f>AN45*G45</f>
        <v>27.523199998916311</v>
      </c>
      <c r="AP45" s="9" t="str">
        <f>D45&amp;","&amp;C45</f>
        <v>458500.01,721120.88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16" workbookViewId="0">
      <selection activeCell="C16" sqref="C16:D1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57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58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59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68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66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462540.22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1271.4402000003133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635.72010000015666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1.5357227510154098E-3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65274.187964145734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65000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65000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100.24305551059484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-1.1091269053409292E-3</v>
      </c>
      <c r="AB40" s="91">
        <f>SUM(AB42:AB65536)</f>
        <v>1.0622061362255408E-3</v>
      </c>
      <c r="AC40" s="91"/>
      <c r="AD40" s="91">
        <f>SUM(AD42:AD65536)</f>
        <v>-1.1091269053409292E-3</v>
      </c>
      <c r="AE40" s="91">
        <f>SUM(AE42:AE65536)</f>
        <v>1.0622061362255408E-3</v>
      </c>
      <c r="AF40" s="91">
        <f>SUM(AF42:AF65536)</f>
        <v>0</v>
      </c>
      <c r="AG40" s="91">
        <f>SUM(AG42:AG65536)</f>
        <v>1.5543122344752192E-15</v>
      </c>
      <c r="AH40" s="92"/>
      <c r="AI40" s="93">
        <v>1</v>
      </c>
      <c r="AJ40" s="92">
        <f>AJ44+AF44</f>
        <v>721186.83039043425</v>
      </c>
      <c r="AK40" s="92">
        <f>AK44+AG44</f>
        <v>458528.05642862961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462540.22</v>
      </c>
      <c r="E41" s="78"/>
      <c r="F41" s="72">
        <f>IF(C42=0,C41-$C$41,C41-C42)</f>
        <v>63.85999999998603</v>
      </c>
      <c r="G41" s="72">
        <f>IF(D42=0,D41-$D$41,D41-D42)</f>
        <v>4009.929999999993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4010.4384678610822</v>
      </c>
      <c r="N41" s="36">
        <f>IF(F41=0,,ATAN(G41/F41))</f>
        <v>1.5548722078981372</v>
      </c>
      <c r="O41" s="36">
        <f>ABS(DEGREES(N41))</f>
        <v>89.087615194751166</v>
      </c>
      <c r="P41" s="37" t="str">
        <f>TEXT(INT(O41),"00")</f>
        <v>89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89</v>
      </c>
      <c r="T41" s="38" t="str">
        <f>IF(L41="",IF(INT(Q41)=60,"00",Q41),L41)</f>
        <v>05</v>
      </c>
      <c r="U41" s="40" t="str">
        <f>IF(L41="",IF(G41&gt;0,"W","E"),"")</f>
        <v>W</v>
      </c>
      <c r="V41" s="41"/>
      <c r="W41" s="22">
        <f>IF(S41="due",90*(I41+K41),S41+T41/60)</f>
        <v>89.083333333333329</v>
      </c>
      <c r="X41" s="22">
        <f>IF(R41="",W41,IF(R41="N",IF(U41="E",180+W41,180-W41),IF(U41="E",360-W41,W41)))</f>
        <v>89.083333333333329</v>
      </c>
      <c r="Y41" s="22">
        <f>RADIANS(X41)</f>
        <v>1.5547974753182818</v>
      </c>
      <c r="Z41" s="64"/>
      <c r="AA41" s="58">
        <f>-M41*COS(Y41)</f>
        <v>-64.159672235318482</v>
      </c>
      <c r="AB41" s="58">
        <f>-M41*SIN(Y41)</f>
        <v>-4009.9252163798019</v>
      </c>
      <c r="AC41" s="64"/>
      <c r="AD41" s="22">
        <v>0</v>
      </c>
      <c r="AE41" s="22">
        <v>0</v>
      </c>
      <c r="AF41" s="22">
        <f t="shared" ref="AF41:AG43" si="0">AA41-AD41</f>
        <v>-64.159672235318482</v>
      </c>
      <c r="AG41" s="22">
        <f t="shared" si="0"/>
        <v>-4009.9252163798019</v>
      </c>
      <c r="AH41" s="63"/>
      <c r="AI41" s="36" t="str">
        <f>A41</f>
        <v>BLLM 1</v>
      </c>
      <c r="AJ41" s="36">
        <f>C41</f>
        <v>721228.62</v>
      </c>
      <c r="AK41" s="36">
        <f>D41</f>
        <v>462540.22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721164.76</v>
      </c>
      <c r="D42" s="60">
        <v>458530.29</v>
      </c>
      <c r="E42" s="79"/>
      <c r="F42" s="72">
        <f>IF(C43=0,C42-$C$42,C42-C43)</f>
        <v>-0.96999999997206032</v>
      </c>
      <c r="G42" s="72">
        <f>IF(D43=0,D42-$D$42,D42-D43)</f>
        <v>28.649999999965075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28.666415890340122</v>
      </c>
      <c r="N42" s="36">
        <f>IF(F42=0,,ATAN(G42/F42))</f>
        <v>-1.5369523609604945</v>
      </c>
      <c r="O42" s="36">
        <f>ABS(DEGREES(N42))</f>
        <v>88.060883595703814</v>
      </c>
      <c r="P42" s="37" t="str">
        <f>TEXT(INT(O42),"00")</f>
        <v>88</v>
      </c>
      <c r="Q42" s="38" t="str">
        <f>TEXT((O42-P42)*60,"00")</f>
        <v>04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04</v>
      </c>
      <c r="U42" s="40" t="str">
        <f>IF(L42="",IF(G42&gt;0,"W","E"),"")</f>
        <v>W</v>
      </c>
      <c r="V42" s="44"/>
      <c r="W42" s="22">
        <f>IF(S42="due",90*(I42+K42),S42+T42/60)</f>
        <v>88.066666666666663</v>
      </c>
      <c r="X42" s="22">
        <f>IF(R42="",W42,IF(R42="N",IF(U42="E",180+W42,180-W42),IF(U42="E",360-W42,W42)))</f>
        <v>91.933333333333337</v>
      </c>
      <c r="Y42" s="22">
        <f>RADIANS(X42)</f>
        <v>1.6045393590001205</v>
      </c>
      <c r="Z42" s="64"/>
      <c r="AA42" s="58">
        <f>-M42*COS(Y42)</f>
        <v>0.96710824656003025</v>
      </c>
      <c r="AB42" s="58">
        <f>-M42*SIN(Y42)</f>
        <v>-28.650097759647878</v>
      </c>
      <c r="AC42" s="64"/>
      <c r="AD42" s="82">
        <f>$AA$40/$M$40*M42</f>
        <v>-3.1717601764751221E-4</v>
      </c>
      <c r="AE42" s="82">
        <f>$AB$40/$M$40*M42</f>
        <v>3.0375812775473865E-4</v>
      </c>
      <c r="AF42" s="22">
        <f t="shared" si="0"/>
        <v>0.96742542257767772</v>
      </c>
      <c r="AG42" s="22">
        <f t="shared" si="0"/>
        <v>-28.650401517775631</v>
      </c>
      <c r="AH42" s="63"/>
      <c r="AI42" s="38">
        <f>A42</f>
        <v>1</v>
      </c>
      <c r="AJ42" s="82">
        <f t="shared" ref="AJ42:AK44" si="1">AJ41+AF41</f>
        <v>721164.46032776462</v>
      </c>
      <c r="AK42" s="82">
        <f t="shared" si="1"/>
        <v>458530.29478362016</v>
      </c>
      <c r="AL42" s="66"/>
      <c r="AM42" s="9" t="str">
        <f>IF(A43=0,A42&amp;" - 1",A42&amp;" - "&amp;A43)</f>
        <v>1 - 2</v>
      </c>
      <c r="AN42" s="18">
        <f>F42</f>
        <v>-0.96999999997206032</v>
      </c>
      <c r="AO42" s="18">
        <f>AN42*G42</f>
        <v>-27.79049999916565</v>
      </c>
      <c r="AP42" s="9" t="str">
        <f>D42&amp;","&amp;C42</f>
        <v>458530.29,721164.76</v>
      </c>
    </row>
    <row r="43" spans="1:44">
      <c r="A43" s="20">
        <f>A42+1</f>
        <v>2</v>
      </c>
      <c r="B43" s="44"/>
      <c r="C43" s="60">
        <v>721165.73</v>
      </c>
      <c r="D43" s="60">
        <v>458501.64</v>
      </c>
      <c r="E43" s="79"/>
      <c r="F43" s="72">
        <f>IF(C44=0,C43-$C$42,C43-C44)</f>
        <v>-22.430000000051223</v>
      </c>
      <c r="G43" s="72">
        <f>IF(D44=0,D43-$D$42,D43-D44)</f>
        <v>-0.82000000000698492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22.444983849455301</v>
      </c>
      <c r="N43" s="36">
        <f>IF(F43=0,,ATAN(G43/F43))</f>
        <v>3.6541907378710617E-2</v>
      </c>
      <c r="O43" s="36">
        <f>ABS(DEGREES(N43))</f>
        <v>2.0936970681580793</v>
      </c>
      <c r="P43" s="37" t="str">
        <f>TEXT(INT(O43),"00")</f>
        <v>02</v>
      </c>
      <c r="Q43" s="38" t="str">
        <f>TEXT((O43-P43)*60,"00")</f>
        <v>06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06</v>
      </c>
      <c r="U43" s="40" t="str">
        <f>IF(L43="",IF(G43&gt;0,"W","E"),"")</f>
        <v>E</v>
      </c>
      <c r="V43" s="44"/>
      <c r="W43" s="22">
        <f>IF(S43="due",90*(I43+K43),S43+T43/60)</f>
        <v>2.1</v>
      </c>
      <c r="X43" s="22">
        <f>IF(R43="",W43,IF(R43="N",IF(U43="E",180+W43,180-W43),IF(U43="E",360-W43,W43)))</f>
        <v>182.1</v>
      </c>
      <c r="Y43" s="22">
        <f>RADIANS(X43)</f>
        <v>3.178244567881674</v>
      </c>
      <c r="Z43" s="64"/>
      <c r="AA43" s="58">
        <f>-M43*COS(Y43)</f>
        <v>22.429909658664048</v>
      </c>
      <c r="AB43" s="58">
        <f>-M43*SIN(Y43)</f>
        <v>0.8224674501027962</v>
      </c>
      <c r="AC43" s="64"/>
      <c r="AD43" s="82">
        <f>$AA$40/$M$40*M43</f>
        <v>-2.4833975132314653E-4</v>
      </c>
      <c r="AE43" s="82">
        <f>$AB$40/$M$40*M43</f>
        <v>2.3783392725748237E-4</v>
      </c>
      <c r="AF43" s="22">
        <f t="shared" si="0"/>
        <v>22.430157998415371</v>
      </c>
      <c r="AG43" s="22">
        <f t="shared" si="0"/>
        <v>0.82222961617553869</v>
      </c>
      <c r="AH43" s="64"/>
      <c r="AI43" s="25">
        <f>A43</f>
        <v>2</v>
      </c>
      <c r="AJ43" s="82">
        <f t="shared" si="1"/>
        <v>721165.42775318725</v>
      </c>
      <c r="AK43" s="82">
        <f t="shared" si="1"/>
        <v>458501.64438210241</v>
      </c>
      <c r="AL43" s="66"/>
      <c r="AM43" s="9" t="str">
        <f>IF(A44=0,A43&amp;" - 1",A43&amp;" - "&amp;A44)</f>
        <v>2 - 3</v>
      </c>
      <c r="AN43" s="18">
        <f>AN42+F42+F43</f>
        <v>-24.369999999995343</v>
      </c>
      <c r="AO43" s="18">
        <f>AN43*G43</f>
        <v>19.983400000166405</v>
      </c>
      <c r="AP43" s="9" t="str">
        <f>D43&amp;","&amp;C43</f>
        <v>458501.64,721165.73</v>
      </c>
    </row>
    <row r="44" spans="1:44" s="46" customFormat="1">
      <c r="A44" s="20">
        <f>A43+1</f>
        <v>3</v>
      </c>
      <c r="B44" s="44"/>
      <c r="C44" s="60">
        <v>721188.16</v>
      </c>
      <c r="D44" s="60">
        <v>458502.46</v>
      </c>
      <c r="E44" s="79"/>
      <c r="F44" s="72">
        <f>IF(C45=0,C44-$C$42,C44-C45)</f>
        <v>1.0300000000279397</v>
      </c>
      <c r="G44" s="72">
        <f>IF(D45=0,D44-$D$42,D44-D45)</f>
        <v>-25.589999999967404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25.610720411546204</v>
      </c>
      <c r="N44" s="22">
        <f>IF(F44=0,,ATAN(G44/F44))</f>
        <v>-1.5305679439922688</v>
      </c>
      <c r="O44" s="22">
        <f>ABS(DEGREES(N44))</f>
        <v>87.695083448772763</v>
      </c>
      <c r="P44" s="24" t="str">
        <f>TEXT(INT(O44),"00")</f>
        <v>87</v>
      </c>
      <c r="Q44" s="25" t="str">
        <f>TEXT((O44-P44)*60,"00")</f>
        <v>42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42</v>
      </c>
      <c r="U44" s="24" t="str">
        <f>IF(L44="",IF(G44&gt;0,"W","E"),"")</f>
        <v>E</v>
      </c>
      <c r="V44" s="44"/>
      <c r="W44" s="22">
        <f>IF(S44="due",90*(I44+K44),S44+T44/60)</f>
        <v>87.7</v>
      </c>
      <c r="X44" s="22">
        <f>IF(R44="",W44,IF(R44="N",IF(U44="E",180+W44,180-W44),IF(U44="E",360-W44,W44)))</f>
        <v>272.3</v>
      </c>
      <c r="Y44" s="22">
        <f>RADIANS(X44)</f>
        <v>4.7525315531805594</v>
      </c>
      <c r="Z44" s="64"/>
      <c r="AA44" s="58">
        <f>-M44*COS(Y44)</f>
        <v>-1.0278041181655646</v>
      </c>
      <c r="AB44" s="58">
        <f>-M44*SIN(Y44)</f>
        <v>25.590088290060105</v>
      </c>
      <c r="AC44" s="64"/>
      <c r="AD44" s="82">
        <f>$AA$40/$M$40*M44</f>
        <v>-2.8336665247207855E-4</v>
      </c>
      <c r="AE44" s="82">
        <f>$AB$40/$M$40*M44</f>
        <v>2.7137904202676529E-4</v>
      </c>
      <c r="AF44" s="22">
        <f>AA44-AD44</f>
        <v>-1.0275207515130926</v>
      </c>
      <c r="AG44" s="22">
        <f>AB44-AE44</f>
        <v>25.58981691101808</v>
      </c>
      <c r="AH44" s="64"/>
      <c r="AI44" s="25">
        <f>A44</f>
        <v>3</v>
      </c>
      <c r="AJ44" s="82">
        <f t="shared" si="1"/>
        <v>721187.85791118571</v>
      </c>
      <c r="AK44" s="82">
        <f t="shared" si="1"/>
        <v>458502.46661171858</v>
      </c>
      <c r="AL44" s="66"/>
      <c r="AM44" s="9" t="str">
        <f>IF(A45=0,A44&amp;" - 1",A44&amp;" - "&amp;A45)</f>
        <v>3 - 4</v>
      </c>
      <c r="AN44" s="18">
        <f>AN43+F43+F44</f>
        <v>-45.770000000018626</v>
      </c>
      <c r="AO44" s="18">
        <f>AN44*G44</f>
        <v>1171.2542999989846</v>
      </c>
      <c r="AP44" s="9" t="str">
        <f>D44&amp;","&amp;C44</f>
        <v>458502.46,721188.16</v>
      </c>
    </row>
    <row r="45" spans="1:44" s="46" customFormat="1">
      <c r="A45" s="20">
        <f t="shared" ref="A45:A46" si="2">A44+1</f>
        <v>4</v>
      </c>
      <c r="B45" s="44"/>
      <c r="C45" s="60">
        <v>721187.13</v>
      </c>
      <c r="D45" s="60">
        <v>458528.05</v>
      </c>
      <c r="E45" s="79"/>
      <c r="F45" s="72">
        <f t="shared" ref="F45:F46" si="3">IF(C46=0,C45-$C$42,C45-C46)</f>
        <v>3.1199999999953434</v>
      </c>
      <c r="G45" s="72">
        <f t="shared" ref="G45:G46" si="4">IF(D46=0,D45-$D$42,D45-D46)</f>
        <v>-2.9000000000232831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4.2596243965995386</v>
      </c>
      <c r="N45" s="22">
        <f t="shared" ref="N45:N46" si="11">IF(F45=0,,ATAN(G45/F45))</f>
        <v>-0.74886956874697785</v>
      </c>
      <c r="O45" s="22">
        <f t="shared" ref="O45:O46" si="12">ABS(DEGREES(N45))</f>
        <v>42.907065694983885</v>
      </c>
      <c r="P45" s="24" t="str">
        <f t="shared" ref="P45:P46" si="13">TEXT(INT(O45),"00")</f>
        <v>42</v>
      </c>
      <c r="Q45" s="25" t="str">
        <f t="shared" ref="Q45:Q46" si="14">TEXT((O45-P45)*60,"00")</f>
        <v>54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42</v>
      </c>
      <c r="T45" s="25" t="str">
        <f t="shared" ref="T45:T46" si="17">IF(L45="",IF(INT(Q45)=60,"00",Q45),L45)</f>
        <v>54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42.9</v>
      </c>
      <c r="X45" s="22">
        <f t="shared" ref="X45:X46" si="20">IF(R45="",W45,IF(R45="N",IF(U45="E",180+W45,180-W45),IF(U45="E",360-W45,W45)))</f>
        <v>317.10000000000002</v>
      </c>
      <c r="Y45" s="22">
        <f t="shared" ref="Y45:Y46" si="21">RADIANS(X45)</f>
        <v>5.5344390580740193</v>
      </c>
      <c r="Z45" s="64"/>
      <c r="AA45" s="58">
        <f t="shared" ref="AA45:AA46" si="22">-M45*COS(Y45)</f>
        <v>-3.1203576032304658</v>
      </c>
      <c r="AB45" s="58">
        <f t="shared" ref="AB45:AB46" si="23">-M45*SIN(Y45)</f>
        <v>2.8996152206918433</v>
      </c>
      <c r="AC45" s="64"/>
      <c r="AD45" s="82">
        <f t="shared" ref="AD45:AD46" si="24">$AA$40/$M$40*M45</f>
        <v>-4.713008797318467E-5</v>
      </c>
      <c r="AE45" s="82">
        <f t="shared" ref="AE45:AE46" si="25">$AB$40/$M$40*M45</f>
        <v>4.513628549167513E-5</v>
      </c>
      <c r="AF45" s="22">
        <f t="shared" ref="AF45:AF46" si="26">AA45-AD45</f>
        <v>-3.1203104731424927</v>
      </c>
      <c r="AG45" s="22">
        <f t="shared" ref="AG45:AG46" si="27">AB45-AE45</f>
        <v>2.8995700844063514</v>
      </c>
      <c r="AH45" s="64"/>
      <c r="AI45" s="25">
        <f t="shared" ref="AI45:AI46" si="28">A45</f>
        <v>4</v>
      </c>
      <c r="AJ45" s="82">
        <f t="shared" ref="AJ45:AJ46" si="29">AJ44+AF44</f>
        <v>721186.83039043425</v>
      </c>
      <c r="AK45" s="82">
        <f t="shared" ref="AK45:AK46" si="30">AK44+AG44</f>
        <v>458528.05642862961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-41.619999999995343</v>
      </c>
      <c r="AO45" s="18">
        <f t="shared" ref="AO45:AO46" si="33">AN45*G45</f>
        <v>120.69800000095553</v>
      </c>
      <c r="AP45" s="9" t="str">
        <f t="shared" ref="AP45:AP46" si="34">D45&amp;","&amp;C45</f>
        <v>458528.05,721187.13</v>
      </c>
    </row>
    <row r="46" spans="1:44" s="46" customFormat="1">
      <c r="A46" s="20">
        <f t="shared" si="2"/>
        <v>5</v>
      </c>
      <c r="B46" s="44"/>
      <c r="C46" s="60">
        <v>721184.01</v>
      </c>
      <c r="D46" s="60">
        <v>458530.95</v>
      </c>
      <c r="E46" s="79"/>
      <c r="F46" s="72">
        <f t="shared" si="3"/>
        <v>19.25</v>
      </c>
      <c r="G46" s="72">
        <f t="shared" si="4"/>
        <v>0.66000000003259629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19.261310962653685</v>
      </c>
      <c r="N46" s="22">
        <f t="shared" si="11"/>
        <v>3.4272289352490742E-2</v>
      </c>
      <c r="O46" s="22">
        <f t="shared" si="12"/>
        <v>1.9636575341488685</v>
      </c>
      <c r="P46" s="24" t="str">
        <f t="shared" si="13"/>
        <v>01</v>
      </c>
      <c r="Q46" s="25" t="str">
        <f t="shared" si="14"/>
        <v>58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58</v>
      </c>
      <c r="U46" s="24" t="str">
        <f t="shared" si="18"/>
        <v>W</v>
      </c>
      <c r="V46" s="44"/>
      <c r="W46" s="22">
        <f t="shared" si="19"/>
        <v>1.9666666666666668</v>
      </c>
      <c r="X46" s="22">
        <f t="shared" si="20"/>
        <v>1.9666666666666668</v>
      </c>
      <c r="Y46" s="22">
        <f t="shared" si="21"/>
        <v>3.4324808622555152E-2</v>
      </c>
      <c r="Z46" s="64"/>
      <c r="AA46" s="58">
        <f t="shared" si="22"/>
        <v>-19.249965310733387</v>
      </c>
      <c r="AB46" s="58">
        <f t="shared" si="23"/>
        <v>-0.66101099507064109</v>
      </c>
      <c r="AC46" s="64"/>
      <c r="AD46" s="82">
        <f t="shared" si="24"/>
        <v>-2.131143959250073E-4</v>
      </c>
      <c r="AE46" s="82">
        <f t="shared" si="25"/>
        <v>2.0409875369487943E-4</v>
      </c>
      <c r="AF46" s="22">
        <f t="shared" si="26"/>
        <v>-19.249752196337461</v>
      </c>
      <c r="AG46" s="22">
        <f t="shared" si="27"/>
        <v>-0.66121509382433596</v>
      </c>
      <c r="AH46" s="64"/>
      <c r="AI46" s="25">
        <f t="shared" si="28"/>
        <v>5</v>
      </c>
      <c r="AJ46" s="82">
        <f t="shared" si="29"/>
        <v>721183.71007996111</v>
      </c>
      <c r="AK46" s="82">
        <f t="shared" si="30"/>
        <v>458530.95599871402</v>
      </c>
      <c r="AL46" s="66"/>
      <c r="AM46" s="9" t="str">
        <f t="shared" si="31"/>
        <v>5 - 1</v>
      </c>
      <c r="AN46" s="18">
        <f t="shared" si="32"/>
        <v>-19.25</v>
      </c>
      <c r="AO46" s="18">
        <f t="shared" si="33"/>
        <v>-12.705000000627479</v>
      </c>
      <c r="AP46" s="9" t="str">
        <f t="shared" si="34"/>
        <v>458530.95,721184.01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14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82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83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71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73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84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721228.68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1284.6186000004957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642.30930000024784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7.5284172973517759E-3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13573.214370129826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14000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14000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102.18482184474908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5.600251523340205E-3</v>
      </c>
      <c r="AB40" s="91">
        <f>SUM(AB42:AB65536)</f>
        <v>5.0313268506817499E-3</v>
      </c>
      <c r="AC40" s="91"/>
      <c r="AD40" s="91">
        <f>SUM(AD42:AD65536)</f>
        <v>5.6002515233402068E-3</v>
      </c>
      <c r="AE40" s="91">
        <f>SUM(AE42:AE65536)</f>
        <v>5.0313268506817499E-3</v>
      </c>
      <c r="AF40" s="91">
        <f>SUM(AF42:AF65536)</f>
        <v>0</v>
      </c>
      <c r="AG40" s="91">
        <f>SUM(AG42:AG65536)</f>
        <v>-2.6645352591003757E-15</v>
      </c>
      <c r="AH40" s="92"/>
      <c r="AI40" s="93">
        <v>1</v>
      </c>
      <c r="AJ40" s="92">
        <f>AJ44+AF44</f>
        <v>721097.9260255855</v>
      </c>
      <c r="AK40" s="92">
        <f>AK44+AG44</f>
        <v>458527.89875462733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721228.68</v>
      </c>
      <c r="D41" s="35">
        <f>C23</f>
        <v>462450.22</v>
      </c>
      <c r="E41" s="78"/>
      <c r="F41" s="72">
        <f>IF(C42=0,C41-$C$41,C41-C42)</f>
        <v>153.2400000001071</v>
      </c>
      <c r="G41" s="72">
        <f>IF(D42=0,D41-$D$41,D41-D42)</f>
        <v>3923.0699999999488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3926.0617318758032</v>
      </c>
      <c r="N41" s="36">
        <f>IF(F41=0,,ATAN(G41/F41))</f>
        <v>1.5317549295261177</v>
      </c>
      <c r="O41" s="36">
        <f>ABS(DEGREES(N41))</f>
        <v>87.763092710205385</v>
      </c>
      <c r="P41" s="37" t="str">
        <f>TEXT(INT(O41),"00")</f>
        <v>87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87.766666666666666</v>
      </c>
      <c r="X41" s="22">
        <f>IF(R41="",W41,IF(R41="N",IF(U41="E",180+W41,180-W41),IF(U41="E",360-W41,W41)))</f>
        <v>87.766666666666666</v>
      </c>
      <c r="Y41" s="22">
        <f>RADIANS(X41)</f>
        <v>1.5318173068336898</v>
      </c>
      <c r="Z41" s="64"/>
      <c r="AA41" s="58">
        <f>-M41*COS(Y41)</f>
        <v>-152.9952891581261</v>
      </c>
      <c r="AB41" s="58">
        <f>-M41*SIN(Y41)</f>
        <v>-3923.0795510663625</v>
      </c>
      <c r="AC41" s="64"/>
      <c r="AD41" s="22">
        <v>0</v>
      </c>
      <c r="AE41" s="22">
        <v>0</v>
      </c>
      <c r="AF41" s="22">
        <f t="shared" ref="AF41:AG43" si="0">AA41-AD41</f>
        <v>-152.9952891581261</v>
      </c>
      <c r="AG41" s="22">
        <f t="shared" si="0"/>
        <v>-3923.0795510663625</v>
      </c>
      <c r="AH41" s="63"/>
      <c r="AI41" s="36" t="str">
        <f>A41</f>
        <v>BLLM 1</v>
      </c>
      <c r="AJ41" s="36">
        <f>C41</f>
        <v>721228.68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721075.44</v>
      </c>
      <c r="D42" s="60">
        <v>458527.15</v>
      </c>
      <c r="E42" s="79"/>
      <c r="F42" s="72">
        <f>IF(C43=0,C42-$C$42,C42-C43)</f>
        <v>-0.60000000009313226</v>
      </c>
      <c r="G42" s="72">
        <f>IF(D43=0,D42-$D$42,D42-D43)</f>
        <v>28.770000000018626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28.776255837081784</v>
      </c>
      <c r="N42" s="36">
        <f>IF(F42=0,,ATAN(G42/F42))</f>
        <v>-1.5499442921719464</v>
      </c>
      <c r="O42" s="36">
        <f>ABS(DEGREES(N42))</f>
        <v>88.805266421844294</v>
      </c>
      <c r="P42" s="37" t="str">
        <f>TEXT(INT(O42),"00")</f>
        <v>88</v>
      </c>
      <c r="Q42" s="38" t="str">
        <f>TEXT((O42-P42)*60,"00")</f>
        <v>48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48</v>
      </c>
      <c r="U42" s="40" t="str">
        <f>IF(L42="",IF(G42&gt;0,"W","E"),"")</f>
        <v>W</v>
      </c>
      <c r="V42" s="44"/>
      <c r="W42" s="22">
        <f>IF(S42="due",90*(I42+K42),S42+T42/60)</f>
        <v>88.8</v>
      </c>
      <c r="X42" s="22">
        <f>IF(R42="",W42,IF(R42="N",IF(U42="E",180+W42,180-W42),IF(U42="E",360-W42,W42)))</f>
        <v>91.2</v>
      </c>
      <c r="Y42" s="22">
        <f>RADIANS(X42)</f>
        <v>1.5917402778188285</v>
      </c>
      <c r="Z42" s="64"/>
      <c r="AA42" s="58">
        <f>-M42*COS(Y42)</f>
        <v>0.60264443241106735</v>
      </c>
      <c r="AB42" s="58">
        <f>-M42*SIN(Y42)</f>
        <v>-28.769944728644639</v>
      </c>
      <c r="AC42" s="64"/>
      <c r="AD42" s="82">
        <f>$AA$40/$M$40*M42</f>
        <v>1.5770861824517229E-3</v>
      </c>
      <c r="AE42" s="82">
        <f>$AB$40/$M$40*M42</f>
        <v>1.4168713713193883E-3</v>
      </c>
      <c r="AF42" s="22">
        <f t="shared" si="0"/>
        <v>0.60106734622861568</v>
      </c>
      <c r="AG42" s="22">
        <f t="shared" si="0"/>
        <v>-28.771361600015958</v>
      </c>
      <c r="AH42" s="63"/>
      <c r="AI42" s="38">
        <f>A42</f>
        <v>1</v>
      </c>
      <c r="AJ42" s="82">
        <f t="shared" ref="AJ42:AK44" si="1">AJ41+AF41</f>
        <v>721075.68471084198</v>
      </c>
      <c r="AK42" s="82">
        <f t="shared" si="1"/>
        <v>458527.14044893358</v>
      </c>
      <c r="AL42" s="66"/>
      <c r="AM42" s="9" t="str">
        <f>IF(A43=0,A42&amp;" - 1",A42&amp;" - "&amp;A43)</f>
        <v>1 - 2</v>
      </c>
      <c r="AN42" s="18">
        <f>F42</f>
        <v>-0.60000000009313226</v>
      </c>
      <c r="AO42" s="18">
        <f>AN42*G42</f>
        <v>-17.262000002690591</v>
      </c>
      <c r="AP42" s="9" t="str">
        <f>D42&amp;","&amp;C42</f>
        <v>458527.15,721075.44</v>
      </c>
    </row>
    <row r="43" spans="1:44">
      <c r="A43" s="20">
        <f>A42+1</f>
        <v>2</v>
      </c>
      <c r="B43" s="44"/>
      <c r="C43" s="60">
        <v>721076.04</v>
      </c>
      <c r="D43" s="60">
        <v>458498.38</v>
      </c>
      <c r="E43" s="79"/>
      <c r="F43" s="72">
        <f>IF(C44=0,C43-$C$42,C43-C44)</f>
        <v>-22.419999999925494</v>
      </c>
      <c r="G43" s="72">
        <f>IF(D44=0,D43-$D$42,D43-D44)</f>
        <v>-0.82000000000698492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22.434990528116355</v>
      </c>
      <c r="N43" s="36">
        <f>IF(F43=0,,ATAN(G43/F43))</f>
        <v>3.6558191662792831E-2</v>
      </c>
      <c r="O43" s="36">
        <f>ABS(DEGREES(N43))</f>
        <v>2.0946300889083824</v>
      </c>
      <c r="P43" s="37" t="str">
        <f>TEXT(INT(O43),"00")</f>
        <v>02</v>
      </c>
      <c r="Q43" s="38" t="str">
        <f>TEXT((O43-P43)*60,"00")</f>
        <v>06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06</v>
      </c>
      <c r="U43" s="40" t="str">
        <f>IF(L43="",IF(G43&gt;0,"W","E"),"")</f>
        <v>E</v>
      </c>
      <c r="V43" s="44"/>
      <c r="W43" s="22">
        <f>IF(S43="due",90*(I43+K43),S43+T43/60)</f>
        <v>2.1</v>
      </c>
      <c r="X43" s="22">
        <f>IF(R43="",W43,IF(R43="N",IF(U43="E",180+W43,180-W43),IF(U43="E",360-W43,W43)))</f>
        <v>182.1</v>
      </c>
      <c r="Y43" s="22">
        <f>RADIANS(X43)</f>
        <v>3.178244567881674</v>
      </c>
      <c r="Z43" s="64"/>
      <c r="AA43" s="58">
        <f>-M43*COS(Y43)</f>
        <v>22.419923048901882</v>
      </c>
      <c r="AB43" s="58">
        <f>-M43*SIN(Y43)</f>
        <v>0.82210125774664078</v>
      </c>
      <c r="AC43" s="64"/>
      <c r="AD43" s="82">
        <f>$AA$40/$M$40*M43</f>
        <v>1.2295523700388286E-3</v>
      </c>
      <c r="AE43" s="82">
        <f>$AB$40/$M$40*M43</f>
        <v>1.1046432160971952E-3</v>
      </c>
      <c r="AF43" s="22">
        <f t="shared" si="0"/>
        <v>22.418693496531844</v>
      </c>
      <c r="AG43" s="22">
        <f t="shared" si="0"/>
        <v>0.82099661453054362</v>
      </c>
      <c r="AH43" s="64"/>
      <c r="AI43" s="25">
        <f>A43</f>
        <v>2</v>
      </c>
      <c r="AJ43" s="82">
        <f t="shared" si="1"/>
        <v>721076.28577818815</v>
      </c>
      <c r="AK43" s="82">
        <f t="shared" si="1"/>
        <v>458498.36908733356</v>
      </c>
      <c r="AL43" s="66"/>
      <c r="AM43" s="9" t="str">
        <f>IF(A44=0,A43&amp;" - 1",A43&amp;" - "&amp;A44)</f>
        <v>2 - 3</v>
      </c>
      <c r="AN43" s="18">
        <f>AN42+F42+F43</f>
        <v>-23.620000000111759</v>
      </c>
      <c r="AO43" s="18">
        <f>AN43*G43</f>
        <v>19.368400000256624</v>
      </c>
      <c r="AP43" s="9" t="str">
        <f>D43&amp;","&amp;C43</f>
        <v>458498.38,721076.04</v>
      </c>
    </row>
    <row r="44" spans="1:44" s="46" customFormat="1">
      <c r="A44" s="20">
        <f>A43+1</f>
        <v>3</v>
      </c>
      <c r="B44" s="44"/>
      <c r="C44" s="60">
        <v>721098.46</v>
      </c>
      <c r="D44" s="60">
        <v>458499.2</v>
      </c>
      <c r="E44" s="79"/>
      <c r="F44" s="72">
        <f>IF(C45=0,C44-$C$42,C44-C45)</f>
        <v>0.77999999991152436</v>
      </c>
      <c r="G44" s="72">
        <f>IF(D45=0,D44-$D$42,D44-D45)</f>
        <v>-28.709999999962747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28.72059365677741</v>
      </c>
      <c r="N44" s="22">
        <f>IF(F44=0,,ATAN(G44/F44))</f>
        <v>-1.5436347741827992</v>
      </c>
      <c r="O44" s="22">
        <f>ABS(DEGREES(N44))</f>
        <v>88.443757670304279</v>
      </c>
      <c r="P44" s="24" t="str">
        <f>TEXT(INT(O44),"00")</f>
        <v>88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27</v>
      </c>
      <c r="U44" s="24" t="str">
        <f>IF(L44="",IF(G44&gt;0,"W","E"),"")</f>
        <v>E</v>
      </c>
      <c r="V44" s="44"/>
      <c r="W44" s="22">
        <f>IF(S44="due",90*(I44+K44),S44+T44/60)</f>
        <v>88.45</v>
      </c>
      <c r="X44" s="22">
        <f>IF(R44="",W44,IF(R44="N",IF(U44="E",180+W44,180-W44),IF(U44="E",360-W44,W44)))</f>
        <v>271.55</v>
      </c>
      <c r="Y44" s="22">
        <f>RADIANS(X44)</f>
        <v>4.7394415837906019</v>
      </c>
      <c r="Z44" s="64"/>
      <c r="AA44" s="58">
        <f>-M44*COS(Y44)</f>
        <v>-0.77687206357886041</v>
      </c>
      <c r="AB44" s="58">
        <f>-M44*SIN(Y44)</f>
        <v>28.710084809950555</v>
      </c>
      <c r="AC44" s="64"/>
      <c r="AD44" s="82">
        <f>$AA$40/$M$40*M44</f>
        <v>1.5740356099262296E-3</v>
      </c>
      <c r="AE44" s="82">
        <f>$AB$40/$M$40*M44</f>
        <v>1.4141307037987424E-3</v>
      </c>
      <c r="AF44" s="22">
        <f>AA44-AD44</f>
        <v>-0.7784460991887866</v>
      </c>
      <c r="AG44" s="22">
        <f>AB44-AE44</f>
        <v>28.708670679246755</v>
      </c>
      <c r="AH44" s="64"/>
      <c r="AI44" s="25">
        <f>A44</f>
        <v>3</v>
      </c>
      <c r="AJ44" s="82">
        <f t="shared" si="1"/>
        <v>721098.70447168464</v>
      </c>
      <c r="AK44" s="82">
        <f t="shared" si="1"/>
        <v>458499.19008394808</v>
      </c>
      <c r="AL44" s="66"/>
      <c r="AM44" s="9" t="str">
        <f>IF(A45=0,A44&amp;" - 1",A44&amp;" - "&amp;A45)</f>
        <v>3 - 4</v>
      </c>
      <c r="AN44" s="18">
        <f>AN43+F43+F44</f>
        <v>-45.260000000125729</v>
      </c>
      <c r="AO44" s="18">
        <f>AN44*G44</f>
        <v>1299.4146000019236</v>
      </c>
      <c r="AP44" s="9" t="str">
        <f>D44&amp;","&amp;C44</f>
        <v>458499.2,721098.46</v>
      </c>
    </row>
    <row r="45" spans="1:44" s="46" customFormat="1">
      <c r="A45" s="20">
        <f>A44+1</f>
        <v>4</v>
      </c>
      <c r="B45" s="44"/>
      <c r="C45" s="60">
        <v>721097.68</v>
      </c>
      <c r="D45" s="60">
        <v>458527.91</v>
      </c>
      <c r="E45" s="79"/>
      <c r="F45" s="72">
        <f>IF(C46=0,C45-$C$42,C45-C46)</f>
        <v>22.240000000107102</v>
      </c>
      <c r="G45" s="72">
        <f>IF(D46=0,D45-$D$42,D45-D46)</f>
        <v>0.75999999995110556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22.252981822773538</v>
      </c>
      <c r="N45" s="22">
        <f>IF(F45=0,,ATAN(G45/F45))</f>
        <v>3.415936923476709E-2</v>
      </c>
      <c r="O45" s="22">
        <f>ABS(DEGREES(N45))</f>
        <v>1.9571876879811827</v>
      </c>
      <c r="P45" s="24" t="str">
        <f>TEXT(INT(O45),"00")</f>
        <v>01</v>
      </c>
      <c r="Q45" s="25" t="str">
        <f>TEXT((O45-P45)*60,"00")</f>
        <v>57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57</v>
      </c>
      <c r="U45" s="24" t="str">
        <f>IF(L45="",IF(G45&gt;0,"W","E"),"")</f>
        <v>W</v>
      </c>
      <c r="V45" s="44"/>
      <c r="W45" s="22">
        <f>IF(S45="due",90*(I45+K45),S45+T45/60)</f>
        <v>1.95</v>
      </c>
      <c r="X45" s="22">
        <f>IF(R45="",W45,IF(R45="N",IF(U45="E",180+W45,180-W45),IF(U45="E",360-W45,W45)))</f>
        <v>1.95</v>
      </c>
      <c r="Y45" s="22">
        <f>RADIANS(X45)</f>
        <v>3.4033920413889425E-2</v>
      </c>
      <c r="Z45" s="64"/>
      <c r="AA45" s="58">
        <f>-M45*COS(Y45)</f>
        <v>-22.24009516621075</v>
      </c>
      <c r="AB45" s="58">
        <f>-M45*SIN(Y45)</f>
        <v>-0.75721001220187623</v>
      </c>
      <c r="AC45" s="64"/>
      <c r="AD45" s="82">
        <f>$AA$40/$M$40*M45</f>
        <v>1.2195773609234247E-3</v>
      </c>
      <c r="AE45" s="82">
        <f>$AB$40/$M$40*M45</f>
        <v>1.0956815594664244E-3</v>
      </c>
      <c r="AF45" s="22">
        <f>AA45-AD45</f>
        <v>-22.241314743571674</v>
      </c>
      <c r="AG45" s="22">
        <f>AB45-AE45</f>
        <v>-0.7583056937613426</v>
      </c>
      <c r="AH45" s="64"/>
      <c r="AI45" s="25">
        <f>A45</f>
        <v>4</v>
      </c>
      <c r="AJ45" s="82">
        <f t="shared" ref="AJ45" si="2">AJ44+AF44</f>
        <v>721097.9260255855</v>
      </c>
      <c r="AK45" s="82">
        <f t="shared" ref="AK45" si="3">AK44+AG44</f>
        <v>458527.89875462733</v>
      </c>
      <c r="AL45" s="66"/>
      <c r="AM45" s="9" t="str">
        <f>IF(A46=0,A45&amp;" - 1",A45&amp;" - "&amp;A46)</f>
        <v>4 - 1</v>
      </c>
      <c r="AN45" s="18">
        <f>AN44+F44+F45</f>
        <v>-22.240000000107102</v>
      </c>
      <c r="AO45" s="18">
        <f>AN45*G45</f>
        <v>-16.902399998993985</v>
      </c>
      <c r="AP45" s="9" t="str">
        <f>D45&amp;","&amp;C45</f>
        <v>458527.91,721097.68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2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85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86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77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73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87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1287.0138000018337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643.50690000091686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5.9452297756380596E-3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17206.616262013838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17000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17000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102.29728733890272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-3.4714882162281135E-3</v>
      </c>
      <c r="AB40" s="91">
        <f>SUM(AB42:AB65536)</f>
        <v>4.8264403704720849E-3</v>
      </c>
      <c r="AC40" s="91"/>
      <c r="AD40" s="91">
        <f>SUM(AD42:AD65536)</f>
        <v>-3.4714882162281135E-3</v>
      </c>
      <c r="AE40" s="91">
        <f>SUM(AE42:AE65536)</f>
        <v>4.8264403704720849E-3</v>
      </c>
      <c r="AF40" s="91">
        <f>SUM(AF42:AF65536)</f>
        <v>2.2204460492503131E-15</v>
      </c>
      <c r="AG40" s="91">
        <f>SUM(AG42:AG65536)</f>
        <v>0</v>
      </c>
      <c r="AH40" s="92"/>
      <c r="AI40" s="93">
        <v>1</v>
      </c>
      <c r="AJ40" s="92">
        <f>AJ44+AF44</f>
        <v>721076.2264699873</v>
      </c>
      <c r="AK40" s="92">
        <f>AK44+AG44</f>
        <v>458498.37420153647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153.18000000005122</v>
      </c>
      <c r="G41" s="72">
        <f>IF(D42=0,D41-$D$41,D41-D42)</f>
        <v>3923.0699999999488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3926.0593904447769</v>
      </c>
      <c r="N41" s="36">
        <f>IF(F41=0,,ATAN(G41/F41))</f>
        <v>1.5317702003799134</v>
      </c>
      <c r="O41" s="36">
        <f>ABS(DEGREES(N41))</f>
        <v>87.763967665677441</v>
      </c>
      <c r="P41" s="37" t="str">
        <f>TEXT(INT(O41),"00")</f>
        <v>87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87.766666666666666</v>
      </c>
      <c r="X41" s="22">
        <f>IF(R41="",W41,IF(R41="N",IF(U41="E",180+W41,180-W41),IF(U41="E",360-W41,W41)))</f>
        <v>87.766666666666666</v>
      </c>
      <c r="Y41" s="22">
        <f>RADIANS(X41)</f>
        <v>1.5318173068336898</v>
      </c>
      <c r="Z41" s="64"/>
      <c r="AA41" s="58">
        <f>-M41*COS(Y41)</f>
        <v>-152.99519791454884</v>
      </c>
      <c r="AB41" s="58">
        <f>-M41*SIN(Y41)</f>
        <v>-3923.077211413854</v>
      </c>
      <c r="AC41" s="64"/>
      <c r="AD41" s="22">
        <v>0</v>
      </c>
      <c r="AE41" s="22">
        <v>0</v>
      </c>
      <c r="AF41" s="22">
        <f t="shared" ref="AF41:AG43" si="0">AA41-AD41</f>
        <v>-152.99519791454884</v>
      </c>
      <c r="AG41" s="22">
        <f t="shared" si="0"/>
        <v>-3923.077211413854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721075.44</v>
      </c>
      <c r="D42" s="60">
        <v>458527.15</v>
      </c>
      <c r="E42" s="79"/>
      <c r="F42" s="72">
        <f>IF(C43=0,C42-$C$42,C42-C43)</f>
        <v>22.239999999990687</v>
      </c>
      <c r="G42" s="72">
        <f>IF(D43=0,D42-$D$42,D42-D43)</f>
        <v>0.76000000000931323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22.25298182265918</v>
      </c>
      <c r="N42" s="36">
        <f>IF(F42=0,,ATAN(G42/F42))</f>
        <v>3.415936923755996E-2</v>
      </c>
      <c r="O42" s="36">
        <f>ABS(DEGREES(N42))</f>
        <v>1.9571876881412025</v>
      </c>
      <c r="P42" s="37" t="str">
        <f>TEXT(INT(O42),"00")</f>
        <v>01</v>
      </c>
      <c r="Q42" s="38" t="str">
        <f>TEXT((O42-P42)*60,"00")</f>
        <v>57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57</v>
      </c>
      <c r="U42" s="40" t="str">
        <f>IF(L42="",IF(G42&gt;0,"W","E"),"")</f>
        <v>W</v>
      </c>
      <c r="V42" s="44"/>
      <c r="W42" s="22">
        <f>IF(S42="due",90*(I42+K42),S42+T42/60)</f>
        <v>1.95</v>
      </c>
      <c r="X42" s="22">
        <f>IF(R42="",W42,IF(R42="N",IF(U42="E",180+W42,180-W42),IF(U42="E",360-W42,W42)))</f>
        <v>1.95</v>
      </c>
      <c r="Y42" s="22">
        <f>RADIANS(X42)</f>
        <v>3.4033920413889425E-2</v>
      </c>
      <c r="Z42" s="64"/>
      <c r="AA42" s="58">
        <f>-M42*COS(Y42)</f>
        <v>-22.240095166096459</v>
      </c>
      <c r="AB42" s="58">
        <f>-M42*SIN(Y42)</f>
        <v>-0.75721001219798489</v>
      </c>
      <c r="AC42" s="64"/>
      <c r="AD42" s="82">
        <f>$AA$40/$M$40*M42</f>
        <v>-7.5516141417683428E-4</v>
      </c>
      <c r="AE42" s="82">
        <f>$AB$40/$M$40*M42</f>
        <v>1.0499075061144801E-3</v>
      </c>
      <c r="AF42" s="22">
        <f t="shared" si="0"/>
        <v>-22.239340004682283</v>
      </c>
      <c r="AG42" s="22">
        <f t="shared" si="0"/>
        <v>-0.75825991970409934</v>
      </c>
      <c r="AH42" s="63"/>
      <c r="AI42" s="38">
        <f>A42</f>
        <v>1</v>
      </c>
      <c r="AJ42" s="82">
        <f t="shared" ref="AJ42:AK44" si="1">AJ41+AF41</f>
        <v>721075.62480208545</v>
      </c>
      <c r="AK42" s="82">
        <f t="shared" si="1"/>
        <v>458527.14278858609</v>
      </c>
      <c r="AL42" s="66"/>
      <c r="AM42" s="9" t="str">
        <f>IF(A43=0,A42&amp;" - 1",A42&amp;" - "&amp;A43)</f>
        <v>1 - 2</v>
      </c>
      <c r="AN42" s="18">
        <f>F42</f>
        <v>22.239999999990687</v>
      </c>
      <c r="AO42" s="18">
        <f>AN42*G42</f>
        <v>16.90240000020005</v>
      </c>
      <c r="AP42" s="9" t="str">
        <f>D42&amp;","&amp;C42</f>
        <v>458527.15,721075.44</v>
      </c>
    </row>
    <row r="43" spans="1:44">
      <c r="A43" s="20">
        <f>A42+1</f>
        <v>2</v>
      </c>
      <c r="B43" s="44"/>
      <c r="C43" s="60">
        <v>721053.2</v>
      </c>
      <c r="D43" s="60">
        <v>458526.39</v>
      </c>
      <c r="E43" s="79"/>
      <c r="F43" s="72">
        <f>IF(C44=0,C43-$C$42,C43-C44)</f>
        <v>-0.42000000004190952</v>
      </c>
      <c r="G43" s="72">
        <f>IF(D44=0,D43-$D$42,D43-D44)</f>
        <v>28.830000000016298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28.833059150929078</v>
      </c>
      <c r="N43" s="36">
        <f>IF(F43=0,,ATAN(G43/F43))</f>
        <v>-1.556229199099715</v>
      </c>
      <c r="O43" s="36">
        <f>ABS(DEGREES(N43))</f>
        <v>89.16536506343796</v>
      </c>
      <c r="P43" s="37" t="str">
        <f>TEXT(INT(O43),"00")</f>
        <v>89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10</v>
      </c>
      <c r="U43" s="40" t="str">
        <f>IF(L43="",IF(G43&gt;0,"W","E"),"")</f>
        <v>W</v>
      </c>
      <c r="V43" s="44"/>
      <c r="W43" s="22">
        <f>IF(S43="due",90*(I43+K43),S43+T43/60)</f>
        <v>89.166666666666671</v>
      </c>
      <c r="X43" s="22">
        <f>IF(R43="",W43,IF(R43="N",IF(U43="E",180+W43,180-W43),IF(U43="E",360-W43,W43)))</f>
        <v>90.833333333333329</v>
      </c>
      <c r="Y43" s="22">
        <f>RADIANS(X43)</f>
        <v>1.5853407372281827</v>
      </c>
      <c r="Z43" s="64"/>
      <c r="AA43" s="58">
        <f>-M43*COS(Y43)</f>
        <v>0.41934506127314114</v>
      </c>
      <c r="AB43" s="58">
        <f>-M43*SIN(Y43)</f>
        <v>-28.830009533827088</v>
      </c>
      <c r="AC43" s="64"/>
      <c r="AD43" s="82">
        <f>$AA$40/$M$40*M43</f>
        <v>-9.7845825323457803E-4</v>
      </c>
      <c r="AE43" s="82">
        <f>$AB$40/$M$40*M43</f>
        <v>1.3603590506679252E-3</v>
      </c>
      <c r="AF43" s="22">
        <f t="shared" si="0"/>
        <v>0.4203235195263757</v>
      </c>
      <c r="AG43" s="22">
        <f t="shared" si="0"/>
        <v>-28.831369892877756</v>
      </c>
      <c r="AH43" s="64"/>
      <c r="AI43" s="25">
        <f>A43</f>
        <v>2</v>
      </c>
      <c r="AJ43" s="82">
        <f t="shared" si="1"/>
        <v>721053.38546208083</v>
      </c>
      <c r="AK43" s="82">
        <f t="shared" si="1"/>
        <v>458526.38452866639</v>
      </c>
      <c r="AL43" s="66"/>
      <c r="AM43" s="9" t="str">
        <f>IF(A44=0,A43&amp;" - 1",A43&amp;" - "&amp;A44)</f>
        <v>2 - 3</v>
      </c>
      <c r="AN43" s="18">
        <f>AN42+F42+F43</f>
        <v>44.059999999939464</v>
      </c>
      <c r="AO43" s="18">
        <f>AN43*G43</f>
        <v>1270.2497999989728</v>
      </c>
      <c r="AP43" s="9" t="str">
        <f>D43&amp;","&amp;C43</f>
        <v>458526.39,721053.2</v>
      </c>
    </row>
    <row r="44" spans="1:44" s="46" customFormat="1">
      <c r="A44" s="20">
        <f>A43+1</f>
        <v>3</v>
      </c>
      <c r="B44" s="44"/>
      <c r="C44" s="60">
        <v>721053.62</v>
      </c>
      <c r="D44" s="60">
        <v>458497.56</v>
      </c>
      <c r="E44" s="79"/>
      <c r="F44" s="72">
        <f>IF(C45=0,C44-$C$42,C44-C45)</f>
        <v>-22.42000000004191</v>
      </c>
      <c r="G44" s="72">
        <f>IF(D45=0,D44-$D$42,D44-D45)</f>
        <v>-0.82000000000698492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22.434990528232692</v>
      </c>
      <c r="N44" s="22">
        <f>IF(F44=0,,ATAN(G44/F44))</f>
        <v>3.6558191662603171E-2</v>
      </c>
      <c r="O44" s="22">
        <f>ABS(DEGREES(N44))</f>
        <v>2.0946300888975156</v>
      </c>
      <c r="P44" s="24" t="str">
        <f>TEXT(INT(O44),"00")</f>
        <v>02</v>
      </c>
      <c r="Q44" s="25" t="str">
        <f>TEXT((O44-P44)*60,"00")</f>
        <v>06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06</v>
      </c>
      <c r="U44" s="24" t="str">
        <f>IF(L44="",IF(G44&gt;0,"W","E"),"")</f>
        <v>E</v>
      </c>
      <c r="V44" s="44"/>
      <c r="W44" s="22">
        <f>IF(S44="due",90*(I44+K44),S44+T44/60)</f>
        <v>2.1</v>
      </c>
      <c r="X44" s="22">
        <f>IF(R44="",W44,IF(R44="N",IF(U44="E",180+W44,180-W44),IF(U44="E",360-W44,W44)))</f>
        <v>182.1</v>
      </c>
      <c r="Y44" s="22">
        <f>RADIANS(X44)</f>
        <v>3.178244567881674</v>
      </c>
      <c r="Z44" s="64"/>
      <c r="AA44" s="58">
        <f>-M44*COS(Y44)</f>
        <v>22.419923049018141</v>
      </c>
      <c r="AB44" s="58">
        <f>-M44*SIN(Y44)</f>
        <v>0.82210125775090381</v>
      </c>
      <c r="AC44" s="64"/>
      <c r="AD44" s="82">
        <f>$AA$40/$M$40*M44</f>
        <v>-7.6133793256833511E-4</v>
      </c>
      <c r="AE44" s="82">
        <f>$AB$40/$M$40*M44</f>
        <v>1.0584947735504887E-3</v>
      </c>
      <c r="AF44" s="22">
        <f>AA44-AD44</f>
        <v>22.420684386950711</v>
      </c>
      <c r="AG44" s="22">
        <f>AB44-AE44</f>
        <v>0.82104276297735335</v>
      </c>
      <c r="AH44" s="64"/>
      <c r="AI44" s="25">
        <f>A44</f>
        <v>3</v>
      </c>
      <c r="AJ44" s="82">
        <f t="shared" si="1"/>
        <v>721053.80578560033</v>
      </c>
      <c r="AK44" s="82">
        <f t="shared" si="1"/>
        <v>458497.55315877352</v>
      </c>
      <c r="AL44" s="66"/>
      <c r="AM44" s="9" t="str">
        <f>IF(A45=0,A44&amp;" - 1",A44&amp;" - "&amp;A45)</f>
        <v>3 - 4</v>
      </c>
      <c r="AN44" s="18">
        <f>AN43+F43+F44</f>
        <v>21.219999999855645</v>
      </c>
      <c r="AO44" s="18">
        <f>AN44*G44</f>
        <v>-17.400400000029848</v>
      </c>
      <c r="AP44" s="9" t="str">
        <f>D44&amp;","&amp;C44</f>
        <v>458497.56,721053.62</v>
      </c>
    </row>
    <row r="45" spans="1:44" s="46" customFormat="1">
      <c r="A45" s="20">
        <f>A44+1</f>
        <v>4</v>
      </c>
      <c r="B45" s="44"/>
      <c r="C45" s="60">
        <v>721076.04</v>
      </c>
      <c r="D45" s="60">
        <v>458498.38</v>
      </c>
      <c r="E45" s="79"/>
      <c r="F45" s="72">
        <f>IF(C46=0,C45-$C$42,C45-C46)</f>
        <v>0.60000000009313226</v>
      </c>
      <c r="G45" s="72">
        <f>IF(D46=0,D45-$D$42,D45-D46)</f>
        <v>-28.770000000018626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28.776255837081784</v>
      </c>
      <c r="N45" s="22">
        <f>IF(F45=0,,ATAN(G45/F45))</f>
        <v>-1.5499442921719464</v>
      </c>
      <c r="O45" s="22">
        <f>ABS(DEGREES(N45))</f>
        <v>88.805266421844294</v>
      </c>
      <c r="P45" s="24" t="str">
        <f>TEXT(INT(O45),"00")</f>
        <v>88</v>
      </c>
      <c r="Q45" s="25" t="str">
        <f>TEXT((O45-P45)*60,"00")</f>
        <v>48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48</v>
      </c>
      <c r="U45" s="24" t="str">
        <f>IF(L45="",IF(G45&gt;0,"W","E"),"")</f>
        <v>E</v>
      </c>
      <c r="V45" s="44"/>
      <c r="W45" s="22">
        <f>IF(S45="due",90*(I45+K45),S45+T45/60)</f>
        <v>88.8</v>
      </c>
      <c r="X45" s="22">
        <f>IF(R45="",W45,IF(R45="N",IF(U45="E",180+W45,180-W45),IF(U45="E",360-W45,W45)))</f>
        <v>271.2</v>
      </c>
      <c r="Y45" s="22">
        <f>RADIANS(X45)</f>
        <v>4.7333329314086212</v>
      </c>
      <c r="Z45" s="64"/>
      <c r="AA45" s="58">
        <f>-M45*COS(Y45)</f>
        <v>-0.60264443241105115</v>
      </c>
      <c r="AB45" s="58">
        <f>-M45*SIN(Y45)</f>
        <v>28.769944728644639</v>
      </c>
      <c r="AC45" s="64"/>
      <c r="AD45" s="82">
        <f>$AA$40/$M$40*M45</f>
        <v>-9.7653061624836633E-4</v>
      </c>
      <c r="AE45" s="82">
        <f>$AB$40/$M$40*M45</f>
        <v>1.3576790401391913E-3</v>
      </c>
      <c r="AF45" s="22">
        <f>AA45-AD45</f>
        <v>-0.60166790179480278</v>
      </c>
      <c r="AG45" s="22">
        <f>AB45-AE45</f>
        <v>28.768587049604498</v>
      </c>
      <c r="AH45" s="64"/>
      <c r="AI45" s="25">
        <f>A45</f>
        <v>4</v>
      </c>
      <c r="AJ45" s="82">
        <f t="shared" ref="AJ45" si="2">AJ44+AF44</f>
        <v>721076.2264699873</v>
      </c>
      <c r="AK45" s="82">
        <f t="shared" ref="AK45" si="3">AK44+AG44</f>
        <v>458498.37420153647</v>
      </c>
      <c r="AL45" s="66"/>
      <c r="AM45" s="9" t="str">
        <f>IF(A46=0,A45&amp;" - 1",A45&amp;" - "&amp;A46)</f>
        <v>4 - 1</v>
      </c>
      <c r="AN45" s="18">
        <f>AN44+F44+F45</f>
        <v>-0.60000000009313226</v>
      </c>
      <c r="AO45" s="18">
        <f>AN45*G45</f>
        <v>17.262000002690591</v>
      </c>
      <c r="AP45" s="9" t="str">
        <f>D45&amp;","&amp;C45</f>
        <v>458498.38,721076.04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19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88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89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77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73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90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1290.0401999989676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645.02009999948382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3.3998480162634351E-3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30128.277711762232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30000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30000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102.43156521176869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-2.5922915996389739E-3</v>
      </c>
      <c r="AB40" s="91">
        <f>SUM(AB42:AB65536)</f>
        <v>2.1997706235268311E-3</v>
      </c>
      <c r="AC40" s="91"/>
      <c r="AD40" s="91">
        <f>SUM(AD42:AD65536)</f>
        <v>-2.5922915996389739E-3</v>
      </c>
      <c r="AE40" s="91">
        <f>SUM(AE42:AE65536)</f>
        <v>2.1997706235268311E-3</v>
      </c>
      <c r="AF40" s="91">
        <f>SUM(AF42:AF65536)</f>
        <v>9.4368957093138306E-16</v>
      </c>
      <c r="AG40" s="91">
        <f>SUM(AG42:AG65536)</f>
        <v>0</v>
      </c>
      <c r="AH40" s="92"/>
      <c r="AI40" s="93">
        <v>1</v>
      </c>
      <c r="AJ40" s="92">
        <f>AJ44+AF44</f>
        <v>721053.14692306961</v>
      </c>
      <c r="AK40" s="92">
        <f>AK44+AG44</f>
        <v>458497.58172570623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175.42000000004191</v>
      </c>
      <c r="G41" s="72">
        <f>IF(D42=0,D41-$D$41,D41-D42)</f>
        <v>3923.8299999999581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3927.7492340142703</v>
      </c>
      <c r="N41" s="36">
        <f>IF(F41=0,,ATAN(G41/F41))</f>
        <v>1.5261197551992272</v>
      </c>
      <c r="O41" s="36">
        <f>ABS(DEGREES(N41))</f>
        <v>87.440221004454088</v>
      </c>
      <c r="P41" s="37" t="str">
        <f>TEXT(INT(O41),"00")</f>
        <v>87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87.433333333333337</v>
      </c>
      <c r="X41" s="22">
        <f>IF(R41="",W41,IF(R41="N",IF(U41="E",180+W41,180-W41),IF(U41="E",360-W41,W41)))</f>
        <v>87.433333333333337</v>
      </c>
      <c r="Y41" s="22">
        <f>RADIANS(X41)</f>
        <v>1.5259995426603756</v>
      </c>
      <c r="Z41" s="64"/>
      <c r="AA41" s="58">
        <f>-M41*COS(Y41)</f>
        <v>-175.89169229772563</v>
      </c>
      <c r="AB41" s="58">
        <f>-M41*SIN(Y41)</f>
        <v>-3923.808883964703</v>
      </c>
      <c r="AC41" s="64"/>
      <c r="AD41" s="22">
        <v>0</v>
      </c>
      <c r="AE41" s="22">
        <v>0</v>
      </c>
      <c r="AF41" s="22">
        <f t="shared" ref="AF41:AG43" si="0">AA41-AD41</f>
        <v>-175.89169229772563</v>
      </c>
      <c r="AG41" s="22">
        <f t="shared" si="0"/>
        <v>-3923.808883964703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721053.2</v>
      </c>
      <c r="D42" s="60">
        <v>458526.39</v>
      </c>
      <c r="E42" s="79"/>
      <c r="F42" s="72">
        <f>IF(C43=0,C42-$C$42,C42-C43)</f>
        <v>22.25</v>
      </c>
      <c r="G42" s="72">
        <f>IF(D43=0,D42-$D$42,D42-D43)</f>
        <v>0.76000000000931323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22.26297599154287</v>
      </c>
      <c r="N42" s="36">
        <f>IF(F42=0,,ATAN(G42/F42))</f>
        <v>3.4144028644075633E-2</v>
      </c>
      <c r="O42" s="36">
        <f>ABS(DEGREES(N42))</f>
        <v>1.9563087368793246</v>
      </c>
      <c r="P42" s="37" t="str">
        <f>TEXT(INT(O42),"00")</f>
        <v>01</v>
      </c>
      <c r="Q42" s="38" t="str">
        <f>TEXT((O42-P42)*60,"00")</f>
        <v>57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57</v>
      </c>
      <c r="U42" s="40" t="str">
        <f>IF(L42="",IF(G42&gt;0,"W","E"),"")</f>
        <v>W</v>
      </c>
      <c r="V42" s="44"/>
      <c r="W42" s="22">
        <f>IF(S42="due",90*(I42+K42),S42+T42/60)</f>
        <v>1.95</v>
      </c>
      <c r="X42" s="22">
        <f>IF(R42="",W42,IF(R42="N",IF(U42="E",180+W42,180-W42),IF(U42="E",360-W42,W42)))</f>
        <v>1.95</v>
      </c>
      <c r="Y42" s="22">
        <f>RADIANS(X42)</f>
        <v>3.4033920413889425E-2</v>
      </c>
      <c r="Z42" s="64"/>
      <c r="AA42" s="58">
        <f>-M42*COS(Y42)</f>
        <v>-22.250083547377251</v>
      </c>
      <c r="AB42" s="58">
        <f>-M42*SIN(Y42)</f>
        <v>-0.75755008728556805</v>
      </c>
      <c r="AC42" s="64"/>
      <c r="AD42" s="82">
        <f>$AA$40/$M$40*M42</f>
        <v>-5.6342130012878113E-4</v>
      </c>
      <c r="AE42" s="82">
        <f>$AB$40/$M$40*M42</f>
        <v>4.7810887666541695E-4</v>
      </c>
      <c r="AF42" s="22">
        <f t="shared" si="0"/>
        <v>-22.249520126077122</v>
      </c>
      <c r="AG42" s="22">
        <f t="shared" si="0"/>
        <v>-0.75802819616223349</v>
      </c>
      <c r="AH42" s="63"/>
      <c r="AI42" s="38">
        <f>A42</f>
        <v>1</v>
      </c>
      <c r="AJ42" s="82">
        <f t="shared" ref="AJ42:AK44" si="1">AJ41+AF41</f>
        <v>721052.72830770223</v>
      </c>
      <c r="AK42" s="82">
        <f t="shared" si="1"/>
        <v>458526.41111603525</v>
      </c>
      <c r="AL42" s="66"/>
      <c r="AM42" s="9" t="str">
        <f>IF(A43=0,A42&amp;" - 1",A42&amp;" - "&amp;A43)</f>
        <v>1 - 2</v>
      </c>
      <c r="AN42" s="18">
        <f>F42</f>
        <v>22.25</v>
      </c>
      <c r="AO42" s="18">
        <f>AN42*G42</f>
        <v>16.910000000207219</v>
      </c>
      <c r="AP42" s="9" t="str">
        <f>D42&amp;","&amp;C42</f>
        <v>458526.39,721053.2</v>
      </c>
    </row>
    <row r="43" spans="1:44">
      <c r="A43" s="20">
        <f>A42+1</f>
        <v>2</v>
      </c>
      <c r="B43" s="44"/>
      <c r="C43" s="60">
        <v>721030.95</v>
      </c>
      <c r="D43" s="60">
        <v>458525.63</v>
      </c>
      <c r="E43" s="79"/>
      <c r="F43" s="72">
        <f>IF(C44=0,C43-$C$42,C43-C44)</f>
        <v>-0.23000000009778887</v>
      </c>
      <c r="G43" s="72">
        <f>IF(D44=0,D43-$D$42,D43-D44)</f>
        <v>28.880000000004657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28.880915844209543</v>
      </c>
      <c r="N43" s="36">
        <f>IF(F43=0,,ATAN(G43/F43))</f>
        <v>-1.5628325062377537</v>
      </c>
      <c r="O43" s="36">
        <f>ABS(DEGREES(N43))</f>
        <v>89.543706693276192</v>
      </c>
      <c r="P43" s="37" t="str">
        <f>TEXT(INT(O43),"00")</f>
        <v>89</v>
      </c>
      <c r="Q43" s="38" t="str">
        <f>TEXT((O43-P43)*60,"00")</f>
        <v>33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33</v>
      </c>
      <c r="U43" s="40" t="str">
        <f>IF(L43="",IF(G43&gt;0,"W","E"),"")</f>
        <v>W</v>
      </c>
      <c r="V43" s="44"/>
      <c r="W43" s="22">
        <f>IF(S43="due",90*(I43+K43),S43+T43/60)</f>
        <v>89.55</v>
      </c>
      <c r="X43" s="22">
        <f>IF(R43="",W43,IF(R43="N",IF(U43="E",180+W43,180-W43),IF(U43="E",360-W43,W43)))</f>
        <v>90.45</v>
      </c>
      <c r="Y43" s="22">
        <f>RADIANS(X43)</f>
        <v>1.5786503084288712</v>
      </c>
      <c r="Z43" s="64"/>
      <c r="AA43" s="58">
        <f>-M43*COS(Y43)</f>
        <v>0.22682785061563793</v>
      </c>
      <c r="AB43" s="58">
        <f>-M43*SIN(Y43)</f>
        <v>-28.880025088744276</v>
      </c>
      <c r="AC43" s="64"/>
      <c r="AD43" s="82">
        <f>$AA$40/$M$40*M43</f>
        <v>-7.3090512068268922E-4</v>
      </c>
      <c r="AE43" s="82">
        <f>$AB$40/$M$40*M43</f>
        <v>6.2023254377980978E-4</v>
      </c>
      <c r="AF43" s="22">
        <f t="shared" si="0"/>
        <v>0.22755875573632062</v>
      </c>
      <c r="AG43" s="22">
        <f t="shared" si="0"/>
        <v>-28.880645321288057</v>
      </c>
      <c r="AH43" s="64"/>
      <c r="AI43" s="25">
        <f>A43</f>
        <v>2</v>
      </c>
      <c r="AJ43" s="82">
        <f t="shared" si="1"/>
        <v>721030.4787875762</v>
      </c>
      <c r="AK43" s="82">
        <f t="shared" si="1"/>
        <v>458525.65308783908</v>
      </c>
      <c r="AL43" s="66"/>
      <c r="AM43" s="9" t="str">
        <f>IF(A44=0,A43&amp;" - 1",A43&amp;" - "&amp;A44)</f>
        <v>2 - 3</v>
      </c>
      <c r="AN43" s="18">
        <f>AN42+F42+F43</f>
        <v>44.269999999902211</v>
      </c>
      <c r="AO43" s="18">
        <f>AN43*G43</f>
        <v>1278.5175999973819</v>
      </c>
      <c r="AP43" s="9" t="str">
        <f>D43&amp;","&amp;C43</f>
        <v>458525.63,721030.95</v>
      </c>
    </row>
    <row r="44" spans="1:44" s="46" customFormat="1">
      <c r="A44" s="20">
        <f>A43+1</f>
        <v>3</v>
      </c>
      <c r="B44" s="44"/>
      <c r="C44" s="60">
        <v>721031.18</v>
      </c>
      <c r="D44" s="60">
        <v>458496.75</v>
      </c>
      <c r="E44" s="79"/>
      <c r="F44" s="72">
        <f>IF(C45=0,C44-$C$42,C44-C45)</f>
        <v>-22.439999999944121</v>
      </c>
      <c r="G44" s="72">
        <f>IF(D45=0,D44-$D$42,D44-D45)</f>
        <v>-0.80999999999767169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22.454614225087198</v>
      </c>
      <c r="N44" s="22">
        <f>IF(F44=0,,ATAN(G44/F44))</f>
        <v>3.608059184634696E-2</v>
      </c>
      <c r="O44" s="22">
        <f>ABS(DEGREES(N44))</f>
        <v>2.0672656351298113</v>
      </c>
      <c r="P44" s="24" t="str">
        <f>TEXT(INT(O44),"00")</f>
        <v>02</v>
      </c>
      <c r="Q44" s="25" t="str">
        <f>TEXT((O44-P44)*60,"00")</f>
        <v>04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04</v>
      </c>
      <c r="U44" s="24" t="str">
        <f>IF(L44="",IF(G44&gt;0,"W","E"),"")</f>
        <v>E</v>
      </c>
      <c r="V44" s="44"/>
      <c r="W44" s="22">
        <f>IF(S44="due",90*(I44+K44),S44+T44/60)</f>
        <v>2.0666666666666669</v>
      </c>
      <c r="X44" s="22">
        <f>IF(R44="",W44,IF(R44="N",IF(U44="E",180+W44,180-W44),IF(U44="E",360-W44,W44)))</f>
        <v>182.06666666666666</v>
      </c>
      <c r="Y44" s="22">
        <f>RADIANS(X44)</f>
        <v>3.1776627914643427</v>
      </c>
      <c r="Z44" s="64"/>
      <c r="AA44" s="58">
        <f>-M44*COS(Y44)</f>
        <v>22.440008466435092</v>
      </c>
      <c r="AB44" s="58">
        <f>-M44*SIN(Y44)</f>
        <v>0.80976541282628045</v>
      </c>
      <c r="AC44" s="64"/>
      <c r="AD44" s="82">
        <f>$AA$40/$M$40*M44</f>
        <v>-5.6827119363533408E-4</v>
      </c>
      <c r="AE44" s="82">
        <f>$AB$40/$M$40*M44</f>
        <v>4.8222440644008987E-4</v>
      </c>
      <c r="AF44" s="22">
        <f>AA44-AD44</f>
        <v>22.440576737628728</v>
      </c>
      <c r="AG44" s="22">
        <f>AB44-AE44</f>
        <v>0.80928318841984037</v>
      </c>
      <c r="AH44" s="64"/>
      <c r="AI44" s="25">
        <f>A44</f>
        <v>3</v>
      </c>
      <c r="AJ44" s="82">
        <f t="shared" si="1"/>
        <v>721030.70634633198</v>
      </c>
      <c r="AK44" s="82">
        <f t="shared" si="1"/>
        <v>458496.7724425178</v>
      </c>
      <c r="AL44" s="66"/>
      <c r="AM44" s="9" t="str">
        <f>IF(A45=0,A44&amp;" - 1",A44&amp;" - "&amp;A45)</f>
        <v>3 - 4</v>
      </c>
      <c r="AN44" s="18">
        <f>AN43+F43+F44</f>
        <v>21.599999999860302</v>
      </c>
      <c r="AO44" s="18">
        <f>AN44*G44</f>
        <v>-17.495999999836553</v>
      </c>
      <c r="AP44" s="9" t="str">
        <f>D44&amp;","&amp;C44</f>
        <v>458496.75,721031.18</v>
      </c>
    </row>
    <row r="45" spans="1:44" s="46" customFormat="1">
      <c r="A45" s="20">
        <f>A44+1</f>
        <v>4</v>
      </c>
      <c r="B45" s="44"/>
      <c r="C45" s="60">
        <v>721053.62</v>
      </c>
      <c r="D45" s="60">
        <v>458497.56</v>
      </c>
      <c r="E45" s="79"/>
      <c r="F45" s="72">
        <f>IF(C46=0,C45-$C$42,C45-C46)</f>
        <v>0.42000000004190952</v>
      </c>
      <c r="G45" s="72">
        <f>IF(D46=0,D45-$D$42,D45-D46)</f>
        <v>-28.830000000016298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28.833059150929078</v>
      </c>
      <c r="N45" s="22">
        <f>IF(F45=0,,ATAN(G45/F45))</f>
        <v>-1.556229199099715</v>
      </c>
      <c r="O45" s="22">
        <f>ABS(DEGREES(N45))</f>
        <v>89.16536506343796</v>
      </c>
      <c r="P45" s="24" t="str">
        <f>TEXT(INT(O45),"00")</f>
        <v>89</v>
      </c>
      <c r="Q45" s="25" t="str">
        <f>TEXT((O45-P45)*60,"00")</f>
        <v>10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10</v>
      </c>
      <c r="U45" s="24" t="str">
        <f>IF(L45="",IF(G45&gt;0,"W","E"),"")</f>
        <v>E</v>
      </c>
      <c r="V45" s="44"/>
      <c r="W45" s="22">
        <f>IF(S45="due",90*(I45+K45),S45+T45/60)</f>
        <v>89.166666666666671</v>
      </c>
      <c r="X45" s="22">
        <f>IF(R45="",W45,IF(R45="N",IF(U45="E",180+W45,180-W45),IF(U45="E",360-W45,W45)))</f>
        <v>270.83333333333331</v>
      </c>
      <c r="Y45" s="22">
        <f>RADIANS(X45)</f>
        <v>4.7269333908179751</v>
      </c>
      <c r="Z45" s="64"/>
      <c r="AA45" s="58">
        <f>-M45*COS(Y45)</f>
        <v>-0.41934506127311838</v>
      </c>
      <c r="AB45" s="58">
        <f>-M45*SIN(Y45)</f>
        <v>28.830009533827091</v>
      </c>
      <c r="AC45" s="64"/>
      <c r="AD45" s="82">
        <f>$AA$40/$M$40*M45</f>
        <v>-7.2969398519216961E-4</v>
      </c>
      <c r="AE45" s="82">
        <f>$AB$40/$M$40*M45</f>
        <v>6.1920479664151452E-4</v>
      </c>
      <c r="AF45" s="22">
        <f>AA45-AD45</f>
        <v>-0.4186153672879262</v>
      </c>
      <c r="AG45" s="22">
        <f>AB45-AE45</f>
        <v>28.829390329030449</v>
      </c>
      <c r="AH45" s="64"/>
      <c r="AI45" s="25">
        <f>A45</f>
        <v>4</v>
      </c>
      <c r="AJ45" s="82">
        <f t="shared" ref="AJ45" si="2">AJ44+AF44</f>
        <v>721053.14692306961</v>
      </c>
      <c r="AK45" s="82">
        <f t="shared" ref="AK45" si="3">AK44+AG44</f>
        <v>458497.58172570623</v>
      </c>
      <c r="AL45" s="66"/>
      <c r="AM45" s="9" t="str">
        <f>IF(A46=0,A45&amp;" - 1",A45&amp;" - "&amp;A46)</f>
        <v>4 - 1</v>
      </c>
      <c r="AN45" s="18">
        <f>AN44+F44+F45</f>
        <v>-0.42000000004190952</v>
      </c>
      <c r="AO45" s="18">
        <f>AN45*G45</f>
        <v>12.108600001215096</v>
      </c>
      <c r="AP45" s="9" t="str">
        <f>D45&amp;","&amp;C45</f>
        <v>458497.56,721053.62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10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91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92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77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 t="s">
        <v>73</v>
      </c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93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1424.1745000021958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712.08725000109791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5.5685583906461434E-3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19252.368110356067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19000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19000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107.20793598073152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-5.5068337300596681E-3</v>
      </c>
      <c r="AB40" s="91">
        <f>SUM(AB42:AB65536)</f>
        <v>8.268160735693808E-4</v>
      </c>
      <c r="AC40" s="91"/>
      <c r="AD40" s="91">
        <f>SUM(AD42:AD65536)</f>
        <v>-5.506833730059669E-3</v>
      </c>
      <c r="AE40" s="91">
        <f>SUM(AE42:AE65536)</f>
        <v>8.2681607356938102E-4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721186.4537964178</v>
      </c>
      <c r="AK40" s="92">
        <f>AK44+AG44</f>
        <v>458544.04030283209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65.42000000004191</v>
      </c>
      <c r="G41" s="72">
        <f>IF(D42=0,D41-$D$41,D41-D42)</f>
        <v>3877.6299999999464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3878.1818154000453</v>
      </c>
      <c r="N41" s="36">
        <f>IF(F41=0,,ATAN(G41/F41))</f>
        <v>1.5539267971805044</v>
      </c>
      <c r="O41" s="36">
        <f>ABS(DEGREES(N41))</f>
        <v>89.033447150724371</v>
      </c>
      <c r="P41" s="37" t="str">
        <f>TEXT(INT(O41),"00")</f>
        <v>89</v>
      </c>
      <c r="Q41" s="38" t="str">
        <f>TEXT((O41-P41)*60,"00")</f>
        <v>02</v>
      </c>
      <c r="R41" s="39" t="str">
        <f>IF(L41="",IF(F41&gt;0,"S","N"),"")</f>
        <v>S</v>
      </c>
      <c r="S41" s="25" t="str">
        <f>IF(L41="",IF(INT(Q41)=60,INT(P41+1),P41),"due")</f>
        <v>89</v>
      </c>
      <c r="T41" s="38" t="str">
        <f>IF(L41="",IF(INT(Q41)=60,"00",Q41),L41)</f>
        <v>02</v>
      </c>
      <c r="U41" s="40" t="str">
        <f>IF(L41="",IF(G41&gt;0,"W","E"),"")</f>
        <v>W</v>
      </c>
      <c r="V41" s="41"/>
      <c r="W41" s="22">
        <f>IF(S41="due",90*(I41+K41),S41+T41/60)</f>
        <v>89.033333333333331</v>
      </c>
      <c r="X41" s="22">
        <f>IF(R41="",W41,IF(R41="N",IF(U41="E",180+W41,180-W41),IF(U41="E",360-W41,W41)))</f>
        <v>89.033333333333331</v>
      </c>
      <c r="Y41" s="22">
        <f>RADIANS(X41)</f>
        <v>1.5539248106922847</v>
      </c>
      <c r="Z41" s="64"/>
      <c r="AA41" s="58">
        <f>-M41*COS(Y41)</f>
        <v>-65.427702866228387</v>
      </c>
      <c r="AB41" s="58">
        <f>-M41*SIN(Y41)</f>
        <v>-3877.6298700362363</v>
      </c>
      <c r="AC41" s="64"/>
      <c r="AD41" s="22">
        <v>0</v>
      </c>
      <c r="AE41" s="22">
        <v>0</v>
      </c>
      <c r="AF41" s="22">
        <f t="shared" ref="AF41:AG43" si="0">AA41-AD41</f>
        <v>-65.427702866228387</v>
      </c>
      <c r="AG41" s="22">
        <f t="shared" si="0"/>
        <v>-3877.6298700362363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721163.2</v>
      </c>
      <c r="D42" s="60">
        <v>458572.59</v>
      </c>
      <c r="E42" s="79"/>
      <c r="F42" s="72">
        <f>IF(C43=0,C42-$C$42,C42-C43)</f>
        <v>-1.1300000000046566</v>
      </c>
      <c r="G42" s="72">
        <f>IF(D43=0,D42-$D$42,D42-D43)</f>
        <v>32.309999999997672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32.329754097423326</v>
      </c>
      <c r="N42" s="36">
        <f>IF(F42=0,,ATAN(G42/F42))</f>
        <v>-1.5358368834476392</v>
      </c>
      <c r="O42" s="36">
        <f>ABS(DEGREES(N42))</f>
        <v>87.996971442075449</v>
      </c>
      <c r="P42" s="37" t="str">
        <f>TEXT(INT(O42),"00")</f>
        <v>87</v>
      </c>
      <c r="Q42" s="38" t="str">
        <f>TEXT((O42-P42)*60,"00")</f>
        <v>60</v>
      </c>
      <c r="R42" s="39" t="str">
        <f>IF(L42="",IF(F42&gt;0,"S","N"),"")</f>
        <v>N</v>
      </c>
      <c r="S42" s="25">
        <f>IF(L42="",IF(INT(Q42)=60,INT(P42+1),P42),"due")</f>
        <v>88</v>
      </c>
      <c r="T42" s="38" t="str">
        <f>IF(L42="",IF(INT(Q42)=60,"00",Q42),L42)</f>
        <v>00</v>
      </c>
      <c r="U42" s="40" t="str">
        <f>IF(L42="",IF(G42&gt;0,"W","E"),"")</f>
        <v>W</v>
      </c>
      <c r="V42" s="44"/>
      <c r="W42" s="22">
        <f>IF(S42="due",90*(I42+K42),S42+T42/60)</f>
        <v>88</v>
      </c>
      <c r="X42" s="22">
        <f>IF(R42="",W42,IF(R42="N",IF(U42="E",180+W42,180-W42),IF(U42="E",360-W42,W42)))</f>
        <v>92</v>
      </c>
      <c r="Y42" s="22">
        <f>RADIANS(X42)</f>
        <v>1.6057029118347832</v>
      </c>
      <c r="Z42" s="64"/>
      <c r="AA42" s="58">
        <f>-M42*COS(Y42)</f>
        <v>1.1282921465156921</v>
      </c>
      <c r="AB42" s="58">
        <f>-M42*SIN(Y42)</f>
        <v>-32.310059684747898</v>
      </c>
      <c r="AC42" s="64"/>
      <c r="AD42" s="82">
        <f>$AA$40/$M$40*M42</f>
        <v>-1.6606474018884543E-3</v>
      </c>
      <c r="AE42" s="82">
        <f>$AB$40/$M$40*M42</f>
        <v>2.4933564943456683E-4</v>
      </c>
      <c r="AF42" s="22">
        <f t="shared" si="0"/>
        <v>1.1299527939175806</v>
      </c>
      <c r="AG42" s="22">
        <f t="shared" si="0"/>
        <v>-32.310309020397334</v>
      </c>
      <c r="AH42" s="63"/>
      <c r="AI42" s="38">
        <f>A42</f>
        <v>1</v>
      </c>
      <c r="AJ42" s="82">
        <f t="shared" ref="AJ42:AK44" si="1">AJ41+AF41</f>
        <v>721163.19229713373</v>
      </c>
      <c r="AK42" s="82">
        <f t="shared" si="1"/>
        <v>458572.59012996376</v>
      </c>
      <c r="AL42" s="66"/>
      <c r="AM42" s="9" t="str">
        <f>IF(A43=0,A42&amp;" - 1",A42&amp;" - "&amp;A43)</f>
        <v>1 - 2</v>
      </c>
      <c r="AN42" s="18">
        <f>F42</f>
        <v>-1.1300000000046566</v>
      </c>
      <c r="AO42" s="18">
        <f>AN42*G42</f>
        <v>-36.510300000147822</v>
      </c>
      <c r="AP42" s="9" t="str">
        <f>D42&amp;","&amp;C42</f>
        <v>458572.59,721163.2</v>
      </c>
    </row>
    <row r="43" spans="1:44">
      <c r="A43" s="20">
        <f>A42+1</f>
        <v>2</v>
      </c>
      <c r="B43" s="44"/>
      <c r="C43" s="60">
        <v>721164.33</v>
      </c>
      <c r="D43" s="60">
        <v>458540.28</v>
      </c>
      <c r="E43" s="79"/>
      <c r="F43" s="72">
        <f>IF(C44=0,C43-$C$42,C43-C44)</f>
        <v>-19.25</v>
      </c>
      <c r="G43" s="72">
        <f>IF(D44=0,D43-$D$42,D43-D44)</f>
        <v>-0.65999999997438863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19.261310962651692</v>
      </c>
      <c r="N43" s="36">
        <f>IF(F43=0,,ATAN(G43/F43))</f>
        <v>3.4272289349470512E-2</v>
      </c>
      <c r="O43" s="36">
        <f>ABS(DEGREES(N43))</f>
        <v>1.963657533975822</v>
      </c>
      <c r="P43" s="37" t="str">
        <f>TEXT(INT(O43),"00")</f>
        <v>01</v>
      </c>
      <c r="Q43" s="38" t="str">
        <f>TEXT((O43-P43)*60,"00")</f>
        <v>58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58</v>
      </c>
      <c r="U43" s="40" t="str">
        <f>IF(L43="",IF(G43&gt;0,"W","E"),"")</f>
        <v>E</v>
      </c>
      <c r="V43" s="44"/>
      <c r="W43" s="22">
        <f>IF(S43="due",90*(I43+K43),S43+T43/60)</f>
        <v>1.9666666666666668</v>
      </c>
      <c r="X43" s="22">
        <f>IF(R43="",W43,IF(R43="N",IF(U43="E",180+W43,180-W43),IF(U43="E",360-W43,W43)))</f>
        <v>181.96666666666667</v>
      </c>
      <c r="Y43" s="22">
        <f>RADIANS(X43)</f>
        <v>3.1759174622123485</v>
      </c>
      <c r="Z43" s="64"/>
      <c r="AA43" s="58">
        <f>-M43*COS(Y43)</f>
        <v>19.249965310731394</v>
      </c>
      <c r="AB43" s="58">
        <f>-M43*SIN(Y43)</f>
        <v>0.6610109950705747</v>
      </c>
      <c r="AC43" s="64"/>
      <c r="AD43" s="82">
        <f>$AA$40/$M$40*M43</f>
        <v>-9.8937486226170919E-4</v>
      </c>
      <c r="AE43" s="82">
        <f>$AB$40/$M$40*M43</f>
        <v>1.4854834538369289E-4</v>
      </c>
      <c r="AF43" s="22">
        <f t="shared" si="0"/>
        <v>19.250954685593655</v>
      </c>
      <c r="AG43" s="22">
        <f t="shared" si="0"/>
        <v>0.66086244672519101</v>
      </c>
      <c r="AH43" s="64"/>
      <c r="AI43" s="25">
        <f>A43</f>
        <v>2</v>
      </c>
      <c r="AJ43" s="82">
        <f t="shared" si="1"/>
        <v>721164.32224992767</v>
      </c>
      <c r="AK43" s="82">
        <f t="shared" si="1"/>
        <v>458540.27982094337</v>
      </c>
      <c r="AL43" s="66"/>
      <c r="AM43" s="9" t="str">
        <f>IF(A44=0,A43&amp;" - 1",A43&amp;" - "&amp;A44)</f>
        <v>2 - 3</v>
      </c>
      <c r="AN43" s="18">
        <f>AN42+F42+F43</f>
        <v>-21.510000000009313</v>
      </c>
      <c r="AO43" s="18">
        <f>AN43*G43</f>
        <v>14.196599999455247</v>
      </c>
      <c r="AP43" s="9" t="str">
        <f>D43&amp;","&amp;C43</f>
        <v>458540.28,721164.33</v>
      </c>
    </row>
    <row r="44" spans="1:44" s="46" customFormat="1">
      <c r="A44" s="20">
        <f>A43+1</f>
        <v>3</v>
      </c>
      <c r="B44" s="44"/>
      <c r="C44" s="60">
        <v>721183.58</v>
      </c>
      <c r="D44" s="60">
        <v>458540.94</v>
      </c>
      <c r="E44" s="79"/>
      <c r="F44" s="72">
        <f>IF(C45=0,C44-$C$42,C44-C45)</f>
        <v>-2.8800000000046566</v>
      </c>
      <c r="G44" s="72">
        <f>IF(D45=0,D44-$D$42,D44-D45)</f>
        <v>-3.0999999999767169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4.2313591197016676</v>
      </c>
      <c r="N44" s="22">
        <f>IF(F44=0,,ATAN(G44/F44))</f>
        <v>0.82217087699577363</v>
      </c>
      <c r="O44" s="22">
        <f>ABS(DEGREES(N44))</f>
        <v>47.106921290427373</v>
      </c>
      <c r="P44" s="24" t="str">
        <f>TEXT(INT(O44),"00")</f>
        <v>47</v>
      </c>
      <c r="Q44" s="25" t="str">
        <f>TEXT((O44-P44)*60,"00")</f>
        <v>06</v>
      </c>
      <c r="R44" s="23" t="str">
        <f>IF(L44="",IF(F44&gt;0,"S","N"),"")</f>
        <v>N</v>
      </c>
      <c r="S44" s="25" t="str">
        <f>IF(L44="",IF(INT(Q44)=60,INT(P44+1),P44),"due")</f>
        <v>47</v>
      </c>
      <c r="T44" s="25" t="str">
        <f>IF(L44="",IF(INT(Q44)=60,"00",Q44),L44)</f>
        <v>06</v>
      </c>
      <c r="U44" s="24" t="str">
        <f>IF(L44="",IF(G44&gt;0,"W","E"),"")</f>
        <v>E</v>
      </c>
      <c r="V44" s="44"/>
      <c r="W44" s="22">
        <f>IF(S44="due",90*(I44+K44),S44+T44/60)</f>
        <v>47.1</v>
      </c>
      <c r="X44" s="22">
        <f>IF(R44="",W44,IF(R44="N",IF(U44="E",180+W44,180-W44),IF(U44="E",360-W44,W44)))</f>
        <v>227.1</v>
      </c>
      <c r="Y44" s="22">
        <f>RADIANS(X44)</f>
        <v>3.9636427312791223</v>
      </c>
      <c r="Z44" s="64"/>
      <c r="AA44" s="58">
        <f>-M44*COS(Y44)</f>
        <v>2.8803744568405611</v>
      </c>
      <c r="AB44" s="58">
        <f>-M44*SIN(Y44)</f>
        <v>3.0996520753566705</v>
      </c>
      <c r="AC44" s="64"/>
      <c r="AD44" s="82">
        <f>$AA$40/$M$40*M44</f>
        <v>-2.1734763300131703E-4</v>
      </c>
      <c r="AE44" s="82">
        <f>$AB$40/$M$40*M44</f>
        <v>3.2633365256117978E-5</v>
      </c>
      <c r="AF44" s="22">
        <f>AA44-AD44</f>
        <v>2.8805918044735623</v>
      </c>
      <c r="AG44" s="22">
        <f>AB44-AE44</f>
        <v>3.0996194419914143</v>
      </c>
      <c r="AH44" s="64"/>
      <c r="AI44" s="25">
        <f>A44</f>
        <v>3</v>
      </c>
      <c r="AJ44" s="82">
        <f t="shared" si="1"/>
        <v>721183.57320461329</v>
      </c>
      <c r="AK44" s="82">
        <f t="shared" si="1"/>
        <v>458540.94068339007</v>
      </c>
      <c r="AL44" s="66"/>
      <c r="AM44" s="9" t="str">
        <f>IF(A45=0,A44&amp;" - 1",A44&amp;" - "&amp;A45)</f>
        <v>3 - 4</v>
      </c>
      <c r="AN44" s="18">
        <f>AN43+F43+F44</f>
        <v>-43.64000000001397</v>
      </c>
      <c r="AO44" s="18">
        <f>AN44*G44</f>
        <v>135.28399999902723</v>
      </c>
      <c r="AP44" s="9" t="str">
        <f>D44&amp;","&amp;C44</f>
        <v>458540.94,721183.58</v>
      </c>
    </row>
    <row r="45" spans="1:44" s="46" customFormat="1">
      <c r="A45" s="20">
        <f t="shared" ref="A45:A46" si="2">A44+1</f>
        <v>4</v>
      </c>
      <c r="B45" s="44"/>
      <c r="C45" s="60">
        <v>721186.46</v>
      </c>
      <c r="D45" s="60">
        <v>458544.04</v>
      </c>
      <c r="E45" s="79"/>
      <c r="F45" s="72">
        <f t="shared" ref="F45:F46" si="3">IF(C46=0,C45-$C$42,C45-C46)</f>
        <v>1.1799999999348074</v>
      </c>
      <c r="G45" s="72">
        <f t="shared" ref="G45:G46" si="4">IF(D46=0,D45-$D$42,D45-D46)</f>
        <v>-29.270000000018626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29.29377578942217</v>
      </c>
      <c r="N45" s="22">
        <f t="shared" ref="N45:N46" si="11">IF(F45=0,,ATAN(G45/F45))</f>
        <v>-1.5305038307255932</v>
      </c>
      <c r="O45" s="22">
        <f t="shared" ref="O45:O46" si="12">ABS(DEGREES(N45))</f>
        <v>87.691410029181455</v>
      </c>
      <c r="P45" s="24" t="str">
        <f t="shared" ref="P45:P46" si="13">TEXT(INT(O45),"00")</f>
        <v>87</v>
      </c>
      <c r="Q45" s="25" t="str">
        <f t="shared" ref="Q45:Q46" si="14">TEXT((O45-P45)*60,"00")</f>
        <v>41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87.683333333333337</v>
      </c>
      <c r="X45" s="22">
        <f t="shared" ref="X45:X46" si="20">IF(R45="",W45,IF(R45="N",IF(U45="E",180+W45,180-W45),IF(U45="E",360-W45,W45)))</f>
        <v>272.31666666666666</v>
      </c>
      <c r="Y45" s="22">
        <f t="shared" ref="Y45:Y46" si="21">RADIANS(X45)</f>
        <v>4.7528224413892248</v>
      </c>
      <c r="Z45" s="64"/>
      <c r="AA45" s="58">
        <f t="shared" ref="AA45:AA46" si="22">-M45*COS(Y45)</f>
        <v>-1.1841260318514153</v>
      </c>
      <c r="AB45" s="58">
        <f t="shared" ref="AB45:AB46" si="23">-M45*SIN(Y45)</f>
        <v>29.269833370581875</v>
      </c>
      <c r="AC45" s="64"/>
      <c r="AD45" s="82">
        <f t="shared" ref="AD45:AD46" si="24">$AA$40/$M$40*M45</f>
        <v>-1.5047015980886769E-3</v>
      </c>
      <c r="AE45" s="82">
        <f t="shared" ref="AE45:AE46" si="25">$AB$40/$M$40*M45</f>
        <v>2.2592137845639515E-4</v>
      </c>
      <c r="AF45" s="22">
        <f t="shared" ref="AF45:AF46" si="26">AA45-AD45</f>
        <v>-1.1826213302533266</v>
      </c>
      <c r="AG45" s="22">
        <f t="shared" ref="AG45:AG46" si="27">AB45-AE45</f>
        <v>29.26960744920342</v>
      </c>
      <c r="AH45" s="64"/>
      <c r="AI45" s="25">
        <f t="shared" ref="AI45:AI46" si="28">A45</f>
        <v>4</v>
      </c>
      <c r="AJ45" s="82">
        <f t="shared" ref="AJ45:AJ46" si="29">AJ44+AF44</f>
        <v>721186.4537964178</v>
      </c>
      <c r="AK45" s="82">
        <f t="shared" ref="AK45:AK46" si="30">AK44+AG44</f>
        <v>458544.04030283209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-45.340000000083819</v>
      </c>
      <c r="AO45" s="18">
        <f t="shared" ref="AO45:AO46" si="33">AN45*G45</f>
        <v>1327.101800003298</v>
      </c>
      <c r="AP45" s="9" t="str">
        <f t="shared" ref="AP45:AP46" si="34">D45&amp;","&amp;C45</f>
        <v>458544.04,721186.46</v>
      </c>
    </row>
    <row r="46" spans="1:44" s="46" customFormat="1">
      <c r="A46" s="20">
        <f t="shared" si="2"/>
        <v>5</v>
      </c>
      <c r="B46" s="44"/>
      <c r="C46" s="60">
        <v>721185.28000000003</v>
      </c>
      <c r="D46" s="60">
        <v>458573.31</v>
      </c>
      <c r="E46" s="79"/>
      <c r="F46" s="72">
        <f t="shared" si="3"/>
        <v>22.080000000074506</v>
      </c>
      <c r="G46" s="72">
        <f t="shared" si="4"/>
        <v>0.71999999997206032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22.091736011532682</v>
      </c>
      <c r="N46" s="22">
        <f t="shared" si="11"/>
        <v>3.2597145116578866E-2</v>
      </c>
      <c r="O46" s="22">
        <f t="shared" si="12"/>
        <v>1.8676788393554509</v>
      </c>
      <c r="P46" s="24" t="str">
        <f t="shared" si="13"/>
        <v>01</v>
      </c>
      <c r="Q46" s="25" t="str">
        <f t="shared" si="14"/>
        <v>52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52</v>
      </c>
      <c r="U46" s="24" t="str">
        <f t="shared" si="18"/>
        <v>W</v>
      </c>
      <c r="V46" s="44"/>
      <c r="W46" s="22">
        <f t="shared" si="19"/>
        <v>1.8666666666666667</v>
      </c>
      <c r="X46" s="22">
        <f t="shared" si="20"/>
        <v>1.8666666666666667</v>
      </c>
      <c r="Y46" s="22">
        <f t="shared" si="21"/>
        <v>3.257947937056082E-2</v>
      </c>
      <c r="Z46" s="64"/>
      <c r="AA46" s="58">
        <f t="shared" si="22"/>
        <v>-22.080012715966291</v>
      </c>
      <c r="AB46" s="58">
        <f t="shared" si="23"/>
        <v>-0.71960994018765256</v>
      </c>
      <c r="AC46" s="64"/>
      <c r="AD46" s="82">
        <f t="shared" si="24"/>
        <v>-1.1347622348195114E-3</v>
      </c>
      <c r="AE46" s="82">
        <f t="shared" si="25"/>
        <v>1.7037733503860814E-4</v>
      </c>
      <c r="AF46" s="22">
        <f t="shared" si="26"/>
        <v>-22.078877953731471</v>
      </c>
      <c r="AG46" s="22">
        <f t="shared" si="27"/>
        <v>-0.71978031752269123</v>
      </c>
      <c r="AH46" s="64"/>
      <c r="AI46" s="25">
        <f t="shared" si="28"/>
        <v>5</v>
      </c>
      <c r="AJ46" s="82">
        <f t="shared" si="29"/>
        <v>721185.27117508755</v>
      </c>
      <c r="AK46" s="82">
        <f t="shared" si="30"/>
        <v>458573.30991028127</v>
      </c>
      <c r="AL46" s="66"/>
      <c r="AM46" s="9" t="str">
        <f t="shared" si="31"/>
        <v>5 - 1</v>
      </c>
      <c r="AN46" s="18">
        <f t="shared" si="32"/>
        <v>-22.080000000074506</v>
      </c>
      <c r="AO46" s="18">
        <f t="shared" si="33"/>
        <v>-15.897599999436736</v>
      </c>
      <c r="AP46" s="9" t="str">
        <f t="shared" si="34"/>
        <v>458573.31,721185.28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19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6" t="s">
        <v>94</v>
      </c>
      <c r="D7" s="127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6" t="s">
        <v>95</v>
      </c>
      <c r="D8" s="127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6" t="s">
        <v>77</v>
      </c>
      <c r="D9" s="127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6" t="s">
        <v>60</v>
      </c>
      <c r="D10" s="127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6" t="s">
        <v>61</v>
      </c>
      <c r="D11" s="127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6" t="s">
        <v>62</v>
      </c>
      <c r="D12" s="127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6" t="s">
        <v>63</v>
      </c>
      <c r="D13" s="127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6" t="s">
        <v>64</v>
      </c>
      <c r="D14" s="127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6" t="s">
        <v>65</v>
      </c>
      <c r="D15" s="127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6"/>
      <c r="D16" s="127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6" t="s">
        <v>96</v>
      </c>
      <c r="D19" s="127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5" t="s">
        <v>16</v>
      </c>
      <c r="B28" s="125"/>
      <c r="C28" s="33">
        <f>ABS(SUM(AO42:AO65536))</f>
        <v>1434.6516999980167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2" t="s">
        <v>17</v>
      </c>
      <c r="B29" s="122"/>
      <c r="C29" s="32">
        <f>ABS(C28/2)</f>
        <v>717.32584999900837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2">
        <f>SQRT(AA40^2+AB40^2)</f>
        <v>1.6488594232413223E-3</v>
      </c>
      <c r="C32" s="12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4">
        <f>M40/B32</f>
        <v>66136.232665794989</v>
      </c>
      <c r="C33" s="124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2" t="str">
        <f>"1 : "&amp;TEXT(B35,"00")</f>
        <v>1 : 66000</v>
      </c>
      <c r="C34" s="12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3">
        <f>ROUND(B33,2-LEN(INT(B33)))</f>
        <v>66000</v>
      </c>
      <c r="C35" s="123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109.04935044867662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1.5336132490251231E-3</v>
      </c>
      <c r="AB40" s="91">
        <f>SUM(AB42:AB65536)</f>
        <v>6.0561357318533737E-4</v>
      </c>
      <c r="AC40" s="91"/>
      <c r="AD40" s="91">
        <f>SUM(AD42:AD65536)</f>
        <v>1.5336132490251231E-3</v>
      </c>
      <c r="AE40" s="91">
        <f>SUM(AE42:AE65536)</f>
        <v>6.0561357318533737E-4</v>
      </c>
      <c r="AF40" s="91">
        <f>SUM(AF42:AF65536)</f>
        <v>1.9984014443252818E-15</v>
      </c>
      <c r="AG40" s="91">
        <f>SUM(AG42:AG65536)</f>
        <v>0</v>
      </c>
      <c r="AH40" s="92"/>
      <c r="AI40" s="93">
        <v>1</v>
      </c>
      <c r="AJ40" s="92">
        <f>AJ44+AF44</f>
        <v>721164.32104394911</v>
      </c>
      <c r="AK40" s="92">
        <f>AK44+AG44</f>
        <v>458540.28024982469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65.42000000004191</v>
      </c>
      <c r="G41" s="72">
        <f>IF(D42=0,D41-$D$41,D41-D42)</f>
        <v>3877.6299999999464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3878.1818154000453</v>
      </c>
      <c r="N41" s="36">
        <f>IF(F41=0,,ATAN(G41/F41))</f>
        <v>1.5539267971805044</v>
      </c>
      <c r="O41" s="36">
        <f>ABS(DEGREES(N41))</f>
        <v>89.033447150724371</v>
      </c>
      <c r="P41" s="37" t="str">
        <f>TEXT(INT(O41),"00")</f>
        <v>89</v>
      </c>
      <c r="Q41" s="38" t="str">
        <f>TEXT((O41-P41)*60,"00")</f>
        <v>02</v>
      </c>
      <c r="R41" s="39" t="str">
        <f>IF(L41="",IF(F41&gt;0,"S","N"),"")</f>
        <v>S</v>
      </c>
      <c r="S41" s="25" t="str">
        <f>IF(L41="",IF(INT(Q41)=60,INT(P41+1),P41),"due")</f>
        <v>89</v>
      </c>
      <c r="T41" s="38" t="str">
        <f>IF(L41="",IF(INT(Q41)=60,"00",Q41),L41)</f>
        <v>02</v>
      </c>
      <c r="U41" s="40" t="str">
        <f>IF(L41="",IF(G41&gt;0,"W","E"),"")</f>
        <v>W</v>
      </c>
      <c r="V41" s="41"/>
      <c r="W41" s="22">
        <f>IF(S41="due",90*(I41+K41),S41+T41/60)</f>
        <v>89.033333333333331</v>
      </c>
      <c r="X41" s="22">
        <f>IF(R41="",W41,IF(R41="N",IF(U41="E",180+W41,180-W41),IF(U41="E",360-W41,W41)))</f>
        <v>89.033333333333331</v>
      </c>
      <c r="Y41" s="22">
        <f>RADIANS(X41)</f>
        <v>1.5539248106922847</v>
      </c>
      <c r="Z41" s="64"/>
      <c r="AA41" s="58">
        <f>-M41*COS(Y41)</f>
        <v>-65.427702866228387</v>
      </c>
      <c r="AB41" s="58">
        <f>-M41*SIN(Y41)</f>
        <v>-3877.6298700362363</v>
      </c>
      <c r="AC41" s="64"/>
      <c r="AD41" s="22">
        <v>0</v>
      </c>
      <c r="AE41" s="22">
        <v>0</v>
      </c>
      <c r="AF41" s="22">
        <f t="shared" ref="AF41:AG43" si="0">AA41-AD41</f>
        <v>-65.427702866228387</v>
      </c>
      <c r="AG41" s="22">
        <f t="shared" si="0"/>
        <v>-3877.6298700362363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721163.2</v>
      </c>
      <c r="D42" s="60">
        <v>458572.59</v>
      </c>
      <c r="E42" s="79"/>
      <c r="F42" s="72">
        <f>IF(C43=0,C42-$C$42,C42-C43)</f>
        <v>22.07999999995809</v>
      </c>
      <c r="G42" s="72">
        <f>IF(D43=0,D42-$D$42,D42-D43)</f>
        <v>0.72000000003026798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22.091736011418224</v>
      </c>
      <c r="N42" s="36">
        <f>IF(F42=0,,ATAN(G42/F42))</f>
        <v>3.2597145119384024E-2</v>
      </c>
      <c r="O42" s="36">
        <f>ABS(DEGREES(N42))</f>
        <v>1.8676788395161745</v>
      </c>
      <c r="P42" s="37" t="str">
        <f>TEXT(INT(O42),"00")</f>
        <v>01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1.8666666666666667</v>
      </c>
      <c r="X42" s="22">
        <f>IF(R42="",W42,IF(R42="N",IF(U42="E",180+W42,180-W42),IF(U42="E",360-W42,W42)))</f>
        <v>1.8666666666666667</v>
      </c>
      <c r="Y42" s="22">
        <f>RADIANS(X42)</f>
        <v>3.257947937056082E-2</v>
      </c>
      <c r="Z42" s="64"/>
      <c r="AA42" s="58">
        <f>-M42*COS(Y42)</f>
        <v>-22.080012715851893</v>
      </c>
      <c r="AB42" s="58">
        <f>-M42*SIN(Y42)</f>
        <v>-0.71960994018392432</v>
      </c>
      <c r="AC42" s="64"/>
      <c r="AD42" s="82">
        <f>$AA$40/$M$40*M42</f>
        <v>3.1068666527291153E-4</v>
      </c>
      <c r="AE42" s="82">
        <f>$AB$40/$M$40*M42</f>
        <v>1.2268807772531346E-4</v>
      </c>
      <c r="AF42" s="22">
        <f t="shared" si="0"/>
        <v>-22.080323402517166</v>
      </c>
      <c r="AG42" s="22">
        <f t="shared" si="0"/>
        <v>-0.71973262826164963</v>
      </c>
      <c r="AH42" s="63"/>
      <c r="AI42" s="38">
        <f>A42</f>
        <v>1</v>
      </c>
      <c r="AJ42" s="82">
        <f t="shared" ref="AJ42:AK44" si="1">AJ41+AF41</f>
        <v>721163.19229713373</v>
      </c>
      <c r="AK42" s="82">
        <f t="shared" si="1"/>
        <v>458572.59012996376</v>
      </c>
      <c r="AL42" s="66"/>
      <c r="AM42" s="9" t="str">
        <f>IF(A43=0,A42&amp;" - 1",A42&amp;" - "&amp;A43)</f>
        <v>1 - 2</v>
      </c>
      <c r="AN42" s="18">
        <f>F42</f>
        <v>22.07999999995809</v>
      </c>
      <c r="AO42" s="18">
        <f>AN42*G42</f>
        <v>15.897600000638143</v>
      </c>
      <c r="AP42" s="9" t="str">
        <f>D42&amp;","&amp;C42</f>
        <v>458572.59,721163.2</v>
      </c>
    </row>
    <row r="43" spans="1:44">
      <c r="A43" s="20">
        <f>A42+1</f>
        <v>2</v>
      </c>
      <c r="B43" s="44"/>
      <c r="C43" s="60">
        <v>721141.12</v>
      </c>
      <c r="D43" s="60">
        <v>458571.87</v>
      </c>
      <c r="E43" s="79"/>
      <c r="F43" s="72">
        <f>IF(C44=0,C43-$C$42,C43-C44)</f>
        <v>-0.96999999997206032</v>
      </c>
      <c r="G43" s="72">
        <f>IF(D44=0,D43-$D$42,D43-D44)</f>
        <v>32.35999999998603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32.374534745676911</v>
      </c>
      <c r="N43" s="36">
        <f>IF(F43=0,,ATAN(G43/F43))</f>
        <v>-1.5408300216063442</v>
      </c>
      <c r="O43" s="36">
        <f>ABS(DEGREES(N43))</f>
        <v>88.283057185094975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W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91.716666666666669</v>
      </c>
      <c r="Y43" s="22">
        <f>RADIANS(X43)</f>
        <v>1.6007578122874659</v>
      </c>
      <c r="Z43" s="64"/>
      <c r="AA43" s="58">
        <f>-M43*COS(Y43)</f>
        <v>0.9698440345987791</v>
      </c>
      <c r="AB43" s="58">
        <f>-M43*SIN(Y43)</f>
        <v>-32.360004674715277</v>
      </c>
      <c r="AC43" s="64"/>
      <c r="AD43" s="82">
        <f>$AA$40/$M$40*M43</f>
        <v>4.5529858924159083E-4</v>
      </c>
      <c r="AE43" s="82">
        <f>$AB$40/$M$40*M43</f>
        <v>1.7979435537096488E-4</v>
      </c>
      <c r="AF43" s="22">
        <f t="shared" si="0"/>
        <v>0.96938873600953757</v>
      </c>
      <c r="AG43" s="22">
        <f t="shared" si="0"/>
        <v>-32.360184469070646</v>
      </c>
      <c r="AH43" s="64"/>
      <c r="AI43" s="25">
        <f>A43</f>
        <v>2</v>
      </c>
      <c r="AJ43" s="82">
        <f t="shared" si="1"/>
        <v>721141.1119737312</v>
      </c>
      <c r="AK43" s="82">
        <f t="shared" si="1"/>
        <v>458571.8703973355</v>
      </c>
      <c r="AL43" s="66"/>
      <c r="AM43" s="9" t="str">
        <f>IF(A44=0,A43&amp;" - 1",A43&amp;" - "&amp;A44)</f>
        <v>2 - 3</v>
      </c>
      <c r="AN43" s="18">
        <f>AN42+F42+F43</f>
        <v>43.189999999944121</v>
      </c>
      <c r="AO43" s="18">
        <f>AN43*G43</f>
        <v>1397.6283999975883</v>
      </c>
      <c r="AP43" s="9" t="str">
        <f>D43&amp;","&amp;C43</f>
        <v>458571.87,721141.12</v>
      </c>
    </row>
    <row r="44" spans="1:44" s="46" customFormat="1">
      <c r="A44" s="20">
        <f>A43+1</f>
        <v>3</v>
      </c>
      <c r="B44" s="44"/>
      <c r="C44" s="60">
        <v>721142.09</v>
      </c>
      <c r="D44" s="60">
        <v>458539.51</v>
      </c>
      <c r="E44" s="79"/>
      <c r="F44" s="72">
        <f>IF(C45=0,C44-$C$42,C44-C45)</f>
        <v>-22.239999999990687</v>
      </c>
      <c r="G44" s="72">
        <f>IF(D45=0,D44-$D$42,D44-D45)</f>
        <v>-0.77000000001862645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22.253325594158156</v>
      </c>
      <c r="N44" s="22">
        <f>IF(F44=0,,ATAN(G44/F44))</f>
        <v>3.4608478138508425E-2</v>
      </c>
      <c r="O44" s="22">
        <f>ABS(DEGREES(N44))</f>
        <v>1.9829197327073085</v>
      </c>
      <c r="P44" s="24" t="str">
        <f>TEXT(INT(O44),"00")</f>
        <v>01</v>
      </c>
      <c r="Q44" s="25" t="str">
        <f>TEXT((O44-P44)*60,"00")</f>
        <v>59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59</v>
      </c>
      <c r="U44" s="24" t="str">
        <f>IF(L44="",IF(G44&gt;0,"W","E"),"")</f>
        <v>E</v>
      </c>
      <c r="V44" s="44"/>
      <c r="W44" s="22">
        <f>IF(S44="due",90*(I44+K44),S44+T44/60)</f>
        <v>1.9833333333333334</v>
      </c>
      <c r="X44" s="22">
        <f>IF(R44="",W44,IF(R44="N",IF(U44="E",180+W44,180-W44),IF(U44="E",360-W44,W44)))</f>
        <v>181.98333333333332</v>
      </c>
      <c r="Y44" s="22">
        <f>RADIANS(X44)</f>
        <v>3.1762083504210139</v>
      </c>
      <c r="Z44" s="64"/>
      <c r="AA44" s="58">
        <f>-M44*COS(Y44)</f>
        <v>22.239994441017842</v>
      </c>
      <c r="AB44" s="58">
        <f>-M44*SIN(Y44)</f>
        <v>0.77016054372448306</v>
      </c>
      <c r="AC44" s="64"/>
      <c r="AD44" s="82">
        <f>$AA$40/$M$40*M44</f>
        <v>3.1295917697495083E-4</v>
      </c>
      <c r="AE44" s="82">
        <f>$AB$40/$M$40*M44</f>
        <v>1.2358547733558179E-4</v>
      </c>
      <c r="AF44" s="22">
        <f>AA44-AD44</f>
        <v>22.239681481840869</v>
      </c>
      <c r="AG44" s="22">
        <f>AB44-AE44</f>
        <v>0.77003695824714746</v>
      </c>
      <c r="AH44" s="64"/>
      <c r="AI44" s="25">
        <f>A44</f>
        <v>3</v>
      </c>
      <c r="AJ44" s="82">
        <f t="shared" si="1"/>
        <v>721142.08136246726</v>
      </c>
      <c r="AK44" s="82">
        <f t="shared" si="1"/>
        <v>458539.51021286641</v>
      </c>
      <c r="AL44" s="66"/>
      <c r="AM44" s="9" t="str">
        <f>IF(A45=0,A44&amp;" - 1",A44&amp;" - "&amp;A45)</f>
        <v>3 - 4</v>
      </c>
      <c r="AN44" s="18">
        <f>AN43+F43+F44</f>
        <v>19.979999999981374</v>
      </c>
      <c r="AO44" s="18">
        <f>AN44*G44</f>
        <v>-15.384600000357814</v>
      </c>
      <c r="AP44" s="9" t="str">
        <f>D44&amp;","&amp;C44</f>
        <v>458539.51,721142.09</v>
      </c>
    </row>
    <row r="45" spans="1:44" s="46" customFormat="1">
      <c r="A45" s="20">
        <f t="shared" ref="A45" si="2">A44+1</f>
        <v>4</v>
      </c>
      <c r="B45" s="44"/>
      <c r="C45" s="60">
        <v>721164.33</v>
      </c>
      <c r="D45" s="60">
        <v>458540.28</v>
      </c>
      <c r="E45" s="79"/>
      <c r="F45" s="72">
        <f t="shared" ref="F45" si="3">IF(C46=0,C45-$C$42,C45-C46)</f>
        <v>1.1300000000046566</v>
      </c>
      <c r="G45" s="72">
        <f t="shared" ref="G45" si="4">IF(D46=0,D45-$D$42,D45-D46)</f>
        <v>-32.309999999997672</v>
      </c>
      <c r="H45" s="76" t="str">
        <f t="shared" ref="H45" si="5">IF(G45=0,IF(F45&gt;0,"South","North"),"")</f>
        <v/>
      </c>
      <c r="I45" s="76">
        <f t="shared" ref="I45" si="6">IF(H45="North",2,IF(H45="",0,0))</f>
        <v>0</v>
      </c>
      <c r="J45" s="76" t="str">
        <f t="shared" ref="J45" si="7">IF(F45=0,IF(G45&gt;0,"West","East"),"")</f>
        <v/>
      </c>
      <c r="K45" s="76">
        <f t="shared" ref="K45" si="8">IF(J45="West",1,IF(J45="",0,3))</f>
        <v>0</v>
      </c>
      <c r="L45" s="76" t="str">
        <f t="shared" ref="L45" si="9">H45&amp;J45</f>
        <v/>
      </c>
      <c r="M45" s="22">
        <f t="shared" ref="M45" si="10">SQRT(F45^2+G45^2)</f>
        <v>32.329754097423326</v>
      </c>
      <c r="N45" s="22">
        <f t="shared" ref="N45" si="11">IF(F45=0,,ATAN(G45/F45))</f>
        <v>-1.5358368834476392</v>
      </c>
      <c r="O45" s="22">
        <f t="shared" ref="O45" si="12">ABS(DEGREES(N45))</f>
        <v>87.996971442075449</v>
      </c>
      <c r="P45" s="24" t="str">
        <f t="shared" ref="P45" si="13">TEXT(INT(O45),"00")</f>
        <v>87</v>
      </c>
      <c r="Q45" s="25" t="str">
        <f t="shared" ref="Q45" si="14">TEXT((O45-P45)*60,"00")</f>
        <v>60</v>
      </c>
      <c r="R45" s="23" t="str">
        <f t="shared" ref="R45" si="15">IF(L45="",IF(F45&gt;0,"S","N"),"")</f>
        <v>S</v>
      </c>
      <c r="S45" s="25">
        <f t="shared" ref="S45" si="16">IF(L45="",IF(INT(Q45)=60,INT(P45+1),P45),"due")</f>
        <v>88</v>
      </c>
      <c r="T45" s="25" t="str">
        <f t="shared" ref="T45" si="17">IF(L45="",IF(INT(Q45)=60,"00",Q45),L45)</f>
        <v>00</v>
      </c>
      <c r="U45" s="24" t="str">
        <f t="shared" ref="U45" si="18">IF(L45="",IF(G45&gt;0,"W","E"),"")</f>
        <v>E</v>
      </c>
      <c r="V45" s="44"/>
      <c r="W45" s="22">
        <f t="shared" ref="W45" si="19">IF(S45="due",90*(I45+K45),S45+T45/60)</f>
        <v>88</v>
      </c>
      <c r="X45" s="22">
        <f t="shared" ref="X45" si="20">IF(R45="",W45,IF(R45="N",IF(U45="E",180+W45,180-W45),IF(U45="E",360-W45,W45)))</f>
        <v>272</v>
      </c>
      <c r="Y45" s="22">
        <f t="shared" ref="Y45" si="21">RADIANS(X45)</f>
        <v>4.7472955654245768</v>
      </c>
      <c r="Z45" s="64"/>
      <c r="AA45" s="58">
        <f t="shared" ref="AA45" si="22">-M45*COS(Y45)</f>
        <v>-1.1282921465157028</v>
      </c>
      <c r="AB45" s="58">
        <f t="shared" ref="AB45" si="23">-M45*SIN(Y45)</f>
        <v>32.310059684747898</v>
      </c>
      <c r="AC45" s="64"/>
      <c r="AD45" s="82">
        <f t="shared" ref="AD45" si="24">$AA$40/$M$40*M45</f>
        <v>4.5466881753566989E-4</v>
      </c>
      <c r="AE45" s="82">
        <f t="shared" ref="AE45" si="25">$AB$40/$M$40*M45</f>
        <v>1.7954566275347721E-4</v>
      </c>
      <c r="AF45" s="22">
        <f t="shared" ref="AF45:AG45" si="26">AA45-AD45</f>
        <v>-1.1287468153332385</v>
      </c>
      <c r="AG45" s="22">
        <f t="shared" si="26"/>
        <v>32.309880139085145</v>
      </c>
      <c r="AH45" s="64"/>
      <c r="AI45" s="25">
        <f t="shared" ref="AI45" si="27">A45</f>
        <v>4</v>
      </c>
      <c r="AJ45" s="82">
        <f t="shared" ref="AJ45" si="28">AJ44+AF44</f>
        <v>721164.32104394911</v>
      </c>
      <c r="AK45" s="82">
        <f t="shared" ref="AK45" si="29">AK44+AG44</f>
        <v>458540.28024982469</v>
      </c>
      <c r="AL45" s="66"/>
      <c r="AM45" s="9" t="str">
        <f t="shared" ref="AM45" si="30">IF(A46=0,A45&amp;" - 1",A45&amp;" - "&amp;A46)</f>
        <v>4 - 1</v>
      </c>
      <c r="AN45" s="18">
        <f t="shared" ref="AN45" si="31">AN44+F44+F45</f>
        <v>-1.1300000000046566</v>
      </c>
      <c r="AO45" s="18">
        <f t="shared" ref="AO45" si="32">AN45*G45</f>
        <v>36.510300000147822</v>
      </c>
      <c r="AP45" s="9" t="str">
        <f t="shared" ref="AP45" si="33">D45&amp;","&amp;C45</f>
        <v>458540.28,721164.33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2166</vt:lpstr>
      <vt:lpstr>2167</vt:lpstr>
      <vt:lpstr>2168</vt:lpstr>
      <vt:lpstr>2165</vt:lpstr>
      <vt:lpstr>2169</vt:lpstr>
      <vt:lpstr>2170</vt:lpstr>
      <vt:lpstr>2171</vt:lpstr>
      <vt:lpstr>2172</vt:lpstr>
      <vt:lpstr>2173</vt:lpstr>
      <vt:lpstr>2174</vt:lpstr>
      <vt:lpstr>'2166'!Print_Area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2007-04-06T06:47:19Z</dcterms:modified>
</cp:coreProperties>
</file>