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2175" sheetId="2" r:id="rId1"/>
    <sheet name="2176" sheetId="4" r:id="rId2"/>
    <sheet name="2177" sheetId="5" r:id="rId3"/>
    <sheet name="2178" sheetId="6" r:id="rId4"/>
    <sheet name="2179" sheetId="7" r:id="rId5"/>
    <sheet name="2180" sheetId="8" r:id="rId6"/>
    <sheet name="2181" sheetId="9" r:id="rId7"/>
    <sheet name="2182" sheetId="10" r:id="rId8"/>
    <sheet name="2183" sheetId="11" r:id="rId9"/>
    <sheet name="2184" sheetId="3" r:id="rId10"/>
  </sheets>
  <definedNames>
    <definedName name="_xlnm.Print_Area" localSheetId="0">'2175'!$A$1:$AJ$43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5" i="10"/>
  <c r="G45"/>
  <c r="F45"/>
  <c r="N45" s="1"/>
  <c r="O45" s="1"/>
  <c r="A45"/>
  <c r="AM45" s="1"/>
  <c r="AP45" i="9"/>
  <c r="G45"/>
  <c r="F45"/>
  <c r="N45" s="1"/>
  <c r="O45" s="1"/>
  <c r="A45"/>
  <c r="AM45" s="1"/>
  <c r="AP46" i="8"/>
  <c r="G46"/>
  <c r="F46"/>
  <c r="N46" s="1"/>
  <c r="O46" s="1"/>
  <c r="AP45"/>
  <c r="G45"/>
  <c r="F45"/>
  <c r="N45" s="1"/>
  <c r="O45" s="1"/>
  <c r="A45"/>
  <c r="A46" s="1"/>
  <c r="AP55" i="7"/>
  <c r="G55"/>
  <c r="F55"/>
  <c r="N55" s="1"/>
  <c r="O55" s="1"/>
  <c r="AP54"/>
  <c r="G54"/>
  <c r="F54"/>
  <c r="N54" s="1"/>
  <c r="O54" s="1"/>
  <c r="AP53"/>
  <c r="G53"/>
  <c r="F53"/>
  <c r="N53" s="1"/>
  <c r="O53" s="1"/>
  <c r="AP52"/>
  <c r="G52"/>
  <c r="F52"/>
  <c r="N52" s="1"/>
  <c r="O52" s="1"/>
  <c r="AP51"/>
  <c r="G51"/>
  <c r="F51"/>
  <c r="N51" s="1"/>
  <c r="O51" s="1"/>
  <c r="AP50"/>
  <c r="G50"/>
  <c r="F50"/>
  <c r="N50" s="1"/>
  <c r="O50" s="1"/>
  <c r="AP49"/>
  <c r="G49"/>
  <c r="F49"/>
  <c r="N49" s="1"/>
  <c r="O49" s="1"/>
  <c r="AP48"/>
  <c r="G48"/>
  <c r="F48"/>
  <c r="N48" s="1"/>
  <c r="O48" s="1"/>
  <c r="AP47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H48"/>
  <c r="H49"/>
  <c r="H50"/>
  <c r="H51"/>
  <c r="H52"/>
  <c r="H53"/>
  <c r="H54"/>
  <c r="H55"/>
  <c r="AN46"/>
  <c r="AO45"/>
  <c r="A47"/>
  <c r="AI46"/>
  <c r="AM45"/>
  <c r="P45"/>
  <c r="Q45" s="1"/>
  <c r="I45"/>
  <c r="P46"/>
  <c r="Q46" s="1"/>
  <c r="I46"/>
  <c r="P47"/>
  <c r="Q47" s="1"/>
  <c r="I47"/>
  <c r="P48"/>
  <c r="Q48" s="1"/>
  <c r="I48"/>
  <c r="P49"/>
  <c r="Q49" s="1"/>
  <c r="I49"/>
  <c r="P50"/>
  <c r="Q50" s="1"/>
  <c r="I50"/>
  <c r="P51"/>
  <c r="Q51" s="1"/>
  <c r="I51"/>
  <c r="P52"/>
  <c r="Q52" s="1"/>
  <c r="I52"/>
  <c r="P53"/>
  <c r="Q53" s="1"/>
  <c r="I53"/>
  <c r="P54"/>
  <c r="Q54" s="1"/>
  <c r="I54"/>
  <c r="P55"/>
  <c r="Q55" s="1"/>
  <c r="I55"/>
  <c r="J45"/>
  <c r="K45" s="1"/>
  <c r="M45"/>
  <c r="AI45"/>
  <c r="J46"/>
  <c r="K46" s="1"/>
  <c r="M46"/>
  <c r="J47"/>
  <c r="K47" s="1"/>
  <c r="M47"/>
  <c r="J48"/>
  <c r="K48" s="1"/>
  <c r="M48"/>
  <c r="J49"/>
  <c r="K49" s="1"/>
  <c r="M49"/>
  <c r="J50"/>
  <c r="K50" s="1"/>
  <c r="M50"/>
  <c r="J51"/>
  <c r="K51" s="1"/>
  <c r="M51"/>
  <c r="J52"/>
  <c r="K52" s="1"/>
  <c r="M52"/>
  <c r="J53"/>
  <c r="K53" s="1"/>
  <c r="M53"/>
  <c r="J54"/>
  <c r="K54" s="1"/>
  <c r="M54"/>
  <c r="J55"/>
  <c r="K55" s="1"/>
  <c r="M5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A48"/>
  <c r="AI47"/>
  <c r="AM46"/>
  <c r="AN47"/>
  <c r="AO46"/>
  <c r="L55"/>
  <c r="L54"/>
  <c r="L53"/>
  <c r="L52"/>
  <c r="L51"/>
  <c r="L50"/>
  <c r="L49"/>
  <c r="L48"/>
  <c r="L47"/>
  <c r="L46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5" i="9"/>
  <c r="T45"/>
  <c r="S45"/>
  <c r="W45" s="1"/>
  <c r="R45"/>
  <c r="X45" s="1"/>
  <c r="Y45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8"/>
  <c r="T48"/>
  <c r="S48"/>
  <c r="W48" s="1"/>
  <c r="R48"/>
  <c r="X48" s="1"/>
  <c r="Y48" s="1"/>
  <c r="U49"/>
  <c r="T49"/>
  <c r="S49"/>
  <c r="W49" s="1"/>
  <c r="R49"/>
  <c r="X49" s="1"/>
  <c r="Y49" s="1"/>
  <c r="U50"/>
  <c r="T50"/>
  <c r="S50"/>
  <c r="W50" s="1"/>
  <c r="R50"/>
  <c r="X50" s="1"/>
  <c r="Y50" s="1"/>
  <c r="U51"/>
  <c r="T51"/>
  <c r="S51"/>
  <c r="W51" s="1"/>
  <c r="R51"/>
  <c r="X51" s="1"/>
  <c r="Y51" s="1"/>
  <c r="U52"/>
  <c r="T52"/>
  <c r="S52"/>
  <c r="W52" s="1"/>
  <c r="R52"/>
  <c r="X52" s="1"/>
  <c r="Y52" s="1"/>
  <c r="U53"/>
  <c r="T53"/>
  <c r="S53"/>
  <c r="W53" s="1"/>
  <c r="R53"/>
  <c r="X53" s="1"/>
  <c r="Y53" s="1"/>
  <c r="U54"/>
  <c r="T54"/>
  <c r="S54"/>
  <c r="W54" s="1"/>
  <c r="R54"/>
  <c r="X54" s="1"/>
  <c r="Y54" s="1"/>
  <c r="U55"/>
  <c r="T55"/>
  <c r="S55"/>
  <c r="W55" s="1"/>
  <c r="R55"/>
  <c r="X55" s="1"/>
  <c r="Y55" s="1"/>
  <c r="AN48"/>
  <c r="AO47"/>
  <c r="A49"/>
  <c r="AI48"/>
  <c r="AM47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5" i="11"/>
  <c r="AA45"/>
  <c r="AB45" i="10"/>
  <c r="AA45"/>
  <c r="AB45" i="9"/>
  <c r="AA45"/>
  <c r="AB46" i="8"/>
  <c r="AA46"/>
  <c r="AB45"/>
  <c r="AA45"/>
  <c r="A50" i="7"/>
  <c r="AI49"/>
  <c r="AM48"/>
  <c r="AN49"/>
  <c r="AO48"/>
  <c r="AB55"/>
  <c r="AA55"/>
  <c r="AB54"/>
  <c r="AA54"/>
  <c r="AB53"/>
  <c r="AA53"/>
  <c r="AB52"/>
  <c r="AA52"/>
  <c r="AB51"/>
  <c r="AA51"/>
  <c r="AB50"/>
  <c r="AA50"/>
  <c r="AB49"/>
  <c r="AA49"/>
  <c r="AB48"/>
  <c r="AA48"/>
  <c r="AB47"/>
  <c r="AA47"/>
  <c r="AB46"/>
  <c r="AA46"/>
  <c r="AB45"/>
  <c r="AA45"/>
  <c r="AB45" i="6"/>
  <c r="AA45"/>
  <c r="AB45" i="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N50"/>
  <c r="AO49"/>
  <c r="A51"/>
  <c r="AI50"/>
  <c r="AM49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52" i="7"/>
  <c r="AI51"/>
  <c r="AM50"/>
  <c r="AN51"/>
  <c r="AO50"/>
  <c r="AE55"/>
  <c r="AG55" s="1"/>
  <c r="AE54"/>
  <c r="AG54" s="1"/>
  <c r="AE53"/>
  <c r="AG53" s="1"/>
  <c r="AE52"/>
  <c r="AG52" s="1"/>
  <c r="AE51"/>
  <c r="AG51" s="1"/>
  <c r="AE50"/>
  <c r="AG50" s="1"/>
  <c r="AE49"/>
  <c r="AG49" s="1"/>
  <c r="AE48"/>
  <c r="AG48" s="1"/>
  <c r="AE47"/>
  <c r="AG47" s="1"/>
  <c r="AE46"/>
  <c r="AG46" s="1"/>
  <c r="AE45"/>
  <c r="AG45" s="1"/>
  <c r="AE42"/>
  <c r="AE43"/>
  <c r="AG43" s="1"/>
  <c r="AE44"/>
  <c r="AG44" s="1"/>
  <c r="AD55"/>
  <c r="AF55" s="1"/>
  <c r="AD54"/>
  <c r="AF54" s="1"/>
  <c r="AD53"/>
  <c r="AF53" s="1"/>
  <c r="AD52"/>
  <c r="AF52" s="1"/>
  <c r="AD51"/>
  <c r="AF51" s="1"/>
  <c r="AD50"/>
  <c r="AF50" s="1"/>
  <c r="AD49"/>
  <c r="AF49" s="1"/>
  <c r="AD48"/>
  <c r="AF48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N52"/>
  <c r="AO51"/>
  <c r="A53"/>
  <c r="AI52"/>
  <c r="AM51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54" i="7"/>
  <c r="AI53"/>
  <c r="AM52"/>
  <c r="AN53"/>
  <c r="AO52"/>
  <c r="AK43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0"/>
  <c r="AK45"/>
  <c r="AK40"/>
  <c r="AJ45" i="9"/>
  <c r="AJ40"/>
  <c r="AK45"/>
  <c r="AK40"/>
  <c r="AJ45" i="8"/>
  <c r="AJ46" s="1"/>
  <c r="AJ40"/>
  <c r="AK45"/>
  <c r="AK46" s="1"/>
  <c r="AK40"/>
  <c r="AJ45" i="7"/>
  <c r="AJ46" s="1"/>
  <c r="AJ47" s="1"/>
  <c r="AJ48" s="1"/>
  <c r="AJ49" s="1"/>
  <c r="AJ50" s="1"/>
  <c r="AJ51" s="1"/>
  <c r="AJ52" s="1"/>
  <c r="AJ53" s="1"/>
  <c r="AJ54" s="1"/>
  <c r="AJ55" s="1"/>
  <c r="AJ40"/>
  <c r="AK45"/>
  <c r="AK46" s="1"/>
  <c r="AK47" s="1"/>
  <c r="AK48" s="1"/>
  <c r="AK49" s="1"/>
  <c r="AK50" s="1"/>
  <c r="AK51" s="1"/>
  <c r="AK52" s="1"/>
  <c r="AK53" s="1"/>
  <c r="AK54" s="1"/>
  <c r="AK55" s="1"/>
  <c r="AK40"/>
  <c r="AN54"/>
  <c r="AO53"/>
  <c r="A55"/>
  <c r="AI54"/>
  <c r="AM53"/>
  <c r="AJ45" i="6"/>
  <c r="AJ40"/>
  <c r="AK45"/>
  <c r="AK40"/>
  <c r="AJ45" i="5"/>
  <c r="AJ40"/>
  <c r="AK45"/>
  <c r="AK40"/>
  <c r="AJ45" i="4"/>
  <c r="AJ40"/>
  <c r="AK45"/>
  <c r="AK40"/>
  <c r="AJ40" i="2"/>
  <c r="AJ45"/>
  <c r="AK40"/>
  <c r="AK45"/>
  <c r="AM55" i="7" l="1"/>
  <c r="AI55"/>
  <c r="AM54"/>
  <c r="AN55"/>
  <c r="AO55" s="1"/>
  <c r="AO54"/>
  <c r="C28" l="1"/>
  <c r="C29" s="1"/>
</calcChain>
</file>

<file path=xl/sharedStrings.xml><?xml version="1.0" encoding="utf-8"?>
<sst xmlns="http://schemas.openxmlformats.org/spreadsheetml/2006/main" count="930" uniqueCount="101">
  <si>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</si>
  <si>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</si>
  <si>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</si>
  <si>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</si>
  <si>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</si>
  <si>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</si>
  <si>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</si>
  <si>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</si>
  <si>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</si>
  <si>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</si>
  <si>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</si>
  <si>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</si>
  <si>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</si>
  <si>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</si>
  <si>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</si>
  <si>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</si>
  <si>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</si>
  <si>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</si>
  <si>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</si>
  <si>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</si>
  <si>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</si>
  <si>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</si>
  <si>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</si>
  <si>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</si>
  <si>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</si>
  <si>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</si>
  <si>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</si>
  <si>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</si>
  <si>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</si>
  <si>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</si>
  <si>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</si>
  <si>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</si>
  <si>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</si>
  <si>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</si>
  <si>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</si>
  <si>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</si>
  <si>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</si>
  <si>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</si>
  <si>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</si>
  <si>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</si>
  <si>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</si>
  <si>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</si>
  <si>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</si>
  <si>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</si>
  <si>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</si>
  <si>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</si>
  <si>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</si>
  <si>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</si>
  <si>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</si>
  <si>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</si>
  <si>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</si>
  <si>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</si>
  <si>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</si>
  <si>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</si>
  <si>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</si>
  <si>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</si>
  <si>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</si>
  <si>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2175</t>
  </si>
  <si>
    <t>Salveron, Ambrosio</t>
  </si>
  <si>
    <t>409 C-3</t>
  </si>
  <si>
    <t>6 31 N. 124 37 E.</t>
  </si>
  <si>
    <t>Lapuz (Bo.6)</t>
  </si>
  <si>
    <t>Norala</t>
  </si>
  <si>
    <t>South Cotabato</t>
  </si>
  <si>
    <t>Mindanao</t>
  </si>
  <si>
    <t>E.E. Orodio</t>
  </si>
  <si>
    <t>Sept.4-15, 1978</t>
  </si>
  <si>
    <t>718.60</t>
  </si>
  <si>
    <t>BLLM 1</t>
  </si>
  <si>
    <t>2176</t>
  </si>
  <si>
    <t>Cambang, Milagros</t>
  </si>
  <si>
    <t>409, C-3</t>
  </si>
  <si>
    <t>Sept. 4-15, 1978</t>
  </si>
  <si>
    <t>719.64</t>
  </si>
  <si>
    <t>2177</t>
  </si>
  <si>
    <t>Muyco, Rogelio</t>
  </si>
  <si>
    <t>Sept. 4-15 , 1978</t>
  </si>
  <si>
    <t>716.98</t>
  </si>
  <si>
    <t>2178</t>
  </si>
  <si>
    <t>Epu , Erlinda</t>
  </si>
  <si>
    <t>716.51</t>
  </si>
  <si>
    <t>2179</t>
  </si>
  <si>
    <t>School Site</t>
  </si>
  <si>
    <t>40048.83</t>
  </si>
  <si>
    <t>2180</t>
  </si>
  <si>
    <t>Gorecho, Cecilio</t>
  </si>
  <si>
    <t>1496.32</t>
  </si>
  <si>
    <t>2181</t>
  </si>
  <si>
    <t>Poiboso, Patrocinio</t>
  </si>
  <si>
    <t>6 31 E. 124 37 E.</t>
  </si>
  <si>
    <t>1485.46</t>
  </si>
  <si>
    <t>2182</t>
  </si>
  <si>
    <t>Adorio, Rodulfo</t>
  </si>
  <si>
    <t>1513.46</t>
  </si>
  <si>
    <t>2183</t>
  </si>
  <si>
    <t>Adorio, Rolando</t>
  </si>
  <si>
    <t>1462.87</t>
  </si>
  <si>
    <t>2184</t>
  </si>
  <si>
    <t>Adorio, Anacleto</t>
  </si>
  <si>
    <t>September 4-15, 1978</t>
  </si>
  <si>
    <t>1473.41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</si>
</sst>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opLeftCell="A18"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1437.2027999982322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718.6013999991161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9.0479728575012369E-4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120656.3405130654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120000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120000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109.16952940476426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7.1917412650202017E-4</v>
      </c>
      <c r="AB40" s="91">
        <f>SUM(AB42:AB65536)</f>
        <v>5.4904162325897232E-4</v>
      </c>
      <c r="AC40" s="91"/>
      <c r="AD40" s="91">
        <f>SUM(AD42:AD65536)</f>
        <v>7.1917412650202017E-4</v>
      </c>
      <c r="AE40" s="91">
        <f>SUM(AE42:AE65536)</f>
        <v>5.4904162325897232E-4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721119.89863346028</v>
      </c>
      <c r="AK40" s="92">
        <f>AK44+AG44</f>
        <v>458538.6584904209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109.90000000002328</v>
      </c>
      <c r="G41" s="72">
        <f>IF(D42=0,D41-$D$41,D41-D42)</f>
        <v>3879.1699999999837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3880.7264653541197</v>
      </c>
      <c r="N41" s="36">
        <f>IF(F41=0,,ATAN(G41/F41))</f>
        <v>1.5424731001822414</v>
      </c>
      <c r="O41" s="36">
        <f>ABS(DEGREES(N41))</f>
        <v>88.377198652902237</v>
      </c>
      <c r="P41" s="37" t="str">
        <f>TEXT(INT(O41),"00")</f>
        <v>88</v>
      </c>
      <c r="Q41" s="38" t="str">
        <f>TEXT((O41-P41)*60,"00")</f>
        <v>23</v>
      </c>
      <c r="R41" s="39" t="str">
        <f>IF(L41="",IF(F41&gt;0,"S","N"),"")</f>
        <v>S</v>
      </c>
      <c r="S41" s="25" t="str">
        <f>IF(L41="",IF(INT(Q41)=60,INT(P41+1),P41),"due")</f>
        <v>88</v>
      </c>
      <c r="T41" s="38" t="str">
        <f>IF(L41="",IF(INT(Q41)=60,"00",Q41),L41)</f>
        <v>23</v>
      </c>
      <c r="U41" s="40" t="str">
        <f>IF(L41="",IF(G41&gt;0,"W","E"),"")</f>
        <v>W</v>
      </c>
      <c r="V41" s="41"/>
      <c r="W41" s="22">
        <f>IF(S41="due",90*(I41+K41),S41+T41/60)</f>
        <v>88.38333333333334</v>
      </c>
      <c r="X41" s="22">
        <f>IF(R41="",W41,IF(R41="N",IF(U41="E",180+W41,180-W41),IF(U41="E",360-W41,W41)))</f>
        <v>88.38333333333334</v>
      </c>
      <c r="Y41" s="22">
        <f>RADIANS(X41)</f>
        <v>1.5425801705543216</v>
      </c>
      <c r="Z41" s="64"/>
      <c r="AA41" s="58">
        <f>-M41*COS(Y41)</f>
        <v>-109.48465519560382</v>
      </c>
      <c r="AB41" s="58">
        <f>-M41*SIN(Y41)</f>
        <v>-3879.1817447983253</v>
      </c>
      <c r="AC41" s="64"/>
      <c r="AD41" s="22">
        <v>0</v>
      </c>
      <c r="AE41" s="22">
        <v>0</v>
      </c>
      <c r="AF41" s="22">
        <f t="shared" ref="AF41:AG43" si="0">AA41-AD41</f>
        <v>-109.48465519560382</v>
      </c>
      <c r="AG41" s="22">
        <f t="shared" si="0"/>
        <v>-3879.1817447983253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721118.71999999997</v>
      </c>
      <c r="D42" s="60">
        <v>458571.05</v>
      </c>
      <c r="E42" s="79"/>
      <c r="F42" s="72">
        <f>IF(C43=0,C42-$C$42,C42-C43)</f>
        <v>22.07999999995809</v>
      </c>
      <c r="G42" s="72">
        <f>IF(D43=0,D42-$D$42,D42-D43)</f>
        <v>0.71999999997206032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22.091736011416327</v>
      </c>
      <c r="N42" s="36">
        <f>IF(F42=0,,ATAN(G42/F42))</f>
        <v>3.2597145116750603E-2</v>
      </c>
      <c r="O42" s="36">
        <f>ABS(DEGREES(N42))</f>
        <v>1.8676788393652908</v>
      </c>
      <c r="P42" s="37" t="str">
        <f>TEXT(INT(O42),"00")</f>
        <v>01</v>
      </c>
      <c r="Q42" s="38" t="str">
        <f>TEXT((O42-P42)*60,"00")</f>
        <v>52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52</v>
      </c>
      <c r="U42" s="40" t="str">
        <f>IF(L42="",IF(G42&gt;0,"W","E"),"")</f>
        <v>W</v>
      </c>
      <c r="V42" s="44"/>
      <c r="W42" s="22">
        <f>IF(S42="due",90*(I42+K42),S42+T42/60)</f>
        <v>1.8666666666666667</v>
      </c>
      <c r="X42" s="22">
        <f>IF(R42="",W42,IF(R42="N",IF(U42="E",180+W42,180-W42),IF(U42="E",360-W42,W42)))</f>
        <v>1.8666666666666667</v>
      </c>
      <c r="Y42" s="22">
        <f>RADIANS(X42)</f>
        <v>3.257947937056082E-2</v>
      </c>
      <c r="Z42" s="64"/>
      <c r="AA42" s="58">
        <f>-M42*COS(Y42)</f>
        <v>-22.080012715849996</v>
      </c>
      <c r="AB42" s="58">
        <f>-M42*SIN(Y42)</f>
        <v>-0.71960994018386248</v>
      </c>
      <c r="AC42" s="64"/>
      <c r="AD42" s="82">
        <f>$AA$40/$M$40*M42</f>
        <v>1.4553332816904312E-4</v>
      </c>
      <c r="AE42" s="82">
        <f>$AB$40/$M$40*M42</f>
        <v>1.1110501864806409E-4</v>
      </c>
      <c r="AF42" s="22">
        <f t="shared" si="0"/>
        <v>-22.080158249178165</v>
      </c>
      <c r="AG42" s="22">
        <f t="shared" si="0"/>
        <v>-0.71972104520251057</v>
      </c>
      <c r="AH42" s="63"/>
      <c r="AI42" s="38">
        <f>A42</f>
        <v>1</v>
      </c>
      <c r="AJ42" s="82">
        <f t="shared" ref="AJ42:AK44" si="1">AJ41+AF41</f>
        <v>721119.13534480438</v>
      </c>
      <c r="AK42" s="82">
        <f t="shared" si="1"/>
        <v>458571.03825520165</v>
      </c>
      <c r="AL42" s="66"/>
      <c r="AM42" s="9" t="str">
        <f>IF(A43=0,A42&amp;" - 1",A42&amp;" - "&amp;A43)</f>
        <v>1 - 2</v>
      </c>
      <c r="AN42" s="18">
        <f>F42</f>
        <v>22.07999999995809</v>
      </c>
      <c r="AO42" s="18">
        <f>AN42*G42</f>
        <v>15.897599999352916</v>
      </c>
      <c r="AP42" s="9" t="str">
        <f>D42&amp;","&amp;C42</f>
        <v>458571.05,721118.72</v>
      </c>
    </row>
    <row r="43" spans="1:44">
      <c r="A43" s="20">
        <f>A42+1</f>
        <v>2</v>
      </c>
      <c r="B43" s="44"/>
      <c r="C43" s="60">
        <v>721096.64</v>
      </c>
      <c r="D43" s="60">
        <v>458570.33</v>
      </c>
      <c r="E43" s="79"/>
      <c r="F43" s="72">
        <f>IF(C44=0,C43-$C$42,C43-C44)</f>
        <v>-0.59999999997671694</v>
      </c>
      <c r="G43" s="72">
        <f>IF(D44=0,D43-$D$42,D43-D44)</f>
        <v>32.429999999993015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32.435549941376351</v>
      </c>
      <c r="N43" s="36">
        <f>IF(F43=0,,ATAN(G43/F43))</f>
        <v>-1.5522970497746935</v>
      </c>
      <c r="O43" s="36">
        <f>ABS(DEGREES(N43))</f>
        <v>88.940069502699018</v>
      </c>
      <c r="P43" s="37" t="str">
        <f>TEXT(INT(O43),"00")</f>
        <v>88</v>
      </c>
      <c r="Q43" s="38" t="str">
        <f>TEXT((O43-P43)*60,"00")</f>
        <v>56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56</v>
      </c>
      <c r="U43" s="40" t="str">
        <f>IF(L43="",IF(G43&gt;0,"W","E"),"")</f>
        <v>W</v>
      </c>
      <c r="V43" s="44"/>
      <c r="W43" s="22">
        <f>IF(S43="due",90*(I43+K43),S43+T43/60)</f>
        <v>88.933333333333337</v>
      </c>
      <c r="X43" s="22">
        <f>IF(R43="",W43,IF(R43="N",IF(U43="E",180+W43,180-W43),IF(U43="E",360-W43,W43)))</f>
        <v>91.066666666666663</v>
      </c>
      <c r="Y43" s="22">
        <f>RADIANS(X43)</f>
        <v>1.5894131721495026</v>
      </c>
      <c r="Z43" s="64"/>
      <c r="AA43" s="58">
        <f>-M43*COS(Y43)</f>
        <v>0.60381273690592407</v>
      </c>
      <c r="AB43" s="58">
        <f>-M43*SIN(Y43)</f>
        <v>-32.429929234863735</v>
      </c>
      <c r="AC43" s="64"/>
      <c r="AD43" s="82">
        <f>$AA$40/$M$40*M43</f>
        <v>2.1367508336702591E-4</v>
      </c>
      <c r="AE43" s="82">
        <f>$AB$40/$M$40*M43</f>
        <v>1.6312671757595356E-4</v>
      </c>
      <c r="AF43" s="22">
        <f t="shared" si="0"/>
        <v>0.60359906182255707</v>
      </c>
      <c r="AG43" s="22">
        <f t="shared" si="0"/>
        <v>-32.430092361581309</v>
      </c>
      <c r="AH43" s="64"/>
      <c r="AI43" s="25">
        <f>A43</f>
        <v>2</v>
      </c>
      <c r="AJ43" s="82">
        <f t="shared" si="1"/>
        <v>721097.05518655526</v>
      </c>
      <c r="AK43" s="82">
        <f t="shared" si="1"/>
        <v>458570.31853415642</v>
      </c>
      <c r="AL43" s="66"/>
      <c r="AM43" s="9" t="str">
        <f>IF(A44=0,A43&amp;" - 1",A43&amp;" - "&amp;A44)</f>
        <v>2 - 3</v>
      </c>
      <c r="AN43" s="18">
        <f>AN42+F42+F43</f>
        <v>43.559999999939464</v>
      </c>
      <c r="AO43" s="18">
        <f>AN43*G43</f>
        <v>1412.6507999977325</v>
      </c>
      <c r="AP43" s="9" t="str">
        <f>D43&amp;","&amp;C43</f>
        <v>458570.33,721096.64</v>
      </c>
    </row>
    <row r="44" spans="1:44" s="46" customFormat="1">
      <c r="A44" s="20">
        <f>A43+1</f>
        <v>3</v>
      </c>
      <c r="B44" s="44"/>
      <c r="C44" s="60">
        <v>721097.24</v>
      </c>
      <c r="D44" s="60">
        <v>458537.9</v>
      </c>
      <c r="E44" s="79"/>
      <c r="F44" s="72">
        <f>IF(C45=0,C44-$C$42,C44-C45)</f>
        <v>-22.239999999990687</v>
      </c>
      <c r="G44" s="72">
        <f>IF(D45=0,D44-$D$42,D44-D45)</f>
        <v>-0.76999999996041879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22.253325594156141</v>
      </c>
      <c r="N44" s="22">
        <f>IF(F44=0,,ATAN(G44/F44))</f>
        <v>3.4608478135894308E-2</v>
      </c>
      <c r="O44" s="22">
        <f>ABS(DEGREES(N44))</f>
        <v>1.9829197325575305</v>
      </c>
      <c r="P44" s="24" t="str">
        <f>TEXT(INT(O44),"00")</f>
        <v>01</v>
      </c>
      <c r="Q44" s="25" t="str">
        <f>TEXT((O44-P44)*60,"00")</f>
        <v>59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59</v>
      </c>
      <c r="U44" s="24" t="str">
        <f>IF(L44="",IF(G44&gt;0,"W","E"),"")</f>
        <v>E</v>
      </c>
      <c r="V44" s="44"/>
      <c r="W44" s="22">
        <f>IF(S44="due",90*(I44+K44),S44+T44/60)</f>
        <v>1.9833333333333334</v>
      </c>
      <c r="X44" s="22">
        <f>IF(R44="",W44,IF(R44="N",IF(U44="E",180+W44,180-W44),IF(U44="E",360-W44,W44)))</f>
        <v>181.98333333333332</v>
      </c>
      <c r="Y44" s="22">
        <f>RADIANS(X44)</f>
        <v>3.1762083504210139</v>
      </c>
      <c r="Z44" s="64"/>
      <c r="AA44" s="58">
        <f>-M44*COS(Y44)</f>
        <v>22.239994441015828</v>
      </c>
      <c r="AB44" s="58">
        <f>-M44*SIN(Y44)</f>
        <v>0.77016054372441334</v>
      </c>
      <c r="AC44" s="64"/>
      <c r="AD44" s="82">
        <f>$AA$40/$M$40*M44</f>
        <v>1.4659782892902955E-4</v>
      </c>
      <c r="AE44" s="82">
        <f>$AB$40/$M$40*M44</f>
        <v>1.1191769419308972E-4</v>
      </c>
      <c r="AF44" s="22">
        <f>AA44-AD44</f>
        <v>22.239847843186897</v>
      </c>
      <c r="AG44" s="22">
        <f>AB44-AE44</f>
        <v>0.77004862603022028</v>
      </c>
      <c r="AH44" s="64"/>
      <c r="AI44" s="25">
        <f>A44</f>
        <v>3</v>
      </c>
      <c r="AJ44" s="82">
        <f t="shared" si="1"/>
        <v>721097.6587856171</v>
      </c>
      <c r="AK44" s="82">
        <f t="shared" si="1"/>
        <v>458537.88844179484</v>
      </c>
      <c r="AL44" s="66"/>
      <c r="AM44" s="9" t="str">
        <f>IF(A45=0,A44&amp;" - 1",A44&amp;" - "&amp;A45)</f>
        <v>3 - 4</v>
      </c>
      <c r="AN44" s="18">
        <f>AN43+F43+F44</f>
        <v>20.71999999997206</v>
      </c>
      <c r="AO44" s="18">
        <f>AN44*G44</f>
        <v>-15.954399999158364</v>
      </c>
      <c r="AP44" s="9" t="str">
        <f>D44&amp;","&amp;C44</f>
        <v>458537.9,721097.24</v>
      </c>
    </row>
    <row r="45" spans="1:44" s="46" customFormat="1">
      <c r="A45" s="20">
        <f>A44+1</f>
        <v>4</v>
      </c>
      <c r="B45" s="44"/>
      <c r="C45" s="60">
        <v>721119.48</v>
      </c>
      <c r="D45" s="60">
        <v>458538.67</v>
      </c>
      <c r="E45" s="79"/>
      <c r="F45" s="72">
        <f>IF(C46=0,C45-$C$42,C45-C46)</f>
        <v>0.76000000000931323</v>
      </c>
      <c r="G45" s="72">
        <f>IF(D46=0,D45-$D$42,D45-D46)</f>
        <v>-32.380000000004657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32.388917857815436</v>
      </c>
      <c r="N45" s="22">
        <f>IF(F45=0,,ATAN(G45/F45))</f>
        <v>-1.5473293569197877</v>
      </c>
      <c r="O45" s="22">
        <f>ABS(DEGREES(N45))</f>
        <v>88.655441668195621</v>
      </c>
      <c r="P45" s="24" t="str">
        <f>TEXT(INT(O45),"00")</f>
        <v>88</v>
      </c>
      <c r="Q45" s="25" t="str">
        <f>TEXT((O45-P45)*60,"00")</f>
        <v>39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39</v>
      </c>
      <c r="U45" s="24" t="str">
        <f>IF(L45="",IF(G45&gt;0,"W","E"),"")</f>
        <v>E</v>
      </c>
      <c r="V45" s="44"/>
      <c r="W45" s="22">
        <f>IF(S45="due",90*(I45+K45),S45+T45/60)</f>
        <v>88.65</v>
      </c>
      <c r="X45" s="22">
        <f>IF(R45="",W45,IF(R45="N",IF(U45="E",180+W45,180-W45),IF(U45="E",360-W45,W45)))</f>
        <v>271.35000000000002</v>
      </c>
      <c r="Y45" s="22">
        <f>RADIANS(X45)</f>
        <v>4.7359509252866134</v>
      </c>
      <c r="Z45" s="64"/>
      <c r="AA45" s="58">
        <f>-M45*COS(Y45)</f>
        <v>-0.76307528794525203</v>
      </c>
      <c r="AB45" s="58">
        <f>-M45*SIN(Y45)</f>
        <v>32.379927672946444</v>
      </c>
      <c r="AC45" s="64"/>
      <c r="AD45" s="82">
        <f>$AA$40/$M$40*M45</f>
        <v>2.1336788603692157E-4</v>
      </c>
      <c r="AE45" s="82">
        <f>$AB$40/$M$40*M45</f>
        <v>1.6289219284186494E-4</v>
      </c>
      <c r="AF45" s="22">
        <f>AA45-AD45</f>
        <v>-0.76328865583128891</v>
      </c>
      <c r="AG45" s="22">
        <f>AB45-AE45</f>
        <v>32.379764780753604</v>
      </c>
      <c r="AH45" s="64"/>
      <c r="AI45" s="25">
        <f>A45</f>
        <v>4</v>
      </c>
      <c r="AJ45" s="82">
        <f t="shared" ref="AJ45" si="2">AJ44+AF44</f>
        <v>721119.89863346028</v>
      </c>
      <c r="AK45" s="82">
        <f t="shared" ref="AK45" si="3">AK44+AG44</f>
        <v>458538.6584904209</v>
      </c>
      <c r="AL45" s="66"/>
      <c r="AM45" s="9" t="str">
        <f>IF(A46=0,A45&amp;" - 1",A45&amp;" - "&amp;A46)</f>
        <v>4 - 1</v>
      </c>
      <c r="AN45" s="18">
        <f>AN44+F44+F45</f>
        <v>-0.76000000000931323</v>
      </c>
      <c r="AO45" s="18">
        <f>AN45*G45</f>
        <v>24.608800000305102</v>
      </c>
      <c r="AP45" s="9" t="str">
        <f>D45&amp;","&amp;C45</f>
        <v>458538.67,721119.48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topLeftCell="A17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98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99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100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2946.811800007014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1473.405900003507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8.6628754354501208E-3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18482.098907122549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18000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18000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160.10812061807144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3.7375909919014072E-3</v>
      </c>
      <c r="AB40" s="91">
        <f>SUM(AB42:AB65536)</f>
        <v>7.8151023273775877E-3</v>
      </c>
      <c r="AC40" s="91"/>
      <c r="AD40" s="91">
        <f>SUM(AD42:AD65536)</f>
        <v>3.7375909919014063E-3</v>
      </c>
      <c r="AE40" s="91">
        <f>SUM(AE42:AE65536)</f>
        <v>7.8151023273775877E-3</v>
      </c>
      <c r="AF40" s="91">
        <f>SUM(AF42:AF65536)</f>
        <v>-2.1649348980190553E-15</v>
      </c>
      <c r="AG40" s="91">
        <f>SUM(AG42:AG65536)</f>
        <v>0</v>
      </c>
      <c r="AH40" s="92"/>
      <c r="AI40" s="93">
        <v>1</v>
      </c>
      <c r="AJ40" s="92">
        <f>AJ44+AF44</f>
        <v>721057.83764169365</v>
      </c>
      <c r="AK40" s="92">
        <f>AK44+AG44</f>
        <v>458835.94141555321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171.57999999995809</v>
      </c>
      <c r="G41" s="72">
        <f>IF(D42=0,D41-$D$41,D41-D42)</f>
        <v>3562.9499999999534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3567.0789728992058</v>
      </c>
      <c r="N41" s="36">
        <f>IF(F41=0,,ATAN(G41/F41))</f>
        <v>1.5226767772919507</v>
      </c>
      <c r="O41" s="36">
        <f>ABS(DEGREES(N41))</f>
        <v>87.242952901410362</v>
      </c>
      <c r="P41" s="37" t="str">
        <f>TEXT(INT(O41),"00")</f>
        <v>87</v>
      </c>
      <c r="Q41" s="38" t="str">
        <f>TEXT((O41-P41)*60,"00")</f>
        <v>15</v>
      </c>
      <c r="R41" s="39" t="str">
        <f>IF(L41="",IF(F41&gt;0,"S","N"),"")</f>
        <v>S</v>
      </c>
      <c r="S41" s="25" t="str">
        <f>IF(L41="",IF(INT(Q41)=60,INT(P41+1),P41),"due")</f>
        <v>87</v>
      </c>
      <c r="T41" s="38" t="str">
        <f>IF(L41="",IF(INT(Q41)=60,"00",Q41),L41)</f>
        <v>15</v>
      </c>
      <c r="U41" s="40" t="str">
        <f>IF(L41="",IF(G41&gt;0,"W","E"),"")</f>
        <v>W</v>
      </c>
      <c r="V41" s="41"/>
      <c r="W41" s="22">
        <f>IF(S41="due",90*(I41+K41),S41+T41/60)</f>
        <v>87.25</v>
      </c>
      <c r="X41" s="22">
        <f>IF(R41="",W41,IF(R41="N",IF(U41="E",180+W41,180-W41),IF(U41="E",360-W41,W41)))</f>
        <v>87.25</v>
      </c>
      <c r="Y41" s="22">
        <f>RADIANS(X41)</f>
        <v>1.5227997723650526</v>
      </c>
      <c r="Z41" s="64"/>
      <c r="AA41" s="58">
        <f>-M41*COS(Y41)</f>
        <v>-171.14177340754151</v>
      </c>
      <c r="AB41" s="58">
        <f>-M41*SIN(Y41)</f>
        <v>-3562.9710765447667</v>
      </c>
      <c r="AC41" s="64"/>
      <c r="AD41" s="22">
        <v>0</v>
      </c>
      <c r="AE41" s="22">
        <v>0</v>
      </c>
      <c r="AF41" s="22">
        <f t="shared" ref="AF41:AG43" si="0">AA41-AD41</f>
        <v>-171.14177340754151</v>
      </c>
      <c r="AG41" s="22">
        <f t="shared" si="0"/>
        <v>-3562.9710765447667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721057.04</v>
      </c>
      <c r="D42" s="60">
        <v>458887.27</v>
      </c>
      <c r="E42" s="79"/>
      <c r="F42" s="72">
        <f>IF(C43=0,C42-$C$42,C42-C43)</f>
        <v>28.200000000069849</v>
      </c>
      <c r="G42" s="72">
        <f>IF(D43=0,D42-$D$42,D42-D43)</f>
        <v>0.57000000000698492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28.20576005010231</v>
      </c>
      <c r="N42" s="36">
        <f>IF(F42=0,,ATAN(G42/F42))</f>
        <v>2.0210013950574819E-2</v>
      </c>
      <c r="O42" s="36">
        <f>ABS(DEGREES(N42))</f>
        <v>1.1579485032684527</v>
      </c>
      <c r="P42" s="37" t="str">
        <f>TEXT(INT(O42),"00")</f>
        <v>01</v>
      </c>
      <c r="Q42" s="38" t="str">
        <f>TEXT((O42-P42)*60,"00")</f>
        <v>09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09</v>
      </c>
      <c r="U42" s="40" t="str">
        <f>IF(L42="",IF(G42&gt;0,"W","E"),"")</f>
        <v>W</v>
      </c>
      <c r="V42" s="44"/>
      <c r="W42" s="22">
        <f>IF(S42="due",90*(I42+K42),S42+T42/60)</f>
        <v>1.1499999999999999</v>
      </c>
      <c r="X42" s="22">
        <f>IF(R42="",W42,IF(R42="N",IF(U42="E",180+W42,180-W42),IF(U42="E",360-W42,W42)))</f>
        <v>1.1499999999999999</v>
      </c>
      <c r="Y42" s="22">
        <f>RADIANS(X42)</f>
        <v>2.007128639793479E-2</v>
      </c>
      <c r="Z42" s="64"/>
      <c r="AA42" s="58">
        <f>-M42*COS(Y42)</f>
        <v>-28.200078803415394</v>
      </c>
      <c r="AB42" s="58">
        <f>-M42*SIN(Y42)</f>
        <v>-0.56608787755015455</v>
      </c>
      <c r="AC42" s="64"/>
      <c r="AD42" s="82">
        <f>$AA$40/$M$40*M42</f>
        <v>6.5844002337940132E-4</v>
      </c>
      <c r="AE42" s="82">
        <f>$AB$40/$M$40*M42</f>
        <v>1.3767627785653258E-3</v>
      </c>
      <c r="AF42" s="22">
        <f t="shared" si="0"/>
        <v>-28.200737243438773</v>
      </c>
      <c r="AG42" s="22">
        <f t="shared" si="0"/>
        <v>-0.5674646403287199</v>
      </c>
      <c r="AH42" s="63"/>
      <c r="AI42" s="38">
        <f>A42</f>
        <v>1</v>
      </c>
      <c r="AJ42" s="82">
        <f t="shared" ref="AJ42:AK44" si="1">AJ41+AF41</f>
        <v>721057.47822659242</v>
      </c>
      <c r="AK42" s="82">
        <f t="shared" si="1"/>
        <v>458887.24892345519</v>
      </c>
      <c r="AL42" s="66"/>
      <c r="AM42" s="9" t="str">
        <f>IF(A43=0,A42&amp;" - 1",A42&amp;" - "&amp;A43)</f>
        <v>1 - 2</v>
      </c>
      <c r="AN42" s="18">
        <f>F42</f>
        <v>28.200000000069849</v>
      </c>
      <c r="AO42" s="18">
        <f>AN42*G42</f>
        <v>16.07400000023679</v>
      </c>
      <c r="AP42" s="9" t="str">
        <f>D42&amp;","&amp;C42</f>
        <v>458887.27,721057.04</v>
      </c>
    </row>
    <row r="43" spans="1:44">
      <c r="A43" s="20">
        <f>A42+1</f>
        <v>2</v>
      </c>
      <c r="B43" s="44"/>
      <c r="C43" s="60">
        <v>721028.84</v>
      </c>
      <c r="D43" s="60">
        <v>458886.7</v>
      </c>
      <c r="E43" s="79"/>
      <c r="F43" s="72">
        <f>IF(C44=0,C43-$C$42,C43-C44)</f>
        <v>0.63000000000465661</v>
      </c>
      <c r="G43" s="72">
        <f>IF(D44=0,D43-$D$42,D43-D44)</f>
        <v>51.39000000001397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51.393861501169972</v>
      </c>
      <c r="N43" s="36">
        <f>IF(F43=0,,ATAN(G43/F43))</f>
        <v>1.5585377464796184</v>
      </c>
      <c r="O43" s="36">
        <f>ABS(DEGREES(N43))</f>
        <v>89.297635085112418</v>
      </c>
      <c r="P43" s="37" t="str">
        <f>TEXT(INT(O43),"00")</f>
        <v>89</v>
      </c>
      <c r="Q43" s="38" t="str">
        <f>TEXT((O43-P43)*60,"00")</f>
        <v>18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18</v>
      </c>
      <c r="U43" s="40" t="str">
        <f>IF(L43="",IF(G43&gt;0,"W","E"),"")</f>
        <v>W</v>
      </c>
      <c r="V43" s="44"/>
      <c r="W43" s="22">
        <f>IF(S43="due",90*(I43+K43),S43+T43/60)</f>
        <v>89.3</v>
      </c>
      <c r="X43" s="22">
        <f>IF(R43="",W43,IF(R43="N",IF(U43="E",180+W43,180-W43),IF(U43="E",360-W43,W43)))</f>
        <v>89.3</v>
      </c>
      <c r="Y43" s="22">
        <f>RADIANS(X43)</f>
        <v>1.5585790220309363</v>
      </c>
      <c r="Z43" s="64"/>
      <c r="AA43" s="58">
        <f>-M43*COS(Y43)</f>
        <v>-0.62787884888636913</v>
      </c>
      <c r="AB43" s="58">
        <f>-M43*SIN(Y43)</f>
        <v>-51.390025959835455</v>
      </c>
      <c r="AC43" s="64"/>
      <c r="AD43" s="82">
        <f>$AA$40/$M$40*M43</f>
        <v>1.1997469775066503E-3</v>
      </c>
      <c r="AE43" s="82">
        <f>$AB$40/$M$40*M43</f>
        <v>2.5086065908475896E-3</v>
      </c>
      <c r="AF43" s="22">
        <f t="shared" si="0"/>
        <v>-0.62907859586387582</v>
      </c>
      <c r="AG43" s="22">
        <f t="shared" si="0"/>
        <v>-51.392534566426306</v>
      </c>
      <c r="AH43" s="64"/>
      <c r="AI43" s="25">
        <f>A43</f>
        <v>2</v>
      </c>
      <c r="AJ43" s="82">
        <f t="shared" si="1"/>
        <v>721029.27748934901</v>
      </c>
      <c r="AK43" s="82">
        <f t="shared" si="1"/>
        <v>458886.68145881488</v>
      </c>
      <c r="AL43" s="66"/>
      <c r="AM43" s="9" t="str">
        <f>IF(A44=0,A43&amp;" - 1",A43&amp;" - "&amp;A44)</f>
        <v>2 - 3</v>
      </c>
      <c r="AN43" s="18">
        <f>AN42+F42+F43</f>
        <v>57.030000000144355</v>
      </c>
      <c r="AO43" s="18">
        <f>AN43*G43</f>
        <v>2930.7717000082152</v>
      </c>
      <c r="AP43" s="9" t="str">
        <f>D43&amp;","&amp;C43</f>
        <v>458886.7,721028.84</v>
      </c>
    </row>
    <row r="44" spans="1:44" s="46" customFormat="1">
      <c r="A44" s="20">
        <f>A43+1</f>
        <v>3</v>
      </c>
      <c r="B44" s="44"/>
      <c r="C44" s="60">
        <v>721028.21</v>
      </c>
      <c r="D44" s="60">
        <v>458835.31</v>
      </c>
      <c r="E44" s="79"/>
      <c r="F44" s="72">
        <f>IF(C45=0,C44-$C$42,C44-C45)</f>
        <v>-29.190000000060536</v>
      </c>
      <c r="G44" s="72">
        <f>IF(D45=0,D44-$D$42,D44-D45)</f>
        <v>-0.65000000002328306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29.197236170630333</v>
      </c>
      <c r="N44" s="22">
        <f>IF(F44=0,,ATAN(G44/F44))</f>
        <v>2.2264220478861341E-2</v>
      </c>
      <c r="O44" s="22">
        <f>ABS(DEGREES(N44))</f>
        <v>1.2756458675874915</v>
      </c>
      <c r="P44" s="24" t="str">
        <f>TEXT(INT(O44),"00")</f>
        <v>01</v>
      </c>
      <c r="Q44" s="25" t="str">
        <f>TEXT((O44-P44)*60,"00")</f>
        <v>17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17</v>
      </c>
      <c r="U44" s="24" t="str">
        <f>IF(L44="",IF(G44&gt;0,"W","E"),"")</f>
        <v>E</v>
      </c>
      <c r="V44" s="44"/>
      <c r="W44" s="22">
        <f>IF(S44="due",90*(I44+K44),S44+T44/60)</f>
        <v>1.2833333333333332</v>
      </c>
      <c r="X44" s="22">
        <f>IF(R44="",W44,IF(R44="N",IF(U44="E",180+W44,180-W44),IF(U44="E",360-W44,W44)))</f>
        <v>181.28333333333333</v>
      </c>
      <c r="Y44" s="22">
        <f>RADIANS(X44)</f>
        <v>3.1639910456570539</v>
      </c>
      <c r="Z44" s="64"/>
      <c r="AA44" s="58">
        <f>-M44*COS(Y44)</f>
        <v>29.189912525788923</v>
      </c>
      <c r="AB44" s="58">
        <f>-M44*SIN(Y44)</f>
        <v>0.65391646282626203</v>
      </c>
      <c r="AC44" s="64"/>
      <c r="AD44" s="82">
        <f>$AA$40/$M$40*M44</f>
        <v>6.8158520928543486E-4</v>
      </c>
      <c r="AE44" s="82">
        <f>$AB$40/$M$40*M44</f>
        <v>1.4251581210824079E-3</v>
      </c>
      <c r="AF44" s="22">
        <f>AA44-AD44</f>
        <v>29.189230940579638</v>
      </c>
      <c r="AG44" s="22">
        <f>AB44-AE44</f>
        <v>0.65249130470517958</v>
      </c>
      <c r="AH44" s="64"/>
      <c r="AI44" s="25">
        <f>A44</f>
        <v>3</v>
      </c>
      <c r="AJ44" s="82">
        <f t="shared" si="1"/>
        <v>721028.64841075311</v>
      </c>
      <c r="AK44" s="82">
        <f t="shared" si="1"/>
        <v>458835.28892424848</v>
      </c>
      <c r="AL44" s="66"/>
      <c r="AM44" s="9" t="str">
        <f>IF(A45=0,A44&amp;" - 1",A44&amp;" - "&amp;A45)</f>
        <v>3 - 4</v>
      </c>
      <c r="AN44" s="18">
        <f>AN43+F43+F44</f>
        <v>28.470000000088476</v>
      </c>
      <c r="AO44" s="18">
        <f>AN44*G44</f>
        <v>-18.505500000720378</v>
      </c>
      <c r="AP44" s="9" t="str">
        <f>D44&amp;","&amp;C44</f>
        <v>458835.31,721028.21</v>
      </c>
    </row>
    <row r="45" spans="1:44" s="46" customFormat="1">
      <c r="A45" s="20">
        <f>A44+1</f>
        <v>4</v>
      </c>
      <c r="B45" s="44"/>
      <c r="C45" s="60">
        <v>721057.4</v>
      </c>
      <c r="D45" s="60">
        <v>458835.96</v>
      </c>
      <c r="E45" s="79"/>
      <c r="F45" s="72">
        <f>IF(C46=0,C45-$C$42,C45-C46)</f>
        <v>0.35999999998603016</v>
      </c>
      <c r="G45" s="72">
        <f>IF(D46=0,D45-$D$42,D45-D46)</f>
        <v>-51.309999999997672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51.311262896168813</v>
      </c>
      <c r="N45" s="22">
        <f>IF(F45=0,,ATAN(G45/F45))</f>
        <v>-1.5637802657355879</v>
      </c>
      <c r="O45" s="22">
        <f>ABS(DEGREES(N45))</f>
        <v>89.598009312495535</v>
      </c>
      <c r="P45" s="24" t="str">
        <f>TEXT(INT(O45),"00")</f>
        <v>89</v>
      </c>
      <c r="Q45" s="25" t="str">
        <f>TEXT((O45-P45)*60,"00")</f>
        <v>36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36</v>
      </c>
      <c r="U45" s="24" t="str">
        <f>IF(L45="",IF(G45&gt;0,"W","E"),"")</f>
        <v>E</v>
      </c>
      <c r="V45" s="44"/>
      <c r="W45" s="22">
        <f>IF(S45="due",90*(I45+K45),S45+T45/60)</f>
        <v>89.6</v>
      </c>
      <c r="X45" s="22">
        <f>IF(R45="",W45,IF(R45="N",IF(U45="E",180+W45,180-W45),IF(U45="E",360-W45,W45)))</f>
        <v>270.39999999999998</v>
      </c>
      <c r="Y45" s="22">
        <f>RADIANS(X45)</f>
        <v>4.7193702973926666</v>
      </c>
      <c r="Z45" s="64"/>
      <c r="AA45" s="58">
        <f>-M45*COS(Y45)</f>
        <v>-0.3582172824952593</v>
      </c>
      <c r="AB45" s="58">
        <f>-M45*SIN(Y45)</f>
        <v>51.310012476886726</v>
      </c>
      <c r="AC45" s="64"/>
      <c r="AD45" s="82">
        <f>$AA$40/$M$40*M45</f>
        <v>1.1978187817299202E-3</v>
      </c>
      <c r="AE45" s="82">
        <f>$AB$40/$M$40*M45</f>
        <v>2.5045748368822643E-3</v>
      </c>
      <c r="AF45" s="22">
        <f>AA45-AD45</f>
        <v>-0.35941510127698922</v>
      </c>
      <c r="AG45" s="22">
        <f>AB45-AE45</f>
        <v>51.307507902049842</v>
      </c>
      <c r="AH45" s="64"/>
      <c r="AI45" s="25">
        <f>A45</f>
        <v>4</v>
      </c>
      <c r="AJ45" s="82">
        <f t="shared" ref="AJ45" si="2">AJ44+AF44</f>
        <v>721057.83764169365</v>
      </c>
      <c r="AK45" s="82">
        <f t="shared" ref="AK45" si="3">AK44+AG44</f>
        <v>458835.94141555321</v>
      </c>
      <c r="AL45" s="66"/>
      <c r="AM45" s="9" t="str">
        <f>IF(A46=0,A45&amp;" - 1",A45&amp;" - "&amp;A46)</f>
        <v>4 - 1</v>
      </c>
      <c r="AN45" s="18">
        <f>AN44+F44+F45</f>
        <v>-0.35999999998603016</v>
      </c>
      <c r="AO45" s="18">
        <f>AN45*G45</f>
        <v>18.471599999282368</v>
      </c>
      <c r="AP45" s="9" t="str">
        <f>D45&amp;","&amp;C45</f>
        <v>458835.96,721057.4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23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72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1439.2706999978207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719.63534999891033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2.2056437056141433E-3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49537.968795676585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50000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50000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109.26310906309389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7.5967140719157555E-4</v>
      </c>
      <c r="AB40" s="91">
        <f>SUM(AB42:AB65536)</f>
        <v>-2.0706915533731385E-3</v>
      </c>
      <c r="AC40" s="91"/>
      <c r="AD40" s="91">
        <f>SUM(AD42:AD65536)</f>
        <v>7.5967140719157577E-4</v>
      </c>
      <c r="AE40" s="91">
        <f>SUM(AE42:AE65536)</f>
        <v>-2.0706915533731385E-3</v>
      </c>
      <c r="AF40" s="91">
        <f>SUM(AF42:AF65536)</f>
        <v>0</v>
      </c>
      <c r="AG40" s="91">
        <f>SUM(AG42:AG65536)</f>
        <v>-4.6629367034256575E-15</v>
      </c>
      <c r="AH40" s="92"/>
      <c r="AI40" s="93">
        <v>1</v>
      </c>
      <c r="AJ40" s="92">
        <f>AJ44+AF44</f>
        <v>721097.09928456054</v>
      </c>
      <c r="AK40" s="92">
        <f>AK44+AG44</f>
        <v>458570.31099150353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154.05999999993946</v>
      </c>
      <c r="G41" s="72">
        <f>IF(D42=0,D41-$D$41,D41-D42)</f>
        <v>3880.609999999986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3883.6668826895893</v>
      </c>
      <c r="N41" s="36">
        <f>IF(F41=0,,ATAN(G41/F41))</f>
        <v>1.5311172198490375</v>
      </c>
      <c r="O41" s="36">
        <f>ABS(DEGREES(N41))</f>
        <v>87.726554637154038</v>
      </c>
      <c r="P41" s="37" t="str">
        <f>TEXT(INT(O41),"00")</f>
        <v>87</v>
      </c>
      <c r="Q41" s="38" t="str">
        <f>TEXT((O41-P41)*60,"00")</f>
        <v>44</v>
      </c>
      <c r="R41" s="39" t="str">
        <f>IF(L41="",IF(F41&gt;0,"S","N"),"")</f>
        <v>S</v>
      </c>
      <c r="S41" s="25" t="str">
        <f>IF(L41="",IF(INT(Q41)=60,INT(P41+1),P41),"due")</f>
        <v>87</v>
      </c>
      <c r="T41" s="38" t="str">
        <f>IF(L41="",IF(INT(Q41)=60,"00",Q41),L41)</f>
        <v>44</v>
      </c>
      <c r="U41" s="40" t="str">
        <f>IF(L41="",IF(G41&gt;0,"W","E"),"")</f>
        <v>W</v>
      </c>
      <c r="V41" s="41"/>
      <c r="W41" s="22">
        <f>IF(S41="due",90*(I41+K41),S41+T41/60)</f>
        <v>87.733333333333334</v>
      </c>
      <c r="X41" s="22">
        <f>IF(R41="",W41,IF(R41="N",IF(U41="E",180+W41,180-W41),IF(U41="E",360-W41,W41)))</f>
        <v>87.733333333333334</v>
      </c>
      <c r="Y41" s="22">
        <f>RADIANS(X41)</f>
        <v>1.5312355304163585</v>
      </c>
      <c r="Z41" s="64"/>
      <c r="AA41" s="58">
        <f>-M41*COS(Y41)</f>
        <v>-153.60088175214003</v>
      </c>
      <c r="AB41" s="58">
        <f>-M41*SIN(Y41)</f>
        <v>-3880.6281997667384</v>
      </c>
      <c r="AC41" s="64"/>
      <c r="AD41" s="22">
        <v>0</v>
      </c>
      <c r="AE41" s="22">
        <v>0</v>
      </c>
      <c r="AF41" s="22">
        <f t="shared" ref="AF41:AG43" si="0">AA41-AD41</f>
        <v>-153.60088175214003</v>
      </c>
      <c r="AG41" s="22">
        <f t="shared" si="0"/>
        <v>-3880.6281997667384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721074.56</v>
      </c>
      <c r="D42" s="60">
        <v>458569.61</v>
      </c>
      <c r="E42" s="79"/>
      <c r="F42" s="72">
        <f>IF(C43=0,C42-$C$42,C42-C43)</f>
        <v>-0.42999999993480742</v>
      </c>
      <c r="G42" s="72">
        <f>IF(D43=0,D42-$D$42,D42-D43)</f>
        <v>32.46999999997206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32.472847118756455</v>
      </c>
      <c r="N42" s="36">
        <f>IF(F42=0,,ATAN(G42/F42))</f>
        <v>-1.5575541073545673</v>
      </c>
      <c r="O42" s="36">
        <f>ABS(DEGREES(N42))</f>
        <v>89.241276714683039</v>
      </c>
      <c r="P42" s="37" t="str">
        <f>TEXT(INT(O42),"00")</f>
        <v>89</v>
      </c>
      <c r="Q42" s="38" t="str">
        <f>TEXT((O42-P42)*60,"00")</f>
        <v>14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14</v>
      </c>
      <c r="U42" s="40" t="str">
        <f>IF(L42="",IF(G42&gt;0,"W","E"),"")</f>
        <v>W</v>
      </c>
      <c r="V42" s="44"/>
      <c r="W42" s="22">
        <f>IF(S42="due",90*(I42+K42),S42+T42/60)</f>
        <v>89.233333333333334</v>
      </c>
      <c r="X42" s="22">
        <f>IF(R42="",W42,IF(R42="N",IF(U42="E",180+W42,180-W42),IF(U42="E",360-W42,W42)))</f>
        <v>90.766666666666666</v>
      </c>
      <c r="Y42" s="22">
        <f>RADIANS(X42)</f>
        <v>1.5841771843935197</v>
      </c>
      <c r="Z42" s="64"/>
      <c r="AA42" s="58">
        <f>-M42*COS(Y42)</f>
        <v>0.43450157678776652</v>
      </c>
      <c r="AB42" s="58">
        <f>-M42*SIN(Y42)</f>
        <v>-32.469940073518742</v>
      </c>
      <c r="AC42" s="64"/>
      <c r="AD42" s="82">
        <f>$AA$40/$M$40*M42</f>
        <v>2.2577330699950795E-4</v>
      </c>
      <c r="AE42" s="82">
        <f>$AB$40/$M$40*M42</f>
        <v>-6.1540670789404176E-4</v>
      </c>
      <c r="AF42" s="22">
        <f t="shared" si="0"/>
        <v>0.434275803480767</v>
      </c>
      <c r="AG42" s="22">
        <f t="shared" si="0"/>
        <v>-32.469324666810849</v>
      </c>
      <c r="AH42" s="63"/>
      <c r="AI42" s="38">
        <f>A42</f>
        <v>1</v>
      </c>
      <c r="AJ42" s="82">
        <f t="shared" ref="AJ42:AK44" si="1">AJ41+AF41</f>
        <v>721075.0191182479</v>
      </c>
      <c r="AK42" s="82">
        <f t="shared" si="1"/>
        <v>458569.59180023323</v>
      </c>
      <c r="AL42" s="66"/>
      <c r="AM42" s="9" t="str">
        <f>IF(A43=0,A42&amp;" - 1",A42&amp;" - "&amp;A43)</f>
        <v>1 - 2</v>
      </c>
      <c r="AN42" s="18">
        <f>F42</f>
        <v>-0.42999999993480742</v>
      </c>
      <c r="AO42" s="18">
        <f>AN42*G42</f>
        <v>-13.962099997871183</v>
      </c>
      <c r="AP42" s="9" t="str">
        <f>D42&amp;","&amp;C42</f>
        <v>458569.61,721074.56</v>
      </c>
    </row>
    <row r="43" spans="1:44">
      <c r="A43" s="20">
        <f>A42+1</f>
        <v>2</v>
      </c>
      <c r="B43" s="44"/>
      <c r="C43" s="60">
        <v>721074.99</v>
      </c>
      <c r="D43" s="60">
        <v>458537.14</v>
      </c>
      <c r="E43" s="79"/>
      <c r="F43" s="72">
        <f>IF(C44=0,C43-$C$42,C43-C44)</f>
        <v>-22.25</v>
      </c>
      <c r="G43" s="72">
        <f>IF(D44=0,D43-$D$42,D43-D44)</f>
        <v>-0.76000000000931323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22.26297599154287</v>
      </c>
      <c r="N43" s="36">
        <f>IF(F43=0,,ATAN(G43/F43))</f>
        <v>3.4144028644075633E-2</v>
      </c>
      <c r="O43" s="36">
        <f>ABS(DEGREES(N43))</f>
        <v>1.9563087368793246</v>
      </c>
      <c r="P43" s="37" t="str">
        <f>TEXT(INT(O43),"00")</f>
        <v>01</v>
      </c>
      <c r="Q43" s="38" t="str">
        <f>TEXT((O43-P43)*60,"00")</f>
        <v>57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57</v>
      </c>
      <c r="U43" s="40" t="str">
        <f>IF(L43="",IF(G43&gt;0,"W","E"),"")</f>
        <v>E</v>
      </c>
      <c r="V43" s="44"/>
      <c r="W43" s="22">
        <f>IF(S43="due",90*(I43+K43),S43+T43/60)</f>
        <v>1.95</v>
      </c>
      <c r="X43" s="22">
        <f>IF(R43="",W43,IF(R43="N",IF(U43="E",180+W43,180-W43),IF(U43="E",360-W43,W43)))</f>
        <v>181.95</v>
      </c>
      <c r="Y43" s="22">
        <f>RADIANS(X43)</f>
        <v>3.1756265740036822</v>
      </c>
      <c r="Z43" s="64"/>
      <c r="AA43" s="58">
        <f>-M43*COS(Y43)</f>
        <v>22.250083547377251</v>
      </c>
      <c r="AB43" s="58">
        <f>-M43*SIN(Y43)</f>
        <v>0.75755008728555773</v>
      </c>
      <c r="AC43" s="64"/>
      <c r="AD43" s="82">
        <f>$AA$40/$M$40*M43</f>
        <v>1.5478734263365597E-4</v>
      </c>
      <c r="AE43" s="82">
        <f>$AB$40/$M$40*M43</f>
        <v>-4.2191510688220055E-4</v>
      </c>
      <c r="AF43" s="22">
        <f t="shared" si="0"/>
        <v>22.249928760034617</v>
      </c>
      <c r="AG43" s="22">
        <f t="shared" si="0"/>
        <v>0.75797200239243989</v>
      </c>
      <c r="AH43" s="64"/>
      <c r="AI43" s="25">
        <f>A43</f>
        <v>2</v>
      </c>
      <c r="AJ43" s="82">
        <f t="shared" si="1"/>
        <v>721075.45339405141</v>
      </c>
      <c r="AK43" s="82">
        <f t="shared" si="1"/>
        <v>458537.1224755664</v>
      </c>
      <c r="AL43" s="66"/>
      <c r="AM43" s="9" t="str">
        <f>IF(A44=0,A43&amp;" - 1",A43&amp;" - "&amp;A44)</f>
        <v>2 - 3</v>
      </c>
      <c r="AN43" s="18">
        <f>AN42+F42+F43</f>
        <v>-23.109999999869615</v>
      </c>
      <c r="AO43" s="18">
        <f>AN43*G43</f>
        <v>17.563600000116136</v>
      </c>
      <c r="AP43" s="9" t="str">
        <f>D43&amp;","&amp;C43</f>
        <v>458537.14,721074.99</v>
      </c>
    </row>
    <row r="44" spans="1:44" s="46" customFormat="1">
      <c r="A44" s="20">
        <f>A43+1</f>
        <v>3</v>
      </c>
      <c r="B44" s="44"/>
      <c r="C44" s="60">
        <v>721097.24</v>
      </c>
      <c r="D44" s="60">
        <v>458537.9</v>
      </c>
      <c r="E44" s="79"/>
      <c r="F44" s="72">
        <f>IF(C45=0,C44-$C$42,C44-C45)</f>
        <v>0.59999999997671694</v>
      </c>
      <c r="G44" s="72">
        <f>IF(D45=0,D44-$D$42,D44-D45)</f>
        <v>-32.429999999993015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32.435549941376351</v>
      </c>
      <c r="N44" s="22">
        <f>IF(F44=0,,ATAN(G44/F44))</f>
        <v>-1.5522970497746935</v>
      </c>
      <c r="O44" s="22">
        <f>ABS(DEGREES(N44))</f>
        <v>88.940069502699018</v>
      </c>
      <c r="P44" s="24" t="str">
        <f>TEXT(INT(O44),"00")</f>
        <v>88</v>
      </c>
      <c r="Q44" s="25" t="str">
        <f>TEXT((O44-P44)*60,"00")</f>
        <v>56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56</v>
      </c>
      <c r="U44" s="24" t="str">
        <f>IF(L44="",IF(G44&gt;0,"W","E"),"")</f>
        <v>E</v>
      </c>
      <c r="V44" s="44"/>
      <c r="W44" s="22">
        <f>IF(S44="due",90*(I44+K44),S44+T44/60)</f>
        <v>88.933333333333337</v>
      </c>
      <c r="X44" s="22">
        <f>IF(R44="",W44,IF(R44="N",IF(U44="E",180+W44,180-W44),IF(U44="E",360-W44,W44)))</f>
        <v>271.06666666666666</v>
      </c>
      <c r="Y44" s="22">
        <f>RADIANS(X44)</f>
        <v>4.7310058257392962</v>
      </c>
      <c r="Z44" s="64"/>
      <c r="AA44" s="58">
        <f>-M44*COS(Y44)</f>
        <v>-0.60381273690593462</v>
      </c>
      <c r="AB44" s="58">
        <f>-M44*SIN(Y44)</f>
        <v>32.429929234863735</v>
      </c>
      <c r="AC44" s="64"/>
      <c r="AD44" s="82">
        <f>$AA$40/$M$40*M44</f>
        <v>2.2551399166913184E-4</v>
      </c>
      <c r="AE44" s="82">
        <f>$AB$40/$M$40*M44</f>
        <v>-6.1469987325581956E-4</v>
      </c>
      <c r="AF44" s="22">
        <f>AA44-AD44</f>
        <v>-0.60403825089760377</v>
      </c>
      <c r="AG44" s="22">
        <f>AB44-AE44</f>
        <v>32.430543934736988</v>
      </c>
      <c r="AH44" s="64"/>
      <c r="AI44" s="25">
        <f>A44</f>
        <v>3</v>
      </c>
      <c r="AJ44" s="82">
        <f t="shared" si="1"/>
        <v>721097.7033228114</v>
      </c>
      <c r="AK44" s="82">
        <f t="shared" si="1"/>
        <v>458537.88044756878</v>
      </c>
      <c r="AL44" s="66"/>
      <c r="AM44" s="9" t="str">
        <f>IF(A45=0,A44&amp;" - 1",A44&amp;" - "&amp;A45)</f>
        <v>3 - 4</v>
      </c>
      <c r="AN44" s="18">
        <f>AN43+F43+F44</f>
        <v>-44.759999999892898</v>
      </c>
      <c r="AO44" s="18">
        <f>AN44*G44</f>
        <v>1451.5667999962141</v>
      </c>
      <c r="AP44" s="9" t="str">
        <f>D44&amp;","&amp;C44</f>
        <v>458537.9,721097.24</v>
      </c>
    </row>
    <row r="45" spans="1:44" s="46" customFormat="1">
      <c r="A45" s="20">
        <f>A44+1</f>
        <v>4</v>
      </c>
      <c r="B45" s="44"/>
      <c r="C45" s="60">
        <v>721096.64</v>
      </c>
      <c r="D45" s="60">
        <v>458570.33</v>
      </c>
      <c r="E45" s="79"/>
      <c r="F45" s="72">
        <f>IF(C46=0,C45-$C$42,C45-C46)</f>
        <v>22.07999999995809</v>
      </c>
      <c r="G45" s="72">
        <f>IF(D46=0,D45-$D$42,D45-D46)</f>
        <v>0.72000000003026798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22.091736011418224</v>
      </c>
      <c r="N45" s="22">
        <f>IF(F45=0,,ATAN(G45/F45))</f>
        <v>3.2597145119384024E-2</v>
      </c>
      <c r="O45" s="22">
        <f>ABS(DEGREES(N45))</f>
        <v>1.8676788395161745</v>
      </c>
      <c r="P45" s="24" t="str">
        <f>TEXT(INT(O45),"00")</f>
        <v>01</v>
      </c>
      <c r="Q45" s="25" t="str">
        <f>TEXT((O45-P45)*60,"00")</f>
        <v>52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52</v>
      </c>
      <c r="U45" s="24" t="str">
        <f>IF(L45="",IF(G45&gt;0,"W","E"),"")</f>
        <v>W</v>
      </c>
      <c r="V45" s="44"/>
      <c r="W45" s="22">
        <f>IF(S45="due",90*(I45+K45),S45+T45/60)</f>
        <v>1.8666666666666667</v>
      </c>
      <c r="X45" s="22">
        <f>IF(R45="",W45,IF(R45="N",IF(U45="E",180+W45,180-W45),IF(U45="E",360-W45,W45)))</f>
        <v>1.8666666666666667</v>
      </c>
      <c r="Y45" s="22">
        <f>RADIANS(X45)</f>
        <v>3.257947937056082E-2</v>
      </c>
      <c r="Z45" s="64"/>
      <c r="AA45" s="58">
        <f>-M45*COS(Y45)</f>
        <v>-22.080012715851893</v>
      </c>
      <c r="AB45" s="58">
        <f>-M45*SIN(Y45)</f>
        <v>-0.71960994018392432</v>
      </c>
      <c r="AC45" s="64"/>
      <c r="AD45" s="82">
        <f>$AA$40/$M$40*M45</f>
        <v>1.5359676588927988E-4</v>
      </c>
      <c r="AE45" s="82">
        <f>$AB$40/$M$40*M45</f>
        <v>-4.1866986534107677E-4</v>
      </c>
      <c r="AF45" s="22">
        <f>AA45-AD45</f>
        <v>-22.080166312617784</v>
      </c>
      <c r="AG45" s="22">
        <f>AB45-AE45</f>
        <v>-0.71919127031858321</v>
      </c>
      <c r="AH45" s="64"/>
      <c r="AI45" s="25">
        <f>A45</f>
        <v>4</v>
      </c>
      <c r="AJ45" s="82">
        <f t="shared" ref="AJ45" si="2">AJ44+AF44</f>
        <v>721097.09928456054</v>
      </c>
      <c r="AK45" s="82">
        <f t="shared" ref="AK45" si="3">AK44+AG44</f>
        <v>458570.31099150353</v>
      </c>
      <c r="AL45" s="66"/>
      <c r="AM45" s="9" t="str">
        <f>IF(A46=0,A45&amp;" - 1",A45&amp;" - "&amp;A46)</f>
        <v>4 - 1</v>
      </c>
      <c r="AN45" s="18">
        <f>AN44+F44+F45</f>
        <v>-22.07999999995809</v>
      </c>
      <c r="AO45" s="18">
        <f>AN45*G45</f>
        <v>-15.897600000638143</v>
      </c>
      <c r="AP45" s="9" t="str">
        <f>D45&amp;","&amp;C45</f>
        <v>458570.33,721096.64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19" workbookViewId="0">
      <selection activeCell="D44" sqref="D4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75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1433.9518000005955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716.97590000029777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3.332110071634288E-3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32744.711401021945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109.10898265210332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-7.9447949865407708E-4</v>
      </c>
      <c r="AB40" s="91">
        <f>SUM(AB42:AB65536)</f>
        <v>3.2360098664412362E-3</v>
      </c>
      <c r="AC40" s="91"/>
      <c r="AD40" s="91">
        <f>SUM(AD42:AD65536)</f>
        <v>-7.9447949865407708E-4</v>
      </c>
      <c r="AE40" s="91">
        <f>SUM(AE42:AE65536)</f>
        <v>3.2360098664412362E-3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721075.45338337298</v>
      </c>
      <c r="AK40" s="92">
        <f>AK44+AG44</f>
        <v>458537.12282325595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154.05999999993946</v>
      </c>
      <c r="G41" s="72">
        <f>IF(D42=0,D41-$D$41,D41-D42)</f>
        <v>3880.609999999986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3883.6668826895893</v>
      </c>
      <c r="N41" s="36">
        <f>IF(F41=0,,ATAN(G41/F41))</f>
        <v>1.5311172198490375</v>
      </c>
      <c r="O41" s="36">
        <f>ABS(DEGREES(N41))</f>
        <v>87.726554637154038</v>
      </c>
      <c r="P41" s="37" t="str">
        <f>TEXT(INT(O41),"00")</f>
        <v>87</v>
      </c>
      <c r="Q41" s="38" t="str">
        <f>TEXT((O41-P41)*60,"00")</f>
        <v>44</v>
      </c>
      <c r="R41" s="39" t="str">
        <f>IF(L41="",IF(F41&gt;0,"S","N"),"")</f>
        <v>S</v>
      </c>
      <c r="S41" s="25" t="str">
        <f>IF(L41="",IF(INT(Q41)=60,INT(P41+1),P41),"due")</f>
        <v>87</v>
      </c>
      <c r="T41" s="38" t="str">
        <f>IF(L41="",IF(INT(Q41)=60,"00",Q41),L41)</f>
        <v>44</v>
      </c>
      <c r="U41" s="40" t="str">
        <f>IF(L41="",IF(G41&gt;0,"W","E"),"")</f>
        <v>W</v>
      </c>
      <c r="V41" s="41"/>
      <c r="W41" s="22">
        <f>IF(S41="due",90*(I41+K41),S41+T41/60)</f>
        <v>87.733333333333334</v>
      </c>
      <c r="X41" s="22">
        <f>IF(R41="",W41,IF(R41="N",IF(U41="E",180+W41,180-W41),IF(U41="E",360-W41,W41)))</f>
        <v>87.733333333333334</v>
      </c>
      <c r="Y41" s="22">
        <f>RADIANS(X41)</f>
        <v>1.5312355304163585</v>
      </c>
      <c r="Z41" s="64"/>
      <c r="AA41" s="58">
        <f>-M41*COS(Y41)</f>
        <v>-153.60088175214003</v>
      </c>
      <c r="AB41" s="58">
        <f>-M41*SIN(Y41)</f>
        <v>-3880.6281997667384</v>
      </c>
      <c r="AC41" s="64"/>
      <c r="AD41" s="22">
        <v>0</v>
      </c>
      <c r="AE41" s="22">
        <v>0</v>
      </c>
      <c r="AF41" s="22">
        <f t="shared" ref="AF41:AG43" si="0">AA41-AD41</f>
        <v>-153.60088175214003</v>
      </c>
      <c r="AG41" s="22">
        <f t="shared" si="0"/>
        <v>-3880.6281997667384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721074.56</v>
      </c>
      <c r="D42" s="60">
        <v>458569.61</v>
      </c>
      <c r="E42" s="79"/>
      <c r="F42" s="72">
        <f>IF(C43=0,C42-$C$42,C42-C43)</f>
        <v>22.080000000074506</v>
      </c>
      <c r="G42" s="72">
        <f>IF(D43=0,D42-$D$42,D42-D43)</f>
        <v>0.71999999997206032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22.091736011532682</v>
      </c>
      <c r="N42" s="36">
        <f>IF(F42=0,,ATAN(G42/F42))</f>
        <v>3.2597145116578866E-2</v>
      </c>
      <c r="O42" s="36">
        <f>ABS(DEGREES(N42))</f>
        <v>1.8676788393554509</v>
      </c>
      <c r="P42" s="37" t="str">
        <f>TEXT(INT(O42),"00")</f>
        <v>01</v>
      </c>
      <c r="Q42" s="38" t="str">
        <f>TEXT((O42-P42)*60,"00")</f>
        <v>52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52</v>
      </c>
      <c r="U42" s="40" t="str">
        <f>IF(L42="",IF(G42&gt;0,"W","E"),"")</f>
        <v>W</v>
      </c>
      <c r="V42" s="44"/>
      <c r="W42" s="22">
        <f>IF(S42="due",90*(I42+K42),S42+T42/60)</f>
        <v>1.8666666666666667</v>
      </c>
      <c r="X42" s="22">
        <f>IF(R42="",W42,IF(R42="N",IF(U42="E",180+W42,180-W42),IF(U42="E",360-W42,W42)))</f>
        <v>1.8666666666666667</v>
      </c>
      <c r="Y42" s="22">
        <f>RADIANS(X42)</f>
        <v>3.257947937056082E-2</v>
      </c>
      <c r="Z42" s="64"/>
      <c r="AA42" s="58">
        <f>-M42*COS(Y42)</f>
        <v>-22.080012715966291</v>
      </c>
      <c r="AB42" s="58">
        <f>-M42*SIN(Y42)</f>
        <v>-0.71960994018765256</v>
      </c>
      <c r="AC42" s="64"/>
      <c r="AD42" s="82">
        <f>$AA$40/$M$40*M42</f>
        <v>-1.6086147010282257E-4</v>
      </c>
      <c r="AE42" s="82">
        <f>$AB$40/$M$40*M42</f>
        <v>6.5520797612126584E-4</v>
      </c>
      <c r="AF42" s="22">
        <f t="shared" si="0"/>
        <v>-22.079851854496187</v>
      </c>
      <c r="AG42" s="22">
        <f t="shared" si="0"/>
        <v>-0.72026514816377385</v>
      </c>
      <c r="AH42" s="63"/>
      <c r="AI42" s="38">
        <f>A42</f>
        <v>1</v>
      </c>
      <c r="AJ42" s="82">
        <f t="shared" ref="AJ42:AK44" si="1">AJ41+AF41</f>
        <v>721075.0191182479</v>
      </c>
      <c r="AK42" s="82">
        <f t="shared" si="1"/>
        <v>458569.59180023323</v>
      </c>
      <c r="AL42" s="66"/>
      <c r="AM42" s="9" t="str">
        <f>IF(A43=0,A42&amp;" - 1",A42&amp;" - "&amp;A43)</f>
        <v>1 - 2</v>
      </c>
      <c r="AN42" s="18">
        <f>F42</f>
        <v>22.080000000074506</v>
      </c>
      <c r="AO42" s="18">
        <f>AN42*G42</f>
        <v>15.897599999436736</v>
      </c>
      <c r="AP42" s="9" t="str">
        <f>D42&amp;","&amp;C42</f>
        <v>458569.61,721074.56</v>
      </c>
    </row>
    <row r="43" spans="1:44">
      <c r="A43" s="20">
        <f>A42+1</f>
        <v>2</v>
      </c>
      <c r="B43" s="44"/>
      <c r="C43" s="60">
        <v>721052.48</v>
      </c>
      <c r="D43" s="60">
        <v>458568.89</v>
      </c>
      <c r="E43" s="79"/>
      <c r="F43" s="72">
        <f>IF(C44=0,C43-$C$42,C43-C44)</f>
        <v>-0.44000000006053597</v>
      </c>
      <c r="G43" s="72">
        <f>IF(D44=0,D43-$D$42,D43-D44)</f>
        <v>32.460000000020955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32.462981994903267</v>
      </c>
      <c r="N43" s="36">
        <f>IF(F43=0,,ATAN(G43/F43))</f>
        <v>-1.5572420121241806</v>
      </c>
      <c r="O43" s="36">
        <f>ABS(DEGREES(N43))</f>
        <v>89.223394975175722</v>
      </c>
      <c r="P43" s="37" t="str">
        <f>TEXT(INT(O43),"00")</f>
        <v>89</v>
      </c>
      <c r="Q43" s="38" t="str">
        <f>TEXT((O43-P43)*60,"00")</f>
        <v>13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13</v>
      </c>
      <c r="U43" s="40" t="str">
        <f>IF(L43="",IF(G43&gt;0,"W","E"),"")</f>
        <v>W</v>
      </c>
      <c r="V43" s="44"/>
      <c r="W43" s="22">
        <f>IF(S43="due",90*(I43+K43),S43+T43/60)</f>
        <v>89.216666666666669</v>
      </c>
      <c r="X43" s="22">
        <f>IF(R43="",W43,IF(R43="N",IF(U43="E",180+W43,180-W43),IF(U43="E",360-W43,W43)))</f>
        <v>90.783333333333331</v>
      </c>
      <c r="Y43" s="22">
        <f>RADIANS(X43)</f>
        <v>1.5844680726021856</v>
      </c>
      <c r="Z43" s="64"/>
      <c r="AA43" s="58">
        <f>-M43*COS(Y43)</f>
        <v>0.44381181171112177</v>
      </c>
      <c r="AB43" s="58">
        <f>-M43*SIN(Y43)</f>
        <v>-32.459948106508108</v>
      </c>
      <c r="AC43" s="64"/>
      <c r="AD43" s="82">
        <f>$AA$40/$M$40*M43</f>
        <v>-2.3637992980250644E-4</v>
      </c>
      <c r="AE43" s="82">
        <f>$AB$40/$M$40*M43</f>
        <v>9.6280368010182428E-4</v>
      </c>
      <c r="AF43" s="22">
        <f t="shared" si="0"/>
        <v>0.44404819164092429</v>
      </c>
      <c r="AG43" s="22">
        <f t="shared" si="0"/>
        <v>-32.460910910188211</v>
      </c>
      <c r="AH43" s="64"/>
      <c r="AI43" s="25">
        <f>A43</f>
        <v>2</v>
      </c>
      <c r="AJ43" s="82">
        <f t="shared" si="1"/>
        <v>721052.93926639343</v>
      </c>
      <c r="AK43" s="82">
        <f t="shared" si="1"/>
        <v>458568.87153508508</v>
      </c>
      <c r="AL43" s="66"/>
      <c r="AM43" s="9" t="str">
        <f>IF(A44=0,A43&amp;" - 1",A43&amp;" - "&amp;A44)</f>
        <v>2 - 3</v>
      </c>
      <c r="AN43" s="18">
        <f>AN42+F42+F43</f>
        <v>43.720000000088476</v>
      </c>
      <c r="AO43" s="18">
        <f>AN43*G43</f>
        <v>1419.1512000037881</v>
      </c>
      <c r="AP43" s="9" t="str">
        <f>D43&amp;","&amp;C43</f>
        <v>458568.89,721052.48</v>
      </c>
    </row>
    <row r="44" spans="1:44" s="46" customFormat="1">
      <c r="A44" s="20">
        <f>A43+1</f>
        <v>3</v>
      </c>
      <c r="B44" s="44"/>
      <c r="C44" s="60">
        <v>721052.92</v>
      </c>
      <c r="D44" s="60">
        <v>458536.43</v>
      </c>
      <c r="E44" s="79"/>
      <c r="F44" s="72">
        <f>IF(C45=0,C44-$C$42,C44-C45)</f>
        <v>-22.069999999948777</v>
      </c>
      <c r="G44" s="72">
        <f>IF(D45=0,D44-$D$42,D44-D45)</f>
        <v>-0.71000000002095476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22.081417526910919</v>
      </c>
      <c r="N44" s="22">
        <f>IF(F44=0,,ATAN(G44/F44))</f>
        <v>3.2159275848485699E-2</v>
      </c>
      <c r="O44" s="22">
        <f>ABS(DEGREES(N44))</f>
        <v>1.84259077831523</v>
      </c>
      <c r="P44" s="24" t="str">
        <f>TEXT(INT(O44),"00")</f>
        <v>01</v>
      </c>
      <c r="Q44" s="25" t="str">
        <f>TEXT((O44-P44)*60,"00")</f>
        <v>51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51</v>
      </c>
      <c r="U44" s="24" t="str">
        <f>IF(L44="",IF(G44&gt;0,"W","E"),"")</f>
        <v>E</v>
      </c>
      <c r="V44" s="44"/>
      <c r="W44" s="22">
        <f>IF(S44="due",90*(I44+K44),S44+T44/60)</f>
        <v>1.85</v>
      </c>
      <c r="X44" s="22">
        <f>IF(R44="",W44,IF(R44="N",IF(U44="E",180+W44,180-W44),IF(U44="E",360-W44,W44)))</f>
        <v>181.85</v>
      </c>
      <c r="Y44" s="22">
        <f>RADIANS(X44)</f>
        <v>3.173881244751688</v>
      </c>
      <c r="Z44" s="64"/>
      <c r="AA44" s="58">
        <f>-M44*COS(Y44)</f>
        <v>22.06990800154427</v>
      </c>
      <c r="AB44" s="58">
        <f>-M44*SIN(Y44)</f>
        <v>0.71285398304346148</v>
      </c>
      <c r="AC44" s="64"/>
      <c r="AD44" s="82">
        <f>$AA$40/$M$40*M44</f>
        <v>-1.6078633582615804E-4</v>
      </c>
      <c r="AE44" s="82">
        <f>$AB$40/$M$40*M44</f>
        <v>6.5490194524066259E-4</v>
      </c>
      <c r="AF44" s="22">
        <f>AA44-AD44</f>
        <v>22.070068787880096</v>
      </c>
      <c r="AG44" s="22">
        <f>AB44-AE44</f>
        <v>0.71219908109822083</v>
      </c>
      <c r="AH44" s="64"/>
      <c r="AI44" s="25">
        <f>A44</f>
        <v>3</v>
      </c>
      <c r="AJ44" s="82">
        <f t="shared" si="1"/>
        <v>721053.38331458508</v>
      </c>
      <c r="AK44" s="82">
        <f t="shared" si="1"/>
        <v>458536.41062417487</v>
      </c>
      <c r="AL44" s="66"/>
      <c r="AM44" s="9" t="str">
        <f>IF(A45=0,A44&amp;" - 1",A44&amp;" - "&amp;A45)</f>
        <v>3 - 4</v>
      </c>
      <c r="AN44" s="18">
        <f>AN43+F43+F44</f>
        <v>21.210000000079162</v>
      </c>
      <c r="AO44" s="18">
        <f>AN44*G44</f>
        <v>-15.059100000500656</v>
      </c>
      <c r="AP44" s="9" t="str">
        <f>D44&amp;","&amp;C44</f>
        <v>458536.43,721052.92</v>
      </c>
    </row>
    <row r="45" spans="1:44" s="46" customFormat="1">
      <c r="A45" s="20">
        <f>A44+1</f>
        <v>4</v>
      </c>
      <c r="B45" s="44"/>
      <c r="C45" s="60">
        <v>721074.99</v>
      </c>
      <c r="D45" s="60">
        <v>458537.14</v>
      </c>
      <c r="E45" s="79"/>
      <c r="F45" s="72">
        <f>IF(C46=0,C45-$C$42,C45-C46)</f>
        <v>0.42999999993480742</v>
      </c>
      <c r="G45" s="72">
        <f>IF(D46=0,D45-$D$42,D45-D46)</f>
        <v>-32.46999999997206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32.472847118756455</v>
      </c>
      <c r="N45" s="22">
        <f>IF(F45=0,,ATAN(G45/F45))</f>
        <v>-1.5575541073545673</v>
      </c>
      <c r="O45" s="22">
        <f>ABS(DEGREES(N45))</f>
        <v>89.241276714683039</v>
      </c>
      <c r="P45" s="24" t="str">
        <f>TEXT(INT(O45),"00")</f>
        <v>89</v>
      </c>
      <c r="Q45" s="25" t="str">
        <f>TEXT((O45-P45)*60,"00")</f>
        <v>14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14</v>
      </c>
      <c r="U45" s="24" t="str">
        <f>IF(L45="",IF(G45&gt;0,"W","E"),"")</f>
        <v>E</v>
      </c>
      <c r="V45" s="44"/>
      <c r="W45" s="22">
        <f>IF(S45="due",90*(I45+K45),S45+T45/60)</f>
        <v>89.233333333333334</v>
      </c>
      <c r="X45" s="22">
        <f>IF(R45="",W45,IF(R45="N",IF(U45="E",180+W45,180-W45),IF(U45="E",360-W45,W45)))</f>
        <v>270.76666666666665</v>
      </c>
      <c r="Y45" s="22">
        <f>RADIANS(X45)</f>
        <v>4.7257698379833126</v>
      </c>
      <c r="Z45" s="64"/>
      <c r="AA45" s="58">
        <f>-M45*COS(Y45)</f>
        <v>-0.43450157678775536</v>
      </c>
      <c r="AB45" s="58">
        <f>-M45*SIN(Y45)</f>
        <v>32.469940073518742</v>
      </c>
      <c r="AC45" s="64"/>
      <c r="AD45" s="82">
        <f>$AA$40/$M$40*M45</f>
        <v>-2.3645176292259E-4</v>
      </c>
      <c r="AE45" s="82">
        <f>$AB$40/$M$40*M45</f>
        <v>9.6309626497748362E-4</v>
      </c>
      <c r="AF45" s="22">
        <f>AA45-AD45</f>
        <v>-0.43426512502483278</v>
      </c>
      <c r="AG45" s="22">
        <f>AB45-AE45</f>
        <v>32.468976977253767</v>
      </c>
      <c r="AH45" s="64"/>
      <c r="AI45" s="25">
        <f>A45</f>
        <v>4</v>
      </c>
      <c r="AJ45" s="82">
        <f t="shared" ref="AJ45" si="2">AJ44+AF44</f>
        <v>721075.45338337298</v>
      </c>
      <c r="AK45" s="82">
        <f t="shared" ref="AK45" si="3">AK44+AG44</f>
        <v>458537.12282325595</v>
      </c>
      <c r="AL45" s="66"/>
      <c r="AM45" s="9" t="str">
        <f>IF(A46=0,A45&amp;" - 1",A45&amp;" - "&amp;A46)</f>
        <v>4 - 1</v>
      </c>
      <c r="AN45" s="18">
        <f>AN44+F44+F45</f>
        <v>-0.42999999993480742</v>
      </c>
      <c r="AO45" s="18">
        <f>AN45*G45</f>
        <v>13.962099997871183</v>
      </c>
      <c r="AP45" s="9" t="str">
        <f>D45&amp;","&amp;C45</f>
        <v>458537.14,721074.99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18" workbookViewId="0">
      <selection activeCell="D48" sqref="D4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72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1433.0162999973229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716.50814999866145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7.6092728692566617E-3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14341.454920312482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109.12804383080123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-7.0801894575959201E-3</v>
      </c>
      <c r="AB40" s="91">
        <f>SUM(AB42:AB65536)</f>
        <v>-2.7878218815686751E-3</v>
      </c>
      <c r="AC40" s="91"/>
      <c r="AD40" s="91">
        <f>SUM(AD42:AD65536)</f>
        <v>-7.0801894575959201E-3</v>
      </c>
      <c r="AE40" s="91">
        <f>SUM(AE42:AE65536)</f>
        <v>-2.7878218815686746E-3</v>
      </c>
      <c r="AF40" s="91">
        <f>SUM(AF42:AF65536)</f>
        <v>1.2212453270876722E-15</v>
      </c>
      <c r="AG40" s="91">
        <f>SUM(AG42:AG65536)</f>
        <v>0</v>
      </c>
      <c r="AH40" s="92"/>
      <c r="AI40" s="93">
        <v>1</v>
      </c>
      <c r="AJ40" s="92">
        <f>AJ44+AF44</f>
        <v>721052.81176829059</v>
      </c>
      <c r="AK40" s="92">
        <f>AK44+AG44</f>
        <v>458536.43421324814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176.14000000001397</v>
      </c>
      <c r="G41" s="72">
        <f>IF(D42=0,D41-$D$41,D41-D42)</f>
        <v>3881.3299999999581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3885.3246799334133</v>
      </c>
      <c r="N41" s="36">
        <f>IF(F41=0,,ATAN(G41/F41))</f>
        <v>1.5254460909164871</v>
      </c>
      <c r="O41" s="36">
        <f>ABS(DEGREES(N41))</f>
        <v>87.401622884244375</v>
      </c>
      <c r="P41" s="37" t="str">
        <f>TEXT(INT(O41),"00")</f>
        <v>87</v>
      </c>
      <c r="Q41" s="38" t="str">
        <f>TEXT((O41-P41)*60,"00")</f>
        <v>24</v>
      </c>
      <c r="R41" s="39" t="str">
        <f>IF(L41="",IF(F41&gt;0,"S","N"),"")</f>
        <v>S</v>
      </c>
      <c r="S41" s="25" t="str">
        <f>IF(L41="",IF(INT(Q41)=60,INT(P41+1),P41),"due")</f>
        <v>87</v>
      </c>
      <c r="T41" s="38" t="str">
        <f>IF(L41="",IF(INT(Q41)=60,"00",Q41),L41)</f>
        <v>24</v>
      </c>
      <c r="U41" s="40" t="str">
        <f>IF(L41="",IF(G41&gt;0,"W","E"),"")</f>
        <v>W</v>
      </c>
      <c r="V41" s="41"/>
      <c r="W41" s="22">
        <f>IF(S41="due",90*(I41+K41),S41+T41/60)</f>
        <v>87.4</v>
      </c>
      <c r="X41" s="22">
        <f>IF(R41="",W41,IF(R41="N",IF(U41="E",180+W41,180-W41),IF(U41="E",360-W41,W41)))</f>
        <v>87.4</v>
      </c>
      <c r="Y41" s="22">
        <f>RADIANS(X41)</f>
        <v>1.5254177662430441</v>
      </c>
      <c r="Z41" s="64"/>
      <c r="AA41" s="58">
        <f>-M41*COS(Y41)</f>
        <v>-176.2499373341158</v>
      </c>
      <c r="AB41" s="58">
        <f>-M41*SIN(Y41)</f>
        <v>-3881.3250093350084</v>
      </c>
      <c r="AC41" s="64"/>
      <c r="AD41" s="22">
        <v>0</v>
      </c>
      <c r="AE41" s="22">
        <v>0</v>
      </c>
      <c r="AF41" s="22">
        <f t="shared" ref="AF41:AG43" si="0">AA41-AD41</f>
        <v>-176.2499373341158</v>
      </c>
      <c r="AG41" s="22">
        <f t="shared" si="0"/>
        <v>-3881.3250093350084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721052.48</v>
      </c>
      <c r="D42" s="60">
        <v>458568.89</v>
      </c>
      <c r="E42" s="79"/>
      <c r="F42" s="72">
        <f>IF(C43=0,C42-$C$42,C42-C43)</f>
        <v>21.919999999925494</v>
      </c>
      <c r="G42" s="72">
        <f>IF(D43=0,D42-$D$42,D42-D43)</f>
        <v>0.65000000002328306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21.929635199810413</v>
      </c>
      <c r="N42" s="36">
        <f>IF(F42=0,,ATAN(G42/F42))</f>
        <v>2.9644597706737167E-2</v>
      </c>
      <c r="O42" s="36">
        <f>ABS(DEGREES(N42))</f>
        <v>1.6985103339592387</v>
      </c>
      <c r="P42" s="37" t="str">
        <f>TEXT(INT(O42),"00")</f>
        <v>01</v>
      </c>
      <c r="Q42" s="38" t="str">
        <f>TEXT((O42-P42)*60,"00")</f>
        <v>42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42</v>
      </c>
      <c r="U42" s="40" t="str">
        <f>IF(L42="",IF(G42&gt;0,"W","E"),"")</f>
        <v>W</v>
      </c>
      <c r="V42" s="44"/>
      <c r="W42" s="22">
        <f>IF(S42="due",90*(I42+K42),S42+T42/60)</f>
        <v>1.7</v>
      </c>
      <c r="X42" s="22">
        <f>IF(R42="",W42,IF(R42="N",IF(U42="E",180+W42,180-W42),IF(U42="E",360-W42,W42)))</f>
        <v>1.7</v>
      </c>
      <c r="Y42" s="22">
        <f>RADIANS(X42)</f>
        <v>2.9670597283903602E-2</v>
      </c>
      <c r="Z42" s="64"/>
      <c r="AA42" s="58">
        <f>-M42*COS(Y42)</f>
        <v>-21.919983092791618</v>
      </c>
      <c r="AB42" s="58">
        <f>-M42*SIN(Y42)</f>
        <v>-0.65056991053501234</v>
      </c>
      <c r="AC42" s="64"/>
      <c r="AD42" s="82">
        <f>$AA$40/$M$40*M42</f>
        <v>-1.4227870902859387E-3</v>
      </c>
      <c r="AE42" s="82">
        <f>$AB$40/$M$40*M42</f>
        <v>-5.602218707378184E-4</v>
      </c>
      <c r="AF42" s="22">
        <f t="shared" si="0"/>
        <v>-21.918560305701334</v>
      </c>
      <c r="AG42" s="22">
        <f t="shared" si="0"/>
        <v>-0.65000968866427455</v>
      </c>
      <c r="AH42" s="63"/>
      <c r="AI42" s="38">
        <f>A42</f>
        <v>1</v>
      </c>
      <c r="AJ42" s="82">
        <f t="shared" ref="AJ42:AK44" si="1">AJ41+AF41</f>
        <v>721052.3700626659</v>
      </c>
      <c r="AK42" s="82">
        <f t="shared" si="1"/>
        <v>458568.89499066497</v>
      </c>
      <c r="AL42" s="66"/>
      <c r="AM42" s="9" t="str">
        <f>IF(A43=0,A42&amp;" - 1",A42&amp;" - "&amp;A43)</f>
        <v>1 - 2</v>
      </c>
      <c r="AN42" s="18">
        <f>F42</f>
        <v>21.919999999925494</v>
      </c>
      <c r="AO42" s="18">
        <f>AN42*G42</f>
        <v>14.248000000461936</v>
      </c>
      <c r="AP42" s="9" t="str">
        <f>D42&amp;","&amp;C42</f>
        <v>458568.89,721052.48</v>
      </c>
    </row>
    <row r="43" spans="1:44">
      <c r="A43" s="20">
        <f>A42+1</f>
        <v>2</v>
      </c>
      <c r="B43" s="44"/>
      <c r="C43" s="60">
        <v>721030.56</v>
      </c>
      <c r="D43" s="60">
        <v>458568.24</v>
      </c>
      <c r="E43" s="79"/>
      <c r="F43" s="72">
        <f>IF(C44=0,C43-$C$42,C43-C44)</f>
        <v>-0.25</v>
      </c>
      <c r="G43" s="72">
        <f>IF(D44=0,D43-$D$42,D43-D44)</f>
        <v>32.60999999998603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32.610958280907489</v>
      </c>
      <c r="N43" s="36">
        <f>IF(F43=0,,ATAN(G43/F43))</f>
        <v>-1.5631301169691838</v>
      </c>
      <c r="O43" s="36">
        <f>ABS(DEGREES(N43))</f>
        <v>89.560758532124936</v>
      </c>
      <c r="P43" s="37" t="str">
        <f>TEXT(INT(O43),"00")</f>
        <v>89</v>
      </c>
      <c r="Q43" s="38" t="str">
        <f>TEXT((O43-P43)*60,"00")</f>
        <v>34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34</v>
      </c>
      <c r="U43" s="40" t="str">
        <f>IF(L43="",IF(G43&gt;0,"W","E"),"")</f>
        <v>W</v>
      </c>
      <c r="V43" s="44"/>
      <c r="W43" s="22">
        <f>IF(S43="due",90*(I43+K43),S43+T43/60)</f>
        <v>89.566666666666663</v>
      </c>
      <c r="X43" s="22">
        <f>IF(R43="",W43,IF(R43="N",IF(U43="E",180+W43,180-W43),IF(U43="E",360-W43,W43)))</f>
        <v>90.433333333333337</v>
      </c>
      <c r="Y43" s="22">
        <f>RADIANS(X43)</f>
        <v>1.5783594202202054</v>
      </c>
      <c r="Z43" s="64"/>
      <c r="AA43" s="58">
        <f>-M43*COS(Y43)</f>
        <v>0.24663737285966106</v>
      </c>
      <c r="AB43" s="58">
        <f>-M43*SIN(Y43)</f>
        <v>-32.610025605715151</v>
      </c>
      <c r="AC43" s="64"/>
      <c r="AD43" s="82">
        <f>$AA$40/$M$40*M43</f>
        <v>-2.1157876098335479E-3</v>
      </c>
      <c r="AE43" s="82">
        <f>$AB$40/$M$40*M43</f>
        <v>-8.330905593377535E-4</v>
      </c>
      <c r="AF43" s="22">
        <f t="shared" si="0"/>
        <v>0.24875316046949461</v>
      </c>
      <c r="AG43" s="22">
        <f t="shared" si="0"/>
        <v>-32.609192515155812</v>
      </c>
      <c r="AH43" s="64"/>
      <c r="AI43" s="25">
        <f>A43</f>
        <v>2</v>
      </c>
      <c r="AJ43" s="82">
        <f t="shared" si="1"/>
        <v>721030.45150236017</v>
      </c>
      <c r="AK43" s="82">
        <f t="shared" si="1"/>
        <v>458568.24498097628</v>
      </c>
      <c r="AL43" s="66"/>
      <c r="AM43" s="9" t="str">
        <f>IF(A44=0,A43&amp;" - 1",A43&amp;" - "&amp;A44)</f>
        <v>2 - 3</v>
      </c>
      <c r="AN43" s="18">
        <f>AN42+F42+F43</f>
        <v>43.589999999850988</v>
      </c>
      <c r="AO43" s="18">
        <f>AN43*G43</f>
        <v>1421.4698999945317</v>
      </c>
      <c r="AP43" s="9" t="str">
        <f>D43&amp;","&amp;C43</f>
        <v>458568.24,721030.56</v>
      </c>
    </row>
    <row r="44" spans="1:44" s="46" customFormat="1">
      <c r="A44" s="20">
        <f>A43+1</f>
        <v>3</v>
      </c>
      <c r="B44" s="44"/>
      <c r="C44" s="60">
        <v>721030.81</v>
      </c>
      <c r="D44" s="60">
        <v>458535.63</v>
      </c>
      <c r="E44" s="79"/>
      <c r="F44" s="72">
        <f>IF(C45=0,C44-$C$42,C44-C45)</f>
        <v>-22.10999999998603</v>
      </c>
      <c r="G44" s="72">
        <f>IF(D45=0,D44-$D$42,D44-D45)</f>
        <v>-0.79999999998835847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22.124468355180056</v>
      </c>
      <c r="N44" s="22">
        <f>IF(F44=0,,ATAN(G44/F44))</f>
        <v>3.6166945128396424E-2</v>
      </c>
      <c r="O44" s="22">
        <f>ABS(DEGREES(N44))</f>
        <v>2.0722133137383483</v>
      </c>
      <c r="P44" s="24" t="str">
        <f>TEXT(INT(O44),"00")</f>
        <v>02</v>
      </c>
      <c r="Q44" s="25" t="str">
        <f>TEXT((O44-P44)*60,"00")</f>
        <v>04</v>
      </c>
      <c r="R44" s="23" t="str">
        <f>IF(L44="",IF(F44&gt;0,"S","N"),"")</f>
        <v>N</v>
      </c>
      <c r="S44" s="25" t="str">
        <f>IF(L44="",IF(INT(Q44)=60,INT(P44+1),P44),"due")</f>
        <v>02</v>
      </c>
      <c r="T44" s="25" t="str">
        <f>IF(L44="",IF(INT(Q44)=60,"00",Q44),L44)</f>
        <v>04</v>
      </c>
      <c r="U44" s="24" t="str">
        <f>IF(L44="",IF(G44&gt;0,"W","E"),"")</f>
        <v>E</v>
      </c>
      <c r="V44" s="44"/>
      <c r="W44" s="22">
        <f>IF(S44="due",90*(I44+K44),S44+T44/60)</f>
        <v>2.0666666666666669</v>
      </c>
      <c r="X44" s="22">
        <f>IF(R44="",W44,IF(R44="N",IF(U44="E",180+W44,180-W44),IF(U44="E",360-W44,W44)))</f>
        <v>182.06666666666666</v>
      </c>
      <c r="Y44" s="22">
        <f>RADIANS(X44)</f>
        <v>3.1776627914643427</v>
      </c>
      <c r="Z44" s="64"/>
      <c r="AA44" s="58">
        <f>-M44*COS(Y44)</f>
        <v>22.110077342185459</v>
      </c>
      <c r="AB44" s="58">
        <f>-M44*SIN(Y44)</f>
        <v>0.79785958786048949</v>
      </c>
      <c r="AC44" s="64"/>
      <c r="AD44" s="82">
        <f>$AA$40/$M$40*M44</f>
        <v>-1.4354277975158519E-3</v>
      </c>
      <c r="AE44" s="82">
        <f>$AB$40/$M$40*M44</f>
        <v>-5.6519914435812361E-4</v>
      </c>
      <c r="AF44" s="22">
        <f>AA44-AD44</f>
        <v>22.111512769982976</v>
      </c>
      <c r="AG44" s="22">
        <f>AB44-AE44</f>
        <v>0.79842478700484765</v>
      </c>
      <c r="AH44" s="64"/>
      <c r="AI44" s="25">
        <f>A44</f>
        <v>3</v>
      </c>
      <c r="AJ44" s="82">
        <f t="shared" si="1"/>
        <v>721030.70025552064</v>
      </c>
      <c r="AK44" s="82">
        <f t="shared" si="1"/>
        <v>458535.63578846114</v>
      </c>
      <c r="AL44" s="66"/>
      <c r="AM44" s="9" t="str">
        <f>IF(A45=0,A44&amp;" - 1",A44&amp;" - "&amp;A45)</f>
        <v>3 - 4</v>
      </c>
      <c r="AN44" s="18">
        <f>AN43+F43+F44</f>
        <v>21.229999999864958</v>
      </c>
      <c r="AO44" s="18">
        <f>AN44*G44</f>
        <v>-16.983999999644816</v>
      </c>
      <c r="AP44" s="9" t="str">
        <f>D44&amp;","&amp;C44</f>
        <v>458535.63,721030.81</v>
      </c>
    </row>
    <row r="45" spans="1:44" s="46" customFormat="1">
      <c r="A45" s="20">
        <f>A44+1</f>
        <v>4</v>
      </c>
      <c r="B45" s="44"/>
      <c r="C45" s="60">
        <v>721052.92</v>
      </c>
      <c r="D45" s="60">
        <v>458536.43</v>
      </c>
      <c r="E45" s="79"/>
      <c r="F45" s="72">
        <f>IF(C46=0,C45-$C$42,C45-C46)</f>
        <v>0.44000000006053597</v>
      </c>
      <c r="G45" s="72">
        <f>IF(D46=0,D45-$D$42,D45-D46)</f>
        <v>-32.460000000020955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32.462981994903267</v>
      </c>
      <c r="N45" s="22">
        <f>IF(F45=0,,ATAN(G45/F45))</f>
        <v>-1.5572420121241806</v>
      </c>
      <c r="O45" s="22">
        <f>ABS(DEGREES(N45))</f>
        <v>89.223394975175722</v>
      </c>
      <c r="P45" s="24" t="str">
        <f>TEXT(INT(O45),"00")</f>
        <v>89</v>
      </c>
      <c r="Q45" s="25" t="str">
        <f>TEXT((O45-P45)*60,"00")</f>
        <v>13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13</v>
      </c>
      <c r="U45" s="24" t="str">
        <f>IF(L45="",IF(G45&gt;0,"W","E"),"")</f>
        <v>E</v>
      </c>
      <c r="V45" s="44"/>
      <c r="W45" s="22">
        <f>IF(S45="due",90*(I45+K45),S45+T45/60)</f>
        <v>89.216666666666669</v>
      </c>
      <c r="X45" s="22">
        <f>IF(R45="",W45,IF(R45="N",IF(U45="E",180+W45,180-W45),IF(U45="E",360-W45,W45)))</f>
        <v>270.7833333333333</v>
      </c>
      <c r="Y45" s="22">
        <f>RADIANS(X45)</f>
        <v>4.726060726191978</v>
      </c>
      <c r="Z45" s="64"/>
      <c r="AA45" s="58">
        <f>-M45*COS(Y45)</f>
        <v>-0.44381181171109618</v>
      </c>
      <c r="AB45" s="58">
        <f>-M45*SIN(Y45)</f>
        <v>32.459948106508108</v>
      </c>
      <c r="AC45" s="64"/>
      <c r="AD45" s="82">
        <f>$AA$40/$M$40*M45</f>
        <v>-2.106186959960581E-3</v>
      </c>
      <c r="AE45" s="82">
        <f>$AB$40/$M$40*M45</f>
        <v>-8.2931030713497922E-4</v>
      </c>
      <c r="AF45" s="22">
        <f>AA45-AD45</f>
        <v>-0.44170562475113562</v>
      </c>
      <c r="AG45" s="22">
        <f>AB45-AE45</f>
        <v>32.46077741681524</v>
      </c>
      <c r="AH45" s="64"/>
      <c r="AI45" s="25">
        <f>A45</f>
        <v>4</v>
      </c>
      <c r="AJ45" s="82">
        <f t="shared" ref="AJ45" si="2">AJ44+AF44</f>
        <v>721052.81176829059</v>
      </c>
      <c r="AK45" s="82">
        <f t="shared" ref="AK45" si="3">AK44+AG44</f>
        <v>458536.43421324814</v>
      </c>
      <c r="AL45" s="66"/>
      <c r="AM45" s="9" t="str">
        <f>IF(A46=0,A45&amp;" - 1",A45&amp;" - "&amp;A46)</f>
        <v>4 - 1</v>
      </c>
      <c r="AN45" s="18">
        <f>AN44+F44+F45</f>
        <v>-0.44000000006053597</v>
      </c>
      <c r="AO45" s="18">
        <f>AN45*G45</f>
        <v>14.282400001974217</v>
      </c>
      <c r="AP45" s="9" t="str">
        <f>D45&amp;","&amp;C45</f>
        <v>458536.43,721052.92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55"/>
  <sheetViews>
    <sheetView topLeftCell="A17"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72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14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80097.666500015519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40048.833250007759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3.624771673413725E-2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22990.456661483844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833.35156065392516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-3.5581401304465743E-2</v>
      </c>
      <c r="AB40" s="91">
        <f>SUM(AB42:AB65536)</f>
        <v>-6.9181536300386703E-3</v>
      </c>
      <c r="AC40" s="91"/>
      <c r="AD40" s="91">
        <f>SUM(AD42:AD65536)</f>
        <v>-3.558140130446575E-2</v>
      </c>
      <c r="AE40" s="91">
        <f>SUM(AE42:AE65536)</f>
        <v>-6.9181536300386703E-3</v>
      </c>
      <c r="AF40" s="91">
        <f>SUM(AF42:AF65536)</f>
        <v>-4.2632564145606011E-14</v>
      </c>
      <c r="AG40" s="91">
        <f>SUM(AG42:AG65536)</f>
        <v>-5.6066262743570405E-14</v>
      </c>
      <c r="AH40" s="92"/>
      <c r="AI40" s="93">
        <v>1</v>
      </c>
      <c r="AJ40" s="92">
        <f>AJ44+AF44</f>
        <v>721144.95937549253</v>
      </c>
      <c r="AK40" s="92">
        <f>AK44+AG44</f>
        <v>458837.90431695309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65.42000000004191</v>
      </c>
      <c r="G41" s="72">
        <f>IF(D42=0,D41-$D$41,D41-D42)</f>
        <v>3877.6299999999464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3878.1818154000453</v>
      </c>
      <c r="N41" s="36">
        <f>IF(F41=0,,ATAN(G41/F41))</f>
        <v>1.5539267971805044</v>
      </c>
      <c r="O41" s="36">
        <f>ABS(DEGREES(N41))</f>
        <v>89.033447150724371</v>
      </c>
      <c r="P41" s="37" t="str">
        <f>TEXT(INT(O41),"00")</f>
        <v>89</v>
      </c>
      <c r="Q41" s="38" t="str">
        <f>TEXT((O41-P41)*60,"00")</f>
        <v>02</v>
      </c>
      <c r="R41" s="39" t="str">
        <f>IF(L41="",IF(F41&gt;0,"S","N"),"")</f>
        <v>S</v>
      </c>
      <c r="S41" s="25" t="str">
        <f>IF(L41="",IF(INT(Q41)=60,INT(P41+1),P41),"due")</f>
        <v>89</v>
      </c>
      <c r="T41" s="38" t="str">
        <f>IF(L41="",IF(INT(Q41)=60,"00",Q41),L41)</f>
        <v>02</v>
      </c>
      <c r="U41" s="40" t="str">
        <f>IF(L41="",IF(G41&gt;0,"W","E"),"")</f>
        <v>W</v>
      </c>
      <c r="V41" s="41"/>
      <c r="W41" s="22">
        <f>IF(S41="due",90*(I41+K41),S41+T41/60)</f>
        <v>89.033333333333331</v>
      </c>
      <c r="X41" s="22">
        <f>IF(R41="",W41,IF(R41="N",IF(U41="E",180+W41,180-W41),IF(U41="E",360-W41,W41)))</f>
        <v>89.033333333333331</v>
      </c>
      <c r="Y41" s="22">
        <f>RADIANS(X41)</f>
        <v>1.5539248106922847</v>
      </c>
      <c r="Z41" s="64"/>
      <c r="AA41" s="58">
        <f>-M41*COS(Y41)</f>
        <v>-65.427702866228387</v>
      </c>
      <c r="AB41" s="58">
        <f>-M41*SIN(Y41)</f>
        <v>-3877.6298700362363</v>
      </c>
      <c r="AC41" s="64"/>
      <c r="AD41" s="22">
        <v>0</v>
      </c>
      <c r="AE41" s="22">
        <v>0</v>
      </c>
      <c r="AF41" s="22">
        <f t="shared" ref="AF41:AG43" si="0">AA41-AD41</f>
        <v>-65.427702866228387</v>
      </c>
      <c r="AG41" s="22">
        <f t="shared" si="0"/>
        <v>-3877.6298700362363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721163.2</v>
      </c>
      <c r="D42" s="60">
        <v>458572.59</v>
      </c>
      <c r="E42" s="79"/>
      <c r="F42" s="72">
        <f>IF(C43=0,C42-$C$42,C42-C43)</f>
        <v>-22.080000000074506</v>
      </c>
      <c r="G42" s="72">
        <f>IF(D43=0,D42-$D$42,D42-D43)</f>
        <v>-0.71999999997206032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22.091736011532682</v>
      </c>
      <c r="N42" s="36">
        <f>IF(F42=0,,ATAN(G42/F42))</f>
        <v>3.2597145116578866E-2</v>
      </c>
      <c r="O42" s="36">
        <f>ABS(DEGREES(N42))</f>
        <v>1.8676788393554509</v>
      </c>
      <c r="P42" s="37" t="str">
        <f>TEXT(INT(O42),"00")</f>
        <v>01</v>
      </c>
      <c r="Q42" s="38" t="str">
        <f>TEXT((O42-P42)*60,"00")</f>
        <v>52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52</v>
      </c>
      <c r="U42" s="40" t="str">
        <f>IF(L42="",IF(G42&gt;0,"W","E"),"")</f>
        <v>E</v>
      </c>
      <c r="V42" s="44"/>
      <c r="W42" s="22">
        <f>IF(S42="due",90*(I42+K42),S42+T42/60)</f>
        <v>1.8666666666666667</v>
      </c>
      <c r="X42" s="22">
        <f>IF(R42="",W42,IF(R42="N",IF(U42="E",180+W42,180-W42),IF(U42="E",360-W42,W42)))</f>
        <v>181.86666666666667</v>
      </c>
      <c r="Y42" s="22">
        <f>RADIANS(X42)</f>
        <v>3.1741721329603543</v>
      </c>
      <c r="Z42" s="64"/>
      <c r="AA42" s="58">
        <f>-M42*COS(Y42)</f>
        <v>22.080012715966291</v>
      </c>
      <c r="AB42" s="58">
        <f>-M42*SIN(Y42)</f>
        <v>0.71960994018765734</v>
      </c>
      <c r="AC42" s="64"/>
      <c r="AD42" s="82">
        <f>$AA$40/$M$40*M42</f>
        <v>-9.4324527804549852E-4</v>
      </c>
      <c r="AE42" s="82">
        <f>$AB$40/$M$40*M42</f>
        <v>-1.8339681701935381E-4</v>
      </c>
      <c r="AF42" s="22">
        <f t="shared" si="0"/>
        <v>22.080955961244335</v>
      </c>
      <c r="AG42" s="22">
        <f t="shared" si="0"/>
        <v>0.71979333700467674</v>
      </c>
      <c r="AH42" s="63"/>
      <c r="AI42" s="38">
        <f>A42</f>
        <v>1</v>
      </c>
      <c r="AJ42" s="82">
        <f t="shared" ref="AJ42:AK44" si="1">AJ41+AF41</f>
        <v>721163.19229713373</v>
      </c>
      <c r="AK42" s="82">
        <f t="shared" si="1"/>
        <v>458572.59012996376</v>
      </c>
      <c r="AL42" s="66"/>
      <c r="AM42" s="9" t="str">
        <f>IF(A43=0,A42&amp;" - 1",A42&amp;" - "&amp;A43)</f>
        <v>1 - 2</v>
      </c>
      <c r="AN42" s="18">
        <f>F42</f>
        <v>-22.080000000074506</v>
      </c>
      <c r="AO42" s="18">
        <f>AN42*G42</f>
        <v>15.897599999436736</v>
      </c>
      <c r="AP42" s="9" t="str">
        <f>D42&amp;","&amp;C42</f>
        <v>458572.59,721163.2</v>
      </c>
    </row>
    <row r="43" spans="1:44">
      <c r="A43" s="20">
        <f>A42+1</f>
        <v>2</v>
      </c>
      <c r="B43" s="44"/>
      <c r="C43" s="60">
        <v>721185.28000000003</v>
      </c>
      <c r="D43" s="60">
        <v>458573.31</v>
      </c>
      <c r="E43" s="79"/>
      <c r="F43" s="72">
        <f>IF(C44=0,C43-$C$42,C43-C44)</f>
        <v>11.099999999976717</v>
      </c>
      <c r="G43" s="72">
        <f>IF(D44=0,D43-$D$42,D43-D44)</f>
        <v>-265.22999999998137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265.46216849108578</v>
      </c>
      <c r="N43" s="36">
        <f>IF(F43=0,,ATAN(G43/F43))</f>
        <v>-1.5289702649129009</v>
      </c>
      <c r="O43" s="36">
        <f>ABS(DEGREES(N43))</f>
        <v>87.603543180508638</v>
      </c>
      <c r="P43" s="37" t="str">
        <f>TEXT(INT(O43),"00")</f>
        <v>87</v>
      </c>
      <c r="Q43" s="38" t="str">
        <f>TEXT((O43-P43)*60,"00")</f>
        <v>36</v>
      </c>
      <c r="R43" s="39" t="str">
        <f>IF(L43="",IF(F43&gt;0,"S","N"),"")</f>
        <v>S</v>
      </c>
      <c r="S43" s="25" t="str">
        <f>IF(L43="",IF(INT(Q43)=60,INT(P43+1),P43),"due")</f>
        <v>87</v>
      </c>
      <c r="T43" s="38" t="str">
        <f>IF(L43="",IF(INT(Q43)=60,"00",Q43),L43)</f>
        <v>36</v>
      </c>
      <c r="U43" s="40" t="str">
        <f>IF(L43="",IF(G43&gt;0,"W","E"),"")</f>
        <v>E</v>
      </c>
      <c r="V43" s="44"/>
      <c r="W43" s="22">
        <f>IF(S43="due",90*(I43+K43),S43+T43/60)</f>
        <v>87.6</v>
      </c>
      <c r="X43" s="22">
        <f>IF(R43="",W43,IF(R43="N",IF(U43="E",180+W43,180-W43),IF(U43="E",360-W43,W43)))</f>
        <v>272.39999999999998</v>
      </c>
      <c r="Y43" s="22">
        <f>RADIANS(X43)</f>
        <v>4.7542768824325536</v>
      </c>
      <c r="Z43" s="64"/>
      <c r="AA43" s="58">
        <f>-M43*COS(Y43)</f>
        <v>-11.116401845935123</v>
      </c>
      <c r="AB43" s="58">
        <f>-M43*SIN(Y43)</f>
        <v>265.2293130669936</v>
      </c>
      <c r="AC43" s="64"/>
      <c r="AD43" s="82">
        <f>$AA$40/$M$40*M43</f>
        <v>-1.1334371223620431E-2</v>
      </c>
      <c r="AE43" s="82">
        <f>$AB$40/$M$40*M43</f>
        <v>-2.2037614751011531E-3</v>
      </c>
      <c r="AF43" s="22">
        <f t="shared" si="0"/>
        <v>-11.105067474711502</v>
      </c>
      <c r="AG43" s="22">
        <f t="shared" si="0"/>
        <v>265.23151682846867</v>
      </c>
      <c r="AH43" s="64"/>
      <c r="AI43" s="25">
        <f>A43</f>
        <v>2</v>
      </c>
      <c r="AJ43" s="82">
        <f t="shared" si="1"/>
        <v>721185.27325309499</v>
      </c>
      <c r="AK43" s="82">
        <f t="shared" si="1"/>
        <v>458573.30992330075</v>
      </c>
      <c r="AL43" s="66"/>
      <c r="AM43" s="9" t="str">
        <f>IF(A44=0,A43&amp;" - 1",A43&amp;" - "&amp;A44)</f>
        <v>2 - 3</v>
      </c>
      <c r="AN43" s="18">
        <f>AN42+F42+F43</f>
        <v>-33.060000000172295</v>
      </c>
      <c r="AO43" s="18">
        <f>AN43*G43</f>
        <v>8768.5038000450822</v>
      </c>
      <c r="AP43" s="9" t="str">
        <f>D43&amp;","&amp;C43</f>
        <v>458573.31,721185.28</v>
      </c>
    </row>
    <row r="44" spans="1:44" s="46" customFormat="1">
      <c r="A44" s="20">
        <f>A43+1</f>
        <v>3</v>
      </c>
      <c r="B44" s="44"/>
      <c r="C44" s="60">
        <v>721174.18</v>
      </c>
      <c r="D44" s="60">
        <v>458838.54</v>
      </c>
      <c r="E44" s="79"/>
      <c r="F44" s="72">
        <f>IF(C45=0,C44-$C$42,C44-C45)</f>
        <v>29.210000000079162</v>
      </c>
      <c r="G44" s="72">
        <f>IF(D45=0,D44-$D$42,D44-D45)</f>
        <v>0.63999999995576218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29.217010456317531</v>
      </c>
      <c r="N44" s="22">
        <f>IF(F44=0,,ATAN(G44/F44))</f>
        <v>2.1906799600582401E-2</v>
      </c>
      <c r="O44" s="22">
        <f>ABS(DEGREES(N44))</f>
        <v>1.2551671597522491</v>
      </c>
      <c r="P44" s="24" t="str">
        <f>TEXT(INT(O44),"00")</f>
        <v>01</v>
      </c>
      <c r="Q44" s="25" t="str">
        <f>TEXT((O44-P44)*60,"00")</f>
        <v>15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15</v>
      </c>
      <c r="U44" s="24" t="str">
        <f>IF(L44="",IF(G44&gt;0,"W","E"),"")</f>
        <v>W</v>
      </c>
      <c r="V44" s="44"/>
      <c r="W44" s="22">
        <f>IF(S44="due",90*(I44+K44),S44+T44/60)</f>
        <v>1.25</v>
      </c>
      <c r="X44" s="22">
        <f>IF(R44="",W44,IF(R44="N",IF(U44="E",180+W44,180-W44),IF(U44="E",360-W44,W44)))</f>
        <v>1.25</v>
      </c>
      <c r="Y44" s="22">
        <f>RADIANS(X44)</f>
        <v>2.1816615649929118E-2</v>
      </c>
      <c r="Z44" s="64"/>
      <c r="AA44" s="58">
        <f>-M44*COS(Y44)</f>
        <v>-29.210057599022917</v>
      </c>
      <c r="AB44" s="58">
        <f>-M44*SIN(Y44)</f>
        <v>-0.63736572415813708</v>
      </c>
      <c r="AC44" s="64"/>
      <c r="AD44" s="82">
        <f>$AA$40/$M$40*M44</f>
        <v>-1.2474713230839251E-3</v>
      </c>
      <c r="AE44" s="82">
        <f>$AB$40/$M$40*M44</f>
        <v>-2.4254801513618414E-4</v>
      </c>
      <c r="AF44" s="22">
        <f>AA44-AD44</f>
        <v>-29.208810127699834</v>
      </c>
      <c r="AG44" s="22">
        <f>AB44-AE44</f>
        <v>-0.63712317614300085</v>
      </c>
      <c r="AH44" s="64"/>
      <c r="AI44" s="25">
        <f>A44</f>
        <v>3</v>
      </c>
      <c r="AJ44" s="82">
        <f t="shared" si="1"/>
        <v>721174.16818562022</v>
      </c>
      <c r="AK44" s="82">
        <f t="shared" si="1"/>
        <v>458838.54144012922</v>
      </c>
      <c r="AL44" s="66"/>
      <c r="AM44" s="9" t="str">
        <f>IF(A45=0,A44&amp;" - 1",A44&amp;" - "&amp;A45)</f>
        <v>3 - 4</v>
      </c>
      <c r="AN44" s="18">
        <f>AN43+F43+F44</f>
        <v>7.2499999998835847</v>
      </c>
      <c r="AO44" s="18">
        <f>AN44*G44</f>
        <v>4.6399999996047701</v>
      </c>
      <c r="AP44" s="9" t="str">
        <f>D44&amp;","&amp;C44</f>
        <v>458838.54,721174.18</v>
      </c>
    </row>
    <row r="45" spans="1:44" s="46" customFormat="1">
      <c r="A45" s="20">
        <f t="shared" ref="A45:A55" si="2">A44+1</f>
        <v>4</v>
      </c>
      <c r="B45" s="44"/>
      <c r="C45" s="60">
        <v>721144.97</v>
      </c>
      <c r="D45" s="60">
        <v>458837.9</v>
      </c>
      <c r="E45" s="79"/>
      <c r="F45" s="72">
        <f t="shared" ref="F45:F55" si="3">IF(C46=0,C45-$C$42,C45-C46)</f>
        <v>29.199999999953434</v>
      </c>
      <c r="G45" s="72">
        <f t="shared" ref="G45:G55" si="4">IF(D46=0,D45-$D$42,D45-D46)</f>
        <v>0.65000000002328306</v>
      </c>
      <c r="H45" s="76" t="str">
        <f t="shared" ref="H45:H55" si="5">IF(G45=0,IF(F45&gt;0,"South","North"),"")</f>
        <v/>
      </c>
      <c r="I45" s="76">
        <f t="shared" ref="I45:I55" si="6">IF(H45="North",2,IF(H45="",0,0))</f>
        <v>0</v>
      </c>
      <c r="J45" s="76" t="str">
        <f t="shared" ref="J45:J55" si="7">IF(F45=0,IF(G45&gt;0,"West","East"),"")</f>
        <v/>
      </c>
      <c r="K45" s="76">
        <f t="shared" ref="K45:K55" si="8">IF(J45="West",1,IF(J45="",0,3))</f>
        <v>0</v>
      </c>
      <c r="L45" s="76" t="str">
        <f t="shared" ref="L45:L55" si="9">H45&amp;J45</f>
        <v/>
      </c>
      <c r="M45" s="22">
        <f t="shared" ref="M45:M55" si="10">SQRT(F45^2+G45^2)</f>
        <v>29.207233692996514</v>
      </c>
      <c r="N45" s="22">
        <f t="shared" ref="N45:N55" si="11">IF(F45=0,,ATAN(G45/F45))</f>
        <v>2.2256598264056199E-2</v>
      </c>
      <c r="O45" s="22">
        <f t="shared" ref="O45:O55" si="12">ABS(DEGREES(N45))</f>
        <v>1.2752091468486149</v>
      </c>
      <c r="P45" s="24" t="str">
        <f t="shared" ref="P45:P55" si="13">TEXT(INT(O45),"00")</f>
        <v>01</v>
      </c>
      <c r="Q45" s="25" t="str">
        <f t="shared" ref="Q45:Q55" si="14">TEXT((O45-P45)*60,"00")</f>
        <v>17</v>
      </c>
      <c r="R45" s="23" t="str">
        <f t="shared" ref="R45:R55" si="15">IF(L45="",IF(F45&gt;0,"S","N"),"")</f>
        <v>S</v>
      </c>
      <c r="S45" s="25" t="str">
        <f t="shared" ref="S45:S55" si="16">IF(L45="",IF(INT(Q45)=60,INT(P45+1),P45),"due")</f>
        <v>01</v>
      </c>
      <c r="T45" s="25" t="str">
        <f t="shared" ref="T45:T55" si="17">IF(L45="",IF(INT(Q45)=60,"00",Q45),L45)</f>
        <v>17</v>
      </c>
      <c r="U45" s="24" t="str">
        <f t="shared" ref="U45:U55" si="18">IF(L45="",IF(G45&gt;0,"W","E"),"")</f>
        <v>W</v>
      </c>
      <c r="V45" s="44"/>
      <c r="W45" s="22">
        <f t="shared" ref="W45:W55" si="19">IF(S45="due",90*(I45+K45),S45+T45/60)</f>
        <v>1.2833333333333332</v>
      </c>
      <c r="X45" s="22">
        <f t="shared" ref="X45:X55" si="20">IF(R45="",W45,IF(R45="N",IF(U45="E",180+W45,180-W45),IF(U45="E",360-W45,W45)))</f>
        <v>1.2833333333333332</v>
      </c>
      <c r="Y45" s="22">
        <f t="shared" ref="Y45:Y55" si="21">RADIANS(X45)</f>
        <v>2.2398392067260561E-2</v>
      </c>
      <c r="Z45" s="64"/>
      <c r="AA45" s="58">
        <f t="shared" ref="AA45:AA55" si="22">-M45*COS(Y45)</f>
        <v>-29.199907540441611</v>
      </c>
      <c r="AB45" s="58">
        <f t="shared" ref="AB45:AB55" si="23">-M45*SIN(Y45)</f>
        <v>-0.65414037252868784</v>
      </c>
      <c r="AC45" s="64"/>
      <c r="AD45" s="82">
        <f t="shared" ref="AD45:AD55" si="24">$AA$40/$M$40*M45</f>
        <v>-1.2470538870873922E-3</v>
      </c>
      <c r="AE45" s="82">
        <f t="shared" ref="AE45:AE55" si="25">$AB$40/$M$40*M45</f>
        <v>-2.4246685233064952E-4</v>
      </c>
      <c r="AF45" s="22">
        <f t="shared" ref="AF45:AF55" si="26">AA45-AD45</f>
        <v>-29.198660486554523</v>
      </c>
      <c r="AG45" s="22">
        <f t="shared" ref="AG45:AG55" si="27">AB45-AE45</f>
        <v>-0.65389790567635719</v>
      </c>
      <c r="AH45" s="64"/>
      <c r="AI45" s="25">
        <f t="shared" ref="AI45:AI55" si="28">A45</f>
        <v>4</v>
      </c>
      <c r="AJ45" s="82">
        <f t="shared" ref="AJ45:AJ55" si="29">AJ44+AF44</f>
        <v>721144.95937549253</v>
      </c>
      <c r="AK45" s="82">
        <f t="shared" ref="AK45:AK55" si="30">AK44+AG44</f>
        <v>458837.90431695309</v>
      </c>
      <c r="AL45" s="66"/>
      <c r="AM45" s="9" t="str">
        <f t="shared" ref="AM45:AM55" si="31">IF(A46=0,A45&amp;" - 1",A45&amp;" - "&amp;A46)</f>
        <v>4 - 5</v>
      </c>
      <c r="AN45" s="18">
        <f t="shared" ref="AN45:AN55" si="32">AN44+F44+F45</f>
        <v>65.659999999916181</v>
      </c>
      <c r="AO45" s="18">
        <f t="shared" ref="AO45:AO55" si="33">AN45*G45</f>
        <v>42.679000001474286</v>
      </c>
      <c r="AP45" s="9" t="str">
        <f t="shared" ref="AP45:AP55" si="34">D45&amp;","&amp;C45</f>
        <v>458837.9,721144.97</v>
      </c>
    </row>
    <row r="46" spans="1:44" s="46" customFormat="1">
      <c r="A46" s="20">
        <f t="shared" si="2"/>
        <v>5</v>
      </c>
      <c r="B46" s="44"/>
      <c r="C46" s="60">
        <v>721115.77</v>
      </c>
      <c r="D46" s="60">
        <v>458837.25</v>
      </c>
      <c r="E46" s="79"/>
      <c r="F46" s="72">
        <f t="shared" si="3"/>
        <v>29.190000000060536</v>
      </c>
      <c r="G46" s="72">
        <f t="shared" si="4"/>
        <v>0.65000000002328306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29.197236170630333</v>
      </c>
      <c r="N46" s="22">
        <f t="shared" si="11"/>
        <v>2.2264220478861341E-2</v>
      </c>
      <c r="O46" s="22">
        <f t="shared" si="12"/>
        <v>1.2756458675874915</v>
      </c>
      <c r="P46" s="24" t="str">
        <f t="shared" si="13"/>
        <v>01</v>
      </c>
      <c r="Q46" s="25" t="str">
        <f t="shared" si="14"/>
        <v>17</v>
      </c>
      <c r="R46" s="23" t="str">
        <f t="shared" si="15"/>
        <v>S</v>
      </c>
      <c r="S46" s="25" t="str">
        <f t="shared" si="16"/>
        <v>01</v>
      </c>
      <c r="T46" s="25" t="str">
        <f t="shared" si="17"/>
        <v>17</v>
      </c>
      <c r="U46" s="24" t="str">
        <f t="shared" si="18"/>
        <v>W</v>
      </c>
      <c r="V46" s="44"/>
      <c r="W46" s="22">
        <f t="shared" si="19"/>
        <v>1.2833333333333332</v>
      </c>
      <c r="X46" s="22">
        <f t="shared" si="20"/>
        <v>1.2833333333333332</v>
      </c>
      <c r="Y46" s="22">
        <f t="shared" si="21"/>
        <v>2.2398392067260561E-2</v>
      </c>
      <c r="Z46" s="64"/>
      <c r="AA46" s="58">
        <f t="shared" si="22"/>
        <v>-29.189912525788923</v>
      </c>
      <c r="AB46" s="58">
        <f t="shared" si="23"/>
        <v>-0.6539164628262587</v>
      </c>
      <c r="AC46" s="64"/>
      <c r="AD46" s="82">
        <f t="shared" si="24"/>
        <v>-1.2466270253976121E-3</v>
      </c>
      <c r="AE46" s="82">
        <f t="shared" si="25"/>
        <v>-2.4238385687121256E-4</v>
      </c>
      <c r="AF46" s="22">
        <f t="shared" si="26"/>
        <v>-29.188665898763524</v>
      </c>
      <c r="AG46" s="22">
        <f t="shared" si="27"/>
        <v>-0.65367407896938745</v>
      </c>
      <c r="AH46" s="64"/>
      <c r="AI46" s="25">
        <f t="shared" si="28"/>
        <v>5</v>
      </c>
      <c r="AJ46" s="82">
        <f t="shared" si="29"/>
        <v>721115.76071500592</v>
      </c>
      <c r="AK46" s="82">
        <f t="shared" si="30"/>
        <v>458837.25041904743</v>
      </c>
      <c r="AL46" s="66"/>
      <c r="AM46" s="9" t="str">
        <f t="shared" si="31"/>
        <v>5 - 6</v>
      </c>
      <c r="AN46" s="18">
        <f t="shared" si="32"/>
        <v>124.04999999993015</v>
      </c>
      <c r="AO46" s="18">
        <f t="shared" si="33"/>
        <v>80.63250000284286</v>
      </c>
      <c r="AP46" s="9" t="str">
        <f t="shared" si="34"/>
        <v>458837.25,721115.77</v>
      </c>
    </row>
    <row r="47" spans="1:44" s="46" customFormat="1">
      <c r="A47" s="20">
        <f t="shared" si="2"/>
        <v>6</v>
      </c>
      <c r="B47" s="44"/>
      <c r="C47" s="60">
        <v>721086.58</v>
      </c>
      <c r="D47" s="60">
        <v>458836.6</v>
      </c>
      <c r="E47" s="79"/>
      <c r="F47" s="72">
        <f t="shared" si="3"/>
        <v>29.179999999934807</v>
      </c>
      <c r="G47" s="72">
        <f t="shared" si="4"/>
        <v>0.63999999995576218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29.187017661901304</v>
      </c>
      <c r="N47" s="22">
        <f t="shared" si="11"/>
        <v>2.1929314796683669E-2</v>
      </c>
      <c r="O47" s="22">
        <f t="shared" si="12"/>
        <v>1.2564571854637612</v>
      </c>
      <c r="P47" s="24" t="str">
        <f t="shared" si="13"/>
        <v>01</v>
      </c>
      <c r="Q47" s="25" t="str">
        <f t="shared" si="14"/>
        <v>15</v>
      </c>
      <c r="R47" s="23" t="str">
        <f t="shared" si="15"/>
        <v>S</v>
      </c>
      <c r="S47" s="25" t="str">
        <f t="shared" si="16"/>
        <v>01</v>
      </c>
      <c r="T47" s="25" t="str">
        <f t="shared" si="17"/>
        <v>15</v>
      </c>
      <c r="U47" s="24" t="str">
        <f t="shared" si="18"/>
        <v>W</v>
      </c>
      <c r="V47" s="44"/>
      <c r="W47" s="22">
        <f t="shared" si="19"/>
        <v>1.25</v>
      </c>
      <c r="X47" s="22">
        <f t="shared" si="20"/>
        <v>1.25</v>
      </c>
      <c r="Y47" s="22">
        <f t="shared" si="21"/>
        <v>2.1816615649929118E-2</v>
      </c>
      <c r="Z47" s="64"/>
      <c r="AA47" s="58">
        <f t="shared" si="22"/>
        <v>-29.180071942079557</v>
      </c>
      <c r="AB47" s="58">
        <f t="shared" si="23"/>
        <v>-0.63671143479608183</v>
      </c>
      <c r="AC47" s="64"/>
      <c r="AD47" s="82">
        <f t="shared" si="24"/>
        <v>-1.2461907283088595E-3</v>
      </c>
      <c r="AE47" s="82">
        <f t="shared" si="25"/>
        <v>-2.4229902687077212E-4</v>
      </c>
      <c r="AF47" s="22">
        <f t="shared" si="26"/>
        <v>-29.178825751351248</v>
      </c>
      <c r="AG47" s="22">
        <f t="shared" si="27"/>
        <v>-0.63646913576921105</v>
      </c>
      <c r="AH47" s="64"/>
      <c r="AI47" s="25">
        <f t="shared" si="28"/>
        <v>6</v>
      </c>
      <c r="AJ47" s="82">
        <f t="shared" si="29"/>
        <v>721086.57204910717</v>
      </c>
      <c r="AK47" s="82">
        <f t="shared" si="30"/>
        <v>458836.59674496844</v>
      </c>
      <c r="AL47" s="66"/>
      <c r="AM47" s="9" t="str">
        <f t="shared" si="31"/>
        <v>6 - 7</v>
      </c>
      <c r="AN47" s="18">
        <f t="shared" si="32"/>
        <v>182.41999999992549</v>
      </c>
      <c r="AO47" s="18">
        <f t="shared" si="33"/>
        <v>116.74879999188245</v>
      </c>
      <c r="AP47" s="9" t="str">
        <f t="shared" si="34"/>
        <v>458836.6,721086.58</v>
      </c>
    </row>
    <row r="48" spans="1:44" s="46" customFormat="1">
      <c r="A48" s="20">
        <f t="shared" si="2"/>
        <v>7</v>
      </c>
      <c r="B48" s="44"/>
      <c r="C48" s="60">
        <v>721057.4</v>
      </c>
      <c r="D48" s="60">
        <v>458835.96</v>
      </c>
      <c r="E48" s="79"/>
      <c r="F48" s="72">
        <f t="shared" si="3"/>
        <v>29.190000000060536</v>
      </c>
      <c r="G48" s="72">
        <f t="shared" si="4"/>
        <v>0.65000000002328306</v>
      </c>
      <c r="H48" s="76" t="str">
        <f t="shared" si="5"/>
        <v/>
      </c>
      <c r="I48" s="76">
        <f t="shared" si="6"/>
        <v>0</v>
      </c>
      <c r="J48" s="76" t="str">
        <f t="shared" si="7"/>
        <v/>
      </c>
      <c r="K48" s="76">
        <f t="shared" si="8"/>
        <v>0</v>
      </c>
      <c r="L48" s="76" t="str">
        <f t="shared" si="9"/>
        <v/>
      </c>
      <c r="M48" s="22">
        <f t="shared" si="10"/>
        <v>29.197236170630333</v>
      </c>
      <c r="N48" s="22">
        <f t="shared" si="11"/>
        <v>2.2264220478861341E-2</v>
      </c>
      <c r="O48" s="22">
        <f t="shared" si="12"/>
        <v>1.2756458675874915</v>
      </c>
      <c r="P48" s="24" t="str">
        <f t="shared" si="13"/>
        <v>01</v>
      </c>
      <c r="Q48" s="25" t="str">
        <f t="shared" si="14"/>
        <v>17</v>
      </c>
      <c r="R48" s="23" t="str">
        <f t="shared" si="15"/>
        <v>S</v>
      </c>
      <c r="S48" s="25" t="str">
        <f t="shared" si="16"/>
        <v>01</v>
      </c>
      <c r="T48" s="25" t="str">
        <f t="shared" si="17"/>
        <v>17</v>
      </c>
      <c r="U48" s="24" t="str">
        <f t="shared" si="18"/>
        <v>W</v>
      </c>
      <c r="V48" s="44"/>
      <c r="W48" s="22">
        <f t="shared" si="19"/>
        <v>1.2833333333333332</v>
      </c>
      <c r="X48" s="22">
        <f t="shared" si="20"/>
        <v>1.2833333333333332</v>
      </c>
      <c r="Y48" s="22">
        <f t="shared" si="21"/>
        <v>2.2398392067260561E-2</v>
      </c>
      <c r="Z48" s="64"/>
      <c r="AA48" s="58">
        <f t="shared" si="22"/>
        <v>-29.189912525788923</v>
      </c>
      <c r="AB48" s="58">
        <f t="shared" si="23"/>
        <v>-0.6539164628262587</v>
      </c>
      <c r="AC48" s="64"/>
      <c r="AD48" s="82">
        <f t="shared" si="24"/>
        <v>-1.2466270253976121E-3</v>
      </c>
      <c r="AE48" s="82">
        <f t="shared" si="25"/>
        <v>-2.4238385687121256E-4</v>
      </c>
      <c r="AF48" s="22">
        <f t="shared" si="26"/>
        <v>-29.188665898763524</v>
      </c>
      <c r="AG48" s="22">
        <f t="shared" si="27"/>
        <v>-0.65367407896938745</v>
      </c>
      <c r="AH48" s="64"/>
      <c r="AI48" s="25">
        <f t="shared" si="28"/>
        <v>7</v>
      </c>
      <c r="AJ48" s="82">
        <f t="shared" si="29"/>
        <v>721057.39322335587</v>
      </c>
      <c r="AK48" s="82">
        <f t="shared" si="30"/>
        <v>458835.96027583268</v>
      </c>
      <c r="AL48" s="66"/>
      <c r="AM48" s="9" t="str">
        <f t="shared" si="31"/>
        <v>7 - 8</v>
      </c>
      <c r="AN48" s="18">
        <f t="shared" si="32"/>
        <v>240.78999999992084</v>
      </c>
      <c r="AO48" s="18">
        <f t="shared" si="33"/>
        <v>156.51350000555487</v>
      </c>
      <c r="AP48" s="9" t="str">
        <f t="shared" si="34"/>
        <v>458835.96,721057.4</v>
      </c>
    </row>
    <row r="49" spans="1:42" s="46" customFormat="1">
      <c r="A49" s="20">
        <f t="shared" si="2"/>
        <v>8</v>
      </c>
      <c r="B49" s="44"/>
      <c r="C49" s="60">
        <v>721028.21</v>
      </c>
      <c r="D49" s="60">
        <v>458835.31</v>
      </c>
      <c r="E49" s="79"/>
      <c r="F49" s="72">
        <f t="shared" si="3"/>
        <v>-2.3500000000931323</v>
      </c>
      <c r="G49" s="72">
        <f t="shared" si="4"/>
        <v>267.07000000000698</v>
      </c>
      <c r="H49" s="76" t="str">
        <f t="shared" si="5"/>
        <v/>
      </c>
      <c r="I49" s="76">
        <f t="shared" si="6"/>
        <v>0</v>
      </c>
      <c r="J49" s="76" t="str">
        <f t="shared" si="7"/>
        <v/>
      </c>
      <c r="K49" s="76">
        <f t="shared" si="8"/>
        <v>0</v>
      </c>
      <c r="L49" s="76" t="str">
        <f t="shared" si="9"/>
        <v/>
      </c>
      <c r="M49" s="22">
        <f t="shared" si="10"/>
        <v>267.0803388495757</v>
      </c>
      <c r="N49" s="22">
        <f t="shared" si="11"/>
        <v>-1.5619973626554315</v>
      </c>
      <c r="O49" s="22">
        <f t="shared" si="12"/>
        <v>89.495856490721692</v>
      </c>
      <c r="P49" s="24" t="str">
        <f t="shared" si="13"/>
        <v>89</v>
      </c>
      <c r="Q49" s="25" t="str">
        <f t="shared" si="14"/>
        <v>30</v>
      </c>
      <c r="R49" s="23" t="str">
        <f t="shared" si="15"/>
        <v>N</v>
      </c>
      <c r="S49" s="25" t="str">
        <f t="shared" si="16"/>
        <v>89</v>
      </c>
      <c r="T49" s="25" t="str">
        <f t="shared" si="17"/>
        <v>30</v>
      </c>
      <c r="U49" s="24" t="str">
        <f t="shared" si="18"/>
        <v>W</v>
      </c>
      <c r="V49" s="44"/>
      <c r="W49" s="22">
        <f t="shared" si="19"/>
        <v>89.5</v>
      </c>
      <c r="X49" s="22">
        <f t="shared" si="20"/>
        <v>90.5</v>
      </c>
      <c r="Y49" s="22">
        <f t="shared" si="21"/>
        <v>1.5795229730548683</v>
      </c>
      <c r="Z49" s="64"/>
      <c r="AA49" s="58">
        <f t="shared" si="22"/>
        <v>2.330686057888578</v>
      </c>
      <c r="AB49" s="58">
        <f t="shared" si="23"/>
        <v>-267.07016924865223</v>
      </c>
      <c r="AC49" s="64"/>
      <c r="AD49" s="82">
        <f t="shared" si="24"/>
        <v>-1.1403461835101665E-2</v>
      </c>
      <c r="AE49" s="82">
        <f t="shared" si="25"/>
        <v>-2.2171948826426517E-3</v>
      </c>
      <c r="AF49" s="22">
        <f t="shared" si="26"/>
        <v>2.3420895197236797</v>
      </c>
      <c r="AG49" s="22">
        <f t="shared" si="27"/>
        <v>-267.0679520537696</v>
      </c>
      <c r="AH49" s="64"/>
      <c r="AI49" s="25">
        <f t="shared" si="28"/>
        <v>8</v>
      </c>
      <c r="AJ49" s="82">
        <f t="shared" si="29"/>
        <v>721028.20455745712</v>
      </c>
      <c r="AK49" s="82">
        <f t="shared" si="30"/>
        <v>458835.30660175369</v>
      </c>
      <c r="AL49" s="66"/>
      <c r="AM49" s="9" t="str">
        <f t="shared" si="31"/>
        <v>8 - 9</v>
      </c>
      <c r="AN49" s="18">
        <f t="shared" si="32"/>
        <v>267.62999999988824</v>
      </c>
      <c r="AO49" s="18">
        <f t="shared" si="33"/>
        <v>71475.944099972025</v>
      </c>
      <c r="AP49" s="9" t="str">
        <f t="shared" si="34"/>
        <v>458835.31,721028.21</v>
      </c>
    </row>
    <row r="50" spans="1:42" s="46" customFormat="1">
      <c r="A50" s="20">
        <f t="shared" si="2"/>
        <v>9</v>
      </c>
      <c r="B50" s="44"/>
      <c r="C50" s="60">
        <v>721030.56</v>
      </c>
      <c r="D50" s="60">
        <v>458568.24</v>
      </c>
      <c r="E50" s="79"/>
      <c r="F50" s="72">
        <f t="shared" si="3"/>
        <v>-21.919999999925494</v>
      </c>
      <c r="G50" s="72">
        <f t="shared" si="4"/>
        <v>-0.65000000002328306</v>
      </c>
      <c r="H50" s="76" t="str">
        <f t="shared" si="5"/>
        <v/>
      </c>
      <c r="I50" s="76">
        <f t="shared" si="6"/>
        <v>0</v>
      </c>
      <c r="J50" s="76" t="str">
        <f t="shared" si="7"/>
        <v/>
      </c>
      <c r="K50" s="76">
        <f t="shared" si="8"/>
        <v>0</v>
      </c>
      <c r="L50" s="76" t="str">
        <f t="shared" si="9"/>
        <v/>
      </c>
      <c r="M50" s="22">
        <f t="shared" si="10"/>
        <v>21.929635199810413</v>
      </c>
      <c r="N50" s="22">
        <f t="shared" si="11"/>
        <v>2.9644597706737167E-2</v>
      </c>
      <c r="O50" s="22">
        <f t="shared" si="12"/>
        <v>1.6985103339592387</v>
      </c>
      <c r="P50" s="24" t="str">
        <f t="shared" si="13"/>
        <v>01</v>
      </c>
      <c r="Q50" s="25" t="str">
        <f t="shared" si="14"/>
        <v>42</v>
      </c>
      <c r="R50" s="23" t="str">
        <f t="shared" si="15"/>
        <v>N</v>
      </c>
      <c r="S50" s="25" t="str">
        <f t="shared" si="16"/>
        <v>01</v>
      </c>
      <c r="T50" s="25" t="str">
        <f t="shared" si="17"/>
        <v>42</v>
      </c>
      <c r="U50" s="24" t="str">
        <f t="shared" si="18"/>
        <v>E</v>
      </c>
      <c r="V50" s="44"/>
      <c r="W50" s="22">
        <f t="shared" si="19"/>
        <v>1.7</v>
      </c>
      <c r="X50" s="22">
        <f t="shared" si="20"/>
        <v>181.7</v>
      </c>
      <c r="Y50" s="22">
        <f t="shared" si="21"/>
        <v>3.1712632508736966</v>
      </c>
      <c r="Z50" s="64"/>
      <c r="AA50" s="58">
        <f t="shared" si="22"/>
        <v>21.919983092791618</v>
      </c>
      <c r="AB50" s="58">
        <f t="shared" si="23"/>
        <v>0.65056991053500812</v>
      </c>
      <c r="AC50" s="64"/>
      <c r="AD50" s="82">
        <f t="shared" si="24"/>
        <v>-9.363241005905193E-4</v>
      </c>
      <c r="AE50" s="82">
        <f t="shared" si="25"/>
        <v>-1.8205112047062634E-4</v>
      </c>
      <c r="AF50" s="22">
        <f t="shared" si="26"/>
        <v>21.920919416892207</v>
      </c>
      <c r="AG50" s="22">
        <f t="shared" si="27"/>
        <v>0.65075196165547877</v>
      </c>
      <c r="AH50" s="64"/>
      <c r="AI50" s="25">
        <f t="shared" si="28"/>
        <v>9</v>
      </c>
      <c r="AJ50" s="82">
        <f t="shared" si="29"/>
        <v>721030.54664697684</v>
      </c>
      <c r="AK50" s="82">
        <f t="shared" si="30"/>
        <v>458568.2386496999</v>
      </c>
      <c r="AL50" s="66"/>
      <c r="AM50" s="9" t="str">
        <f t="shared" si="31"/>
        <v>9 - 10</v>
      </c>
      <c r="AN50" s="18">
        <f t="shared" si="32"/>
        <v>243.35999999986961</v>
      </c>
      <c r="AO50" s="18">
        <f t="shared" si="33"/>
        <v>-158.18400000558142</v>
      </c>
      <c r="AP50" s="9" t="str">
        <f t="shared" si="34"/>
        <v>458568.24,721030.56</v>
      </c>
    </row>
    <row r="51" spans="1:42" s="46" customFormat="1">
      <c r="A51" s="20">
        <f t="shared" si="2"/>
        <v>10</v>
      </c>
      <c r="B51" s="44"/>
      <c r="C51" s="60">
        <v>721052.48</v>
      </c>
      <c r="D51" s="60">
        <v>458568.89</v>
      </c>
      <c r="E51" s="79"/>
      <c r="F51" s="72">
        <f t="shared" si="3"/>
        <v>-22.080000000074506</v>
      </c>
      <c r="G51" s="72">
        <f t="shared" si="4"/>
        <v>-0.71999999997206032</v>
      </c>
      <c r="H51" s="76" t="str">
        <f t="shared" si="5"/>
        <v/>
      </c>
      <c r="I51" s="76">
        <f t="shared" si="6"/>
        <v>0</v>
      </c>
      <c r="J51" s="76" t="str">
        <f t="shared" si="7"/>
        <v/>
      </c>
      <c r="K51" s="76">
        <f t="shared" si="8"/>
        <v>0</v>
      </c>
      <c r="L51" s="76" t="str">
        <f t="shared" si="9"/>
        <v/>
      </c>
      <c r="M51" s="22">
        <f t="shared" si="10"/>
        <v>22.091736011532682</v>
      </c>
      <c r="N51" s="22">
        <f t="shared" si="11"/>
        <v>3.2597145116578866E-2</v>
      </c>
      <c r="O51" s="22">
        <f t="shared" si="12"/>
        <v>1.8676788393554509</v>
      </c>
      <c r="P51" s="24" t="str">
        <f t="shared" si="13"/>
        <v>01</v>
      </c>
      <c r="Q51" s="25" t="str">
        <f t="shared" si="14"/>
        <v>52</v>
      </c>
      <c r="R51" s="23" t="str">
        <f t="shared" si="15"/>
        <v>N</v>
      </c>
      <c r="S51" s="25" t="str">
        <f t="shared" si="16"/>
        <v>01</v>
      </c>
      <c r="T51" s="25" t="str">
        <f t="shared" si="17"/>
        <v>52</v>
      </c>
      <c r="U51" s="24" t="str">
        <f t="shared" si="18"/>
        <v>E</v>
      </c>
      <c r="V51" s="44"/>
      <c r="W51" s="22">
        <f t="shared" si="19"/>
        <v>1.8666666666666667</v>
      </c>
      <c r="X51" s="22">
        <f t="shared" si="20"/>
        <v>181.86666666666667</v>
      </c>
      <c r="Y51" s="22">
        <f t="shared" si="21"/>
        <v>3.1741721329603543</v>
      </c>
      <c r="Z51" s="64"/>
      <c r="AA51" s="58">
        <f t="shared" si="22"/>
        <v>22.080012715966291</v>
      </c>
      <c r="AB51" s="58">
        <f t="shared" si="23"/>
        <v>0.71960994018765734</v>
      </c>
      <c r="AC51" s="64"/>
      <c r="AD51" s="82">
        <f t="shared" si="24"/>
        <v>-9.4324527804549852E-4</v>
      </c>
      <c r="AE51" s="82">
        <f t="shared" si="25"/>
        <v>-1.8339681701935381E-4</v>
      </c>
      <c r="AF51" s="22">
        <f t="shared" si="26"/>
        <v>22.080955961244335</v>
      </c>
      <c r="AG51" s="22">
        <f t="shared" si="27"/>
        <v>0.71979333700467674</v>
      </c>
      <c r="AH51" s="64"/>
      <c r="AI51" s="25">
        <f t="shared" si="28"/>
        <v>10</v>
      </c>
      <c r="AJ51" s="82">
        <f t="shared" si="29"/>
        <v>721052.46756639378</v>
      </c>
      <c r="AK51" s="82">
        <f t="shared" si="30"/>
        <v>458568.88940166152</v>
      </c>
      <c r="AL51" s="66"/>
      <c r="AM51" s="9" t="str">
        <f t="shared" si="31"/>
        <v>10 - 11</v>
      </c>
      <c r="AN51" s="18">
        <f t="shared" si="32"/>
        <v>199.35999999986961</v>
      </c>
      <c r="AO51" s="18">
        <f t="shared" si="33"/>
        <v>-143.53919999433606</v>
      </c>
      <c r="AP51" s="9" t="str">
        <f t="shared" si="34"/>
        <v>458568.89,721052.48</v>
      </c>
    </row>
    <row r="52" spans="1:42" s="46" customFormat="1">
      <c r="A52" s="20">
        <f t="shared" si="2"/>
        <v>11</v>
      </c>
      <c r="B52" s="44"/>
      <c r="C52" s="60">
        <v>721074.56</v>
      </c>
      <c r="D52" s="60">
        <v>458569.61</v>
      </c>
      <c r="E52" s="79"/>
      <c r="F52" s="72">
        <f t="shared" si="3"/>
        <v>-22.07999999995809</v>
      </c>
      <c r="G52" s="72">
        <f t="shared" si="4"/>
        <v>-0.72000000003026798</v>
      </c>
      <c r="H52" s="76" t="str">
        <f t="shared" si="5"/>
        <v/>
      </c>
      <c r="I52" s="76">
        <f t="shared" si="6"/>
        <v>0</v>
      </c>
      <c r="J52" s="76" t="str">
        <f t="shared" si="7"/>
        <v/>
      </c>
      <c r="K52" s="76">
        <f t="shared" si="8"/>
        <v>0</v>
      </c>
      <c r="L52" s="76" t="str">
        <f t="shared" si="9"/>
        <v/>
      </c>
      <c r="M52" s="22">
        <f t="shared" si="10"/>
        <v>22.091736011418224</v>
      </c>
      <c r="N52" s="22">
        <f t="shared" si="11"/>
        <v>3.2597145119384024E-2</v>
      </c>
      <c r="O52" s="22">
        <f t="shared" si="12"/>
        <v>1.8676788395161745</v>
      </c>
      <c r="P52" s="24" t="str">
        <f t="shared" si="13"/>
        <v>01</v>
      </c>
      <c r="Q52" s="25" t="str">
        <f t="shared" si="14"/>
        <v>52</v>
      </c>
      <c r="R52" s="23" t="str">
        <f t="shared" si="15"/>
        <v>N</v>
      </c>
      <c r="S52" s="25" t="str">
        <f t="shared" si="16"/>
        <v>01</v>
      </c>
      <c r="T52" s="25" t="str">
        <f t="shared" si="17"/>
        <v>52</v>
      </c>
      <c r="U52" s="24" t="str">
        <f t="shared" si="18"/>
        <v>E</v>
      </c>
      <c r="V52" s="44"/>
      <c r="W52" s="22">
        <f t="shared" si="19"/>
        <v>1.8666666666666667</v>
      </c>
      <c r="X52" s="22">
        <f t="shared" si="20"/>
        <v>181.86666666666667</v>
      </c>
      <c r="Y52" s="22">
        <f t="shared" si="21"/>
        <v>3.1741721329603543</v>
      </c>
      <c r="Z52" s="64"/>
      <c r="AA52" s="58">
        <f t="shared" si="22"/>
        <v>22.080012715851893</v>
      </c>
      <c r="AB52" s="58">
        <f t="shared" si="23"/>
        <v>0.7196099401839291</v>
      </c>
      <c r="AC52" s="64"/>
      <c r="AD52" s="82">
        <f t="shared" si="24"/>
        <v>-9.4324527804061158E-4</v>
      </c>
      <c r="AE52" s="82">
        <f t="shared" si="25"/>
        <v>-1.8339681701840362E-4</v>
      </c>
      <c r="AF52" s="22">
        <f t="shared" si="26"/>
        <v>22.080955961129934</v>
      </c>
      <c r="AG52" s="22">
        <f t="shared" si="27"/>
        <v>0.7197933370009475</v>
      </c>
      <c r="AH52" s="64"/>
      <c r="AI52" s="25">
        <f t="shared" si="28"/>
        <v>11</v>
      </c>
      <c r="AJ52" s="82">
        <f t="shared" si="29"/>
        <v>721074.54852235503</v>
      </c>
      <c r="AK52" s="82">
        <f t="shared" si="30"/>
        <v>458569.60919499851</v>
      </c>
      <c r="AL52" s="66"/>
      <c r="AM52" s="9" t="str">
        <f t="shared" si="31"/>
        <v>11 - 12</v>
      </c>
      <c r="AN52" s="18">
        <f t="shared" si="32"/>
        <v>155.19999999983702</v>
      </c>
      <c r="AO52" s="18">
        <f t="shared" si="33"/>
        <v>-111.74400000458024</v>
      </c>
      <c r="AP52" s="9" t="str">
        <f t="shared" si="34"/>
        <v>458569.61,721074.56</v>
      </c>
    </row>
    <row r="53" spans="1:42" s="46" customFormat="1">
      <c r="A53" s="20">
        <f t="shared" si="2"/>
        <v>12</v>
      </c>
      <c r="B53" s="44"/>
      <c r="C53" s="60">
        <v>721096.64</v>
      </c>
      <c r="D53" s="60">
        <v>458570.33</v>
      </c>
      <c r="E53" s="79"/>
      <c r="F53" s="72">
        <f t="shared" si="3"/>
        <v>-22.07999999995809</v>
      </c>
      <c r="G53" s="72">
        <f t="shared" si="4"/>
        <v>-0.71999999997206032</v>
      </c>
      <c r="H53" s="76" t="str">
        <f t="shared" si="5"/>
        <v/>
      </c>
      <c r="I53" s="76">
        <f t="shared" si="6"/>
        <v>0</v>
      </c>
      <c r="J53" s="76" t="str">
        <f t="shared" si="7"/>
        <v/>
      </c>
      <c r="K53" s="76">
        <f t="shared" si="8"/>
        <v>0</v>
      </c>
      <c r="L53" s="76" t="str">
        <f t="shared" si="9"/>
        <v/>
      </c>
      <c r="M53" s="22">
        <f t="shared" si="10"/>
        <v>22.091736011416327</v>
      </c>
      <c r="N53" s="22">
        <f t="shared" si="11"/>
        <v>3.2597145116750603E-2</v>
      </c>
      <c r="O53" s="22">
        <f t="shared" si="12"/>
        <v>1.8676788393652908</v>
      </c>
      <c r="P53" s="24" t="str">
        <f t="shared" si="13"/>
        <v>01</v>
      </c>
      <c r="Q53" s="25" t="str">
        <f t="shared" si="14"/>
        <v>52</v>
      </c>
      <c r="R53" s="23" t="str">
        <f t="shared" si="15"/>
        <v>N</v>
      </c>
      <c r="S53" s="25" t="str">
        <f t="shared" si="16"/>
        <v>01</v>
      </c>
      <c r="T53" s="25" t="str">
        <f t="shared" si="17"/>
        <v>52</v>
      </c>
      <c r="U53" s="24" t="str">
        <f t="shared" si="18"/>
        <v>E</v>
      </c>
      <c r="V53" s="44"/>
      <c r="W53" s="22">
        <f t="shared" si="19"/>
        <v>1.8666666666666667</v>
      </c>
      <c r="X53" s="22">
        <f t="shared" si="20"/>
        <v>181.86666666666667</v>
      </c>
      <c r="Y53" s="22">
        <f t="shared" si="21"/>
        <v>3.1741721329603543</v>
      </c>
      <c r="Z53" s="64"/>
      <c r="AA53" s="58">
        <f t="shared" si="22"/>
        <v>22.080012715849996</v>
      </c>
      <c r="AB53" s="58">
        <f t="shared" si="23"/>
        <v>0.71960994018386726</v>
      </c>
      <c r="AC53" s="64"/>
      <c r="AD53" s="82">
        <f t="shared" si="24"/>
        <v>-9.4324527804053059E-4</v>
      </c>
      <c r="AE53" s="82">
        <f t="shared" si="25"/>
        <v>-1.8339681701838787E-4</v>
      </c>
      <c r="AF53" s="22">
        <f t="shared" si="26"/>
        <v>22.080955961128037</v>
      </c>
      <c r="AG53" s="22">
        <f t="shared" si="27"/>
        <v>0.71979333700088566</v>
      </c>
      <c r="AH53" s="64"/>
      <c r="AI53" s="25">
        <f t="shared" si="28"/>
        <v>12</v>
      </c>
      <c r="AJ53" s="82">
        <f t="shared" si="29"/>
        <v>721096.62947831617</v>
      </c>
      <c r="AK53" s="82">
        <f t="shared" si="30"/>
        <v>458570.3289883355</v>
      </c>
      <c r="AL53" s="66"/>
      <c r="AM53" s="9" t="str">
        <f t="shared" si="31"/>
        <v>12 - 13</v>
      </c>
      <c r="AN53" s="18">
        <f t="shared" si="32"/>
        <v>111.03999999992084</v>
      </c>
      <c r="AO53" s="18">
        <f t="shared" si="33"/>
        <v>-79.948799996840577</v>
      </c>
      <c r="AP53" s="9" t="str">
        <f t="shared" si="34"/>
        <v>458570.33,721096.64</v>
      </c>
    </row>
    <row r="54" spans="1:42" s="46" customFormat="1">
      <c r="A54" s="20">
        <f t="shared" si="2"/>
        <v>13</v>
      </c>
      <c r="B54" s="44"/>
      <c r="C54" s="60">
        <v>721118.71999999997</v>
      </c>
      <c r="D54" s="60">
        <v>458571.05</v>
      </c>
      <c r="E54" s="79"/>
      <c r="F54" s="72">
        <f t="shared" si="3"/>
        <v>-22.400000000023283</v>
      </c>
      <c r="G54" s="72">
        <f t="shared" si="4"/>
        <v>-0.82000000000698492</v>
      </c>
      <c r="H54" s="76" t="str">
        <f t="shared" si="5"/>
        <v/>
      </c>
      <c r="I54" s="76">
        <f t="shared" si="6"/>
        <v>0</v>
      </c>
      <c r="J54" s="76" t="str">
        <f t="shared" si="7"/>
        <v/>
      </c>
      <c r="K54" s="76">
        <f t="shared" si="8"/>
        <v>0</v>
      </c>
      <c r="L54" s="76" t="str">
        <f t="shared" si="9"/>
        <v/>
      </c>
      <c r="M54" s="22">
        <f t="shared" si="10"/>
        <v>22.415003903659141</v>
      </c>
      <c r="N54" s="22">
        <f t="shared" si="11"/>
        <v>3.6590803790674878E-2</v>
      </c>
      <c r="O54" s="22">
        <f t="shared" si="12"/>
        <v>2.0964986261969645</v>
      </c>
      <c r="P54" s="24" t="str">
        <f t="shared" si="13"/>
        <v>02</v>
      </c>
      <c r="Q54" s="25" t="str">
        <f t="shared" si="14"/>
        <v>06</v>
      </c>
      <c r="R54" s="23" t="str">
        <f t="shared" si="15"/>
        <v>N</v>
      </c>
      <c r="S54" s="25" t="str">
        <f t="shared" si="16"/>
        <v>02</v>
      </c>
      <c r="T54" s="25" t="str">
        <f t="shared" si="17"/>
        <v>06</v>
      </c>
      <c r="U54" s="24" t="str">
        <f t="shared" si="18"/>
        <v>E</v>
      </c>
      <c r="V54" s="44"/>
      <c r="W54" s="22">
        <f t="shared" si="19"/>
        <v>2.1</v>
      </c>
      <c r="X54" s="22">
        <f t="shared" si="20"/>
        <v>182.1</v>
      </c>
      <c r="Y54" s="22">
        <f t="shared" si="21"/>
        <v>3.178244567881674</v>
      </c>
      <c r="Z54" s="64"/>
      <c r="AA54" s="58">
        <f t="shared" si="22"/>
        <v>22.399949847585997</v>
      </c>
      <c r="AB54" s="58">
        <f t="shared" si="23"/>
        <v>0.82136887370200329</v>
      </c>
      <c r="AC54" s="64"/>
      <c r="AD54" s="82">
        <f t="shared" si="24"/>
        <v>-9.5704776566497873E-4</v>
      </c>
      <c r="AE54" s="82">
        <f t="shared" si="25"/>
        <v>-1.860804586503057E-4</v>
      </c>
      <c r="AF54" s="22">
        <f t="shared" si="26"/>
        <v>22.400906895351664</v>
      </c>
      <c r="AG54" s="22">
        <f t="shared" si="27"/>
        <v>0.82155495416065361</v>
      </c>
      <c r="AH54" s="64"/>
      <c r="AI54" s="25">
        <f t="shared" si="28"/>
        <v>13</v>
      </c>
      <c r="AJ54" s="82">
        <f t="shared" si="29"/>
        <v>721118.71043427731</v>
      </c>
      <c r="AK54" s="82">
        <f t="shared" si="30"/>
        <v>458571.04878167249</v>
      </c>
      <c r="AL54" s="66"/>
      <c r="AM54" s="9" t="str">
        <f t="shared" si="31"/>
        <v>13 - 14</v>
      </c>
      <c r="AN54" s="18">
        <f t="shared" si="32"/>
        <v>66.559999999939464</v>
      </c>
      <c r="AO54" s="18">
        <f t="shared" si="33"/>
        <v>-54.579200000415277</v>
      </c>
      <c r="AP54" s="9" t="str">
        <f t="shared" si="34"/>
        <v>458571.05,721118.72</v>
      </c>
    </row>
    <row r="55" spans="1:42" s="46" customFormat="1">
      <c r="A55" s="20">
        <f t="shared" si="2"/>
        <v>14</v>
      </c>
      <c r="B55" s="44"/>
      <c r="C55" s="60">
        <v>721141.12</v>
      </c>
      <c r="D55" s="60">
        <v>458571.87</v>
      </c>
      <c r="E55" s="79"/>
      <c r="F55" s="72">
        <f t="shared" si="3"/>
        <v>-22.07999999995809</v>
      </c>
      <c r="G55" s="72">
        <f t="shared" si="4"/>
        <v>-0.72000000003026798</v>
      </c>
      <c r="H55" s="76" t="str">
        <f t="shared" si="5"/>
        <v/>
      </c>
      <c r="I55" s="76">
        <f t="shared" si="6"/>
        <v>0</v>
      </c>
      <c r="J55" s="76" t="str">
        <f t="shared" si="7"/>
        <v/>
      </c>
      <c r="K55" s="76">
        <f t="shared" si="8"/>
        <v>0</v>
      </c>
      <c r="L55" s="76" t="str">
        <f t="shared" si="9"/>
        <v/>
      </c>
      <c r="M55" s="22">
        <f t="shared" si="10"/>
        <v>22.091736011418224</v>
      </c>
      <c r="N55" s="22">
        <f t="shared" si="11"/>
        <v>3.2597145119384024E-2</v>
      </c>
      <c r="O55" s="22">
        <f t="shared" si="12"/>
        <v>1.8676788395161745</v>
      </c>
      <c r="P55" s="24" t="str">
        <f t="shared" si="13"/>
        <v>01</v>
      </c>
      <c r="Q55" s="25" t="str">
        <f t="shared" si="14"/>
        <v>52</v>
      </c>
      <c r="R55" s="23" t="str">
        <f t="shared" si="15"/>
        <v>N</v>
      </c>
      <c r="S55" s="25" t="str">
        <f t="shared" si="16"/>
        <v>01</v>
      </c>
      <c r="T55" s="25" t="str">
        <f t="shared" si="17"/>
        <v>52</v>
      </c>
      <c r="U55" s="24" t="str">
        <f t="shared" si="18"/>
        <v>E</v>
      </c>
      <c r="V55" s="44"/>
      <c r="W55" s="22">
        <f t="shared" si="19"/>
        <v>1.8666666666666667</v>
      </c>
      <c r="X55" s="22">
        <f t="shared" si="20"/>
        <v>181.86666666666667</v>
      </c>
      <c r="Y55" s="22">
        <f t="shared" si="21"/>
        <v>3.1741721329603543</v>
      </c>
      <c r="Z55" s="64"/>
      <c r="AA55" s="58">
        <f t="shared" si="22"/>
        <v>22.080012715851893</v>
      </c>
      <c r="AB55" s="58">
        <f t="shared" si="23"/>
        <v>0.7196099401839291</v>
      </c>
      <c r="AC55" s="64"/>
      <c r="AD55" s="82">
        <f t="shared" si="24"/>
        <v>-9.4324527804061158E-4</v>
      </c>
      <c r="AE55" s="82">
        <f t="shared" si="25"/>
        <v>-1.8339681701840362E-4</v>
      </c>
      <c r="AF55" s="22">
        <f t="shared" si="26"/>
        <v>22.080955961129934</v>
      </c>
      <c r="AG55" s="22">
        <f t="shared" si="27"/>
        <v>0.7197933370009475</v>
      </c>
      <c r="AH55" s="64"/>
      <c r="AI55" s="25">
        <f t="shared" si="28"/>
        <v>14</v>
      </c>
      <c r="AJ55" s="82">
        <f t="shared" si="29"/>
        <v>721141.11134117271</v>
      </c>
      <c r="AK55" s="82">
        <f t="shared" si="30"/>
        <v>458571.87033662666</v>
      </c>
      <c r="AL55" s="66"/>
      <c r="AM55" s="9" t="str">
        <f t="shared" si="31"/>
        <v>14 - 1</v>
      </c>
      <c r="AN55" s="18">
        <f t="shared" si="32"/>
        <v>22.07999999995809</v>
      </c>
      <c r="AO55" s="18">
        <f t="shared" si="33"/>
        <v>-15.897600000638143</v>
      </c>
      <c r="AP55" s="9" t="str">
        <f t="shared" si="34"/>
        <v>458571.87,721141.12</v>
      </c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18" workbookViewId="0">
      <selection activeCell="D47" sqref="D47:D4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85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72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86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2993.1584000016969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1496.5792000008485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7.6870262180934361E-3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20708.939622822465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159.19016182955028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-5.9867340319925688E-3</v>
      </c>
      <c r="AB40" s="91">
        <f>SUM(AB42:AB65536)</f>
        <v>-4.8217618883389379E-3</v>
      </c>
      <c r="AC40" s="91"/>
      <c r="AD40" s="91">
        <f>SUM(AD42:AD65536)</f>
        <v>-5.9867340319925688E-3</v>
      </c>
      <c r="AE40" s="91">
        <f>SUM(AE42:AE65536)</f>
        <v>-4.8217618883389379E-3</v>
      </c>
      <c r="AF40" s="91">
        <f>SUM(AF42:AF65536)</f>
        <v>0</v>
      </c>
      <c r="AG40" s="91">
        <f>SUM(AG42:AG65536)</f>
        <v>3.7747582837255322E-15</v>
      </c>
      <c r="AH40" s="92"/>
      <c r="AI40" s="93">
        <v>1</v>
      </c>
      <c r="AJ40" s="92">
        <f>AJ44+AF44</f>
        <v>721173.24741887185</v>
      </c>
      <c r="AK40" s="92">
        <f>AK44+AG44</f>
        <v>458886.60042711347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84.989999999990687</v>
      </c>
      <c r="G41" s="72">
        <f>IF(D42=0,D41-$D$41,D41-D42)</f>
        <v>3561.2099999999627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3562.2240193732528</v>
      </c>
      <c r="N41" s="36">
        <f>IF(F41=0,,ATAN(G41/F41))</f>
        <v>1.5469353722767341</v>
      </c>
      <c r="O41" s="36">
        <f>ABS(DEGREES(N41))</f>
        <v>88.632868010955676</v>
      </c>
      <c r="P41" s="37" t="str">
        <f>TEXT(INT(O41),"00")</f>
        <v>88</v>
      </c>
      <c r="Q41" s="38" t="str">
        <f>TEXT((O41-P41)*60,"00")</f>
        <v>38</v>
      </c>
      <c r="R41" s="39" t="str">
        <f>IF(L41="",IF(F41&gt;0,"S","N"),"")</f>
        <v>S</v>
      </c>
      <c r="S41" s="25" t="str">
        <f>IF(L41="",IF(INT(Q41)=60,INT(P41+1),P41),"due")</f>
        <v>88</v>
      </c>
      <c r="T41" s="38" t="str">
        <f>IF(L41="",IF(INT(Q41)=60,"00",Q41),L41)</f>
        <v>38</v>
      </c>
      <c r="U41" s="40" t="str">
        <f>IF(L41="",IF(G41&gt;0,"W","E"),"")</f>
        <v>W</v>
      </c>
      <c r="V41" s="41"/>
      <c r="W41" s="22">
        <f>IF(S41="due",90*(I41+K41),S41+T41/60)</f>
        <v>88.63333333333334</v>
      </c>
      <c r="X41" s="22">
        <f>IF(R41="",W41,IF(R41="N",IF(U41="E",180+W41,180-W41),IF(U41="E",360-W41,W41)))</f>
        <v>88.63333333333334</v>
      </c>
      <c r="Y41" s="22">
        <f>RADIANS(X41)</f>
        <v>1.5469434936843076</v>
      </c>
      <c r="Z41" s="64"/>
      <c r="AA41" s="58">
        <f>-M41*COS(Y41)</f>
        <v>-84.961077959323276</v>
      </c>
      <c r="AB41" s="58">
        <f>-M41*SIN(Y41)</f>
        <v>-3561.2106901209486</v>
      </c>
      <c r="AC41" s="64"/>
      <c r="AD41" s="22">
        <v>0</v>
      </c>
      <c r="AE41" s="22">
        <v>0</v>
      </c>
      <c r="AF41" s="22">
        <f t="shared" ref="AF41:AG43" si="0">AA41-AD41</f>
        <v>-84.961077959323276</v>
      </c>
      <c r="AG41" s="22">
        <f t="shared" si="0"/>
        <v>-3561.2106901209486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721143.63</v>
      </c>
      <c r="D42" s="60">
        <v>458889.01</v>
      </c>
      <c r="E42" s="79"/>
      <c r="F42" s="72">
        <f>IF(C43=0,C42-$C$42,C42-C43)</f>
        <v>-1.3399999999674037</v>
      </c>
      <c r="G42" s="72">
        <f>IF(D43=0,D42-$D$42,D42-D43)</f>
        <v>51.10999999998603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51.127563016424759</v>
      </c>
      <c r="N42" s="36">
        <f>IF(F42=0,,ATAN(G42/F42))</f>
        <v>-1.5445843703062678</v>
      </c>
      <c r="O42" s="36">
        <f>ABS(DEGREES(N42))</f>
        <v>88.498165520421026</v>
      </c>
      <c r="P42" s="37" t="str">
        <f>TEXT(INT(O42),"00")</f>
        <v>88</v>
      </c>
      <c r="Q42" s="38" t="str">
        <f>TEXT((O42-P42)*60,"00")</f>
        <v>30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30</v>
      </c>
      <c r="U42" s="40" t="str">
        <f>IF(L42="",IF(G42&gt;0,"W","E"),"")</f>
        <v>W</v>
      </c>
      <c r="V42" s="44"/>
      <c r="W42" s="22">
        <f>IF(S42="due",90*(I42+K42),S42+T42/60)</f>
        <v>88.5</v>
      </c>
      <c r="X42" s="22">
        <f>IF(R42="",W42,IF(R42="N",IF(U42="E",180+W42,180-W42),IF(U42="E",360-W42,W42)))</f>
        <v>91.5</v>
      </c>
      <c r="Y42" s="22">
        <f>RADIANS(X42)</f>
        <v>1.5969762655748114</v>
      </c>
      <c r="Z42" s="64"/>
      <c r="AA42" s="58">
        <f>-M42*COS(Y42)</f>
        <v>1.3383635741884712</v>
      </c>
      <c r="AB42" s="58">
        <f>-M42*SIN(Y42)</f>
        <v>-51.11004287751841</v>
      </c>
      <c r="AC42" s="64"/>
      <c r="AD42" s="82">
        <f>$AA$40/$M$40*M42</f>
        <v>-1.9227766211520753E-3</v>
      </c>
      <c r="AE42" s="82">
        <f>$AB$40/$M$40*M42</f>
        <v>-1.5486191606501787E-3</v>
      </c>
      <c r="AF42" s="22">
        <f t="shared" si="0"/>
        <v>1.3402863508096232</v>
      </c>
      <c r="AG42" s="22">
        <f t="shared" si="0"/>
        <v>-51.108494258357759</v>
      </c>
      <c r="AH42" s="63"/>
      <c r="AI42" s="38">
        <f>A42</f>
        <v>1</v>
      </c>
      <c r="AJ42" s="82">
        <f t="shared" ref="AJ42:AK44" si="1">AJ41+AF41</f>
        <v>721143.65892204072</v>
      </c>
      <c r="AK42" s="82">
        <f t="shared" si="1"/>
        <v>458889.00930987904</v>
      </c>
      <c r="AL42" s="66"/>
      <c r="AM42" s="9" t="str">
        <f>IF(A43=0,A42&amp;" - 1",A42&amp;" - "&amp;A43)</f>
        <v>1 - 2</v>
      </c>
      <c r="AN42" s="18">
        <f>F42</f>
        <v>-1.3399999999674037</v>
      </c>
      <c r="AO42" s="18">
        <f>AN42*G42</f>
        <v>-68.487399998315283</v>
      </c>
      <c r="AP42" s="9" t="str">
        <f>D42&amp;","&amp;C42</f>
        <v>458889.01,721143.63</v>
      </c>
    </row>
    <row r="43" spans="1:44">
      <c r="A43" s="20">
        <f>A42+1</f>
        <v>2</v>
      </c>
      <c r="B43" s="44"/>
      <c r="C43" s="60">
        <v>721144.97</v>
      </c>
      <c r="D43" s="60">
        <v>458837.9</v>
      </c>
      <c r="E43" s="79"/>
      <c r="F43" s="72">
        <f>IF(C44=0,C43-$C$42,C43-C44)</f>
        <v>-29.210000000079162</v>
      </c>
      <c r="G43" s="72">
        <f>IF(D44=0,D43-$D$42,D43-D44)</f>
        <v>-0.63999999995576218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29.217010456317531</v>
      </c>
      <c r="N43" s="36">
        <f>IF(F43=0,,ATAN(G43/F43))</f>
        <v>2.1906799600582401E-2</v>
      </c>
      <c r="O43" s="36">
        <f>ABS(DEGREES(N43))</f>
        <v>1.2551671597522491</v>
      </c>
      <c r="P43" s="37" t="str">
        <f>TEXT(INT(O43),"00")</f>
        <v>01</v>
      </c>
      <c r="Q43" s="38" t="str">
        <f>TEXT((O43-P43)*60,"00")</f>
        <v>15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15</v>
      </c>
      <c r="U43" s="40" t="str">
        <f>IF(L43="",IF(G43&gt;0,"W","E"),"")</f>
        <v>E</v>
      </c>
      <c r="V43" s="44"/>
      <c r="W43" s="22">
        <f>IF(S43="due",90*(I43+K43),S43+T43/60)</f>
        <v>1.25</v>
      </c>
      <c r="X43" s="22">
        <f>IF(R43="",W43,IF(R43="N",IF(U43="E",180+W43,180-W43),IF(U43="E",360-W43,W43)))</f>
        <v>181.25</v>
      </c>
      <c r="Y43" s="22">
        <f>RADIANS(X43)</f>
        <v>3.1634092692397222</v>
      </c>
      <c r="Z43" s="64"/>
      <c r="AA43" s="58">
        <f>-M43*COS(Y43)</f>
        <v>29.210057599022917</v>
      </c>
      <c r="AB43" s="58">
        <f>-M43*SIN(Y43)</f>
        <v>0.63736572415813286</v>
      </c>
      <c r="AC43" s="64"/>
      <c r="AD43" s="82">
        <f>$AA$40/$M$40*M43</f>
        <v>-1.0987768892351847E-3</v>
      </c>
      <c r="AE43" s="82">
        <f>$AB$40/$M$40*M43</f>
        <v>-8.8496340408469388E-4</v>
      </c>
      <c r="AF43" s="22">
        <f t="shared" si="0"/>
        <v>29.211156375912154</v>
      </c>
      <c r="AG43" s="22">
        <f t="shared" si="0"/>
        <v>0.63825068756221759</v>
      </c>
      <c r="AH43" s="64"/>
      <c r="AI43" s="25">
        <f>A43</f>
        <v>2</v>
      </c>
      <c r="AJ43" s="82">
        <f t="shared" si="1"/>
        <v>721144.99920839153</v>
      </c>
      <c r="AK43" s="82">
        <f t="shared" si="1"/>
        <v>458837.90081562067</v>
      </c>
      <c r="AL43" s="66"/>
      <c r="AM43" s="9" t="str">
        <f>IF(A44=0,A43&amp;" - 1",A43&amp;" - "&amp;A44)</f>
        <v>2 - 3</v>
      </c>
      <c r="AN43" s="18">
        <f>AN42+F42+F43</f>
        <v>-31.89000000001397</v>
      </c>
      <c r="AO43" s="18">
        <f>AN43*G43</f>
        <v>20.409599998598196</v>
      </c>
      <c r="AP43" s="9" t="str">
        <f>D43&amp;","&amp;C43</f>
        <v>458837.9,721144.97</v>
      </c>
    </row>
    <row r="44" spans="1:44" s="46" customFormat="1">
      <c r="A44" s="20">
        <f>A43+1</f>
        <v>3</v>
      </c>
      <c r="B44" s="44"/>
      <c r="C44" s="60">
        <v>721174.18</v>
      </c>
      <c r="D44" s="60">
        <v>458838.54</v>
      </c>
      <c r="E44" s="79"/>
      <c r="F44" s="72">
        <f>IF(C45=0,C44-$C$42,C44-C45)</f>
        <v>0.96000000007916242</v>
      </c>
      <c r="G44" s="72">
        <f>IF(D45=0,D44-$D$42,D44-D45)</f>
        <v>-48.059999999997672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48.069587058762302</v>
      </c>
      <c r="N44" s="22">
        <f>IF(F44=0,,ATAN(G44/F44))</f>
        <v>-1.5508239516380438</v>
      </c>
      <c r="O44" s="22">
        <f>ABS(DEGREES(N44))</f>
        <v>88.855667196660406</v>
      </c>
      <c r="P44" s="24" t="str">
        <f>TEXT(INT(O44),"00")</f>
        <v>88</v>
      </c>
      <c r="Q44" s="25" t="str">
        <f>TEXT((O44-P44)*60,"00")</f>
        <v>51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51</v>
      </c>
      <c r="U44" s="24" t="str">
        <f>IF(L44="",IF(G44&gt;0,"W","E"),"")</f>
        <v>E</v>
      </c>
      <c r="V44" s="44"/>
      <c r="W44" s="22">
        <f>IF(S44="due",90*(I44+K44),S44+T44/60)</f>
        <v>88.85</v>
      </c>
      <c r="X44" s="22">
        <f>IF(R44="",W44,IF(R44="N",IF(U44="E",180+W44,180-W44),IF(U44="E",360-W44,W44)))</f>
        <v>271.14999999999998</v>
      </c>
      <c r="Y44" s="22">
        <f>RADIANS(X44)</f>
        <v>4.7324602667826241</v>
      </c>
      <c r="Z44" s="64"/>
      <c r="AA44" s="58">
        <f>-M44*COS(Y44)</f>
        <v>-0.96475366962173703</v>
      </c>
      <c r="AB44" s="58">
        <f>-M44*SIN(Y44)</f>
        <v>48.059904810110467</v>
      </c>
      <c r="AC44" s="64"/>
      <c r="AD44" s="82">
        <f>$AA$40/$M$40*M44</f>
        <v>-1.8077739820169065E-3</v>
      </c>
      <c r="AE44" s="82">
        <f>$AB$40/$M$40*M44</f>
        <v>-1.4559951457069605E-3</v>
      </c>
      <c r="AF44" s="22">
        <f>AA44-AD44</f>
        <v>-0.96294589563972011</v>
      </c>
      <c r="AG44" s="22">
        <f>AB44-AE44</f>
        <v>48.061360805256172</v>
      </c>
      <c r="AH44" s="64"/>
      <c r="AI44" s="25">
        <f>A44</f>
        <v>3</v>
      </c>
      <c r="AJ44" s="82">
        <f t="shared" si="1"/>
        <v>721174.21036476747</v>
      </c>
      <c r="AK44" s="82">
        <f t="shared" si="1"/>
        <v>458838.53906630824</v>
      </c>
      <c r="AL44" s="66"/>
      <c r="AM44" s="9" t="str">
        <f>IF(A45=0,A44&amp;" - 1",A44&amp;" - "&amp;A45)</f>
        <v>3 - 4</v>
      </c>
      <c r="AN44" s="18">
        <f>AN43+F43+F44</f>
        <v>-60.14000000001397</v>
      </c>
      <c r="AO44" s="18">
        <f>AN44*G44</f>
        <v>2890.3284000005315</v>
      </c>
      <c r="AP44" s="9" t="str">
        <f>D44&amp;","&amp;C44</f>
        <v>458838.54,721174.18</v>
      </c>
    </row>
    <row r="45" spans="1:44" s="46" customFormat="1">
      <c r="A45" s="20">
        <f t="shared" ref="A45:A46" si="2">A44+1</f>
        <v>4</v>
      </c>
      <c r="B45" s="44"/>
      <c r="C45" s="60">
        <v>721173.22</v>
      </c>
      <c r="D45" s="60">
        <v>458886.6</v>
      </c>
      <c r="E45" s="79"/>
      <c r="F45" s="72">
        <f t="shared" ref="F45:F46" si="3">IF(C46=0,C45-$C$42,C45-C46)</f>
        <v>3.0699999999487773</v>
      </c>
      <c r="G45" s="72">
        <f t="shared" ref="G45:G46" si="4">IF(D46=0,D45-$D$42,D45-D46)</f>
        <v>-2.9400000000023283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4.2507058237073032</v>
      </c>
      <c r="N45" s="22">
        <f t="shared" ref="N45:N46" si="11">IF(F45=0,,ATAN(G45/F45))</f>
        <v>-0.76377092035513161</v>
      </c>
      <c r="O45" s="22">
        <f t="shared" ref="O45:O46" si="12">ABS(DEGREES(N45))</f>
        <v>43.760850251171583</v>
      </c>
      <c r="P45" s="24" t="str">
        <f t="shared" ref="P45:P46" si="13">TEXT(INT(O45),"00")</f>
        <v>43</v>
      </c>
      <c r="Q45" s="25" t="str">
        <f t="shared" ref="Q45:Q46" si="14">TEXT((O45-P45)*60,"00")</f>
        <v>46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43</v>
      </c>
      <c r="T45" s="25" t="str">
        <f t="shared" ref="T45:T46" si="17">IF(L45="",IF(INT(Q45)=60,"00",Q45),L45)</f>
        <v>46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43.766666666666666</v>
      </c>
      <c r="X45" s="22">
        <f t="shared" ref="X45:X46" si="20">IF(R45="",W45,IF(R45="N",IF(U45="E",180+W45,180-W45),IF(U45="E",360-W45,W45)))</f>
        <v>316.23333333333335</v>
      </c>
      <c r="Y45" s="22">
        <f t="shared" ref="Y45:Y46" si="21">RADIANS(X45)</f>
        <v>5.5193128712234021</v>
      </c>
      <c r="Z45" s="64"/>
      <c r="AA45" s="58">
        <f t="shared" ref="AA45:AA46" si="22">-M45*COS(Y45)</f>
        <v>-3.0697015282633791</v>
      </c>
      <c r="AB45" s="58">
        <f t="shared" ref="AB45:AB46" si="23">-M45*SIN(Y45)</f>
        <v>2.9403116377480565</v>
      </c>
      <c r="AC45" s="64"/>
      <c r="AD45" s="82">
        <f t="shared" ref="AD45:AD46" si="24">$AA$40/$M$40*M45</f>
        <v>-1.5985815280485295E-4</v>
      </c>
      <c r="AE45" s="82">
        <f t="shared" ref="AE45:AE46" si="25">$AB$40/$M$40*M45</f>
        <v>-1.2875099254712623E-4</v>
      </c>
      <c r="AF45" s="22">
        <f t="shared" ref="AF45:AF46" si="26">AA45-AD45</f>
        <v>-3.0695416701105742</v>
      </c>
      <c r="AG45" s="22">
        <f t="shared" ref="AG45:AG46" si="27">AB45-AE45</f>
        <v>2.9404403887406034</v>
      </c>
      <c r="AH45" s="64"/>
      <c r="AI45" s="25">
        <f t="shared" ref="AI45:AI46" si="28">A45</f>
        <v>4</v>
      </c>
      <c r="AJ45" s="82">
        <f t="shared" ref="AJ45:AJ46" si="29">AJ44+AF44</f>
        <v>721173.24741887185</v>
      </c>
      <c r="AK45" s="82">
        <f t="shared" ref="AK45:AK46" si="30">AK44+AG44</f>
        <v>458886.60042711347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-56.10999999998603</v>
      </c>
      <c r="AO45" s="18">
        <f t="shared" ref="AO45:AO46" si="33">AN45*G45</f>
        <v>164.96340000008956</v>
      </c>
      <c r="AP45" s="9" t="str">
        <f t="shared" ref="AP45:AP46" si="34">D45&amp;","&amp;C45</f>
        <v>458886.6,721173.22</v>
      </c>
    </row>
    <row r="46" spans="1:44" s="46" customFormat="1">
      <c r="A46" s="20">
        <f t="shared" si="2"/>
        <v>5</v>
      </c>
      <c r="B46" s="44"/>
      <c r="C46" s="60">
        <v>721170.15</v>
      </c>
      <c r="D46" s="60">
        <v>458889.54</v>
      </c>
      <c r="E46" s="79"/>
      <c r="F46" s="72">
        <f t="shared" si="3"/>
        <v>26.520000000018626</v>
      </c>
      <c r="G46" s="72">
        <f t="shared" si="4"/>
        <v>0.52999999996973202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26.525295474338375</v>
      </c>
      <c r="N46" s="22">
        <f t="shared" si="11"/>
        <v>1.9982257041961268E-2</v>
      </c>
      <c r="O46" s="22">
        <f t="shared" si="12"/>
        <v>1.1448989936499494</v>
      </c>
      <c r="P46" s="24" t="str">
        <f t="shared" si="13"/>
        <v>01</v>
      </c>
      <c r="Q46" s="25" t="str">
        <f t="shared" si="14"/>
        <v>09</v>
      </c>
      <c r="R46" s="23" t="str">
        <f t="shared" si="15"/>
        <v>S</v>
      </c>
      <c r="S46" s="25" t="str">
        <f t="shared" si="16"/>
        <v>01</v>
      </c>
      <c r="T46" s="25" t="str">
        <f t="shared" si="17"/>
        <v>09</v>
      </c>
      <c r="U46" s="24" t="str">
        <f t="shared" si="18"/>
        <v>W</v>
      </c>
      <c r="V46" s="44"/>
      <c r="W46" s="22">
        <f t="shared" si="19"/>
        <v>1.1499999999999999</v>
      </c>
      <c r="X46" s="22">
        <f t="shared" si="20"/>
        <v>1.1499999999999999</v>
      </c>
      <c r="Y46" s="22">
        <f t="shared" si="21"/>
        <v>2.007128639793479E-2</v>
      </c>
      <c r="Z46" s="64"/>
      <c r="AA46" s="58">
        <f t="shared" si="22"/>
        <v>-26.519952709358265</v>
      </c>
      <c r="AB46" s="58">
        <f t="shared" si="23"/>
        <v>-0.53236105638658249</v>
      </c>
      <c r="AC46" s="64"/>
      <c r="AD46" s="82">
        <f t="shared" si="24"/>
        <v>-9.9754838678354921E-4</v>
      </c>
      <c r="AE46" s="82">
        <f t="shared" si="25"/>
        <v>-8.0343318534997809E-4</v>
      </c>
      <c r="AF46" s="22">
        <f t="shared" si="26"/>
        <v>-26.51895516097148</v>
      </c>
      <c r="AG46" s="22">
        <f t="shared" si="27"/>
        <v>-0.53155762320123245</v>
      </c>
      <c r="AH46" s="64"/>
      <c r="AI46" s="25">
        <f t="shared" si="28"/>
        <v>5</v>
      </c>
      <c r="AJ46" s="82">
        <f t="shared" si="29"/>
        <v>721170.1778772017</v>
      </c>
      <c r="AK46" s="82">
        <f t="shared" si="30"/>
        <v>458889.54086750222</v>
      </c>
      <c r="AL46" s="66"/>
      <c r="AM46" s="9" t="str">
        <f t="shared" si="31"/>
        <v>5 - 1</v>
      </c>
      <c r="AN46" s="18">
        <f t="shared" si="32"/>
        <v>-26.520000000018626</v>
      </c>
      <c r="AO46" s="18">
        <f t="shared" si="33"/>
        <v>-14.055599999207166</v>
      </c>
      <c r="AP46" s="9" t="str">
        <f t="shared" si="34"/>
        <v>458889.54,721170.15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opLeftCell="A18" workbookViewId="0">
      <selection activeCell="C46" sqref="C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89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72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2970.9177999963213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1485.4588999981606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4.8790463664559079E-3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32873.307757131013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160.3903927658169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-8.6903617939038114E-4</v>
      </c>
      <c r="AB40" s="91">
        <f>SUM(AB42:AB65536)</f>
        <v>4.8010279696057978E-3</v>
      </c>
      <c r="AC40" s="91"/>
      <c r="AD40" s="91">
        <f>SUM(AD42:AD65536)</f>
        <v>-8.6903617939038124E-4</v>
      </c>
      <c r="AE40" s="91">
        <f>SUM(AE42:AE65536)</f>
        <v>4.8010279696057987E-3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721144.99700859271</v>
      </c>
      <c r="AK40" s="92">
        <f>AK44+AG44</f>
        <v>458837.90079742274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84.989999999990687</v>
      </c>
      <c r="G41" s="72">
        <f>IF(D42=0,D41-$D$41,D41-D42)</f>
        <v>3561.2099999999627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3562.2240193732528</v>
      </c>
      <c r="N41" s="36">
        <f>IF(F41=0,,ATAN(G41/F41))</f>
        <v>1.5469353722767341</v>
      </c>
      <c r="O41" s="36">
        <f>ABS(DEGREES(N41))</f>
        <v>88.632868010955676</v>
      </c>
      <c r="P41" s="37" t="str">
        <f>TEXT(INT(O41),"00")</f>
        <v>88</v>
      </c>
      <c r="Q41" s="38" t="str">
        <f>TEXT((O41-P41)*60,"00")</f>
        <v>38</v>
      </c>
      <c r="R41" s="39" t="str">
        <f>IF(L41="",IF(F41&gt;0,"S","N"),"")</f>
        <v>S</v>
      </c>
      <c r="S41" s="25" t="str">
        <f>IF(L41="",IF(INT(Q41)=60,INT(P41+1),P41),"due")</f>
        <v>88</v>
      </c>
      <c r="T41" s="38" t="str">
        <f>IF(L41="",IF(INT(Q41)=60,"00",Q41),L41)</f>
        <v>38</v>
      </c>
      <c r="U41" s="40" t="str">
        <f>IF(L41="",IF(G41&gt;0,"W","E"),"")</f>
        <v>W</v>
      </c>
      <c r="V41" s="41"/>
      <c r="W41" s="22">
        <f>IF(S41="due",90*(I41+K41),S41+T41/60)</f>
        <v>88.63333333333334</v>
      </c>
      <c r="X41" s="22">
        <f>IF(R41="",W41,IF(R41="N",IF(U41="E",180+W41,180-W41),IF(U41="E",360-W41,W41)))</f>
        <v>88.63333333333334</v>
      </c>
      <c r="Y41" s="22">
        <f>RADIANS(X41)</f>
        <v>1.5469434936843076</v>
      </c>
      <c r="Z41" s="64"/>
      <c r="AA41" s="58">
        <f>-M41*COS(Y41)</f>
        <v>-84.961077959323276</v>
      </c>
      <c r="AB41" s="58">
        <f>-M41*SIN(Y41)</f>
        <v>-3561.2106901209486</v>
      </c>
      <c r="AC41" s="64"/>
      <c r="AD41" s="22">
        <v>0</v>
      </c>
      <c r="AE41" s="22">
        <v>0</v>
      </c>
      <c r="AF41" s="22">
        <f t="shared" ref="AF41:AG43" si="0">AA41-AD41</f>
        <v>-84.961077959323276</v>
      </c>
      <c r="AG41" s="22">
        <f t="shared" si="0"/>
        <v>-3561.2106901209486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721143.63</v>
      </c>
      <c r="D42" s="60">
        <v>458889.01</v>
      </c>
      <c r="E42" s="79"/>
      <c r="F42" s="72">
        <f>IF(C43=0,C42-$C$42,C42-C43)</f>
        <v>28.85999999998603</v>
      </c>
      <c r="G42" s="72">
        <f>IF(D43=0,D42-$D$42,D42-D43)</f>
        <v>0.58000000001629815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28.865827547451548</v>
      </c>
      <c r="N42" s="36">
        <f>IF(F42=0,,ATAN(G42/F42))</f>
        <v>2.0094315089811909E-2</v>
      </c>
      <c r="O42" s="36">
        <f>ABS(DEGREES(N42))</f>
        <v>1.1513194468522663</v>
      </c>
      <c r="P42" s="37" t="str">
        <f>TEXT(INT(O42),"00")</f>
        <v>01</v>
      </c>
      <c r="Q42" s="38" t="str">
        <f>TEXT((O42-P42)*60,"00")</f>
        <v>09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09</v>
      </c>
      <c r="U42" s="40" t="str">
        <f>IF(L42="",IF(G42&gt;0,"W","E"),"")</f>
        <v>W</v>
      </c>
      <c r="V42" s="44"/>
      <c r="W42" s="22">
        <f>IF(S42="due",90*(I42+K42),S42+T42/60)</f>
        <v>1.1499999999999999</v>
      </c>
      <c r="X42" s="22">
        <f>IF(R42="",W42,IF(R42="N",IF(U42="E",180+W42,180-W42),IF(U42="E",360-W42,W42)))</f>
        <v>1.1499999999999999</v>
      </c>
      <c r="Y42" s="22">
        <f>RADIANS(X42)</f>
        <v>2.007128639793479E-2</v>
      </c>
      <c r="Z42" s="64"/>
      <c r="AA42" s="58">
        <f>-M42*COS(Y42)</f>
        <v>-28.860013348974793</v>
      </c>
      <c r="AB42" s="58">
        <f>-M42*SIN(Y42)</f>
        <v>-0.57933539181499061</v>
      </c>
      <c r="AC42" s="64"/>
      <c r="AD42" s="82">
        <f>$AA$40/$M$40*M42</f>
        <v>-1.5640243816477035E-4</v>
      </c>
      <c r="AE42" s="82">
        <f>$AB$40/$M$40*M42</f>
        <v>8.6405203598122486E-4</v>
      </c>
      <c r="AF42" s="22">
        <f t="shared" si="0"/>
        <v>-28.859856946536627</v>
      </c>
      <c r="AG42" s="22">
        <f t="shared" si="0"/>
        <v>-0.58019944385097189</v>
      </c>
      <c r="AH42" s="63"/>
      <c r="AI42" s="38">
        <f>A42</f>
        <v>1</v>
      </c>
      <c r="AJ42" s="82">
        <f t="shared" ref="AJ42:AK44" si="1">AJ41+AF41</f>
        <v>721143.65892204072</v>
      </c>
      <c r="AK42" s="82">
        <f t="shared" si="1"/>
        <v>458889.00930987904</v>
      </c>
      <c r="AL42" s="66"/>
      <c r="AM42" s="9" t="str">
        <f>IF(A43=0,A42&amp;" - 1",A42&amp;" - "&amp;A43)</f>
        <v>1 - 2</v>
      </c>
      <c r="AN42" s="18">
        <f>F42</f>
        <v>28.85999999998603</v>
      </c>
      <c r="AO42" s="18">
        <f>AN42*G42</f>
        <v>16.738800000462263</v>
      </c>
      <c r="AP42" s="9" t="str">
        <f>D42&amp;","&amp;C42</f>
        <v>458889.01,721143.63</v>
      </c>
    </row>
    <row r="43" spans="1:44">
      <c r="A43" s="20">
        <f>A42+1</f>
        <v>2</v>
      </c>
      <c r="B43" s="44"/>
      <c r="C43" s="60">
        <v>721114.77</v>
      </c>
      <c r="D43" s="60">
        <v>458888.43</v>
      </c>
      <c r="E43" s="79"/>
      <c r="F43" s="72">
        <f>IF(C44=0,C43-$C$42,C43-C44)</f>
        <v>-1</v>
      </c>
      <c r="G43" s="72">
        <f>IF(D44=0,D43-$D$42,D43-D44)</f>
        <v>51.179999999993015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51.189768508944098</v>
      </c>
      <c r="N43" s="36">
        <f>IF(F43=0,,ATAN(G43/F43))</f>
        <v>-1.5512599302890993</v>
      </c>
      <c r="O43" s="36">
        <f>ABS(DEGREES(N43))</f>
        <v>88.880646933323689</v>
      </c>
      <c r="P43" s="37" t="str">
        <f>TEXT(INT(O43),"00")</f>
        <v>88</v>
      </c>
      <c r="Q43" s="38" t="str">
        <f>TEXT((O43-P43)*60,"00")</f>
        <v>53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53</v>
      </c>
      <c r="U43" s="40" t="str">
        <f>IF(L43="",IF(G43&gt;0,"W","E"),"")</f>
        <v>W</v>
      </c>
      <c r="V43" s="44"/>
      <c r="W43" s="22">
        <f>IF(S43="due",90*(I43+K43),S43+T43/60)</f>
        <v>88.88333333333334</v>
      </c>
      <c r="X43" s="22">
        <f>IF(R43="",W43,IF(R43="N",IF(U43="E",180+W43,180-W43),IF(U43="E",360-W43,W43)))</f>
        <v>91.11666666666666</v>
      </c>
      <c r="Y43" s="22">
        <f>RADIANS(X43)</f>
        <v>1.5902858367754997</v>
      </c>
      <c r="Z43" s="64"/>
      <c r="AA43" s="58">
        <f>-M43*COS(Y43)</f>
        <v>0.99760034654226726</v>
      </c>
      <c r="AB43" s="58">
        <f>-M43*SIN(Y43)</f>
        <v>-51.180046830262505</v>
      </c>
      <c r="AC43" s="64"/>
      <c r="AD43" s="82">
        <f>$AA$40/$M$40*M43</f>
        <v>-2.773592612485442E-4</v>
      </c>
      <c r="AE43" s="82">
        <f>$AB$40/$M$40*M43</f>
        <v>1.5322832379862149E-3</v>
      </c>
      <c r="AF43" s="22">
        <f t="shared" si="0"/>
        <v>0.99787770580351576</v>
      </c>
      <c r="AG43" s="22">
        <f t="shared" si="0"/>
        <v>-51.18157911350049</v>
      </c>
      <c r="AH43" s="64"/>
      <c r="AI43" s="25">
        <f>A43</f>
        <v>2</v>
      </c>
      <c r="AJ43" s="82">
        <f t="shared" si="1"/>
        <v>721114.79906509421</v>
      </c>
      <c r="AK43" s="82">
        <f t="shared" si="1"/>
        <v>458888.42911043519</v>
      </c>
      <c r="AL43" s="66"/>
      <c r="AM43" s="9" t="str">
        <f>IF(A44=0,A43&amp;" - 1",A43&amp;" - "&amp;A44)</f>
        <v>2 - 3</v>
      </c>
      <c r="AN43" s="18">
        <f>AN42+F42+F43</f>
        <v>56.71999999997206</v>
      </c>
      <c r="AO43" s="18">
        <f>AN43*G43</f>
        <v>2902.9295999981737</v>
      </c>
      <c r="AP43" s="9" t="str">
        <f>D43&amp;","&amp;C43</f>
        <v>458888.43,721114.77</v>
      </c>
    </row>
    <row r="44" spans="1:44" s="46" customFormat="1">
      <c r="A44" s="20">
        <f>A43+1</f>
        <v>3</v>
      </c>
      <c r="B44" s="44"/>
      <c r="C44" s="60">
        <v>721115.77</v>
      </c>
      <c r="D44" s="60">
        <v>458837.25</v>
      </c>
      <c r="E44" s="79"/>
      <c r="F44" s="72">
        <f>IF(C45=0,C44-$C$42,C44-C45)</f>
        <v>-29.199999999953434</v>
      </c>
      <c r="G44" s="72">
        <f>IF(D45=0,D44-$D$42,D44-D45)</f>
        <v>-0.65000000002328306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29.207233692996514</v>
      </c>
      <c r="N44" s="22">
        <f>IF(F44=0,,ATAN(G44/F44))</f>
        <v>2.2256598264056199E-2</v>
      </c>
      <c r="O44" s="22">
        <f>ABS(DEGREES(N44))</f>
        <v>1.2752091468486149</v>
      </c>
      <c r="P44" s="24" t="str">
        <f>TEXT(INT(O44),"00")</f>
        <v>01</v>
      </c>
      <c r="Q44" s="25" t="str">
        <f>TEXT((O44-P44)*60,"00")</f>
        <v>17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17</v>
      </c>
      <c r="U44" s="24" t="str">
        <f>IF(L44="",IF(G44&gt;0,"W","E"),"")</f>
        <v>E</v>
      </c>
      <c r="V44" s="44"/>
      <c r="W44" s="22">
        <f>IF(S44="due",90*(I44+K44),S44+T44/60)</f>
        <v>1.2833333333333332</v>
      </c>
      <c r="X44" s="22">
        <f>IF(R44="",W44,IF(R44="N",IF(U44="E",180+W44,180-W44),IF(U44="E",360-W44,W44)))</f>
        <v>181.28333333333333</v>
      </c>
      <c r="Y44" s="22">
        <f>RADIANS(X44)</f>
        <v>3.1639910456570539</v>
      </c>
      <c r="Z44" s="64"/>
      <c r="AA44" s="58">
        <f>-M44*COS(Y44)</f>
        <v>29.199907540441611</v>
      </c>
      <c r="AB44" s="58">
        <f>-M44*SIN(Y44)</f>
        <v>0.65414037252869117</v>
      </c>
      <c r="AC44" s="64"/>
      <c r="AD44" s="82">
        <f>$AA$40/$M$40*M44</f>
        <v>-1.5825226400052346E-4</v>
      </c>
      <c r="AE44" s="82">
        <f>$AB$40/$M$40*M44</f>
        <v>8.7427147883869019E-4</v>
      </c>
      <c r="AF44" s="22">
        <f>AA44-AD44</f>
        <v>29.200065792705612</v>
      </c>
      <c r="AG44" s="22">
        <f>AB44-AE44</f>
        <v>0.6532661010498525</v>
      </c>
      <c r="AH44" s="64"/>
      <c r="AI44" s="25">
        <f>A44</f>
        <v>3</v>
      </c>
      <c r="AJ44" s="82">
        <f t="shared" si="1"/>
        <v>721115.79694280005</v>
      </c>
      <c r="AK44" s="82">
        <f t="shared" si="1"/>
        <v>458837.24753132171</v>
      </c>
      <c r="AL44" s="66"/>
      <c r="AM44" s="9" t="str">
        <f>IF(A45=0,A44&amp;" - 1",A44&amp;" - "&amp;A45)</f>
        <v>3 - 4</v>
      </c>
      <c r="AN44" s="18">
        <f>AN43+F43+F44</f>
        <v>26.520000000018626</v>
      </c>
      <c r="AO44" s="18">
        <f>AN44*G44</f>
        <v>-17.238000000629572</v>
      </c>
      <c r="AP44" s="9" t="str">
        <f>D44&amp;","&amp;C44</f>
        <v>458837.25,721115.77</v>
      </c>
    </row>
    <row r="45" spans="1:44" s="46" customFormat="1">
      <c r="A45" s="20">
        <f>A44+1</f>
        <v>4</v>
      </c>
      <c r="B45" s="44"/>
      <c r="C45" s="60">
        <v>721144.97</v>
      </c>
      <c r="D45" s="60">
        <v>458837.9</v>
      </c>
      <c r="E45" s="79"/>
      <c r="F45" s="72">
        <f>IF(C46=0,C45-$C$42,C45-C46)</f>
        <v>1.3399999999674037</v>
      </c>
      <c r="G45" s="72">
        <f>IF(D46=0,D45-$D$42,D45-D46)</f>
        <v>-51.10999999998603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51.127563016424759</v>
      </c>
      <c r="N45" s="22">
        <f>IF(F45=0,,ATAN(G45/F45))</f>
        <v>-1.5445843703062678</v>
      </c>
      <c r="O45" s="22">
        <f>ABS(DEGREES(N45))</f>
        <v>88.498165520421026</v>
      </c>
      <c r="P45" s="24" t="str">
        <f>TEXT(INT(O45),"00")</f>
        <v>88</v>
      </c>
      <c r="Q45" s="25" t="str">
        <f>TEXT((O45-P45)*60,"00")</f>
        <v>30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30</v>
      </c>
      <c r="U45" s="24" t="str">
        <f>IF(L45="",IF(G45&gt;0,"W","E"),"")</f>
        <v>E</v>
      </c>
      <c r="V45" s="44"/>
      <c r="W45" s="22">
        <f>IF(S45="due",90*(I45+K45),S45+T45/60)</f>
        <v>88.5</v>
      </c>
      <c r="X45" s="22">
        <f>IF(R45="",W45,IF(R45="N",IF(U45="E",180+W45,180-W45),IF(U45="E",360-W45,W45)))</f>
        <v>271.5</v>
      </c>
      <c r="Y45" s="22">
        <f>RADIANS(X45)</f>
        <v>4.7385689191646048</v>
      </c>
      <c r="Z45" s="64"/>
      <c r="AA45" s="58">
        <f>-M45*COS(Y45)</f>
        <v>-1.3383635741884761</v>
      </c>
      <c r="AB45" s="58">
        <f>-M45*SIN(Y45)</f>
        <v>51.11004287751841</v>
      </c>
      <c r="AC45" s="64"/>
      <c r="AD45" s="82">
        <f>$AA$40/$M$40*M45</f>
        <v>-2.7702221597654321E-4</v>
      </c>
      <c r="AE45" s="82">
        <f>$AB$40/$M$40*M45</f>
        <v>1.5304212167996684E-3</v>
      </c>
      <c r="AF45" s="22">
        <f>AA45-AD45</f>
        <v>-1.3380865519724996</v>
      </c>
      <c r="AG45" s="22">
        <f>AB45-AE45</f>
        <v>51.108512456301611</v>
      </c>
      <c r="AH45" s="64"/>
      <c r="AI45" s="25">
        <f>A45</f>
        <v>4</v>
      </c>
      <c r="AJ45" s="82">
        <f t="shared" ref="AJ45" si="2">AJ44+AF44</f>
        <v>721144.99700859271</v>
      </c>
      <c r="AK45" s="82">
        <f t="shared" ref="AK45" si="3">AK44+AG44</f>
        <v>458837.90079742274</v>
      </c>
      <c r="AL45" s="66"/>
      <c r="AM45" s="9" t="str">
        <f>IF(A46=0,A45&amp;" - 1",A45&amp;" - "&amp;A46)</f>
        <v>4 - 1</v>
      </c>
      <c r="AN45" s="18">
        <f>AN44+F44+F45</f>
        <v>-1.3399999999674037</v>
      </c>
      <c r="AO45" s="18">
        <f>AN45*G45</f>
        <v>68.487399998315283</v>
      </c>
      <c r="AP45" s="9" t="str">
        <f>D45&amp;","&amp;C45</f>
        <v>458837.9,721144.97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16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72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3026.9244000031517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1513.4622000015759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2.7909915010885205E-3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57882.831276738209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58000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58000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161.55049015231714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-2.4222648968041938E-3</v>
      </c>
      <c r="AB40" s="91">
        <f>SUM(AB42:AB65536)</f>
        <v>1.3864581958568101E-3</v>
      </c>
      <c r="AC40" s="91"/>
      <c r="AD40" s="91">
        <f>SUM(AD42:AD65536)</f>
        <v>-2.4222648968041938E-3</v>
      </c>
      <c r="AE40" s="91">
        <f>SUM(AE42:AE65536)</f>
        <v>1.3864581958568099E-3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721114.38264256669</v>
      </c>
      <c r="AK40" s="92">
        <f>AK44+AG44</f>
        <v>458888.44830553955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143.72999999998137</v>
      </c>
      <c r="G41" s="72">
        <f>IF(D42=0,D41-$D$41,D41-D42)</f>
        <v>3562.3699999999953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3565.2683391015553</v>
      </c>
      <c r="N41" s="36">
        <f>IF(F41=0,,ATAN(G41/F41))</f>
        <v>1.5304714629097316</v>
      </c>
      <c r="O41" s="36">
        <f>ABS(DEGREES(N41))</f>
        <v>87.689555489940531</v>
      </c>
      <c r="P41" s="37" t="str">
        <f>TEXT(INT(O41),"00")</f>
        <v>87</v>
      </c>
      <c r="Q41" s="38" t="str">
        <f>TEXT((O41-P41)*60,"00")</f>
        <v>41</v>
      </c>
      <c r="R41" s="39" t="str">
        <f>IF(L41="",IF(F41&gt;0,"S","N"),"")</f>
        <v>S</v>
      </c>
      <c r="S41" s="25" t="str">
        <f>IF(L41="",IF(INT(Q41)=60,INT(P41+1),P41),"due")</f>
        <v>87</v>
      </c>
      <c r="T41" s="38" t="str">
        <f>IF(L41="",IF(INT(Q41)=60,"00",Q41),L41)</f>
        <v>41</v>
      </c>
      <c r="U41" s="40" t="str">
        <f>IF(L41="",IF(G41&gt;0,"W","E"),"")</f>
        <v>W</v>
      </c>
      <c r="V41" s="41"/>
      <c r="W41" s="22">
        <f>IF(S41="due",90*(I41+K41),S41+T41/60)</f>
        <v>87.683333333333337</v>
      </c>
      <c r="X41" s="22">
        <f>IF(R41="",W41,IF(R41="N",IF(U41="E",180+W41,180-W41),IF(U41="E",360-W41,W41)))</f>
        <v>87.683333333333337</v>
      </c>
      <c r="Y41" s="22">
        <f>RADIANS(X41)</f>
        <v>1.5303628657903614</v>
      </c>
      <c r="Z41" s="64"/>
      <c r="AA41" s="58">
        <f>-M41*COS(Y41)</f>
        <v>-144.11686227182361</v>
      </c>
      <c r="AB41" s="58">
        <f>-M41*SIN(Y41)</f>
        <v>-3562.3543703299488</v>
      </c>
      <c r="AC41" s="64"/>
      <c r="AD41" s="22">
        <v>0</v>
      </c>
      <c r="AE41" s="22">
        <v>0</v>
      </c>
      <c r="AF41" s="22">
        <f t="shared" ref="AF41:AG43" si="0">AA41-AD41</f>
        <v>-144.11686227182361</v>
      </c>
      <c r="AG41" s="22">
        <f t="shared" si="0"/>
        <v>-3562.3543703299488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721084.89</v>
      </c>
      <c r="D42" s="60">
        <v>458887.85</v>
      </c>
      <c r="E42" s="79"/>
      <c r="F42" s="72">
        <f>IF(C43=0,C42-$C$42,C42-C43)</f>
        <v>-1.6899999999441206</v>
      </c>
      <c r="G42" s="72">
        <f>IF(D43=0,D42-$D$42,D42-D43)</f>
        <v>51.25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51.27785681948702</v>
      </c>
      <c r="N42" s="36">
        <f>IF(F42=0,,ATAN(G42/F42))</f>
        <v>-1.5378326617063942</v>
      </c>
      <c r="O42" s="36">
        <f>ABS(DEGREES(N42))</f>
        <v>88.111321113146076</v>
      </c>
      <c r="P42" s="37" t="str">
        <f>TEXT(INT(O42),"00")</f>
        <v>88</v>
      </c>
      <c r="Q42" s="38" t="str">
        <f>TEXT((O42-P42)*60,"00")</f>
        <v>07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07</v>
      </c>
      <c r="U42" s="40" t="str">
        <f>IF(L42="",IF(G42&gt;0,"W","E"),"")</f>
        <v>W</v>
      </c>
      <c r="V42" s="44"/>
      <c r="W42" s="22">
        <f>IF(S42="due",90*(I42+K42),S42+T42/60)</f>
        <v>88.11666666666666</v>
      </c>
      <c r="X42" s="22">
        <f>IF(R42="",W42,IF(R42="N",IF(U42="E",180+W42,180-W42),IF(U42="E",360-W42,W42)))</f>
        <v>91.88333333333334</v>
      </c>
      <c r="Y42" s="22">
        <f>RADIANS(X42)</f>
        <v>1.6036666943741233</v>
      </c>
      <c r="Z42" s="64"/>
      <c r="AA42" s="58">
        <f>-M42*COS(Y42)</f>
        <v>1.6852184952454445</v>
      </c>
      <c r="AB42" s="58">
        <f>-M42*SIN(Y42)</f>
        <v>-51.250157449739554</v>
      </c>
      <c r="AC42" s="64"/>
      <c r="AD42" s="82">
        <f>$AA$40/$M$40*M42</f>
        <v>-7.6885283628719096E-4</v>
      </c>
      <c r="AE42" s="82">
        <f>$AB$40/$M$40*M42</f>
        <v>4.4007668925249668E-4</v>
      </c>
      <c r="AF42" s="22">
        <f t="shared" si="0"/>
        <v>1.6859873480817318</v>
      </c>
      <c r="AG42" s="22">
        <f t="shared" si="0"/>
        <v>-51.250597526428805</v>
      </c>
      <c r="AH42" s="63"/>
      <c r="AI42" s="38">
        <f>A42</f>
        <v>1</v>
      </c>
      <c r="AJ42" s="82">
        <f t="shared" ref="AJ42:AK44" si="1">AJ41+AF41</f>
        <v>721084.5031377282</v>
      </c>
      <c r="AK42" s="82">
        <f t="shared" si="1"/>
        <v>458887.86562967004</v>
      </c>
      <c r="AL42" s="66"/>
      <c r="AM42" s="9" t="str">
        <f>IF(A43=0,A42&amp;" - 1",A42&amp;" - "&amp;A43)</f>
        <v>1 - 2</v>
      </c>
      <c r="AN42" s="18">
        <f>F42</f>
        <v>-1.6899999999441206</v>
      </c>
      <c r="AO42" s="18">
        <f>AN42*G42</f>
        <v>-86.612499997136183</v>
      </c>
      <c r="AP42" s="9" t="str">
        <f>D42&amp;","&amp;C42</f>
        <v>458887.85,721084.89</v>
      </c>
    </row>
    <row r="43" spans="1:44">
      <c r="A43" s="20">
        <f>A42+1</f>
        <v>2</v>
      </c>
      <c r="B43" s="44"/>
      <c r="C43" s="60">
        <v>721086.58</v>
      </c>
      <c r="D43" s="60">
        <v>458836.6</v>
      </c>
      <c r="E43" s="79"/>
      <c r="F43" s="72">
        <f>IF(C44=0,C43-$C$42,C43-C44)</f>
        <v>-29.190000000060536</v>
      </c>
      <c r="G43" s="72">
        <f>IF(D44=0,D43-$D$42,D43-D44)</f>
        <v>-0.65000000002328306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29.197236170630333</v>
      </c>
      <c r="N43" s="36">
        <f>IF(F43=0,,ATAN(G43/F43))</f>
        <v>2.2264220478861341E-2</v>
      </c>
      <c r="O43" s="36">
        <f>ABS(DEGREES(N43))</f>
        <v>1.2756458675874915</v>
      </c>
      <c r="P43" s="37" t="str">
        <f>TEXT(INT(O43),"00")</f>
        <v>01</v>
      </c>
      <c r="Q43" s="38" t="str">
        <f>TEXT((O43-P43)*60,"00")</f>
        <v>17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17</v>
      </c>
      <c r="U43" s="40" t="str">
        <f>IF(L43="",IF(G43&gt;0,"W","E"),"")</f>
        <v>E</v>
      </c>
      <c r="V43" s="44"/>
      <c r="W43" s="22">
        <f>IF(S43="due",90*(I43+K43),S43+T43/60)</f>
        <v>1.2833333333333332</v>
      </c>
      <c r="X43" s="22">
        <f>IF(R43="",W43,IF(R43="N",IF(U43="E",180+W43,180-W43),IF(U43="E",360-W43,W43)))</f>
        <v>181.28333333333333</v>
      </c>
      <c r="Y43" s="22">
        <f>RADIANS(X43)</f>
        <v>3.1639910456570539</v>
      </c>
      <c r="Z43" s="64"/>
      <c r="AA43" s="58">
        <f>-M43*COS(Y43)</f>
        <v>29.189912525788923</v>
      </c>
      <c r="AB43" s="58">
        <f>-M43*SIN(Y43)</f>
        <v>0.65391646282626203</v>
      </c>
      <c r="AC43" s="64"/>
      <c r="AD43" s="82">
        <f>$AA$40/$M$40*M43</f>
        <v>-4.377791747529722E-4</v>
      </c>
      <c r="AE43" s="82">
        <f>$AB$40/$M$40*M43</f>
        <v>2.5057644422477602E-4</v>
      </c>
      <c r="AF43" s="22">
        <f t="shared" si="0"/>
        <v>29.190350304963676</v>
      </c>
      <c r="AG43" s="22">
        <f t="shared" si="0"/>
        <v>0.65366588638203726</v>
      </c>
      <c r="AH43" s="64"/>
      <c r="AI43" s="25">
        <f>A43</f>
        <v>2</v>
      </c>
      <c r="AJ43" s="82">
        <f t="shared" si="1"/>
        <v>721086.18912507629</v>
      </c>
      <c r="AK43" s="82">
        <f t="shared" si="1"/>
        <v>458836.6150321436</v>
      </c>
      <c r="AL43" s="66"/>
      <c r="AM43" s="9" t="str">
        <f>IF(A44=0,A43&amp;" - 1",A43&amp;" - "&amp;A44)</f>
        <v>2 - 3</v>
      </c>
      <c r="AN43" s="18">
        <f>AN42+F42+F43</f>
        <v>-32.569999999948777</v>
      </c>
      <c r="AO43" s="18">
        <f>AN43*G43</f>
        <v>21.170500000725035</v>
      </c>
      <c r="AP43" s="9" t="str">
        <f>D43&amp;","&amp;C43</f>
        <v>458836.6,721086.58</v>
      </c>
    </row>
    <row r="44" spans="1:44" s="46" customFormat="1">
      <c r="A44" s="20">
        <f>A43+1</f>
        <v>3</v>
      </c>
      <c r="B44" s="44"/>
      <c r="C44" s="60">
        <v>721115.77</v>
      </c>
      <c r="D44" s="60">
        <v>458837.25</v>
      </c>
      <c r="E44" s="79"/>
      <c r="F44" s="72">
        <f>IF(C45=0,C44-$C$42,C44-C45)</f>
        <v>1</v>
      </c>
      <c r="G44" s="72">
        <f>IF(D45=0,D44-$D$42,D44-D45)</f>
        <v>-51.179999999993015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51.189768508944098</v>
      </c>
      <c r="N44" s="22">
        <f>IF(F44=0,,ATAN(G44/F44))</f>
        <v>-1.5512599302890993</v>
      </c>
      <c r="O44" s="22">
        <f>ABS(DEGREES(N44))</f>
        <v>88.880646933323689</v>
      </c>
      <c r="P44" s="24" t="str">
        <f>TEXT(INT(O44),"00")</f>
        <v>88</v>
      </c>
      <c r="Q44" s="25" t="str">
        <f>TEXT((O44-P44)*60,"00")</f>
        <v>53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53</v>
      </c>
      <c r="U44" s="24" t="str">
        <f>IF(L44="",IF(G44&gt;0,"W","E"),"")</f>
        <v>E</v>
      </c>
      <c r="V44" s="44"/>
      <c r="W44" s="22">
        <f>IF(S44="due",90*(I44+K44),S44+T44/60)</f>
        <v>88.88333333333334</v>
      </c>
      <c r="X44" s="22">
        <f>IF(R44="",W44,IF(R44="N",IF(U44="E",180+W44,180-W44),IF(U44="E",360-W44,W44)))</f>
        <v>271.11666666666667</v>
      </c>
      <c r="Y44" s="22">
        <f>RADIANS(X44)</f>
        <v>4.7318784903652933</v>
      </c>
      <c r="Z44" s="64"/>
      <c r="AA44" s="58">
        <f>-M44*COS(Y44)</f>
        <v>-0.9976003465422838</v>
      </c>
      <c r="AB44" s="58">
        <f>-M44*SIN(Y44)</f>
        <v>51.180046830262505</v>
      </c>
      <c r="AC44" s="64"/>
      <c r="AD44" s="82">
        <f>$AA$40/$M$40*M44</f>
        <v>-7.6753205278324915E-4</v>
      </c>
      <c r="AE44" s="82">
        <f>$AB$40/$M$40*M44</f>
        <v>4.3932069798316496E-4</v>
      </c>
      <c r="AF44" s="22">
        <f>AA44-AD44</f>
        <v>-0.99683281448950056</v>
      </c>
      <c r="AG44" s="22">
        <f>AB44-AE44</f>
        <v>51.179607509564519</v>
      </c>
      <c r="AH44" s="64"/>
      <c r="AI44" s="25">
        <f>A44</f>
        <v>3</v>
      </c>
      <c r="AJ44" s="82">
        <f t="shared" si="1"/>
        <v>721115.37947538123</v>
      </c>
      <c r="AK44" s="82">
        <f t="shared" si="1"/>
        <v>458837.26869802998</v>
      </c>
      <c r="AL44" s="66"/>
      <c r="AM44" s="9" t="str">
        <f>IF(A45=0,A44&amp;" - 1",A44&amp;" - "&amp;A45)</f>
        <v>3 - 4</v>
      </c>
      <c r="AN44" s="18">
        <f>AN43+F43+F44</f>
        <v>-60.760000000009313</v>
      </c>
      <c r="AO44" s="18">
        <f>AN44*G44</f>
        <v>3109.6968000000525</v>
      </c>
      <c r="AP44" s="9" t="str">
        <f>D44&amp;","&amp;C44</f>
        <v>458837.25,721115.77</v>
      </c>
    </row>
    <row r="45" spans="1:44" s="46" customFormat="1">
      <c r="A45" s="20">
        <f>A44+1</f>
        <v>4</v>
      </c>
      <c r="B45" s="44"/>
      <c r="C45" s="60">
        <v>721114.77</v>
      </c>
      <c r="D45" s="60">
        <v>458888.43</v>
      </c>
      <c r="E45" s="79"/>
      <c r="F45" s="72">
        <f>IF(C46=0,C45-$C$42,C45-C46)</f>
        <v>29.880000000004657</v>
      </c>
      <c r="G45" s="72">
        <f>IF(D46=0,D45-$D$42,D45-D46)</f>
        <v>0.58000000001629815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29.885628653255683</v>
      </c>
      <c r="N45" s="22">
        <f>IF(F45=0,,ATAN(G45/F45))</f>
        <v>1.9408539865443192E-2</v>
      </c>
      <c r="O45" s="22">
        <f>ABS(DEGREES(N45))</f>
        <v>1.1120274208013017</v>
      </c>
      <c r="P45" s="24" t="str">
        <f>TEXT(INT(O45),"00")</f>
        <v>01</v>
      </c>
      <c r="Q45" s="25" t="str">
        <f>TEXT((O45-P45)*60,"00")</f>
        <v>07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07</v>
      </c>
      <c r="U45" s="24" t="str">
        <f>IF(L45="",IF(G45&gt;0,"W","E"),"")</f>
        <v>W</v>
      </c>
      <c r="V45" s="44"/>
      <c r="W45" s="22">
        <f>IF(S45="due",90*(I45+K45),S45+T45/60)</f>
        <v>1.1166666666666667</v>
      </c>
      <c r="X45" s="22">
        <f>IF(R45="",W45,IF(R45="N",IF(U45="E",180+W45,180-W45),IF(U45="E",360-W45,W45)))</f>
        <v>1.1166666666666667</v>
      </c>
      <c r="Y45" s="22">
        <f>RADIANS(X45)</f>
        <v>1.9489509980603347E-2</v>
      </c>
      <c r="Z45" s="64"/>
      <c r="AA45" s="58">
        <f>-M45*COS(Y45)</f>
        <v>-29.879952939388886</v>
      </c>
      <c r="AB45" s="58">
        <f>-M45*SIN(Y45)</f>
        <v>-0.58241938515335401</v>
      </c>
      <c r="AC45" s="64"/>
      <c r="AD45" s="82">
        <f>$AA$40/$M$40*M45</f>
        <v>-4.4810083298078141E-4</v>
      </c>
      <c r="AE45" s="82">
        <f>$AB$40/$M$40*M45</f>
        <v>2.5648436439637225E-4</v>
      </c>
      <c r="AF45" s="22">
        <f>AA45-AD45</f>
        <v>-29.879504838555906</v>
      </c>
      <c r="AG45" s="22">
        <f>AB45-AE45</f>
        <v>-0.58267586951775041</v>
      </c>
      <c r="AH45" s="64"/>
      <c r="AI45" s="25">
        <f>A45</f>
        <v>4</v>
      </c>
      <c r="AJ45" s="82">
        <f t="shared" ref="AJ45" si="2">AJ44+AF44</f>
        <v>721114.38264256669</v>
      </c>
      <c r="AK45" s="82">
        <f t="shared" ref="AK45" si="3">AK44+AG44</f>
        <v>458888.44830553955</v>
      </c>
      <c r="AL45" s="66"/>
      <c r="AM45" s="9" t="str">
        <f>IF(A46=0,A45&amp;" - 1",A45&amp;" - "&amp;A46)</f>
        <v>4 - 1</v>
      </c>
      <c r="AN45" s="18">
        <f>AN44+F44+F45</f>
        <v>-29.880000000004657</v>
      </c>
      <c r="AO45" s="18">
        <f>AN45*G45</f>
        <v>-17.330400000489689</v>
      </c>
      <c r="AP45" s="9" t="str">
        <f>D45&amp;","&amp;C45</f>
        <v>458888.43,721114.77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18"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95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72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96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2925.7488999952657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1462.8744499976328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7.234028129220825E-3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22066.844829551283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159.6321762201251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3.1411764050011115E-3</v>
      </c>
      <c r="AB40" s="91">
        <f>SUM(AB42:AB65536)</f>
        <v>-6.5164540792537196E-3</v>
      </c>
      <c r="AC40" s="91"/>
      <c r="AD40" s="91">
        <f>SUM(AD42:AD65536)</f>
        <v>3.1411764050011115E-3</v>
      </c>
      <c r="AE40" s="91">
        <f>SUM(AE42:AE65536)</f>
        <v>-6.5164540792537178E-3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721086.18936524796</v>
      </c>
      <c r="AK40" s="92">
        <f>AK44+AG44</f>
        <v>458836.61337897187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143.72999999998137</v>
      </c>
      <c r="G41" s="72">
        <f>IF(D42=0,D41-$D$41,D41-D42)</f>
        <v>3562.3699999999953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3565.2683391015553</v>
      </c>
      <c r="N41" s="36">
        <f>IF(F41=0,,ATAN(G41/F41))</f>
        <v>1.5304714629097316</v>
      </c>
      <c r="O41" s="36">
        <f>ABS(DEGREES(N41))</f>
        <v>87.689555489940531</v>
      </c>
      <c r="P41" s="37" t="str">
        <f>TEXT(INT(O41),"00")</f>
        <v>87</v>
      </c>
      <c r="Q41" s="38" t="str">
        <f>TEXT((O41-P41)*60,"00")</f>
        <v>41</v>
      </c>
      <c r="R41" s="39" t="str">
        <f>IF(L41="",IF(F41&gt;0,"S","N"),"")</f>
        <v>S</v>
      </c>
      <c r="S41" s="25" t="str">
        <f>IF(L41="",IF(INT(Q41)=60,INT(P41+1),P41),"due")</f>
        <v>87</v>
      </c>
      <c r="T41" s="38" t="str">
        <f>IF(L41="",IF(INT(Q41)=60,"00",Q41),L41)</f>
        <v>41</v>
      </c>
      <c r="U41" s="40" t="str">
        <f>IF(L41="",IF(G41&gt;0,"W","E"),"")</f>
        <v>W</v>
      </c>
      <c r="V41" s="41"/>
      <c r="W41" s="22">
        <f>IF(S41="due",90*(I41+K41),S41+T41/60)</f>
        <v>87.683333333333337</v>
      </c>
      <c r="X41" s="22">
        <f>IF(R41="",W41,IF(R41="N",IF(U41="E",180+W41,180-W41),IF(U41="E",360-W41,W41)))</f>
        <v>87.683333333333337</v>
      </c>
      <c r="Y41" s="22">
        <f>RADIANS(X41)</f>
        <v>1.5303628657903614</v>
      </c>
      <c r="Z41" s="64"/>
      <c r="AA41" s="58">
        <f>-M41*COS(Y41)</f>
        <v>-144.11686227182361</v>
      </c>
      <c r="AB41" s="58">
        <f>-M41*SIN(Y41)</f>
        <v>-3562.3543703299488</v>
      </c>
      <c r="AC41" s="64"/>
      <c r="AD41" s="22">
        <v>0</v>
      </c>
      <c r="AE41" s="22">
        <v>0</v>
      </c>
      <c r="AF41" s="22">
        <f t="shared" ref="AF41:AG43" si="0">AA41-AD41</f>
        <v>-144.11686227182361</v>
      </c>
      <c r="AG41" s="22">
        <f t="shared" si="0"/>
        <v>-3562.3543703299488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721084.89</v>
      </c>
      <c r="D42" s="60">
        <v>458887.85</v>
      </c>
      <c r="E42" s="79"/>
      <c r="F42" s="72">
        <f>IF(C43=0,C42-$C$42,C42-C43)</f>
        <v>27.849999999976717</v>
      </c>
      <c r="G42" s="72">
        <f>IF(D43=0,D42-$D$42,D42-D43)</f>
        <v>0.57999999995809048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27.856038842567951</v>
      </c>
      <c r="N42" s="36">
        <f>IF(F42=0,,ATAN(G42/F42))</f>
        <v>2.0822842728355297E-2</v>
      </c>
      <c r="O42" s="36">
        <f>ABS(DEGREES(N42))</f>
        <v>1.1930610057994346</v>
      </c>
      <c r="P42" s="37" t="str">
        <f>TEXT(INT(O42),"00")</f>
        <v>01</v>
      </c>
      <c r="Q42" s="38" t="str">
        <f>TEXT((O42-P42)*60,"00")</f>
        <v>12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12</v>
      </c>
      <c r="U42" s="40" t="str">
        <f>IF(L42="",IF(G42&gt;0,"W","E"),"")</f>
        <v>W</v>
      </c>
      <c r="V42" s="44"/>
      <c r="W42" s="22">
        <f>IF(S42="due",90*(I42+K42),S42+T42/60)</f>
        <v>1.2</v>
      </c>
      <c r="X42" s="22">
        <f>IF(R42="",W42,IF(R42="N",IF(U42="E",180+W42,180-W42),IF(U42="E",360-W42,W42)))</f>
        <v>1.2</v>
      </c>
      <c r="Y42" s="22">
        <f>RADIANS(X42)</f>
        <v>2.0943951023931952E-2</v>
      </c>
      <c r="Z42" s="64"/>
      <c r="AA42" s="58">
        <f>-M42*COS(Y42)</f>
        <v>-27.849929552924429</v>
      </c>
      <c r="AB42" s="58">
        <f>-M42*SIN(Y42)</f>
        <v>-0.58337286172815883</v>
      </c>
      <c r="AC42" s="64"/>
      <c r="AD42" s="82">
        <f>$AA$40/$M$40*M42</f>
        <v>5.4813969226611065E-4</v>
      </c>
      <c r="AE42" s="82">
        <f>$AB$40/$M$40*M42</f>
        <v>-1.1371303846487129E-3</v>
      </c>
      <c r="AF42" s="22">
        <f t="shared" si="0"/>
        <v>-27.850477692616696</v>
      </c>
      <c r="AG42" s="22">
        <f t="shared" si="0"/>
        <v>-0.58223573134351014</v>
      </c>
      <c r="AH42" s="63"/>
      <c r="AI42" s="38">
        <f>A42</f>
        <v>1</v>
      </c>
      <c r="AJ42" s="82">
        <f t="shared" ref="AJ42:AK44" si="1">AJ41+AF41</f>
        <v>721084.5031377282</v>
      </c>
      <c r="AK42" s="82">
        <f t="shared" si="1"/>
        <v>458887.86562967004</v>
      </c>
      <c r="AL42" s="66"/>
      <c r="AM42" s="9" t="str">
        <f>IF(A43=0,A42&amp;" - 1",A42&amp;" - "&amp;A43)</f>
        <v>1 - 2</v>
      </c>
      <c r="AN42" s="18">
        <f>F42</f>
        <v>27.849999999976717</v>
      </c>
      <c r="AO42" s="18">
        <f>AN42*G42</f>
        <v>16.152999998819315</v>
      </c>
      <c r="AP42" s="9" t="str">
        <f>D42&amp;","&amp;C42</f>
        <v>458887.85,721084.89</v>
      </c>
    </row>
    <row r="43" spans="1:44">
      <c r="A43" s="20">
        <f>A42+1</f>
        <v>2</v>
      </c>
      <c r="B43" s="44"/>
      <c r="C43" s="60">
        <v>721057.04</v>
      </c>
      <c r="D43" s="60">
        <v>458887.27</v>
      </c>
      <c r="E43" s="79"/>
      <c r="F43" s="72">
        <f>IF(C44=0,C43-$C$42,C43-C44)</f>
        <v>-0.35999999998603016</v>
      </c>
      <c r="G43" s="72">
        <f>IF(D44=0,D43-$D$42,D43-D44)</f>
        <v>51.309999999997672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51.311262896168813</v>
      </c>
      <c r="N43" s="36">
        <f>IF(F43=0,,ATAN(G43/F43))</f>
        <v>-1.5637802657355879</v>
      </c>
      <c r="O43" s="36">
        <f>ABS(DEGREES(N43))</f>
        <v>89.598009312495535</v>
      </c>
      <c r="P43" s="37" t="str">
        <f>TEXT(INT(O43),"00")</f>
        <v>89</v>
      </c>
      <c r="Q43" s="38" t="str">
        <f>TEXT((O43-P43)*60,"00")</f>
        <v>36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36</v>
      </c>
      <c r="U43" s="40" t="str">
        <f>IF(L43="",IF(G43&gt;0,"W","E"),"")</f>
        <v>W</v>
      </c>
      <c r="V43" s="44"/>
      <c r="W43" s="22">
        <f>IF(S43="due",90*(I43+K43),S43+T43/60)</f>
        <v>89.6</v>
      </c>
      <c r="X43" s="22">
        <f>IF(R43="",W43,IF(R43="N",IF(U43="E",180+W43,180-W43),IF(U43="E",360-W43,W43)))</f>
        <v>90.4</v>
      </c>
      <c r="Y43" s="22">
        <f>RADIANS(X43)</f>
        <v>1.5777776438028741</v>
      </c>
      <c r="Z43" s="64"/>
      <c r="AA43" s="58">
        <f>-M43*COS(Y43)</f>
        <v>0.35821728249529977</v>
      </c>
      <c r="AB43" s="58">
        <f>-M43*SIN(Y43)</f>
        <v>-51.310012476886726</v>
      </c>
      <c r="AC43" s="64"/>
      <c r="AD43" s="82">
        <f>$AA$40/$M$40*M43</f>
        <v>1.0096819584668078E-3</v>
      </c>
      <c r="AE43" s="82">
        <f>$AB$40/$M$40*M43</f>
        <v>-2.0946121034541468E-3</v>
      </c>
      <c r="AF43" s="22">
        <f t="shared" si="0"/>
        <v>0.35720760053683298</v>
      </c>
      <c r="AG43" s="22">
        <f t="shared" si="0"/>
        <v>-51.307917864783271</v>
      </c>
      <c r="AH43" s="64"/>
      <c r="AI43" s="25">
        <f>A43</f>
        <v>2</v>
      </c>
      <c r="AJ43" s="82">
        <f t="shared" si="1"/>
        <v>721056.65266003553</v>
      </c>
      <c r="AK43" s="82">
        <f t="shared" si="1"/>
        <v>458887.28339393868</v>
      </c>
      <c r="AL43" s="66"/>
      <c r="AM43" s="9" t="str">
        <f>IF(A44=0,A43&amp;" - 1",A43&amp;" - "&amp;A44)</f>
        <v>2 - 3</v>
      </c>
      <c r="AN43" s="18">
        <f>AN42+F42+F43</f>
        <v>55.339999999967404</v>
      </c>
      <c r="AO43" s="18">
        <f>AN43*G43</f>
        <v>2839.4953999981985</v>
      </c>
      <c r="AP43" s="9" t="str">
        <f>D43&amp;","&amp;C43</f>
        <v>458887.27,721057.04</v>
      </c>
    </row>
    <row r="44" spans="1:44" s="46" customFormat="1">
      <c r="A44" s="20">
        <f>A43+1</f>
        <v>3</v>
      </c>
      <c r="B44" s="44"/>
      <c r="C44" s="60">
        <v>721057.4</v>
      </c>
      <c r="D44" s="60">
        <v>458835.96</v>
      </c>
      <c r="E44" s="79"/>
      <c r="F44" s="72">
        <f>IF(C45=0,C44-$C$42,C44-C45)</f>
        <v>-29.179999999934807</v>
      </c>
      <c r="G44" s="72">
        <f>IF(D45=0,D44-$D$42,D44-D45)</f>
        <v>-0.63999999995576218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29.187017661901304</v>
      </c>
      <c r="N44" s="22">
        <f>IF(F44=0,,ATAN(G44/F44))</f>
        <v>2.1929314796683669E-2</v>
      </c>
      <c r="O44" s="22">
        <f>ABS(DEGREES(N44))</f>
        <v>1.2564571854637612</v>
      </c>
      <c r="P44" s="24" t="str">
        <f>TEXT(INT(O44),"00")</f>
        <v>01</v>
      </c>
      <c r="Q44" s="25" t="str">
        <f>TEXT((O44-P44)*60,"00")</f>
        <v>15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15</v>
      </c>
      <c r="U44" s="24" t="str">
        <f>IF(L44="",IF(G44&gt;0,"W","E"),"")</f>
        <v>E</v>
      </c>
      <c r="V44" s="44"/>
      <c r="W44" s="22">
        <f>IF(S44="due",90*(I44+K44),S44+T44/60)</f>
        <v>1.25</v>
      </c>
      <c r="X44" s="22">
        <f>IF(R44="",W44,IF(R44="N",IF(U44="E",180+W44,180-W44),IF(U44="E",360-W44,W44)))</f>
        <v>181.25</v>
      </c>
      <c r="Y44" s="22">
        <f>RADIANS(X44)</f>
        <v>3.1634092692397222</v>
      </c>
      <c r="Z44" s="64"/>
      <c r="AA44" s="58">
        <f>-M44*COS(Y44)</f>
        <v>29.180071942079557</v>
      </c>
      <c r="AB44" s="58">
        <f>-M44*SIN(Y44)</f>
        <v>0.63671143479607761</v>
      </c>
      <c r="AC44" s="64"/>
      <c r="AD44" s="82">
        <f>$AA$40/$M$40*M44</f>
        <v>5.7433014685893025E-4</v>
      </c>
      <c r="AE44" s="82">
        <f>$AB$40/$M$40*M44</f>
        <v>-1.1914631799661501E-3</v>
      </c>
      <c r="AF44" s="22">
        <f>AA44-AD44</f>
        <v>29.1794976119327</v>
      </c>
      <c r="AG44" s="22">
        <f>AB44-AE44</f>
        <v>0.63790289797604371</v>
      </c>
      <c r="AH44" s="64"/>
      <c r="AI44" s="25">
        <f>A44</f>
        <v>3</v>
      </c>
      <c r="AJ44" s="82">
        <f t="shared" si="1"/>
        <v>721057.00986763602</v>
      </c>
      <c r="AK44" s="82">
        <f t="shared" si="1"/>
        <v>458835.97547607392</v>
      </c>
      <c r="AL44" s="66"/>
      <c r="AM44" s="9" t="str">
        <f>IF(A45=0,A44&amp;" - 1",A44&amp;" - "&amp;A45)</f>
        <v>3 - 4</v>
      </c>
      <c r="AN44" s="18">
        <f>AN43+F43+F44</f>
        <v>25.800000000046566</v>
      </c>
      <c r="AO44" s="18">
        <f>AN44*G44</f>
        <v>-16.511999998888466</v>
      </c>
      <c r="AP44" s="9" t="str">
        <f>D44&amp;","&amp;C44</f>
        <v>458835.96,721057.4</v>
      </c>
    </row>
    <row r="45" spans="1:44" s="46" customFormat="1">
      <c r="A45" s="20">
        <f>A44+1</f>
        <v>4</v>
      </c>
      <c r="B45" s="44"/>
      <c r="C45" s="60">
        <v>721086.58</v>
      </c>
      <c r="D45" s="60">
        <v>458836.6</v>
      </c>
      <c r="E45" s="79"/>
      <c r="F45" s="72">
        <f>IF(C46=0,C45-$C$42,C45-C46)</f>
        <v>1.6899999999441206</v>
      </c>
      <c r="G45" s="72">
        <f>IF(D46=0,D45-$D$42,D45-D46)</f>
        <v>-51.25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51.27785681948702</v>
      </c>
      <c r="N45" s="22">
        <f>IF(F45=0,,ATAN(G45/F45))</f>
        <v>-1.5378326617063942</v>
      </c>
      <c r="O45" s="22">
        <f>ABS(DEGREES(N45))</f>
        <v>88.111321113146076</v>
      </c>
      <c r="P45" s="24" t="str">
        <f>TEXT(INT(O45),"00")</f>
        <v>88</v>
      </c>
      <c r="Q45" s="25" t="str">
        <f>TEXT((O45-P45)*60,"00")</f>
        <v>07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07</v>
      </c>
      <c r="U45" s="24" t="str">
        <f>IF(L45="",IF(G45&gt;0,"W","E"),"")</f>
        <v>E</v>
      </c>
      <c r="V45" s="44"/>
      <c r="W45" s="22">
        <f>IF(S45="due",90*(I45+K45),S45+T45/60)</f>
        <v>88.11666666666666</v>
      </c>
      <c r="X45" s="22">
        <f>IF(R45="",W45,IF(R45="N",IF(U45="E",180+W45,180-W45),IF(U45="E",360-W45,W45)))</f>
        <v>271.88333333333333</v>
      </c>
      <c r="Y45" s="22">
        <f>RADIANS(X45)</f>
        <v>4.7452593479639162</v>
      </c>
      <c r="Z45" s="64"/>
      <c r="AA45" s="58">
        <f>-M45*COS(Y45)</f>
        <v>-1.6852184952454268</v>
      </c>
      <c r="AB45" s="58">
        <f>-M45*SIN(Y45)</f>
        <v>51.250157449739554</v>
      </c>
      <c r="AC45" s="64"/>
      <c r="AD45" s="82">
        <f>$AA$40/$M$40*M45</f>
        <v>1.0090246074092627E-3</v>
      </c>
      <c r="AE45" s="82">
        <f>$AB$40/$M$40*M45</f>
        <v>-2.0932484111847089E-3</v>
      </c>
      <c r="AF45" s="22">
        <f>AA45-AD45</f>
        <v>-1.686227519852836</v>
      </c>
      <c r="AG45" s="22">
        <f>AB45-AE45</f>
        <v>51.252250698150739</v>
      </c>
      <c r="AH45" s="64"/>
      <c r="AI45" s="25">
        <f>A45</f>
        <v>4</v>
      </c>
      <c r="AJ45" s="82">
        <f t="shared" ref="AJ45" si="2">AJ44+AF44</f>
        <v>721086.18936524796</v>
      </c>
      <c r="AK45" s="82">
        <f t="shared" ref="AK45" si="3">AK44+AG44</f>
        <v>458836.61337897187</v>
      </c>
      <c r="AL45" s="66"/>
      <c r="AM45" s="9" t="str">
        <f>IF(A46=0,A45&amp;" - 1",A45&amp;" - "&amp;A46)</f>
        <v>4 - 1</v>
      </c>
      <c r="AN45" s="18">
        <f>AN44+F44+F45</f>
        <v>-1.6899999999441206</v>
      </c>
      <c r="AO45" s="18">
        <f>AN45*G45</f>
        <v>86.612499997136183</v>
      </c>
      <c r="AP45" s="9" t="str">
        <f>D45&amp;","&amp;C45</f>
        <v>458836.6,721086.58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40:L40"/>
    <mergeCell ref="A28:B28"/>
    <mergeCell ref="A29:B29"/>
    <mergeCell ref="B32:C32"/>
    <mergeCell ref="B33:C33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2175</vt:lpstr>
      <vt:lpstr>2176</vt:lpstr>
      <vt:lpstr>2177</vt:lpstr>
      <vt:lpstr>2178</vt:lpstr>
      <vt:lpstr>2179</vt:lpstr>
      <vt:lpstr>2180</vt:lpstr>
      <vt:lpstr>2181</vt:lpstr>
      <vt:lpstr>2182</vt:lpstr>
      <vt:lpstr>2183</vt:lpstr>
      <vt:lpstr>2184</vt:lpstr>
      <vt:lpstr>'2175'!Print_Area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2007-04-08T01:09:24Z</dcterms:modified>
</cp:coreProperties>
</file>