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2185" sheetId="2" r:id="rId1"/>
    <sheet name="2186" sheetId="4" r:id="rId2"/>
    <sheet name="2187" sheetId="5" r:id="rId3"/>
    <sheet name="2188" sheetId="6" r:id="rId4"/>
    <sheet name="2189" sheetId="7" r:id="rId5"/>
    <sheet name="2190" sheetId="8" r:id="rId6"/>
    <sheet name="2191" sheetId="9" r:id="rId7"/>
    <sheet name="2192" sheetId="10" r:id="rId8"/>
    <sheet name="2193" sheetId="11" r:id="rId9"/>
    <sheet name="2194" sheetId="3" r:id="rId10"/>
  </sheets>
  <definedNames>
    <definedName name="_xlnm.Print_Area" localSheetId="0">'2185'!$A$1:$AJ$43</definedName>
  </definedNames>
  <calcPr calcId="124519"/>
</workbook>
</file>

<file path=xl/calcChain.xml><?xml version="1.0" encoding="utf-8"?>
<calcChain xmlns="http://schemas.openxmlformats.org/spreadsheetml/2006/main">
  <c r="AP46" i="3"/>
  <c r="G46"/>
  <c r="F46"/>
  <c r="N46" s="1"/>
  <c r="O46" s="1"/>
  <c r="AP45"/>
  <c r="G45"/>
  <c r="F45"/>
  <c r="N45" s="1"/>
  <c r="O45" s="1"/>
  <c r="A45"/>
  <c r="A46" s="1"/>
  <c r="AP45" i="11"/>
  <c r="G45"/>
  <c r="F45"/>
  <c r="N45" s="1"/>
  <c r="O45" s="1"/>
  <c r="A45"/>
  <c r="AM45" s="1"/>
  <c r="AP46" i="10"/>
  <c r="G46"/>
  <c r="F46"/>
  <c r="N46" s="1"/>
  <c r="O46" s="1"/>
  <c r="AP45"/>
  <c r="G45"/>
  <c r="F45"/>
  <c r="N45" s="1"/>
  <c r="O45" s="1"/>
  <c r="A45"/>
  <c r="A46" s="1"/>
  <c r="AP46" i="9"/>
  <c r="G46"/>
  <c r="F46"/>
  <c r="N46" s="1"/>
  <c r="O46" s="1"/>
  <c r="AP45"/>
  <c r="G45"/>
  <c r="F45"/>
  <c r="N45" s="1"/>
  <c r="O45" s="1"/>
  <c r="A45"/>
  <c r="A46" s="1"/>
  <c r="AP45" i="8"/>
  <c r="G45"/>
  <c r="F45"/>
  <c r="N45" s="1"/>
  <c r="O45" s="1"/>
  <c r="A45"/>
  <c r="AM45" s="1"/>
  <c r="AP46" i="7"/>
  <c r="G46"/>
  <c r="F46"/>
  <c r="N46" s="1"/>
  <c r="O46" s="1"/>
  <c r="AP45"/>
  <c r="G45"/>
  <c r="F45"/>
  <c r="N45" s="1"/>
  <c r="O45" s="1"/>
  <c r="A45"/>
  <c r="A46" s="1"/>
  <c r="AP46" i="6"/>
  <c r="G46"/>
  <c r="F46"/>
  <c r="N46" s="1"/>
  <c r="O46" s="1"/>
  <c r="AP45"/>
  <c r="G45"/>
  <c r="F45"/>
  <c r="N45" s="1"/>
  <c r="O45" s="1"/>
  <c r="A45"/>
  <c r="A46" s="1"/>
  <c r="AP45" i="5"/>
  <c r="G45"/>
  <c r="F45"/>
  <c r="N45" s="1"/>
  <c r="O45" s="1"/>
  <c r="A45"/>
  <c r="AM45" s="1"/>
  <c r="AP46" i="4"/>
  <c r="G46"/>
  <c r="F46"/>
  <c r="N46" s="1"/>
  <c r="O46" s="1"/>
  <c r="AP45"/>
  <c r="G45"/>
  <c r="F45"/>
  <c r="N45" s="1"/>
  <c r="O45" s="1"/>
  <c r="A45"/>
  <c r="A46" s="1"/>
  <c r="AP49" i="2"/>
  <c r="G49"/>
  <c r="F49"/>
  <c r="N49" s="1"/>
  <c r="O49" s="1"/>
  <c r="AP48"/>
  <c r="G48"/>
  <c r="F48"/>
  <c r="N48" s="1"/>
  <c r="O48" s="1"/>
  <c r="AP47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H45" i="2"/>
  <c r="H46"/>
  <c r="H47"/>
  <c r="H48"/>
  <c r="H49"/>
  <c r="A47"/>
  <c r="AI46"/>
  <c r="AM45"/>
  <c r="P45"/>
  <c r="Q45" s="1"/>
  <c r="I45"/>
  <c r="P46"/>
  <c r="Q46" s="1"/>
  <c r="I46"/>
  <c r="P47"/>
  <c r="Q47" s="1"/>
  <c r="I47"/>
  <c r="P48"/>
  <c r="Q48" s="1"/>
  <c r="I48"/>
  <c r="P49"/>
  <c r="Q49" s="1"/>
  <c r="I49"/>
  <c r="J45"/>
  <c r="K45" s="1"/>
  <c r="M45"/>
  <c r="AI45"/>
  <c r="J46"/>
  <c r="K46" s="1"/>
  <c r="M46"/>
  <c r="J47"/>
  <c r="K47" s="1"/>
  <c r="M47"/>
  <c r="J48"/>
  <c r="K48" s="1"/>
  <c r="M48"/>
  <c r="J49"/>
  <c r="K49" s="1"/>
  <c r="M49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6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5"/>
  <c r="AB42" i="7"/>
  <c r="AA42"/>
  <c r="AB44"/>
  <c r="AA44"/>
  <c r="AB43"/>
  <c r="AA43"/>
  <c r="AB41"/>
  <c r="AG41" s="1"/>
  <c r="AK42" s="1"/>
  <c r="AA41"/>
  <c r="AF41" s="1"/>
  <c r="AJ42" s="1"/>
  <c r="M40"/>
  <c r="L46"/>
  <c r="L45"/>
  <c r="AB42" i="6"/>
  <c r="AA42"/>
  <c r="AB44"/>
  <c r="AA44"/>
  <c r="AB43"/>
  <c r="AA43"/>
  <c r="AB41"/>
  <c r="AG41" s="1"/>
  <c r="AK42" s="1"/>
  <c r="AA41"/>
  <c r="AF41" s="1"/>
  <c r="AJ42" s="1"/>
  <c r="M40"/>
  <c r="L46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6"/>
  <c r="L45"/>
  <c r="W41" i="2"/>
  <c r="A48"/>
  <c r="AI47"/>
  <c r="AM46"/>
  <c r="L49"/>
  <c r="L48"/>
  <c r="L47"/>
  <c r="L46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6"/>
  <c r="T46"/>
  <c r="S46"/>
  <c r="W46" s="1"/>
  <c r="R46"/>
  <c r="X46" s="1"/>
  <c r="Y46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5" i="7"/>
  <c r="T45"/>
  <c r="S45"/>
  <c r="W45" s="1"/>
  <c r="R45"/>
  <c r="X45" s="1"/>
  <c r="Y45" s="1"/>
  <c r="U46"/>
  <c r="T46"/>
  <c r="S46"/>
  <c r="W46" s="1"/>
  <c r="R46"/>
  <c r="X46" s="1"/>
  <c r="Y46" s="1"/>
  <c r="U45" i="6"/>
  <c r="T45"/>
  <c r="S45"/>
  <c r="W45" s="1"/>
  <c r="R45"/>
  <c r="X45" s="1"/>
  <c r="Y45" s="1"/>
  <c r="U46"/>
  <c r="T46"/>
  <c r="S46"/>
  <c r="W46" s="1"/>
  <c r="R46"/>
  <c r="X46" s="1"/>
  <c r="Y46" s="1"/>
  <c r="U45" i="5"/>
  <c r="T45"/>
  <c r="S45"/>
  <c r="W45" s="1"/>
  <c r="R45"/>
  <c r="X45" s="1"/>
  <c r="Y45" s="1"/>
  <c r="U45" i="4"/>
  <c r="T45"/>
  <c r="S45"/>
  <c r="W45" s="1"/>
  <c r="R45"/>
  <c r="X45" s="1"/>
  <c r="Y45" s="1"/>
  <c r="U46"/>
  <c r="T46"/>
  <c r="S46"/>
  <c r="W46" s="1"/>
  <c r="R46"/>
  <c r="X46" s="1"/>
  <c r="Y46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8"/>
  <c r="T48"/>
  <c r="S48"/>
  <c r="W48" s="1"/>
  <c r="R48"/>
  <c r="X48" s="1"/>
  <c r="Y48" s="1"/>
  <c r="U49"/>
  <c r="T49"/>
  <c r="S49"/>
  <c r="W49" s="1"/>
  <c r="R49"/>
  <c r="X49" s="1"/>
  <c r="Y49" s="1"/>
  <c r="A49"/>
  <c r="AI48"/>
  <c r="AM47"/>
  <c r="AB41"/>
  <c r="AG41" s="1"/>
  <c r="AK42" s="1"/>
  <c r="AA41"/>
  <c r="AF41" s="1"/>
  <c r="AJ42" s="1"/>
  <c r="AB46" i="3" l="1"/>
  <c r="AA46"/>
  <c r="AB45"/>
  <c r="AA45"/>
  <c r="AB45" i="11"/>
  <c r="AA45"/>
  <c r="AB46" i="10"/>
  <c r="AA46"/>
  <c r="AB45"/>
  <c r="AA45"/>
  <c r="AB46" i="9"/>
  <c r="AA46"/>
  <c r="AB45"/>
  <c r="AA45"/>
  <c r="AB45" i="8"/>
  <c r="AA45"/>
  <c r="AB46" i="7"/>
  <c r="AA46"/>
  <c r="AB45"/>
  <c r="AA45"/>
  <c r="AB46" i="6"/>
  <c r="AA46"/>
  <c r="AB45"/>
  <c r="AA45"/>
  <c r="AB45" i="5"/>
  <c r="AA45"/>
  <c r="AB46" i="4"/>
  <c r="AA46"/>
  <c r="AB45"/>
  <c r="AA45"/>
  <c r="AB42" i="2"/>
  <c r="AA42"/>
  <c r="AB43"/>
  <c r="AA43"/>
  <c r="AB44"/>
  <c r="AA44"/>
  <c r="AM49"/>
  <c r="AI49"/>
  <c r="AM48"/>
  <c r="AB49"/>
  <c r="AA49"/>
  <c r="AB48"/>
  <c r="AA48"/>
  <c r="AB47"/>
  <c r="AA47"/>
  <c r="AB46"/>
  <c r="AA46"/>
  <c r="AB45"/>
  <c r="AA45"/>
  <c r="AN46"/>
  <c r="AO45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N47" i="2"/>
  <c r="AO46"/>
  <c r="AA40"/>
  <c r="AB40"/>
  <c r="AE46" i="3" l="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9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7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6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4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9" i="2"/>
  <c r="AG49" s="1"/>
  <c r="AE48"/>
  <c r="AG48" s="1"/>
  <c r="AE47"/>
  <c r="AG47" s="1"/>
  <c r="AE46"/>
  <c r="AG46" s="1"/>
  <c r="AE45"/>
  <c r="AG45" s="1"/>
  <c r="AE42"/>
  <c r="AE43"/>
  <c r="AG43" s="1"/>
  <c r="AE44"/>
  <c r="AG44" s="1"/>
  <c r="AD49"/>
  <c r="AF49" s="1"/>
  <c r="AD48"/>
  <c r="AF48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N48"/>
  <c r="AO47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N49" i="2"/>
  <c r="AO49" s="1"/>
  <c r="AO48"/>
  <c r="C28" s="1"/>
  <c r="C29" s="1"/>
  <c r="AD40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6" s="1"/>
  <c r="AJ40"/>
  <c r="AK45"/>
  <c r="AK46" s="1"/>
  <c r="AK40"/>
  <c r="AJ45" i="11"/>
  <c r="AJ40"/>
  <c r="AK45"/>
  <c r="AK40"/>
  <c r="AJ45" i="10"/>
  <c r="AJ46" s="1"/>
  <c r="AJ40"/>
  <c r="AK45"/>
  <c r="AK46" s="1"/>
  <c r="AK40"/>
  <c r="AJ45" i="9"/>
  <c r="AJ46" s="1"/>
  <c r="AJ40"/>
  <c r="AK45"/>
  <c r="AK46" s="1"/>
  <c r="AK40"/>
  <c r="AJ45" i="8"/>
  <c r="AJ40"/>
  <c r="AK45"/>
  <c r="AK40"/>
  <c r="AJ45" i="7"/>
  <c r="AJ46" s="1"/>
  <c r="AJ40"/>
  <c r="AK45"/>
  <c r="AK46" s="1"/>
  <c r="AK40"/>
  <c r="AJ45" i="6"/>
  <c r="AJ46" s="1"/>
  <c r="AJ40"/>
  <c r="AK45"/>
  <c r="AK46" s="1"/>
  <c r="AK40"/>
  <c r="AJ45" i="5"/>
  <c r="AJ40"/>
  <c r="AK45"/>
  <c r="AK40"/>
  <c r="AJ45" i="4"/>
  <c r="AJ46" s="1"/>
  <c r="AJ40"/>
  <c r="AK45"/>
  <c r="AK46" s="1"/>
  <c r="AK40"/>
  <c r="AJ40" i="2"/>
  <c r="AJ45"/>
  <c r="AJ46" s="1"/>
  <c r="AJ47" s="1"/>
  <c r="AJ48" s="1"/>
  <c r="AJ49" s="1"/>
  <c r="AK40"/>
  <c r="AK45"/>
  <c r="AK46" s="1"/>
  <c r="AK47" s="1"/>
  <c r="AK48" s="1"/>
  <c r="AK49" s="1"/>
</calcChain>
</file>

<file path=xl/sharedStrings.xml><?xml version="1.0" encoding="utf-8"?>
<sst xmlns="http://schemas.openxmlformats.org/spreadsheetml/2006/main" count="930" uniqueCount="103">
  <si>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</si>
  <si>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</si>
  <si>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</si>
  <si>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</si>
  <si>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</si>
  <si>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</si>
  <si>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</si>
  <si>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</si>
  <si>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</si>
  <si>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</si>
  <si>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</si>
  <si>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</si>
  <si>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</si>
  <si>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</si>
  <si>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</si>
  <si>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</si>
  <si>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</si>
  <si>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</si>
  <si>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</si>
  <si>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</si>
  <si>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</si>
  <si>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</si>
  <si>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</si>
  <si>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</si>
  <si>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</si>
  <si>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</si>
  <si>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</si>
  <si>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</si>
  <si>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</si>
  <si>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</si>
  <si>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</si>
  <si>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</si>
  <si>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</si>
  <si>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</si>
  <si>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</si>
  <si>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</si>
  <si>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</si>
  <si>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</si>
  <si>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</si>
  <si>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</si>
  <si>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</si>
  <si>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</si>
  <si>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</si>
  <si>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</si>
  <si>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</si>
  <si>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</si>
  <si>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</si>
  <si>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</si>
  <si>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</si>
  <si>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</si>
  <si>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</si>
  <si>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</si>
  <si>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</si>
  <si>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</si>
  <si>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</si>
  <si>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</si>
  <si>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</si>
  <si>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2185</t>
  </si>
  <si>
    <t>Market Site</t>
  </si>
  <si>
    <t>409 C-3</t>
  </si>
  <si>
    <t>6 31 N. 124 37 E.</t>
  </si>
  <si>
    <t>Lapuz (Bo.6)</t>
  </si>
  <si>
    <t>Norala</t>
  </si>
  <si>
    <t>South Cotabato</t>
  </si>
  <si>
    <t>Mindanao</t>
  </si>
  <si>
    <t>E.E. Orodio</t>
  </si>
  <si>
    <t>Sept. 4-15, 1978</t>
  </si>
  <si>
    <t>BLLM 1</t>
  </si>
  <si>
    <t>11418.88</t>
  </si>
  <si>
    <t>2186</t>
  </si>
  <si>
    <t>Combong Leonor</t>
  </si>
  <si>
    <t>409 , C-3</t>
  </si>
  <si>
    <t>1419.43</t>
  </si>
  <si>
    <t>2187</t>
  </si>
  <si>
    <t>Selauso, Brigido</t>
  </si>
  <si>
    <t>409, C-3</t>
  </si>
  <si>
    <t>1429.76</t>
  </si>
  <si>
    <t>2188</t>
  </si>
  <si>
    <t>1409.89</t>
  </si>
  <si>
    <t>2189</t>
  </si>
  <si>
    <t>Euroltan, Salvador</t>
  </si>
  <si>
    <t>E. E. Orodio</t>
  </si>
  <si>
    <t>Sept.4-15, 1978</t>
  </si>
  <si>
    <t>1365.40</t>
  </si>
  <si>
    <t>2190</t>
  </si>
  <si>
    <t>Selauso, Delia</t>
  </si>
  <si>
    <t>6 31 N. 124 37 N.</t>
  </si>
  <si>
    <t>1389.60</t>
  </si>
  <si>
    <t>2191</t>
  </si>
  <si>
    <t>Gegone, Simeona</t>
  </si>
  <si>
    <t>Mindano</t>
  </si>
  <si>
    <t>Sept 4-15, 1978</t>
  </si>
  <si>
    <t>1411.70</t>
  </si>
  <si>
    <t>2192</t>
  </si>
  <si>
    <t>Espino, Jaime</t>
  </si>
  <si>
    <t>1175.94</t>
  </si>
  <si>
    <t>2193</t>
  </si>
  <si>
    <t>Espino, Teber</t>
  </si>
  <si>
    <t>1202.41</t>
  </si>
  <si>
    <t>2194</t>
  </si>
  <si>
    <t>Chavez, Eugenio</t>
  </si>
  <si>
    <t>409 ,C-3</t>
  </si>
  <si>
    <t>1204.42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</si>
</sst>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9"/>
  <sheetViews>
    <sheetView topLeftCell="A18"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462228.22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8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22840.236499997354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11420.118249998677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3.2016444378541625E-4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1557624.4940077709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1600000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1600000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498.69597975053836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1.9320447123050144E-5</v>
      </c>
      <c r="AB40" s="91">
        <f>SUM(AB42:AB65536)</f>
        <v>-3.1958096217921117E-4</v>
      </c>
      <c r="AC40" s="91"/>
      <c r="AD40" s="91">
        <f>SUM(AD42:AD65536)</f>
        <v>1.9320447123050144E-5</v>
      </c>
      <c r="AE40" s="91">
        <f>SUM(AE42:AE65536)</f>
        <v>-3.1958096217921117E-4</v>
      </c>
      <c r="AF40" s="91">
        <f>SUM(AF42:AF65536)</f>
        <v>0</v>
      </c>
      <c r="AG40" s="91">
        <f>SUM(AG42:AG65536)</f>
        <v>2.3536728122053319E-14</v>
      </c>
      <c r="AH40" s="92"/>
      <c r="AI40" s="93">
        <v>1</v>
      </c>
      <c r="AJ40" s="92">
        <f>AJ44+AF44</f>
        <v>721117.07848670601</v>
      </c>
      <c r="AK40" s="92">
        <f>AK44+AG44</f>
        <v>458909.46499357303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462228.22</v>
      </c>
      <c r="E41" s="78"/>
      <c r="F41" s="72">
        <f>IF(C42=0,C41-$C$41,C41-C42)</f>
        <v>115.9100000000326</v>
      </c>
      <c r="G41" s="72">
        <f>IF(D42=0,D41-$D$41,D41-D42)</f>
        <v>3124.9199999999837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3127.0689366401734</v>
      </c>
      <c r="N41" s="36">
        <f>IF(F41=0,,ATAN(G41/F41))</f>
        <v>1.5337211740078129</v>
      </c>
      <c r="O41" s="36">
        <f>ABS(DEGREES(N41))</f>
        <v>87.875750220497423</v>
      </c>
      <c r="P41" s="37" t="str">
        <f>TEXT(INT(O41),"00")</f>
        <v>87</v>
      </c>
      <c r="Q41" s="38" t="str">
        <f>TEXT((O41-P41)*60,"00")</f>
        <v>53</v>
      </c>
      <c r="R41" s="39" t="str">
        <f>IF(L41="",IF(F41&gt;0,"S","N"),"")</f>
        <v>S</v>
      </c>
      <c r="S41" s="25" t="str">
        <f>IF(L41="",IF(INT(Q41)=60,INT(P41+1),P41),"due")</f>
        <v>87</v>
      </c>
      <c r="T41" s="38" t="str">
        <f>IF(L41="",IF(INT(Q41)=60,"00",Q41),L41)</f>
        <v>53</v>
      </c>
      <c r="U41" s="40" t="str">
        <f>IF(L41="",IF(G41&gt;0,"W","E"),"")</f>
        <v>W</v>
      </c>
      <c r="V41" s="41"/>
      <c r="W41" s="22">
        <f>IF(S41="due",90*(I41+K41),S41+T41/60)</f>
        <v>87.88333333333334</v>
      </c>
      <c r="X41" s="22">
        <f>IF(R41="",W41,IF(R41="N",IF(U41="E",180+W41,180-W41),IF(U41="E",360-W41,W41)))</f>
        <v>87.88333333333334</v>
      </c>
      <c r="Y41" s="22">
        <f>RADIANS(X41)</f>
        <v>1.5338535242943501</v>
      </c>
      <c r="Z41" s="64"/>
      <c r="AA41" s="58">
        <f>-M41*COS(Y41)</f>
        <v>-115.49641492866031</v>
      </c>
      <c r="AB41" s="58">
        <f>-M41*SIN(Y41)</f>
        <v>-3124.9353133526674</v>
      </c>
      <c r="AC41" s="64"/>
      <c r="AD41" s="22">
        <v>0</v>
      </c>
      <c r="AE41" s="22">
        <v>0</v>
      </c>
      <c r="AF41" s="22">
        <f t="shared" ref="AF41:AG43" si="0">AA41-AD41</f>
        <v>-115.49641492866031</v>
      </c>
      <c r="AG41" s="22">
        <f t="shared" si="0"/>
        <v>-3124.9353133526674</v>
      </c>
      <c r="AH41" s="63"/>
      <c r="AI41" s="36" t="str">
        <f>A41</f>
        <v>BLLM 1</v>
      </c>
      <c r="AJ41" s="36">
        <f>C41</f>
        <v>721228.62</v>
      </c>
      <c r="AK41" s="36">
        <f>D41</f>
        <v>462228.22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721112.71</v>
      </c>
      <c r="D42" s="60">
        <v>459103.3</v>
      </c>
      <c r="E42" s="79"/>
      <c r="F42" s="72">
        <f>IF(C43=0,C42-$C$42,C42-C43)</f>
        <v>2.9199999999254942</v>
      </c>
      <c r="G42" s="72">
        <f>IF(D43=0,D42-$D$42,D42-D43)</f>
        <v>3.0700000000069849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4.2368974497393461</v>
      </c>
      <c r="N42" s="36">
        <f>IF(F42=0,,ATAN(G42/F42))</f>
        <v>0.81043466714492507</v>
      </c>
      <c r="O42" s="36">
        <f>ABS(DEGREES(N42))</f>
        <v>46.434485998493891</v>
      </c>
      <c r="P42" s="37" t="str">
        <f>TEXT(INT(O42),"00")</f>
        <v>46</v>
      </c>
      <c r="Q42" s="38" t="str">
        <f>TEXT((O42-P42)*60,"00")</f>
        <v>26</v>
      </c>
      <c r="R42" s="39" t="str">
        <f>IF(L42="",IF(F42&gt;0,"S","N"),"")</f>
        <v>S</v>
      </c>
      <c r="S42" s="25" t="str">
        <f>IF(L42="",IF(INT(Q42)=60,INT(P42+1),P42),"due")</f>
        <v>46</v>
      </c>
      <c r="T42" s="38" t="str">
        <f>IF(L42="",IF(INT(Q42)=60,"00",Q42),L42)</f>
        <v>26</v>
      </c>
      <c r="U42" s="40" t="str">
        <f>IF(L42="",IF(G42&gt;0,"W","E"),"")</f>
        <v>W</v>
      </c>
      <c r="V42" s="44"/>
      <c r="W42" s="22">
        <f>IF(S42="due",90*(I42+K42),S42+T42/60)</f>
        <v>46.43333333333333</v>
      </c>
      <c r="X42" s="22">
        <f>IF(R42="",W42,IF(R42="N",IF(U42="E",180+W42,180-W42),IF(U42="E",360-W42,W42)))</f>
        <v>46.43333333333333</v>
      </c>
      <c r="Y42" s="22">
        <f>RADIANS(X42)</f>
        <v>0.8104145493427003</v>
      </c>
      <c r="Z42" s="64"/>
      <c r="AA42" s="58">
        <f>-M42*COS(Y42)</f>
        <v>-2.9200617609874207</v>
      </c>
      <c r="AB42" s="58">
        <f>-M42*SIN(Y42)</f>
        <v>-3.0699412554032399</v>
      </c>
      <c r="AC42" s="64"/>
      <c r="AD42" s="82">
        <f>$AA$40/$M$40*M42</f>
        <v>1.6414560467165402E-7</v>
      </c>
      <c r="AE42" s="82">
        <f>$AB$40/$M$40*M42</f>
        <v>-2.7151447347132631E-6</v>
      </c>
      <c r="AF42" s="22">
        <f t="shared" si="0"/>
        <v>-2.9200619251330253</v>
      </c>
      <c r="AG42" s="22">
        <f t="shared" si="0"/>
        <v>-3.0699385402585051</v>
      </c>
      <c r="AH42" s="63"/>
      <c r="AI42" s="38">
        <f>A42</f>
        <v>1</v>
      </c>
      <c r="AJ42" s="82">
        <f t="shared" ref="AJ42:AK44" si="1">AJ41+AF41</f>
        <v>721113.1235850713</v>
      </c>
      <c r="AK42" s="82">
        <f t="shared" si="1"/>
        <v>459103.2846866473</v>
      </c>
      <c r="AL42" s="66"/>
      <c r="AM42" s="9" t="str">
        <f>IF(A43=0,A42&amp;" - 1",A42&amp;" - "&amp;A43)</f>
        <v>1 - 2</v>
      </c>
      <c r="AN42" s="18">
        <f>F42</f>
        <v>2.9199999999254942</v>
      </c>
      <c r="AO42" s="18">
        <f>AN42*G42</f>
        <v>8.964399999791663</v>
      </c>
      <c r="AP42" s="9" t="str">
        <f>D42&amp;","&amp;C42</f>
        <v>459103.3,721112.71</v>
      </c>
    </row>
    <row r="43" spans="1:44">
      <c r="A43" s="20">
        <f>A42+1</f>
        <v>2</v>
      </c>
      <c r="B43" s="44"/>
      <c r="C43" s="60">
        <v>721109.79</v>
      </c>
      <c r="D43" s="60">
        <v>459100.23</v>
      </c>
      <c r="E43" s="79"/>
      <c r="F43" s="72">
        <f>IF(C44=0,C43-$C$42,C43-C44)</f>
        <v>-3.8199999999487773</v>
      </c>
      <c r="G43" s="72">
        <f>IF(D44=0,D43-$D$42,D43-D44)</f>
        <v>187.82000000000698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187.85884275168479</v>
      </c>
      <c r="N43" s="36">
        <f>IF(F43=0,,ATAN(G43/F43))</f>
        <v>-1.5504605084360967</v>
      </c>
      <c r="O43" s="36">
        <f>ABS(DEGREES(N43))</f>
        <v>88.834843435096118</v>
      </c>
      <c r="P43" s="37" t="str">
        <f>TEXT(INT(O43),"00")</f>
        <v>88</v>
      </c>
      <c r="Q43" s="38" t="str">
        <f>TEXT((O43-P43)*60,"00")</f>
        <v>50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50</v>
      </c>
      <c r="U43" s="40" t="str">
        <f>IF(L43="",IF(G43&gt;0,"W","E"),"")</f>
        <v>W</v>
      </c>
      <c r="V43" s="44"/>
      <c r="W43" s="22">
        <f>IF(S43="due",90*(I43+K43),S43+T43/60)</f>
        <v>88.833333333333329</v>
      </c>
      <c r="X43" s="22">
        <f>IF(R43="",W43,IF(R43="N",IF(U43="E",180+W43,180-W43),IF(U43="E",360-W43,W43)))</f>
        <v>91.166666666666671</v>
      </c>
      <c r="Y43" s="22">
        <f>RADIANS(X43)</f>
        <v>1.5911585014014973</v>
      </c>
      <c r="Z43" s="64"/>
      <c r="AA43" s="58">
        <f>-M43*COS(Y43)</f>
        <v>3.8249502290833708</v>
      </c>
      <c r="AB43" s="58">
        <f>-M43*SIN(Y43)</f>
        <v>-187.81989925390565</v>
      </c>
      <c r="AC43" s="64"/>
      <c r="AD43" s="82">
        <f>$AA$40/$M$40*M43</f>
        <v>7.2780150339228791E-6</v>
      </c>
      <c r="AE43" s="82">
        <f>$AB$40/$M$40*M43</f>
        <v>-1.2038619150386634E-4</v>
      </c>
      <c r="AF43" s="22">
        <f t="shared" si="0"/>
        <v>3.824942951068337</v>
      </c>
      <c r="AG43" s="22">
        <f t="shared" si="0"/>
        <v>-187.81977886771415</v>
      </c>
      <c r="AH43" s="64"/>
      <c r="AI43" s="25">
        <f>A43</f>
        <v>2</v>
      </c>
      <c r="AJ43" s="82">
        <f t="shared" si="1"/>
        <v>721110.20352314622</v>
      </c>
      <c r="AK43" s="82">
        <f t="shared" si="1"/>
        <v>459100.21474810701</v>
      </c>
      <c r="AL43" s="66"/>
      <c r="AM43" s="9" t="str">
        <f>IF(A44=0,A43&amp;" - 1",A43&amp;" - "&amp;A44)</f>
        <v>2 - 3</v>
      </c>
      <c r="AN43" s="18">
        <f>AN42+F42+F43</f>
        <v>2.0199999999022111</v>
      </c>
      <c r="AO43" s="18">
        <f>AN43*G43</f>
        <v>379.39639998164739</v>
      </c>
      <c r="AP43" s="9" t="str">
        <f>D43&amp;","&amp;C43</f>
        <v>459100.23,721109.79</v>
      </c>
    </row>
    <row r="44" spans="1:44" s="46" customFormat="1">
      <c r="A44" s="20">
        <f>A43+1</f>
        <v>3</v>
      </c>
      <c r="B44" s="44"/>
      <c r="C44" s="60">
        <v>721113.61</v>
      </c>
      <c r="D44" s="60">
        <v>458912.41</v>
      </c>
      <c r="E44" s="79"/>
      <c r="F44" s="72">
        <f>IF(C45=0,C44-$C$42,C44-C45)</f>
        <v>-3.0500000000465661</v>
      </c>
      <c r="G44" s="72">
        <f>IF(D45=0,D44-$D$42,D44-D45)</f>
        <v>2.9299999999930151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4.2293498318586895</v>
      </c>
      <c r="N44" s="22">
        <f>IF(F44=0,,ATAN(G44/F44))</f>
        <v>-0.76533396661803932</v>
      </c>
      <c r="O44" s="22">
        <f>ABS(DEGREES(N44))</f>
        <v>43.85040620521989</v>
      </c>
      <c r="P44" s="24" t="str">
        <f>TEXT(INT(O44),"00")</f>
        <v>43</v>
      </c>
      <c r="Q44" s="25" t="str">
        <f>TEXT((O44-P44)*60,"00")</f>
        <v>51</v>
      </c>
      <c r="R44" s="23" t="str">
        <f>IF(L44="",IF(F44&gt;0,"S","N"),"")</f>
        <v>N</v>
      </c>
      <c r="S44" s="25" t="str">
        <f>IF(L44="",IF(INT(Q44)=60,INT(P44+1),P44),"due")</f>
        <v>43</v>
      </c>
      <c r="T44" s="25" t="str">
        <f>IF(L44="",IF(INT(Q44)=60,"00",Q44),L44)</f>
        <v>51</v>
      </c>
      <c r="U44" s="24" t="str">
        <f>IF(L44="",IF(G44&gt;0,"W","E"),"")</f>
        <v>W</v>
      </c>
      <c r="V44" s="44"/>
      <c r="W44" s="22">
        <f>IF(S44="due",90*(I44+K44),S44+T44/60)</f>
        <v>43.85</v>
      </c>
      <c r="X44" s="22">
        <f>IF(R44="",W44,IF(R44="N",IF(U44="E",180+W44,180-W44),IF(U44="E",360-W44,W44)))</f>
        <v>136.15</v>
      </c>
      <c r="Y44" s="22">
        <f>RADIANS(X44)</f>
        <v>2.3762657765902797</v>
      </c>
      <c r="Z44" s="64"/>
      <c r="AA44" s="58">
        <f>-M44*COS(Y44)</f>
        <v>3.0500207725521964</v>
      </c>
      <c r="AB44" s="58">
        <f>-M44*SIN(Y44)</f>
        <v>-2.9299783765828771</v>
      </c>
      <c r="AC44" s="64"/>
      <c r="AD44" s="82">
        <f>$AA$40/$M$40*M44</f>
        <v>1.6385319535196958E-7</v>
      </c>
      <c r="AE44" s="82">
        <f>$AB$40/$M$40*M44</f>
        <v>-2.7103079702667802E-6</v>
      </c>
      <c r="AF44" s="22">
        <f>AA44-AD44</f>
        <v>3.0500206086990009</v>
      </c>
      <c r="AG44" s="22">
        <f>AB44-AE44</f>
        <v>-2.929975666274907</v>
      </c>
      <c r="AH44" s="64"/>
      <c r="AI44" s="25">
        <f>A44</f>
        <v>3</v>
      </c>
      <c r="AJ44" s="82">
        <f t="shared" si="1"/>
        <v>721114.02846609731</v>
      </c>
      <c r="AK44" s="82">
        <f t="shared" si="1"/>
        <v>458912.39496923931</v>
      </c>
      <c r="AL44" s="66"/>
      <c r="AM44" s="9" t="str">
        <f>IF(A45=0,A44&amp;" - 1",A44&amp;" - "&amp;A45)</f>
        <v>3 - 4</v>
      </c>
      <c r="AN44" s="18">
        <f>AN43+F43+F44</f>
        <v>-4.8500000000931323</v>
      </c>
      <c r="AO44" s="18">
        <f>AN44*G44</f>
        <v>-14.210500000239001</v>
      </c>
      <c r="AP44" s="9" t="str">
        <f>D44&amp;","&amp;C44</f>
        <v>458912.41,721113.61</v>
      </c>
    </row>
    <row r="45" spans="1:44" s="46" customFormat="1">
      <c r="A45" s="20">
        <f t="shared" ref="A45:A49" si="2">A44+1</f>
        <v>4</v>
      </c>
      <c r="B45" s="44"/>
      <c r="C45" s="60">
        <v>721116.66</v>
      </c>
      <c r="D45" s="60">
        <v>458909.48</v>
      </c>
      <c r="E45" s="79"/>
      <c r="F45" s="72">
        <f t="shared" ref="F45:F49" si="3">IF(C46=0,C45-$C$42,C45-C46)</f>
        <v>-52.989999999990687</v>
      </c>
      <c r="G45" s="72">
        <f t="shared" ref="G45:G49" si="4">IF(D46=0,D45-$D$42,D45-D46)</f>
        <v>-1.0599999999976717</v>
      </c>
      <c r="H45" s="76" t="str">
        <f t="shared" ref="H45:H49" si="5">IF(G45=0,IF(F45&gt;0,"South","North"),"")</f>
        <v/>
      </c>
      <c r="I45" s="76">
        <f t="shared" ref="I45:I49" si="6">IF(H45="North",2,IF(H45="",0,0))</f>
        <v>0</v>
      </c>
      <c r="J45" s="76" t="str">
        <f t="shared" ref="J45:J49" si="7">IF(F45=0,IF(G45&gt;0,"West","East"),"")</f>
        <v/>
      </c>
      <c r="K45" s="76">
        <f t="shared" ref="K45:K49" si="8">IF(J45="West",1,IF(J45="",0,3))</f>
        <v>0</v>
      </c>
      <c r="L45" s="76" t="str">
        <f t="shared" ref="L45:L49" si="9">H45&amp;J45</f>
        <v/>
      </c>
      <c r="M45" s="22">
        <f t="shared" ref="M45:M49" si="10">SQRT(F45^2+G45^2)</f>
        <v>53.000600939979989</v>
      </c>
      <c r="N45" s="22">
        <f t="shared" ref="N45:N49" si="11">IF(F45=0,,ATAN(G45/F45))</f>
        <v>2.0001106760747438E-2</v>
      </c>
      <c r="O45" s="22">
        <f t="shared" ref="O45:O49" si="12">ABS(DEGREES(N45))</f>
        <v>1.1459790029814054</v>
      </c>
      <c r="P45" s="24" t="str">
        <f t="shared" ref="P45:P49" si="13">TEXT(INT(O45),"00")</f>
        <v>01</v>
      </c>
      <c r="Q45" s="25" t="str">
        <f t="shared" ref="Q45:Q49" si="14">TEXT((O45-P45)*60,"00")</f>
        <v>09</v>
      </c>
      <c r="R45" s="23" t="str">
        <f t="shared" ref="R45:R49" si="15">IF(L45="",IF(F45&gt;0,"S","N"),"")</f>
        <v>N</v>
      </c>
      <c r="S45" s="25" t="str">
        <f t="shared" ref="S45:S49" si="16">IF(L45="",IF(INT(Q45)=60,INT(P45+1),P45),"due")</f>
        <v>01</v>
      </c>
      <c r="T45" s="25" t="str">
        <f t="shared" ref="T45:T49" si="17">IF(L45="",IF(INT(Q45)=60,"00",Q45),L45)</f>
        <v>09</v>
      </c>
      <c r="U45" s="24" t="str">
        <f t="shared" ref="U45:U49" si="18">IF(L45="",IF(G45&gt;0,"W","E"),"")</f>
        <v>E</v>
      </c>
      <c r="V45" s="44"/>
      <c r="W45" s="22">
        <f t="shared" ref="W45:W49" si="19">IF(S45="due",90*(I45+K45),S45+T45/60)</f>
        <v>1.1499999999999999</v>
      </c>
      <c r="X45" s="22">
        <f t="shared" ref="X45:X49" si="20">IF(R45="",W45,IF(R45="N",IF(U45="E",180+W45,180-W45),IF(U45="E",360-W45,W45)))</f>
        <v>181.15</v>
      </c>
      <c r="Y45" s="22">
        <f t="shared" ref="Y45:Y49" si="21">RADIANS(X45)</f>
        <v>3.161663939987728</v>
      </c>
      <c r="Z45" s="64"/>
      <c r="AA45" s="58">
        <f t="shared" ref="AA45:AA49" si="22">-M45*COS(Y45)</f>
        <v>52.989925479082643</v>
      </c>
      <c r="AB45" s="58">
        <f t="shared" ref="AB45:AB49" si="23">-M45*SIN(Y45)</f>
        <v>1.0637188163588278</v>
      </c>
      <c r="AC45" s="64"/>
      <c r="AD45" s="82">
        <f t="shared" ref="AD45:AD49" si="24">$AA$40/$M$40*M45</f>
        <v>2.0533458249713508E-6</v>
      </c>
      <c r="AE45" s="82">
        <f t="shared" ref="AE45:AE49" si="25">$AB$40/$M$40*M45</f>
        <v>-3.3964547003061989E-5</v>
      </c>
      <c r="AF45" s="22">
        <f t="shared" ref="AF45:AF49" si="26">AA45-AD45</f>
        <v>52.989923425736819</v>
      </c>
      <c r="AG45" s="22">
        <f t="shared" ref="AG45:AG49" si="27">AB45-AE45</f>
        <v>1.0637527809058309</v>
      </c>
      <c r="AH45" s="64"/>
      <c r="AI45" s="25">
        <f t="shared" ref="AI45:AI49" si="28">A45</f>
        <v>4</v>
      </c>
      <c r="AJ45" s="82">
        <f t="shared" ref="AJ45:AJ49" si="29">AJ44+AF44</f>
        <v>721117.07848670601</v>
      </c>
      <c r="AK45" s="82">
        <f t="shared" ref="AK45:AK49" si="30">AK44+AG44</f>
        <v>458909.46499357303</v>
      </c>
      <c r="AL45" s="66"/>
      <c r="AM45" s="9" t="str">
        <f t="shared" ref="AM45:AM49" si="31">IF(A46=0,A45&amp;" - 1",A45&amp;" - "&amp;A46)</f>
        <v>4 - 5</v>
      </c>
      <c r="AN45" s="18">
        <f t="shared" ref="AN45:AN49" si="32">AN44+F44+F45</f>
        <v>-60.890000000130385</v>
      </c>
      <c r="AO45" s="18">
        <f t="shared" ref="AO45:AO49" si="33">AN45*G45</f>
        <v>64.543399999996439</v>
      </c>
      <c r="AP45" s="9" t="str">
        <f t="shared" ref="AP45:AP49" si="34">D45&amp;","&amp;C45</f>
        <v>458909.48,721116.66</v>
      </c>
    </row>
    <row r="46" spans="1:44" s="46" customFormat="1">
      <c r="A46" s="20">
        <f t="shared" si="2"/>
        <v>5</v>
      </c>
      <c r="B46" s="44"/>
      <c r="C46" s="60">
        <v>721169.65</v>
      </c>
      <c r="D46" s="60">
        <v>458910.54</v>
      </c>
      <c r="E46" s="79"/>
      <c r="F46" s="72">
        <f t="shared" si="3"/>
        <v>-2.9499999999534339</v>
      </c>
      <c r="G46" s="72">
        <f t="shared" si="4"/>
        <v>-3.0599999999976717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4.2504235082766764</v>
      </c>
      <c r="N46" s="22">
        <f t="shared" si="11"/>
        <v>0.80369894865819402</v>
      </c>
      <c r="O46" s="22">
        <f t="shared" si="12"/>
        <v>46.048557757215953</v>
      </c>
      <c r="P46" s="24" t="str">
        <f t="shared" si="13"/>
        <v>46</v>
      </c>
      <c r="Q46" s="25" t="str">
        <f t="shared" si="14"/>
        <v>03</v>
      </c>
      <c r="R46" s="23" t="str">
        <f t="shared" si="15"/>
        <v>N</v>
      </c>
      <c r="S46" s="25" t="str">
        <f t="shared" si="16"/>
        <v>46</v>
      </c>
      <c r="T46" s="25" t="str">
        <f t="shared" si="17"/>
        <v>03</v>
      </c>
      <c r="U46" s="24" t="str">
        <f t="shared" si="18"/>
        <v>E</v>
      </c>
      <c r="V46" s="44"/>
      <c r="W46" s="22">
        <f t="shared" si="19"/>
        <v>46.05</v>
      </c>
      <c r="X46" s="22">
        <f t="shared" si="20"/>
        <v>226.05</v>
      </c>
      <c r="Y46" s="22">
        <f t="shared" si="21"/>
        <v>3.945316774133182</v>
      </c>
      <c r="Z46" s="64"/>
      <c r="AA46" s="58">
        <f t="shared" si="22"/>
        <v>2.9499229730501506</v>
      </c>
      <c r="AB46" s="58">
        <f t="shared" si="23"/>
        <v>3.0600742560895431</v>
      </c>
      <c r="AC46" s="64"/>
      <c r="AD46" s="82">
        <f t="shared" si="24"/>
        <v>1.6466963034935147E-7</v>
      </c>
      <c r="AE46" s="82">
        <f t="shared" si="25"/>
        <v>-2.7238126826762979E-6</v>
      </c>
      <c r="AF46" s="22">
        <f t="shared" si="26"/>
        <v>2.9499228083805202</v>
      </c>
      <c r="AG46" s="22">
        <f t="shared" si="27"/>
        <v>3.0600769799022256</v>
      </c>
      <c r="AH46" s="64"/>
      <c r="AI46" s="25">
        <f t="shared" si="28"/>
        <v>5</v>
      </c>
      <c r="AJ46" s="82">
        <f t="shared" si="29"/>
        <v>721170.06841013173</v>
      </c>
      <c r="AK46" s="82">
        <f t="shared" si="30"/>
        <v>458910.52874635393</v>
      </c>
      <c r="AL46" s="66"/>
      <c r="AM46" s="9" t="str">
        <f t="shared" si="31"/>
        <v>5 - 6</v>
      </c>
      <c r="AN46" s="18">
        <f t="shared" si="32"/>
        <v>-116.83000000007451</v>
      </c>
      <c r="AO46" s="18">
        <f t="shared" si="33"/>
        <v>357.499799999956</v>
      </c>
      <c r="AP46" s="9" t="str">
        <f t="shared" si="34"/>
        <v>458910.54,721169.65</v>
      </c>
    </row>
    <row r="47" spans="1:44" s="46" customFormat="1">
      <c r="A47" s="20">
        <f t="shared" si="2"/>
        <v>6</v>
      </c>
      <c r="B47" s="44"/>
      <c r="C47" s="60">
        <v>721172.6</v>
      </c>
      <c r="D47" s="60">
        <v>458913.6</v>
      </c>
      <c r="E47" s="79"/>
      <c r="F47" s="72">
        <f t="shared" si="3"/>
        <v>3.8199999999487773</v>
      </c>
      <c r="G47" s="72">
        <f t="shared" si="4"/>
        <v>-187.80999999999767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187.84884481944181</v>
      </c>
      <c r="N47" s="22">
        <f t="shared" si="11"/>
        <v>-1.5504594259478444</v>
      </c>
      <c r="O47" s="22">
        <f t="shared" si="12"/>
        <v>88.834781413087882</v>
      </c>
      <c r="P47" s="24" t="str">
        <f t="shared" si="13"/>
        <v>88</v>
      </c>
      <c r="Q47" s="25" t="str">
        <f t="shared" si="14"/>
        <v>50</v>
      </c>
      <c r="R47" s="23" t="str">
        <f t="shared" si="15"/>
        <v>S</v>
      </c>
      <c r="S47" s="25" t="str">
        <f t="shared" si="16"/>
        <v>88</v>
      </c>
      <c r="T47" s="25" t="str">
        <f t="shared" si="17"/>
        <v>50</v>
      </c>
      <c r="U47" s="24" t="str">
        <f t="shared" si="18"/>
        <v>E</v>
      </c>
      <c r="V47" s="44"/>
      <c r="W47" s="22">
        <f t="shared" si="19"/>
        <v>88.833333333333329</v>
      </c>
      <c r="X47" s="22">
        <f t="shared" si="20"/>
        <v>271.16666666666669</v>
      </c>
      <c r="Y47" s="22">
        <f t="shared" si="21"/>
        <v>4.7327511549912904</v>
      </c>
      <c r="Z47" s="64"/>
      <c r="AA47" s="58">
        <f t="shared" si="22"/>
        <v>-3.8247466635089884</v>
      </c>
      <c r="AB47" s="58">
        <f t="shared" si="23"/>
        <v>187.80990339425315</v>
      </c>
      <c r="AC47" s="64"/>
      <c r="AD47" s="82">
        <f t="shared" si="24"/>
        <v>7.2776276946839769E-6</v>
      </c>
      <c r="AE47" s="82">
        <f t="shared" si="25"/>
        <v>-1.2037978449651966E-4</v>
      </c>
      <c r="AF47" s="22">
        <f t="shared" si="26"/>
        <v>-3.8247539411366831</v>
      </c>
      <c r="AG47" s="22">
        <f t="shared" si="27"/>
        <v>187.81002377403766</v>
      </c>
      <c r="AH47" s="64"/>
      <c r="AI47" s="25">
        <f t="shared" si="28"/>
        <v>6</v>
      </c>
      <c r="AJ47" s="82">
        <f t="shared" si="29"/>
        <v>721173.01833294006</v>
      </c>
      <c r="AK47" s="82">
        <f t="shared" si="30"/>
        <v>458913.58882333385</v>
      </c>
      <c r="AL47" s="66"/>
      <c r="AM47" s="9" t="str">
        <f t="shared" si="31"/>
        <v>6 - 7</v>
      </c>
      <c r="AN47" s="18">
        <f t="shared" si="32"/>
        <v>-115.96000000007916</v>
      </c>
      <c r="AO47" s="18">
        <f t="shared" si="33"/>
        <v>21778.447600014599</v>
      </c>
      <c r="AP47" s="9" t="str">
        <f t="shared" si="34"/>
        <v>458913.6,721172.6</v>
      </c>
    </row>
    <row r="48" spans="1:44" s="46" customFormat="1">
      <c r="A48" s="20">
        <f t="shared" si="2"/>
        <v>7</v>
      </c>
      <c r="B48" s="44"/>
      <c r="C48" s="60">
        <v>721168.78</v>
      </c>
      <c r="D48" s="60">
        <v>459101.41</v>
      </c>
      <c r="E48" s="79"/>
      <c r="F48" s="72">
        <f t="shared" si="3"/>
        <v>3.0600000000558794</v>
      </c>
      <c r="G48" s="72">
        <f t="shared" si="4"/>
        <v>-2.9500000000116415</v>
      </c>
      <c r="H48" s="76" t="str">
        <f t="shared" si="5"/>
        <v/>
      </c>
      <c r="I48" s="76">
        <f t="shared" si="6"/>
        <v>0</v>
      </c>
      <c r="J48" s="76" t="str">
        <f t="shared" si="7"/>
        <v/>
      </c>
      <c r="K48" s="76">
        <f t="shared" si="8"/>
        <v>0</v>
      </c>
      <c r="L48" s="76" t="str">
        <f t="shared" si="9"/>
        <v/>
      </c>
      <c r="M48" s="22">
        <f t="shared" si="10"/>
        <v>4.2504235083589812</v>
      </c>
      <c r="N48" s="22">
        <f t="shared" si="11"/>
        <v>-0.76709737813705703</v>
      </c>
      <c r="O48" s="22">
        <f t="shared" si="12"/>
        <v>43.951442242804355</v>
      </c>
      <c r="P48" s="24" t="str">
        <f t="shared" si="13"/>
        <v>43</v>
      </c>
      <c r="Q48" s="25" t="str">
        <f t="shared" si="14"/>
        <v>57</v>
      </c>
      <c r="R48" s="23" t="str">
        <f t="shared" si="15"/>
        <v>S</v>
      </c>
      <c r="S48" s="25" t="str">
        <f t="shared" si="16"/>
        <v>43</v>
      </c>
      <c r="T48" s="25" t="str">
        <f t="shared" si="17"/>
        <v>57</v>
      </c>
      <c r="U48" s="24" t="str">
        <f t="shared" si="18"/>
        <v>E</v>
      </c>
      <c r="V48" s="44"/>
      <c r="W48" s="22">
        <f t="shared" si="19"/>
        <v>43.95</v>
      </c>
      <c r="X48" s="22">
        <f t="shared" si="20"/>
        <v>316.05</v>
      </c>
      <c r="Y48" s="22">
        <f t="shared" si="21"/>
        <v>5.516113100928079</v>
      </c>
      <c r="Z48" s="64"/>
      <c r="AA48" s="58">
        <f t="shared" si="22"/>
        <v>-3.0600742561487988</v>
      </c>
      <c r="AB48" s="58">
        <f t="shared" si="23"/>
        <v>2.949922973107272</v>
      </c>
      <c r="AC48" s="64"/>
      <c r="AD48" s="82">
        <f t="shared" si="24"/>
        <v>1.6466963035254013E-7</v>
      </c>
      <c r="AE48" s="82">
        <f t="shared" si="25"/>
        <v>-2.7238126827290414E-6</v>
      </c>
      <c r="AF48" s="22">
        <f t="shared" si="26"/>
        <v>-3.0600744208184292</v>
      </c>
      <c r="AG48" s="22">
        <f t="shared" si="27"/>
        <v>2.9499256969199545</v>
      </c>
      <c r="AH48" s="64"/>
      <c r="AI48" s="25">
        <f t="shared" si="28"/>
        <v>7</v>
      </c>
      <c r="AJ48" s="82">
        <f t="shared" si="29"/>
        <v>721169.19357899891</v>
      </c>
      <c r="AK48" s="82">
        <f t="shared" si="30"/>
        <v>459101.39884710789</v>
      </c>
      <c r="AL48" s="66"/>
      <c r="AM48" s="9" t="str">
        <f t="shared" si="31"/>
        <v>7 - 8</v>
      </c>
      <c r="AN48" s="18">
        <f t="shared" si="32"/>
        <v>-109.08000000007451</v>
      </c>
      <c r="AO48" s="18">
        <f t="shared" si="33"/>
        <v>321.78600000148964</v>
      </c>
      <c r="AP48" s="9" t="str">
        <f t="shared" si="34"/>
        <v>459101.41,721168.78</v>
      </c>
    </row>
    <row r="49" spans="1:42" s="46" customFormat="1">
      <c r="A49" s="20">
        <f t="shared" si="2"/>
        <v>8</v>
      </c>
      <c r="B49" s="44"/>
      <c r="C49" s="60">
        <v>721165.72</v>
      </c>
      <c r="D49" s="60">
        <v>459104.36</v>
      </c>
      <c r="E49" s="79"/>
      <c r="F49" s="72">
        <f t="shared" si="3"/>
        <v>53.010000000009313</v>
      </c>
      <c r="G49" s="72">
        <f t="shared" si="4"/>
        <v>1.0599999999976717</v>
      </c>
      <c r="H49" s="76" t="str">
        <f t="shared" si="5"/>
        <v/>
      </c>
      <c r="I49" s="76">
        <f t="shared" si="6"/>
        <v>0</v>
      </c>
      <c r="J49" s="76" t="str">
        <f t="shared" si="7"/>
        <v/>
      </c>
      <c r="K49" s="76">
        <f t="shared" si="8"/>
        <v>0</v>
      </c>
      <c r="L49" s="76" t="str">
        <f t="shared" si="9"/>
        <v/>
      </c>
      <c r="M49" s="22">
        <f t="shared" si="10"/>
        <v>53.020596941198072</v>
      </c>
      <c r="N49" s="22">
        <f t="shared" si="11"/>
        <v>1.9993562608321646E-2</v>
      </c>
      <c r="O49" s="22">
        <f t="shared" si="12"/>
        <v>1.1455467548874041</v>
      </c>
      <c r="P49" s="24" t="str">
        <f t="shared" si="13"/>
        <v>01</v>
      </c>
      <c r="Q49" s="25" t="str">
        <f t="shared" si="14"/>
        <v>09</v>
      </c>
      <c r="R49" s="23" t="str">
        <f t="shared" si="15"/>
        <v>S</v>
      </c>
      <c r="S49" s="25" t="str">
        <f t="shared" si="16"/>
        <v>01</v>
      </c>
      <c r="T49" s="25" t="str">
        <f t="shared" si="17"/>
        <v>09</v>
      </c>
      <c r="U49" s="24" t="str">
        <f t="shared" si="18"/>
        <v>W</v>
      </c>
      <c r="V49" s="44"/>
      <c r="W49" s="22">
        <f t="shared" si="19"/>
        <v>1.1499999999999999</v>
      </c>
      <c r="X49" s="22">
        <f t="shared" si="20"/>
        <v>1.1499999999999999</v>
      </c>
      <c r="Y49" s="22">
        <f t="shared" si="21"/>
        <v>2.007128639793479E-2</v>
      </c>
      <c r="Z49" s="64"/>
      <c r="AA49" s="58">
        <f t="shared" si="22"/>
        <v>-53.009917452676028</v>
      </c>
      <c r="AB49" s="58">
        <f t="shared" si="23"/>
        <v>-1.0641201348791933</v>
      </c>
      <c r="AC49" s="64"/>
      <c r="AD49" s="82">
        <f t="shared" si="24"/>
        <v>2.0541205087464226E-6</v>
      </c>
      <c r="AE49" s="82">
        <f t="shared" si="25"/>
        <v>-3.3977361105377808E-5</v>
      </c>
      <c r="AF49" s="22">
        <f t="shared" si="26"/>
        <v>-53.009919506796535</v>
      </c>
      <c r="AG49" s="22">
        <f t="shared" si="27"/>
        <v>-1.064086157518088</v>
      </c>
      <c r="AH49" s="64"/>
      <c r="AI49" s="25">
        <f t="shared" si="28"/>
        <v>8</v>
      </c>
      <c r="AJ49" s="82">
        <f t="shared" si="29"/>
        <v>721166.13350457815</v>
      </c>
      <c r="AK49" s="82">
        <f t="shared" si="30"/>
        <v>459104.34877280483</v>
      </c>
      <c r="AL49" s="66"/>
      <c r="AM49" s="9" t="str">
        <f t="shared" si="31"/>
        <v>8 - 1</v>
      </c>
      <c r="AN49" s="18">
        <f t="shared" si="32"/>
        <v>-53.010000000009313</v>
      </c>
      <c r="AO49" s="18">
        <f t="shared" si="33"/>
        <v>-56.190599999886452</v>
      </c>
      <c r="AP49" s="9" t="str">
        <f t="shared" si="34"/>
        <v>459104.36,721165.72</v>
      </c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topLeftCell="A25" workbookViewId="0">
      <selection activeCell="D55" sqref="D55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100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101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82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102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2408.8090000000175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1204.4045000000087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2.9593136880040178E-3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47186.019839519082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47000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47000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139.63823439351796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6.6954758357007371E-4</v>
      </c>
      <c r="AB40" s="91">
        <f>SUM(AB42:AB65536)</f>
        <v>2.8825758510997446E-3</v>
      </c>
      <c r="AC40" s="91"/>
      <c r="AD40" s="91">
        <f>SUM(AD42:AD65536)</f>
        <v>6.6954758357007371E-4</v>
      </c>
      <c r="AE40" s="91">
        <f>SUM(AE42:AE65536)</f>
        <v>2.8825758510997446E-3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720981.14716801501</v>
      </c>
      <c r="AK40" s="92">
        <f>AK44+AG44</f>
        <v>458993.71003476914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285.45999999996275</v>
      </c>
      <c r="G41" s="72">
        <f>IF(D42=0,D41-$D$41,D41-D42)</f>
        <v>3486.2699999999604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3497.9373814434848</v>
      </c>
      <c r="N41" s="36">
        <f>IF(F41=0,,ATAN(G41/F41))</f>
        <v>1.4890973776291254</v>
      </c>
      <c r="O41" s="36">
        <f>ABS(DEGREES(N41))</f>
        <v>85.318995022147462</v>
      </c>
      <c r="P41" s="37" t="str">
        <f>TEXT(INT(O41),"00")</f>
        <v>85</v>
      </c>
      <c r="Q41" s="38" t="str">
        <f>TEXT((O41-P41)*60,"00")</f>
        <v>19</v>
      </c>
      <c r="R41" s="39" t="str">
        <f>IF(L41="",IF(F41&gt;0,"S","N"),"")</f>
        <v>S</v>
      </c>
      <c r="S41" s="25" t="str">
        <f>IF(L41="",IF(INT(Q41)=60,INT(P41+1),P41),"due")</f>
        <v>85</v>
      </c>
      <c r="T41" s="38" t="str">
        <f>IF(L41="",IF(INT(Q41)=60,"00",Q41),L41)</f>
        <v>19</v>
      </c>
      <c r="U41" s="40" t="str">
        <f>IF(L41="",IF(G41&gt;0,"W","E"),"")</f>
        <v>W</v>
      </c>
      <c r="V41" s="41"/>
      <c r="W41" s="22">
        <f>IF(S41="due",90*(I41+K41),S41+T41/60)</f>
        <v>85.316666666666663</v>
      </c>
      <c r="X41" s="22">
        <f>IF(R41="",W41,IF(R41="N",IF(U41="E",180+W41,180-W41),IF(U41="E",360-W41,W41)))</f>
        <v>85.316666666666663</v>
      </c>
      <c r="Y41" s="22">
        <f>RADIANS(X41)</f>
        <v>1.4890567401598287</v>
      </c>
      <c r="Z41" s="64"/>
      <c r="AA41" s="58">
        <f>-M41*COS(Y41)</f>
        <v>-285.60167295430404</v>
      </c>
      <c r="AB41" s="58">
        <f>-M41*SIN(Y41)</f>
        <v>-3486.2583967493583</v>
      </c>
      <c r="AC41" s="64"/>
      <c r="AD41" s="22">
        <v>0</v>
      </c>
      <c r="AE41" s="22">
        <v>0</v>
      </c>
      <c r="AF41" s="22">
        <f t="shared" ref="AF41:AG43" si="0">AA41-AD41</f>
        <v>-285.60167295430404</v>
      </c>
      <c r="AG41" s="22">
        <f t="shared" si="0"/>
        <v>-3486.2583967493583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720943.16</v>
      </c>
      <c r="D42" s="60">
        <v>458963.95</v>
      </c>
      <c r="E42" s="79"/>
      <c r="F42" s="72">
        <f>IF(C43=0,C42-$C$42,C42-C43)</f>
        <v>-41.71999999997206</v>
      </c>
      <c r="G42" s="72">
        <f>IF(D43=0,D42-$D$42,D42-D43)</f>
        <v>-0.84999999997671694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41.728658018172943</v>
      </c>
      <c r="N42" s="36">
        <f>IF(F42=0,,ATAN(G42/F42))</f>
        <v>2.0371103032997412E-2</v>
      </c>
      <c r="O42" s="36">
        <f>ABS(DEGREES(N42))</f>
        <v>1.1671782278169023</v>
      </c>
      <c r="P42" s="37" t="str">
        <f>TEXT(INT(O42),"00")</f>
        <v>01</v>
      </c>
      <c r="Q42" s="38" t="str">
        <f>TEXT((O42-P42)*60,"00")</f>
        <v>10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10</v>
      </c>
      <c r="U42" s="40" t="str">
        <f>IF(L42="",IF(G42&gt;0,"W","E"),"")</f>
        <v>E</v>
      </c>
      <c r="V42" s="44"/>
      <c r="W42" s="22">
        <f>IF(S42="due",90*(I42+K42),S42+T42/60)</f>
        <v>1.1666666666666667</v>
      </c>
      <c r="X42" s="22">
        <f>IF(R42="",W42,IF(R42="N",IF(U42="E",180+W42,180-W42),IF(U42="E",360-W42,W42)))</f>
        <v>181.16666666666666</v>
      </c>
      <c r="Y42" s="22">
        <f>RADIANS(X42)</f>
        <v>3.1619548281963934</v>
      </c>
      <c r="Z42" s="64"/>
      <c r="AA42" s="58">
        <f>-M42*COS(Y42)</f>
        <v>41.720007587471606</v>
      </c>
      <c r="AB42" s="58">
        <f>-M42*SIN(Y42)</f>
        <v>0.84962750599354908</v>
      </c>
      <c r="AC42" s="64"/>
      <c r="AD42" s="82">
        <f>$AA$40/$M$40*M42</f>
        <v>2.0008361078924258E-4</v>
      </c>
      <c r="AE42" s="82">
        <f>$AB$40/$M$40*M42</f>
        <v>8.6141179329870393E-4</v>
      </c>
      <c r="AF42" s="22">
        <f t="shared" si="0"/>
        <v>41.719807503860814</v>
      </c>
      <c r="AG42" s="22">
        <f t="shared" si="0"/>
        <v>0.8487660942002504</v>
      </c>
      <c r="AH42" s="63"/>
      <c r="AI42" s="38">
        <f>A42</f>
        <v>1</v>
      </c>
      <c r="AJ42" s="82">
        <f t="shared" ref="AJ42:AK44" si="1">AJ41+AF41</f>
        <v>720943.01832704572</v>
      </c>
      <c r="AK42" s="82">
        <f t="shared" si="1"/>
        <v>458963.96160325059</v>
      </c>
      <c r="AL42" s="66"/>
      <c r="AM42" s="9" t="str">
        <f>IF(A43=0,A42&amp;" - 1",A42&amp;" - "&amp;A43)</f>
        <v>1 - 2</v>
      </c>
      <c r="AN42" s="18">
        <f>F42</f>
        <v>-41.71999999997206</v>
      </c>
      <c r="AO42" s="18">
        <f>AN42*G42</f>
        <v>35.461999999004881</v>
      </c>
      <c r="AP42" s="9" t="str">
        <f>D42&amp;","&amp;C42</f>
        <v>458963.95,720943.16</v>
      </c>
    </row>
    <row r="43" spans="1:44">
      <c r="A43" s="20">
        <f>A42+1</f>
        <v>2</v>
      </c>
      <c r="B43" s="44"/>
      <c r="C43" s="60">
        <v>720984.88</v>
      </c>
      <c r="D43" s="60">
        <v>458964.8</v>
      </c>
      <c r="E43" s="79"/>
      <c r="F43" s="72">
        <f>IF(C44=0,C43-$C$42,C43-C44)</f>
        <v>0.52000000001862645</v>
      </c>
      <c r="G43" s="72">
        <f>IF(D44=0,D43-$D$42,D43-D44)</f>
        <v>-25.960000000020955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25.965207490045355</v>
      </c>
      <c r="N43" s="36">
        <f>IF(F43=0,,ATAN(G43/F43))</f>
        <v>-1.5507681885207745</v>
      </c>
      <c r="O43" s="36">
        <f>ABS(DEGREES(N43))</f>
        <v>88.852472205388381</v>
      </c>
      <c r="P43" s="37" t="str">
        <f>TEXT(INT(O43),"00")</f>
        <v>88</v>
      </c>
      <c r="Q43" s="38" t="str">
        <f>TEXT((O43-P43)*60,"00")</f>
        <v>51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51</v>
      </c>
      <c r="U43" s="40" t="str">
        <f>IF(L43="",IF(G43&gt;0,"W","E"),"")</f>
        <v>E</v>
      </c>
      <c r="V43" s="44"/>
      <c r="W43" s="22">
        <f>IF(S43="due",90*(I43+K43),S43+T43/60)</f>
        <v>88.85</v>
      </c>
      <c r="X43" s="22">
        <f>IF(R43="",W43,IF(R43="N",IF(U43="E",180+W43,180-W43),IF(U43="E",360-W43,W43)))</f>
        <v>271.14999999999998</v>
      </c>
      <c r="Y43" s="22">
        <f>RADIANS(X43)</f>
        <v>4.7324602667826241</v>
      </c>
      <c r="Z43" s="64"/>
      <c r="AA43" s="58">
        <f>-M43*COS(Y43)</f>
        <v>-0.52112012482838366</v>
      </c>
      <c r="AB43" s="58">
        <f>-M43*SIN(Y43)</f>
        <v>25.959977538830927</v>
      </c>
      <c r="AC43" s="64"/>
      <c r="AD43" s="82">
        <f>$AA$40/$M$40*M43</f>
        <v>1.244998693041514E-4</v>
      </c>
      <c r="AE43" s="82">
        <f>$AB$40/$M$40*M43</f>
        <v>5.3600419974282739E-4</v>
      </c>
      <c r="AF43" s="22">
        <f t="shared" si="0"/>
        <v>-0.52124462469768784</v>
      </c>
      <c r="AG43" s="22">
        <f t="shared" si="0"/>
        <v>25.959441534631186</v>
      </c>
      <c r="AH43" s="64"/>
      <c r="AI43" s="25">
        <f>A43</f>
        <v>2</v>
      </c>
      <c r="AJ43" s="82">
        <f t="shared" si="1"/>
        <v>720984.73813454958</v>
      </c>
      <c r="AK43" s="82">
        <f t="shared" si="1"/>
        <v>458964.81036934478</v>
      </c>
      <c r="AL43" s="66"/>
      <c r="AM43" s="9" t="str">
        <f>IF(A44=0,A43&amp;" - 1",A43&amp;" - "&amp;A44)</f>
        <v>2 - 3</v>
      </c>
      <c r="AN43" s="18">
        <f>AN42+F42+F43</f>
        <v>-82.919999999925494</v>
      </c>
      <c r="AO43" s="18">
        <f>AN43*G43</f>
        <v>2152.6031999998036</v>
      </c>
      <c r="AP43" s="9" t="str">
        <f>D43&amp;","&amp;C43</f>
        <v>458964.8,720984.88</v>
      </c>
    </row>
    <row r="44" spans="1:44" s="46" customFormat="1">
      <c r="A44" s="20">
        <f>A43+1</f>
        <v>3</v>
      </c>
      <c r="B44" s="44"/>
      <c r="C44" s="60">
        <v>720984.36</v>
      </c>
      <c r="D44" s="60">
        <v>458990.76</v>
      </c>
      <c r="E44" s="79"/>
      <c r="F44" s="72">
        <f>IF(C45=0,C44-$C$42,C44-C45)</f>
        <v>3.0699999999487773</v>
      </c>
      <c r="G44" s="72">
        <f>IF(D45=0,D44-$D$42,D44-D45)</f>
        <v>-2.9400000000023283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4.2507058237073032</v>
      </c>
      <c r="N44" s="22">
        <f>IF(F44=0,,ATAN(G44/F44))</f>
        <v>-0.76377092035513161</v>
      </c>
      <c r="O44" s="22">
        <f>ABS(DEGREES(N44))</f>
        <v>43.760850251171583</v>
      </c>
      <c r="P44" s="24" t="str">
        <f>TEXT(INT(O44),"00")</f>
        <v>43</v>
      </c>
      <c r="Q44" s="25" t="str">
        <f>TEXT((O44-P44)*60,"00")</f>
        <v>46</v>
      </c>
      <c r="R44" s="23" t="str">
        <f>IF(L44="",IF(F44&gt;0,"S","N"),"")</f>
        <v>S</v>
      </c>
      <c r="S44" s="25" t="str">
        <f>IF(L44="",IF(INT(Q44)=60,INT(P44+1),P44),"due")</f>
        <v>43</v>
      </c>
      <c r="T44" s="25" t="str">
        <f>IF(L44="",IF(INT(Q44)=60,"00",Q44),L44)</f>
        <v>46</v>
      </c>
      <c r="U44" s="24" t="str">
        <f>IF(L44="",IF(G44&gt;0,"W","E"),"")</f>
        <v>E</v>
      </c>
      <c r="V44" s="44"/>
      <c r="W44" s="22">
        <f>IF(S44="due",90*(I44+K44),S44+T44/60)</f>
        <v>43.766666666666666</v>
      </c>
      <c r="X44" s="22">
        <f>IF(R44="",W44,IF(R44="N",IF(U44="E",180+W44,180-W44),IF(U44="E",360-W44,W44)))</f>
        <v>316.23333333333335</v>
      </c>
      <c r="Y44" s="22">
        <f>RADIANS(X44)</f>
        <v>5.5193128712234021</v>
      </c>
      <c r="Z44" s="64"/>
      <c r="AA44" s="58">
        <f>-M44*COS(Y44)</f>
        <v>-3.0697015282633791</v>
      </c>
      <c r="AB44" s="58">
        <f>-M44*SIN(Y44)</f>
        <v>2.9403116377480565</v>
      </c>
      <c r="AC44" s="64"/>
      <c r="AD44" s="82">
        <f>$AA$40/$M$40*M44</f>
        <v>2.0381594089122762E-5</v>
      </c>
      <c r="AE44" s="82">
        <f>$AB$40/$M$40*M44</f>
        <v>8.774804415685527E-5</v>
      </c>
      <c r="AF44" s="22">
        <f>AA44-AD44</f>
        <v>-3.069721909857468</v>
      </c>
      <c r="AG44" s="22">
        <f>AB44-AE44</f>
        <v>2.9402238897038995</v>
      </c>
      <c r="AH44" s="64"/>
      <c r="AI44" s="25">
        <f>A44</f>
        <v>3</v>
      </c>
      <c r="AJ44" s="82">
        <f t="shared" si="1"/>
        <v>720984.21688992484</v>
      </c>
      <c r="AK44" s="82">
        <f t="shared" si="1"/>
        <v>458990.76981087943</v>
      </c>
      <c r="AL44" s="66"/>
      <c r="AM44" s="9" t="str">
        <f>IF(A45=0,A44&amp;" - 1",A44&amp;" - "&amp;A45)</f>
        <v>3 - 4</v>
      </c>
      <c r="AN44" s="18">
        <f>AN43+F43+F44</f>
        <v>-79.32999999995809</v>
      </c>
      <c r="AO44" s="18">
        <f>AN44*G44</f>
        <v>233.2302000000615</v>
      </c>
      <c r="AP44" s="9" t="str">
        <f>D44&amp;","&amp;C44</f>
        <v>458990.76,720984.36</v>
      </c>
    </row>
    <row r="45" spans="1:44" s="46" customFormat="1">
      <c r="A45" s="20">
        <f t="shared" ref="A45:A46" si="2">A44+1</f>
        <v>4</v>
      </c>
      <c r="B45" s="44"/>
      <c r="C45" s="60">
        <v>720981.29</v>
      </c>
      <c r="D45" s="60">
        <v>458993.7</v>
      </c>
      <c r="E45" s="79"/>
      <c r="F45" s="72">
        <f t="shared" ref="F45:F46" si="3">IF(C46=0,C45-$C$42,C45-C46)</f>
        <v>38.710000000079162</v>
      </c>
      <c r="G45" s="72">
        <f t="shared" ref="G45:G46" si="4">IF(D46=0,D45-$D$42,D45-D46)</f>
        <v>0.78000000002793968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38.717857637092635</v>
      </c>
      <c r="N45" s="22">
        <f t="shared" ref="N45:N46" si="11">IF(F45=0,,ATAN(G45/F45))</f>
        <v>2.0147105699940479E-2</v>
      </c>
      <c r="O45" s="22">
        <f t="shared" ref="O45:O46" si="12">ABS(DEGREES(N45))</f>
        <v>1.1543441260105538</v>
      </c>
      <c r="P45" s="24" t="str">
        <f t="shared" ref="P45:P46" si="13">TEXT(INT(O45),"00")</f>
        <v>01</v>
      </c>
      <c r="Q45" s="25" t="str">
        <f t="shared" ref="Q45:Q46" si="14">TEXT((O45-P45)*60,"00")</f>
        <v>09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09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1.1499999999999999</v>
      </c>
      <c r="X45" s="22">
        <f t="shared" ref="X45:X46" si="20">IF(R45="",W45,IF(R45="N",IF(U45="E",180+W45,180-W45),IF(U45="E",360-W45,W45)))</f>
        <v>1.1499999999999999</v>
      </c>
      <c r="Y45" s="22">
        <f t="shared" ref="Y45:Y46" si="21">RADIANS(X45)</f>
        <v>2.007128639793479E-2</v>
      </c>
      <c r="Z45" s="64"/>
      <c r="AA45" s="58">
        <f t="shared" ref="AA45:AA46" si="22">-M45*COS(Y45)</f>
        <v>-38.710059027871168</v>
      </c>
      <c r="AB45" s="58">
        <f t="shared" ref="AB45:AB46" si="23">-M45*SIN(Y45)</f>
        <v>-0.7770650326081644</v>
      </c>
      <c r="AC45" s="64"/>
      <c r="AD45" s="82">
        <f t="shared" ref="AD45:AD46" si="24">$AA$40/$M$40*M45</f>
        <v>1.8564720568486985E-4</v>
      </c>
      <c r="AE45" s="82">
        <f t="shared" ref="AE45:AE46" si="25">$AB$40/$M$40*M45</f>
        <v>7.992593283332282E-4</v>
      </c>
      <c r="AF45" s="22">
        <f t="shared" ref="AF45:AF46" si="26">AA45-AD45</f>
        <v>-38.710244675076851</v>
      </c>
      <c r="AG45" s="22">
        <f t="shared" ref="AG45:AG46" si="27">AB45-AE45</f>
        <v>-0.77786429193649764</v>
      </c>
      <c r="AH45" s="64"/>
      <c r="AI45" s="25">
        <f t="shared" ref="AI45:AI46" si="28">A45</f>
        <v>4</v>
      </c>
      <c r="AJ45" s="82">
        <f t="shared" ref="AJ45:AJ46" si="29">AJ44+AF44</f>
        <v>720981.14716801501</v>
      </c>
      <c r="AK45" s="82">
        <f t="shared" ref="AK45:AK46" si="30">AK44+AG44</f>
        <v>458993.71003476914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-37.549999999930151</v>
      </c>
      <c r="AO45" s="18">
        <f t="shared" ref="AO45:AO46" si="33">AN45*G45</f>
        <v>-29.289000000994651</v>
      </c>
      <c r="AP45" s="9" t="str">
        <f t="shared" ref="AP45:AP46" si="34">D45&amp;","&amp;C45</f>
        <v>458993.7,720981.29</v>
      </c>
    </row>
    <row r="46" spans="1:44" s="46" customFormat="1">
      <c r="A46" s="20">
        <f t="shared" si="2"/>
        <v>5</v>
      </c>
      <c r="B46" s="44"/>
      <c r="C46" s="60">
        <v>720942.58</v>
      </c>
      <c r="D46" s="60">
        <v>458992.92</v>
      </c>
      <c r="E46" s="79"/>
      <c r="F46" s="72">
        <f t="shared" si="3"/>
        <v>-0.58000000007450581</v>
      </c>
      <c r="G46" s="72">
        <f t="shared" si="4"/>
        <v>28.96999999997206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28.975805424499725</v>
      </c>
      <c r="N46" s="22">
        <f t="shared" si="11"/>
        <v>-1.5507782900284228</v>
      </c>
      <c r="O46" s="22">
        <f t="shared" si="12"/>
        <v>88.853050979143347</v>
      </c>
      <c r="P46" s="24" t="str">
        <f t="shared" si="13"/>
        <v>88</v>
      </c>
      <c r="Q46" s="25" t="str">
        <f t="shared" si="14"/>
        <v>51</v>
      </c>
      <c r="R46" s="23" t="str">
        <f t="shared" si="15"/>
        <v>N</v>
      </c>
      <c r="S46" s="25" t="str">
        <f t="shared" si="16"/>
        <v>88</v>
      </c>
      <c r="T46" s="25" t="str">
        <f t="shared" si="17"/>
        <v>51</v>
      </c>
      <c r="U46" s="24" t="str">
        <f t="shared" si="18"/>
        <v>W</v>
      </c>
      <c r="V46" s="44"/>
      <c r="W46" s="22">
        <f t="shared" si="19"/>
        <v>88.85</v>
      </c>
      <c r="X46" s="22">
        <f t="shared" si="20"/>
        <v>91.15</v>
      </c>
      <c r="Y46" s="22">
        <f t="shared" si="21"/>
        <v>1.5908676131928314</v>
      </c>
      <c r="Z46" s="64"/>
      <c r="AA46" s="58">
        <f t="shared" si="22"/>
        <v>0.58154264107489717</v>
      </c>
      <c r="AB46" s="58">
        <f t="shared" si="23"/>
        <v>-28.969969074113269</v>
      </c>
      <c r="AC46" s="64"/>
      <c r="AD46" s="82">
        <f t="shared" si="24"/>
        <v>1.389353037026871E-4</v>
      </c>
      <c r="AE46" s="82">
        <f t="shared" si="25"/>
        <v>5.9815248556812988E-4</v>
      </c>
      <c r="AF46" s="22">
        <f t="shared" si="26"/>
        <v>0.58140370577119449</v>
      </c>
      <c r="AG46" s="22">
        <f t="shared" si="27"/>
        <v>-28.970567226598838</v>
      </c>
      <c r="AH46" s="64"/>
      <c r="AI46" s="25">
        <f t="shared" si="28"/>
        <v>5</v>
      </c>
      <c r="AJ46" s="82">
        <f t="shared" si="29"/>
        <v>720942.43692333996</v>
      </c>
      <c r="AK46" s="82">
        <f t="shared" si="30"/>
        <v>458992.93217047723</v>
      </c>
      <c r="AL46" s="66"/>
      <c r="AM46" s="9" t="str">
        <f t="shared" si="31"/>
        <v>5 - 1</v>
      </c>
      <c r="AN46" s="18">
        <f t="shared" si="32"/>
        <v>0.58000000007450581</v>
      </c>
      <c r="AO46" s="18">
        <f t="shared" si="33"/>
        <v>16.802600002142228</v>
      </c>
      <c r="AP46" s="9" t="str">
        <f t="shared" si="34"/>
        <v>458992.92,720942.58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opLeftCell="A17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72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2839.3390000030254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1419.6695000015127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7.5312523262882026E-3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20532.560204486239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21000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21000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154.63589180468955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-8.7093534251891924E-4</v>
      </c>
      <c r="AB40" s="91">
        <f>SUM(AB42:AB65536)</f>
        <v>7.4807241114328571E-3</v>
      </c>
      <c r="AC40" s="91"/>
      <c r="AD40" s="91">
        <f>SUM(AD42:AD65536)</f>
        <v>-8.7093534251891935E-4</v>
      </c>
      <c r="AE40" s="91">
        <f>SUM(AE42:AE65536)</f>
        <v>7.4807241114328571E-3</v>
      </c>
      <c r="AF40" s="91">
        <f>SUM(AF42:AF65536)</f>
        <v>0</v>
      </c>
      <c r="AG40" s="91">
        <f>SUM(AG42:AG65536)</f>
        <v>2.4424906541753444E-15</v>
      </c>
      <c r="AH40" s="92"/>
      <c r="AI40" s="93">
        <v>1</v>
      </c>
      <c r="AJ40" s="92">
        <f>AJ44+AF44</f>
        <v>721093.78917567711</v>
      </c>
      <c r="AK40" s="92">
        <f>AK44+AG44</f>
        <v>458912.03828956041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185.1600000000326</v>
      </c>
      <c r="G41" s="72">
        <f>IF(D42=0,D41-$D$41,D41-D42)</f>
        <v>3513.3099999999977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3518.185808296656</v>
      </c>
      <c r="N41" s="36">
        <f>IF(F41=0,,ATAN(G41/F41))</f>
        <v>1.5181426028328295</v>
      </c>
      <c r="O41" s="36">
        <f>ABS(DEGREES(N41))</f>
        <v>86.983163841326714</v>
      </c>
      <c r="P41" s="37" t="str">
        <f>TEXT(INT(O41),"00")</f>
        <v>86</v>
      </c>
      <c r="Q41" s="38" t="str">
        <f>TEXT((O41-P41)*60,"00")</f>
        <v>59</v>
      </c>
      <c r="R41" s="39" t="str">
        <f>IF(L41="",IF(F41&gt;0,"S","N"),"")</f>
        <v>S</v>
      </c>
      <c r="S41" s="25" t="str">
        <f>IF(L41="",IF(INT(Q41)=60,INT(P41+1),P41),"due")</f>
        <v>86</v>
      </c>
      <c r="T41" s="38" t="str">
        <f>IF(L41="",IF(INT(Q41)=60,"00",Q41),L41)</f>
        <v>59</v>
      </c>
      <c r="U41" s="40" t="str">
        <f>IF(L41="",IF(G41&gt;0,"W","E"),"")</f>
        <v>W</v>
      </c>
      <c r="V41" s="41"/>
      <c r="W41" s="22">
        <f>IF(S41="due",90*(I41+K41),S41+T41/60)</f>
        <v>86.983333333333334</v>
      </c>
      <c r="X41" s="22">
        <f>IF(R41="",W41,IF(R41="N",IF(U41="E",180+W41,180-W41),IF(U41="E",360-W41,W41)))</f>
        <v>86.983333333333334</v>
      </c>
      <c r="Y41" s="22">
        <f>RADIANS(X41)</f>
        <v>1.518145561026401</v>
      </c>
      <c r="Z41" s="64"/>
      <c r="AA41" s="58">
        <f>-M41*COS(Y41)</f>
        <v>-185.14960694816588</v>
      </c>
      <c r="AB41" s="58">
        <f>-M41*SIN(Y41)</f>
        <v>-3513.3105477237468</v>
      </c>
      <c r="AC41" s="64"/>
      <c r="AD41" s="22">
        <v>0</v>
      </c>
      <c r="AE41" s="22">
        <v>0</v>
      </c>
      <c r="AF41" s="22">
        <f t="shared" ref="AF41:AG43" si="0">AA41-AD41</f>
        <v>-185.14960694816588</v>
      </c>
      <c r="AG41" s="22">
        <f t="shared" si="0"/>
        <v>-3513.3105477237468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721043.46</v>
      </c>
      <c r="D42" s="60">
        <v>458936.91</v>
      </c>
      <c r="E42" s="79"/>
      <c r="F42" s="72">
        <f>IF(C43=0,C42-$C$42,C42-C43)</f>
        <v>-1.590000000083819</v>
      </c>
      <c r="G42" s="72">
        <f>IF(D43=0,D42-$D$42,D42-D43)</f>
        <v>28.869999999995343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28.913751053780583</v>
      </c>
      <c r="N42" s="36">
        <f>IF(F42=0,,ATAN(G42/F42))</f>
        <v>-1.5157774378164552</v>
      </c>
      <c r="O42" s="36">
        <f>ABS(DEGREES(N42))</f>
        <v>86.84764986803647</v>
      </c>
      <c r="P42" s="37" t="str">
        <f>TEXT(INT(O42),"00")</f>
        <v>86</v>
      </c>
      <c r="Q42" s="38" t="str">
        <f>TEXT((O42-P42)*60,"00")</f>
        <v>51</v>
      </c>
      <c r="R42" s="39" t="str">
        <f>IF(L42="",IF(F42&gt;0,"S","N"),"")</f>
        <v>N</v>
      </c>
      <c r="S42" s="25" t="str">
        <f>IF(L42="",IF(INT(Q42)=60,INT(P42+1),P42),"due")</f>
        <v>86</v>
      </c>
      <c r="T42" s="38" t="str">
        <f>IF(L42="",IF(INT(Q42)=60,"00",Q42),L42)</f>
        <v>51</v>
      </c>
      <c r="U42" s="40" t="str">
        <f>IF(L42="",IF(G42&gt;0,"W","E"),"")</f>
        <v>W</v>
      </c>
      <c r="V42" s="44"/>
      <c r="W42" s="22">
        <f>IF(S42="due",90*(I42+K42),S42+T42/60)</f>
        <v>86.85</v>
      </c>
      <c r="X42" s="22">
        <f>IF(R42="",W42,IF(R42="N",IF(U42="E",180+W42,180-W42),IF(U42="E",360-W42,W42)))</f>
        <v>93.15</v>
      </c>
      <c r="Y42" s="22">
        <f>RADIANS(X42)</f>
        <v>1.6257741982327181</v>
      </c>
      <c r="Z42" s="64"/>
      <c r="AA42" s="58">
        <f>-M42*COS(Y42)</f>
        <v>1.5888158223489128</v>
      </c>
      <c r="AB42" s="58">
        <f>-M42*SIN(Y42)</f>
        <v>-28.870065193598915</v>
      </c>
      <c r="AC42" s="64"/>
      <c r="AD42" s="82">
        <f>$AA$40/$M$40*M42</f>
        <v>-1.6284710738006993E-4</v>
      </c>
      <c r="AE42" s="82">
        <f>$AB$40/$M$40*M42</f>
        <v>1.3987425049623835E-3</v>
      </c>
      <c r="AF42" s="22">
        <f t="shared" si="0"/>
        <v>1.5889786694562928</v>
      </c>
      <c r="AG42" s="22">
        <f t="shared" si="0"/>
        <v>-28.871463936103876</v>
      </c>
      <c r="AH42" s="63"/>
      <c r="AI42" s="38">
        <f>A42</f>
        <v>1</v>
      </c>
      <c r="AJ42" s="82">
        <f t="shared" ref="AJ42:AK44" si="1">AJ41+AF41</f>
        <v>721043.47039305186</v>
      </c>
      <c r="AK42" s="82">
        <f t="shared" si="1"/>
        <v>458936.90945227625</v>
      </c>
      <c r="AL42" s="66"/>
      <c r="AM42" s="9" t="str">
        <f>IF(A43=0,A42&amp;" - 1",A42&amp;" - "&amp;A43)</f>
        <v>1 - 2</v>
      </c>
      <c r="AN42" s="18">
        <f>F42</f>
        <v>-1.590000000083819</v>
      </c>
      <c r="AO42" s="18">
        <f>AN42*G42</f>
        <v>-45.90330000241245</v>
      </c>
      <c r="AP42" s="9" t="str">
        <f>D42&amp;","&amp;C42</f>
        <v>458936.91,721043.46</v>
      </c>
    </row>
    <row r="43" spans="1:44">
      <c r="A43" s="20">
        <f>A42+1</f>
        <v>2</v>
      </c>
      <c r="B43" s="44"/>
      <c r="C43" s="60">
        <v>721045.05</v>
      </c>
      <c r="D43" s="60">
        <v>458908.04</v>
      </c>
      <c r="E43" s="79"/>
      <c r="F43" s="72">
        <f>IF(C44=0,C43-$C$42,C43-C44)</f>
        <v>-45.779999999911524</v>
      </c>
      <c r="G43" s="72">
        <f>IF(D44=0,D43-$D$42,D43-D44)</f>
        <v>-0.92999999999301508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45.789445290283716</v>
      </c>
      <c r="N43" s="36">
        <f>IF(F43=0,,ATAN(G43/F43))</f>
        <v>2.0311754054119918E-2</v>
      </c>
      <c r="O43" s="36">
        <f>ABS(DEGREES(N43))</f>
        <v>1.1637777818088109</v>
      </c>
      <c r="P43" s="37" t="str">
        <f>TEXT(INT(O43),"00")</f>
        <v>01</v>
      </c>
      <c r="Q43" s="38" t="str">
        <f>TEXT((O43-P43)*60,"00")</f>
        <v>10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10</v>
      </c>
      <c r="U43" s="40" t="str">
        <f>IF(L43="",IF(G43&gt;0,"W","E"),"")</f>
        <v>E</v>
      </c>
      <c r="V43" s="44"/>
      <c r="W43" s="22">
        <f>IF(S43="due",90*(I43+K43),S43+T43/60)</f>
        <v>1.1666666666666667</v>
      </c>
      <c r="X43" s="22">
        <f>IF(R43="",W43,IF(R43="N",IF(U43="E",180+W43,180-W43),IF(U43="E",360-W43,W43)))</f>
        <v>181.16666666666666</v>
      </c>
      <c r="Y43" s="22">
        <f>RADIANS(X43)</f>
        <v>3.1619548281963934</v>
      </c>
      <c r="Z43" s="64"/>
      <c r="AA43" s="58">
        <f>-M43*COS(Y43)</f>
        <v>45.779953050606039</v>
      </c>
      <c r="AB43" s="58">
        <f>-M43*SIN(Y43)</f>
        <v>0.93230825170243992</v>
      </c>
      <c r="AC43" s="64"/>
      <c r="AD43" s="82">
        <f>$AA$40/$M$40*M43</f>
        <v>-2.5789385473337542E-4</v>
      </c>
      <c r="AE43" s="82">
        <f>$AB$40/$M$40*M43</f>
        <v>2.2151274418541755E-3</v>
      </c>
      <c r="AF43" s="22">
        <f t="shared" si="0"/>
        <v>45.780210944460769</v>
      </c>
      <c r="AG43" s="22">
        <f t="shared" si="0"/>
        <v>0.93009312426058577</v>
      </c>
      <c r="AH43" s="64"/>
      <c r="AI43" s="25">
        <f>A43</f>
        <v>2</v>
      </c>
      <c r="AJ43" s="82">
        <f t="shared" si="1"/>
        <v>721045.05937172135</v>
      </c>
      <c r="AK43" s="82">
        <f t="shared" si="1"/>
        <v>458908.03798834013</v>
      </c>
      <c r="AL43" s="66"/>
      <c r="AM43" s="9" t="str">
        <f>IF(A44=0,A43&amp;" - 1",A43&amp;" - "&amp;A44)</f>
        <v>2 - 3</v>
      </c>
      <c r="AN43" s="18">
        <f>AN42+F42+F43</f>
        <v>-48.960000000079162</v>
      </c>
      <c r="AO43" s="18">
        <f>AN43*G43</f>
        <v>45.532799999731637</v>
      </c>
      <c r="AP43" s="9" t="str">
        <f>D43&amp;","&amp;C43</f>
        <v>458908.04,721045.05</v>
      </c>
    </row>
    <row r="44" spans="1:44" s="46" customFormat="1">
      <c r="A44" s="20">
        <f>A43+1</f>
        <v>3</v>
      </c>
      <c r="B44" s="44"/>
      <c r="C44" s="60">
        <v>721090.83</v>
      </c>
      <c r="D44" s="60">
        <v>458908.97</v>
      </c>
      <c r="E44" s="79"/>
      <c r="F44" s="72">
        <f>IF(C45=0,C44-$C$42,C44-C45)</f>
        <v>-2.9500000000698492</v>
      </c>
      <c r="G44" s="72">
        <f>IF(D45=0,D44-$D$42,D44-D45)</f>
        <v>-3.0700000000069849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4.2576284479102915</v>
      </c>
      <c r="N44" s="22">
        <f>IF(F44=0,,ATAN(G44/F44))</f>
        <v>0.80532907865649683</v>
      </c>
      <c r="O44" s="22">
        <f>ABS(DEGREES(N44))</f>
        <v>46.141957326176374</v>
      </c>
      <c r="P44" s="24" t="str">
        <f>TEXT(INT(O44),"00")</f>
        <v>46</v>
      </c>
      <c r="Q44" s="25" t="str">
        <f>TEXT((O44-P44)*60,"00")</f>
        <v>09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09</v>
      </c>
      <c r="U44" s="24" t="str">
        <f>IF(L44="",IF(G44&gt;0,"W","E"),"")</f>
        <v>E</v>
      </c>
      <c r="V44" s="44"/>
      <c r="W44" s="22">
        <f>IF(S44="due",90*(I44+K44),S44+T44/60)</f>
        <v>46.15</v>
      </c>
      <c r="X44" s="22">
        <f>IF(R44="",W44,IF(R44="N",IF(U44="E",180+W44,180-W44),IF(U44="E",360-W44,W44)))</f>
        <v>226.15</v>
      </c>
      <c r="Y44" s="22">
        <f>RADIANS(X44)</f>
        <v>3.9470621033851763</v>
      </c>
      <c r="Z44" s="64"/>
      <c r="AA44" s="58">
        <f>-M44*COS(Y44)</f>
        <v>2.9495690316113996</v>
      </c>
      <c r="AB44" s="58">
        <f>-M44*SIN(Y44)</f>
        <v>3.0704140646196221</v>
      </c>
      <c r="AC44" s="64"/>
      <c r="AD44" s="82">
        <f>$AA$40/$M$40*M44</f>
        <v>-2.3979679279649553E-5</v>
      </c>
      <c r="AE44" s="82">
        <f>$AB$40/$M$40*M44</f>
        <v>2.0596863649244377E-4</v>
      </c>
      <c r="AF44" s="22">
        <f>AA44-AD44</f>
        <v>2.9495930112906792</v>
      </c>
      <c r="AG44" s="22">
        <f>AB44-AE44</f>
        <v>3.0702080959831295</v>
      </c>
      <c r="AH44" s="64"/>
      <c r="AI44" s="25">
        <f>A44</f>
        <v>3</v>
      </c>
      <c r="AJ44" s="82">
        <f t="shared" si="1"/>
        <v>721090.83958266582</v>
      </c>
      <c r="AK44" s="82">
        <f t="shared" si="1"/>
        <v>458908.96808146441</v>
      </c>
      <c r="AL44" s="66"/>
      <c r="AM44" s="9" t="str">
        <f>IF(A45=0,A44&amp;" - 1",A44&amp;" - "&amp;A45)</f>
        <v>3 - 4</v>
      </c>
      <c r="AN44" s="18">
        <f>AN43+F43+F44</f>
        <v>-97.690000000060536</v>
      </c>
      <c r="AO44" s="18">
        <f>AN44*G44</f>
        <v>299.90830000086822</v>
      </c>
      <c r="AP44" s="9" t="str">
        <f>D44&amp;","&amp;C44</f>
        <v>458908.97,721090.83</v>
      </c>
    </row>
    <row r="45" spans="1:44" s="46" customFormat="1">
      <c r="A45" s="20">
        <f t="shared" ref="A45:A46" si="2">A44+1</f>
        <v>4</v>
      </c>
      <c r="B45" s="44"/>
      <c r="C45" s="60">
        <v>721093.78</v>
      </c>
      <c r="D45" s="60">
        <v>458912.04</v>
      </c>
      <c r="E45" s="79"/>
      <c r="F45" s="72">
        <f t="shared" ref="F45:F46" si="3">IF(C46=0,C45-$C$42,C45-C46)</f>
        <v>0.52000000001862645</v>
      </c>
      <c r="G45" s="72">
        <f t="shared" ref="G45:G46" si="4">IF(D46=0,D45-$D$42,D45-D46)</f>
        <v>-25.860000000044238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25.865227623245602</v>
      </c>
      <c r="N45" s="22">
        <f t="shared" ref="N45:N46" si="11">IF(F45=0,,ATAN(G45/F45))</f>
        <v>-1.5506907610198875</v>
      </c>
      <c r="O45" s="22">
        <f t="shared" ref="O45:O46" si="12">ABS(DEGREES(N45))</f>
        <v>88.8480359363693</v>
      </c>
      <c r="P45" s="24" t="str">
        <f t="shared" ref="P45:P46" si="13">TEXT(INT(O45),"00")</f>
        <v>88</v>
      </c>
      <c r="Q45" s="25" t="str">
        <f t="shared" ref="Q45:Q46" si="14">TEXT((O45-P45)*60,"00")</f>
        <v>51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51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88.85</v>
      </c>
      <c r="X45" s="22">
        <f t="shared" ref="X45:X46" si="20">IF(R45="",W45,IF(R45="N",IF(U45="E",180+W45,180-W45),IF(U45="E",360-W45,W45)))</f>
        <v>271.14999999999998</v>
      </c>
      <c r="Y45" s="22">
        <f t="shared" ref="Y45:Y46" si="21">RADIANS(X45)</f>
        <v>4.7324602667826241</v>
      </c>
      <c r="Z45" s="64"/>
      <c r="AA45" s="58">
        <f t="shared" ref="AA45:AA46" si="22">-M45*COS(Y45)</f>
        <v>-0.51911353502212132</v>
      </c>
      <c r="AB45" s="58">
        <f t="shared" ref="AB45:AB46" si="23">-M45*SIN(Y45)</f>
        <v>25.860017810126582</v>
      </c>
      <c r="AC45" s="64"/>
      <c r="AD45" s="82">
        <f t="shared" ref="AD45:AD46" si="24">$AA$40/$M$40*M45</f>
        <v>-1.4567731085247352E-4</v>
      </c>
      <c r="AE45" s="82">
        <f t="shared" ref="AE45:AE46" si="25">$AB$40/$M$40*M45</f>
        <v>1.2512659879331111E-3</v>
      </c>
      <c r="AF45" s="22">
        <f t="shared" ref="AF45:AF46" si="26">AA45-AD45</f>
        <v>-0.51896785771126885</v>
      </c>
      <c r="AG45" s="22">
        <f t="shared" ref="AG45:AG46" si="27">AB45-AE45</f>
        <v>25.85876654413865</v>
      </c>
      <c r="AH45" s="64"/>
      <c r="AI45" s="25">
        <f t="shared" ref="AI45:AI46" si="28">A45</f>
        <v>4</v>
      </c>
      <c r="AJ45" s="82">
        <f t="shared" ref="AJ45:AJ46" si="29">AJ44+AF44</f>
        <v>721093.78917567711</v>
      </c>
      <c r="AK45" s="82">
        <f t="shared" ref="AK45:AK46" si="30">AK44+AG44</f>
        <v>458912.03828956041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-100.12000000011176</v>
      </c>
      <c r="AO45" s="18">
        <f t="shared" ref="AO45:AO46" si="33">AN45*G45</f>
        <v>2589.1032000073192</v>
      </c>
      <c r="AP45" s="9" t="str">
        <f t="shared" ref="AP45:AP46" si="34">D45&amp;","&amp;C45</f>
        <v>458912.04,721093.78</v>
      </c>
    </row>
    <row r="46" spans="1:44" s="46" customFormat="1">
      <c r="A46" s="20">
        <f t="shared" si="2"/>
        <v>5</v>
      </c>
      <c r="B46" s="44"/>
      <c r="C46" s="60">
        <v>721093.26</v>
      </c>
      <c r="D46" s="60">
        <v>458937.9</v>
      </c>
      <c r="E46" s="79"/>
      <c r="F46" s="72">
        <f t="shared" si="3"/>
        <v>49.800000000046566</v>
      </c>
      <c r="G46" s="72">
        <f t="shared" si="4"/>
        <v>0.99000000004889444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49.809839389469374</v>
      </c>
      <c r="N46" s="22">
        <f t="shared" si="11"/>
        <v>1.9876899930400014E-2</v>
      </c>
      <c r="O46" s="22">
        <f t="shared" si="12"/>
        <v>1.1388624758158006</v>
      </c>
      <c r="P46" s="24" t="str">
        <f t="shared" si="13"/>
        <v>01</v>
      </c>
      <c r="Q46" s="25" t="str">
        <f t="shared" si="14"/>
        <v>08</v>
      </c>
      <c r="R46" s="23" t="str">
        <f t="shared" si="15"/>
        <v>S</v>
      </c>
      <c r="S46" s="25" t="str">
        <f t="shared" si="16"/>
        <v>01</v>
      </c>
      <c r="T46" s="25" t="str">
        <f t="shared" si="17"/>
        <v>08</v>
      </c>
      <c r="U46" s="24" t="str">
        <f t="shared" si="18"/>
        <v>W</v>
      </c>
      <c r="V46" s="44"/>
      <c r="W46" s="22">
        <f t="shared" si="19"/>
        <v>1.1333333333333333</v>
      </c>
      <c r="X46" s="22">
        <f t="shared" si="20"/>
        <v>1.1333333333333333</v>
      </c>
      <c r="Y46" s="22">
        <f t="shared" si="21"/>
        <v>1.9780398189269067E-2</v>
      </c>
      <c r="Z46" s="64"/>
      <c r="AA46" s="58">
        <f t="shared" si="22"/>
        <v>-49.800095304886746</v>
      </c>
      <c r="AB46" s="58">
        <f t="shared" si="23"/>
        <v>-0.98519420873829799</v>
      </c>
      <c r="AC46" s="64"/>
      <c r="AD46" s="82">
        <f t="shared" si="24"/>
        <v>-2.8053739027335094E-4</v>
      </c>
      <c r="AE46" s="82">
        <f t="shared" si="25"/>
        <v>2.4096195401907433E-3</v>
      </c>
      <c r="AF46" s="22">
        <f t="shared" si="26"/>
        <v>-49.799814767496471</v>
      </c>
      <c r="AG46" s="22">
        <f t="shared" si="27"/>
        <v>-0.98760382827848869</v>
      </c>
      <c r="AH46" s="64"/>
      <c r="AI46" s="25">
        <f t="shared" si="28"/>
        <v>5</v>
      </c>
      <c r="AJ46" s="82">
        <f t="shared" si="29"/>
        <v>721093.27020781941</v>
      </c>
      <c r="AK46" s="82">
        <f t="shared" si="30"/>
        <v>458937.89705610456</v>
      </c>
      <c r="AL46" s="66"/>
      <c r="AM46" s="9" t="str">
        <f t="shared" si="31"/>
        <v>5 - 1</v>
      </c>
      <c r="AN46" s="18">
        <f t="shared" si="32"/>
        <v>-49.800000000046566</v>
      </c>
      <c r="AO46" s="18">
        <f t="shared" si="33"/>
        <v>-49.302000002481044</v>
      </c>
      <c r="AP46" s="9" t="str">
        <f t="shared" si="34"/>
        <v>458937.9,721093.26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opLeftCell="A17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73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74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75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76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2859.0200000021141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1429.5100000010571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2.4682960657699936E-3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63448.468884324568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63000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63000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156.60960612630819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-8.6514967666995179E-4</v>
      </c>
      <c r="AB40" s="91">
        <f>SUM(AB42:AB65536)</f>
        <v>-2.3117096498594947E-3</v>
      </c>
      <c r="AC40" s="91"/>
      <c r="AD40" s="91">
        <f>SUM(AD42:AD65536)</f>
        <v>-8.6514967666995169E-4</v>
      </c>
      <c r="AE40" s="91">
        <f>SUM(AE42:AE65536)</f>
        <v>-2.3117096498594942E-3</v>
      </c>
      <c r="AF40" s="91">
        <f>SUM(AF42:AF65536)</f>
        <v>-2.8310687127941492E-15</v>
      </c>
      <c r="AG40" s="91">
        <f>SUM(AG42:AG65536)</f>
        <v>0</v>
      </c>
      <c r="AH40" s="92"/>
      <c r="AI40" s="93">
        <v>1</v>
      </c>
      <c r="AJ40" s="92">
        <f>AJ44+AF44</f>
        <v>721043.88346982736</v>
      </c>
      <c r="AK40" s="92">
        <f>AK44+AG44</f>
        <v>458965.89897835278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185.1600000000326</v>
      </c>
      <c r="G41" s="72">
        <f>IF(D42=0,D41-$D$41,D41-D42)</f>
        <v>3513.3099999999977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3518.185808296656</v>
      </c>
      <c r="N41" s="36">
        <f>IF(F41=0,,ATAN(G41/F41))</f>
        <v>1.5181426028328295</v>
      </c>
      <c r="O41" s="36">
        <f>ABS(DEGREES(N41))</f>
        <v>86.983163841326714</v>
      </c>
      <c r="P41" s="37" t="str">
        <f>TEXT(INT(O41),"00")</f>
        <v>86</v>
      </c>
      <c r="Q41" s="38" t="str">
        <f>TEXT((O41-P41)*60,"00")</f>
        <v>59</v>
      </c>
      <c r="R41" s="39" t="str">
        <f>IF(L41="",IF(F41&gt;0,"S","N"),"")</f>
        <v>S</v>
      </c>
      <c r="S41" s="25" t="str">
        <f>IF(L41="",IF(INT(Q41)=60,INT(P41+1),P41),"due")</f>
        <v>86</v>
      </c>
      <c r="T41" s="38" t="str">
        <f>IF(L41="",IF(INT(Q41)=60,"00",Q41),L41)</f>
        <v>59</v>
      </c>
      <c r="U41" s="40" t="str">
        <f>IF(L41="",IF(G41&gt;0,"W","E"),"")</f>
        <v>W</v>
      </c>
      <c r="V41" s="41"/>
      <c r="W41" s="22">
        <f>IF(S41="due",90*(I41+K41),S41+T41/60)</f>
        <v>86.983333333333334</v>
      </c>
      <c r="X41" s="22">
        <f>IF(R41="",W41,IF(R41="N",IF(U41="E",180+W41,180-W41),IF(U41="E",360-W41,W41)))</f>
        <v>86.983333333333334</v>
      </c>
      <c r="Y41" s="22">
        <f>RADIANS(X41)</f>
        <v>1.518145561026401</v>
      </c>
      <c r="Z41" s="64"/>
      <c r="AA41" s="58">
        <f>-M41*COS(Y41)</f>
        <v>-185.14960694816588</v>
      </c>
      <c r="AB41" s="58">
        <f>-M41*SIN(Y41)</f>
        <v>-3513.3105477237468</v>
      </c>
      <c r="AC41" s="64"/>
      <c r="AD41" s="22">
        <v>0</v>
      </c>
      <c r="AE41" s="22">
        <v>0</v>
      </c>
      <c r="AF41" s="22">
        <f t="shared" ref="AF41:AG43" si="0">AA41-AD41</f>
        <v>-185.14960694816588</v>
      </c>
      <c r="AG41" s="22">
        <f t="shared" si="0"/>
        <v>-3513.3105477237468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721043.46</v>
      </c>
      <c r="D42" s="60">
        <v>458936.91</v>
      </c>
      <c r="E42" s="79"/>
      <c r="F42" s="72">
        <f>IF(C43=0,C42-$C$42,C42-C43)</f>
        <v>-49.800000000046566</v>
      </c>
      <c r="G42" s="72">
        <f>IF(D43=0,D42-$D$42,D42-D43)</f>
        <v>-0.99000000004889444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49.809839389469374</v>
      </c>
      <c r="N42" s="36">
        <f>IF(F42=0,,ATAN(G42/F42))</f>
        <v>1.9876899930400014E-2</v>
      </c>
      <c r="O42" s="36">
        <f>ABS(DEGREES(N42))</f>
        <v>1.1388624758158006</v>
      </c>
      <c r="P42" s="37" t="str">
        <f>TEXT(INT(O42),"00")</f>
        <v>01</v>
      </c>
      <c r="Q42" s="38" t="str">
        <f>TEXT((O42-P42)*60,"00")</f>
        <v>08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08</v>
      </c>
      <c r="U42" s="40" t="str">
        <f>IF(L42="",IF(G42&gt;0,"W","E"),"")</f>
        <v>E</v>
      </c>
      <c r="V42" s="44"/>
      <c r="W42" s="22">
        <f>IF(S42="due",90*(I42+K42),S42+T42/60)</f>
        <v>1.1333333333333333</v>
      </c>
      <c r="X42" s="22">
        <f>IF(R42="",W42,IF(R42="N",IF(U42="E",180+W42,180-W42),IF(U42="E",360-W42,W42)))</f>
        <v>181.13333333333333</v>
      </c>
      <c r="Y42" s="22">
        <f>RADIANS(X42)</f>
        <v>3.1613730517790621</v>
      </c>
      <c r="Z42" s="64"/>
      <c r="AA42" s="58">
        <f>-M42*COS(Y42)</f>
        <v>49.800095304886746</v>
      </c>
      <c r="AB42" s="58">
        <f>-M42*SIN(Y42)</f>
        <v>0.98519420873828945</v>
      </c>
      <c r="AC42" s="64"/>
      <c r="AD42" s="82">
        <f>$AA$40/$M$40*M42</f>
        <v>-2.7516170628784088E-4</v>
      </c>
      <c r="AE42" s="82">
        <f>$AB$40/$M$40*M42</f>
        <v>-7.3524152970361786E-4</v>
      </c>
      <c r="AF42" s="22">
        <f t="shared" si="0"/>
        <v>49.800370466593037</v>
      </c>
      <c r="AG42" s="22">
        <f t="shared" si="0"/>
        <v>0.98592945026799306</v>
      </c>
      <c r="AH42" s="63"/>
      <c r="AI42" s="38">
        <f>A42</f>
        <v>1</v>
      </c>
      <c r="AJ42" s="82">
        <f t="shared" ref="AJ42:AK44" si="1">AJ41+AF41</f>
        <v>721043.47039305186</v>
      </c>
      <c r="AK42" s="82">
        <f t="shared" si="1"/>
        <v>458936.90945227625</v>
      </c>
      <c r="AL42" s="66"/>
      <c r="AM42" s="9" t="str">
        <f>IF(A43=0,A42&amp;" - 1",A42&amp;" - "&amp;A43)</f>
        <v>1 - 2</v>
      </c>
      <c r="AN42" s="18">
        <f>F42</f>
        <v>-49.800000000046566</v>
      </c>
      <c r="AO42" s="18">
        <f>AN42*G42</f>
        <v>49.302000002481044</v>
      </c>
      <c r="AP42" s="9" t="str">
        <f>D42&amp;","&amp;C42</f>
        <v>458936.91,721043.46</v>
      </c>
    </row>
    <row r="43" spans="1:44">
      <c r="A43" s="20">
        <f>A42+1</f>
        <v>2</v>
      </c>
      <c r="B43" s="44"/>
      <c r="C43" s="60">
        <v>721093.26</v>
      </c>
      <c r="D43" s="60">
        <v>458937.9</v>
      </c>
      <c r="E43" s="79"/>
      <c r="F43" s="72">
        <f>IF(C44=0,C43-$C$42,C43-C44)</f>
        <v>0.60999999998603016</v>
      </c>
      <c r="G43" s="72">
        <f>IF(D44=0,D43-$D$42,D43-D44)</f>
        <v>-29.009999999951106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29.016412596962191</v>
      </c>
      <c r="N43" s="36">
        <f>IF(F43=0,,ATAN(G43/F43))</f>
        <v>-1.5497721930093897</v>
      </c>
      <c r="O43" s="36">
        <f>ABS(DEGREES(N43))</f>
        <v>88.795405866172061</v>
      </c>
      <c r="P43" s="37" t="str">
        <f>TEXT(INT(O43),"00")</f>
        <v>88</v>
      </c>
      <c r="Q43" s="38" t="str">
        <f>TEXT((O43-P43)*60,"00")</f>
        <v>48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48</v>
      </c>
      <c r="U43" s="40" t="str">
        <f>IF(L43="",IF(G43&gt;0,"W","E"),"")</f>
        <v>E</v>
      </c>
      <c r="V43" s="44"/>
      <c r="W43" s="22">
        <f>IF(S43="due",90*(I43+K43),S43+T43/60)</f>
        <v>88.8</v>
      </c>
      <c r="X43" s="22">
        <f>IF(R43="",W43,IF(R43="N",IF(U43="E",180+W43,180-W43),IF(U43="E",360-W43,W43)))</f>
        <v>271.2</v>
      </c>
      <c r="Y43" s="22">
        <f>RADIANS(X43)</f>
        <v>4.7333329314086212</v>
      </c>
      <c r="Z43" s="64"/>
      <c r="AA43" s="58">
        <f>-M43*COS(Y43)</f>
        <v>-0.6076738961142929</v>
      </c>
      <c r="AB43" s="58">
        <f>-M43*SIN(Y43)</f>
        <v>29.010048818178976</v>
      </c>
      <c r="AC43" s="64"/>
      <c r="AD43" s="82">
        <f>$AA$40/$M$40*M43</f>
        <v>-1.60293743131806E-4</v>
      </c>
      <c r="AE43" s="82">
        <f>$AB$40/$M$40*M43</f>
        <v>-4.2831038697972962E-4</v>
      </c>
      <c r="AF43" s="22">
        <f t="shared" si="0"/>
        <v>-0.60751360237116114</v>
      </c>
      <c r="AG43" s="22">
        <f t="shared" si="0"/>
        <v>29.010477128565956</v>
      </c>
      <c r="AH43" s="64"/>
      <c r="AI43" s="25">
        <f>A43</f>
        <v>2</v>
      </c>
      <c r="AJ43" s="82">
        <f t="shared" si="1"/>
        <v>721093.27076351841</v>
      </c>
      <c r="AK43" s="82">
        <f t="shared" si="1"/>
        <v>458937.8953817265</v>
      </c>
      <c r="AL43" s="66"/>
      <c r="AM43" s="9" t="str">
        <f>IF(A44=0,A43&amp;" - 1",A43&amp;" - "&amp;A44)</f>
        <v>2 - 3</v>
      </c>
      <c r="AN43" s="18">
        <f>AN42+F42+F43</f>
        <v>-98.990000000107102</v>
      </c>
      <c r="AO43" s="18">
        <f>AN43*G43</f>
        <v>2871.699899998267</v>
      </c>
      <c r="AP43" s="9" t="str">
        <f>D43&amp;","&amp;C43</f>
        <v>458937.9,721093.26</v>
      </c>
    </row>
    <row r="44" spans="1:44" s="46" customFormat="1">
      <c r="A44" s="20">
        <f>A43+1</f>
        <v>3</v>
      </c>
      <c r="B44" s="44"/>
      <c r="C44" s="60">
        <v>721092.65</v>
      </c>
      <c r="D44" s="60">
        <v>458966.91</v>
      </c>
      <c r="E44" s="79"/>
      <c r="F44" s="72">
        <f>IF(C45=0,C44-$C$42,C44-C45)</f>
        <v>48.78000000002794</v>
      </c>
      <c r="G44" s="72">
        <f>IF(D45=0,D44-$D$42,D44-D45)</f>
        <v>1.0099999999511056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48.790455009178046</v>
      </c>
      <c r="N44" s="22">
        <f>IF(F44=0,,ATAN(G44/F44))</f>
        <v>2.0702248999168487E-2</v>
      </c>
      <c r="O44" s="22">
        <f>ABS(DEGREES(N44))</f>
        <v>1.1861514940812867</v>
      </c>
      <c r="P44" s="24" t="str">
        <f>TEXT(INT(O44),"00")</f>
        <v>01</v>
      </c>
      <c r="Q44" s="25" t="str">
        <f>TEXT((O44-P44)*60,"00")</f>
        <v>11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11</v>
      </c>
      <c r="U44" s="24" t="str">
        <f>IF(L44="",IF(G44&gt;0,"W","E"),"")</f>
        <v>W</v>
      </c>
      <c r="V44" s="44"/>
      <c r="W44" s="22">
        <f>IF(S44="due",90*(I44+K44),S44+T44/60)</f>
        <v>1.1833333333333333</v>
      </c>
      <c r="X44" s="22">
        <f>IF(R44="",W44,IF(R44="N",IF(U44="E",180+W44,180-W44),IF(U44="E",360-W44,W44)))</f>
        <v>1.1833333333333333</v>
      </c>
      <c r="Y44" s="22">
        <f>RADIANS(X44)</f>
        <v>2.0653062815266233E-2</v>
      </c>
      <c r="Z44" s="64"/>
      <c r="AA44" s="58">
        <f>-M44*COS(Y44)</f>
        <v>-48.780049619067405</v>
      </c>
      <c r="AB44" s="58">
        <f>-M44*SIN(Y44)</f>
        <v>-1.007600696679583</v>
      </c>
      <c r="AC44" s="64"/>
      <c r="AD44" s="82">
        <f>$AA$40/$M$40*M44</f>
        <v>-2.6953037824337751E-4</v>
      </c>
      <c r="AE44" s="82">
        <f>$AB$40/$M$40*M44</f>
        <v>-7.2019442775934158E-4</v>
      </c>
      <c r="AF44" s="22">
        <f>AA44-AD44</f>
        <v>-48.779780088689165</v>
      </c>
      <c r="AG44" s="22">
        <f>AB44-AE44</f>
        <v>-1.0068805022518237</v>
      </c>
      <c r="AH44" s="64"/>
      <c r="AI44" s="25">
        <f>A44</f>
        <v>3</v>
      </c>
      <c r="AJ44" s="82">
        <f t="shared" si="1"/>
        <v>721092.66324991605</v>
      </c>
      <c r="AK44" s="82">
        <f t="shared" si="1"/>
        <v>458966.90585885505</v>
      </c>
      <c r="AL44" s="66"/>
      <c r="AM44" s="9" t="str">
        <f>IF(A45=0,A44&amp;" - 1",A44&amp;" - "&amp;A45)</f>
        <v>3 - 4</v>
      </c>
      <c r="AN44" s="18">
        <f>AN43+F43+F44</f>
        <v>-49.600000000093132</v>
      </c>
      <c r="AO44" s="18">
        <f>AN44*G44</f>
        <v>-50.095999997668898</v>
      </c>
      <c r="AP44" s="9" t="str">
        <f>D44&amp;","&amp;C44</f>
        <v>458966.91,721092.65</v>
      </c>
    </row>
    <row r="45" spans="1:44" s="46" customFormat="1">
      <c r="A45" s="20">
        <f>A44+1</f>
        <v>4</v>
      </c>
      <c r="B45" s="44"/>
      <c r="C45" s="60">
        <v>721043.87</v>
      </c>
      <c r="D45" s="60">
        <v>458965.9</v>
      </c>
      <c r="E45" s="79"/>
      <c r="F45" s="72">
        <f>IF(C46=0,C45-$C$42,C45-C46)</f>
        <v>0.41000000003259629</v>
      </c>
      <c r="G45" s="72">
        <f>IF(D46=0,D45-$D$42,D45-D46)</f>
        <v>28.990000000048894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28.992899130698564</v>
      </c>
      <c r="N45" s="22">
        <f>IF(F45=0,,ATAN(G45/F45))</f>
        <v>1.5566544617593636</v>
      </c>
      <c r="O45" s="22">
        <f>ABS(DEGREES(N45))</f>
        <v>89.18973081902034</v>
      </c>
      <c r="P45" s="24" t="str">
        <f>TEXT(INT(O45),"00")</f>
        <v>89</v>
      </c>
      <c r="Q45" s="25" t="str">
        <f>TEXT((O45-P45)*60,"00")</f>
        <v>11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11</v>
      </c>
      <c r="U45" s="24" t="str">
        <f>IF(L45="",IF(G45&gt;0,"W","E"),"")</f>
        <v>W</v>
      </c>
      <c r="V45" s="44"/>
      <c r="W45" s="22">
        <f>IF(S45="due",90*(I45+K45),S45+T45/60)</f>
        <v>89.183333333333337</v>
      </c>
      <c r="X45" s="22">
        <f>IF(R45="",W45,IF(R45="N",IF(U45="E",180+W45,180-W45),IF(U45="E",360-W45,W45)))</f>
        <v>89.183333333333337</v>
      </c>
      <c r="Y45" s="22">
        <f>RADIANS(X45)</f>
        <v>1.5565428045702763</v>
      </c>
      <c r="Z45" s="64"/>
      <c r="AA45" s="58">
        <f>-M45*COS(Y45)</f>
        <v>-0.41323693938171824</v>
      </c>
      <c r="AB45" s="58">
        <f>-M45*SIN(Y45)</f>
        <v>-28.989954039887543</v>
      </c>
      <c r="AC45" s="64"/>
      <c r="AD45" s="82">
        <f>$AA$40/$M$40*M45</f>
        <v>-1.6016384900692735E-4</v>
      </c>
      <c r="AE45" s="82">
        <f>$AB$40/$M$40*M45</f>
        <v>-4.2796330541680535E-4</v>
      </c>
      <c r="AF45" s="22">
        <f>AA45-AD45</f>
        <v>-0.41307677553271133</v>
      </c>
      <c r="AG45" s="22">
        <f>AB45-AE45</f>
        <v>-28.989526076582127</v>
      </c>
      <c r="AH45" s="64"/>
      <c r="AI45" s="25">
        <f>A45</f>
        <v>4</v>
      </c>
      <c r="AJ45" s="82">
        <f t="shared" ref="AJ45" si="2">AJ44+AF44</f>
        <v>721043.88346982736</v>
      </c>
      <c r="AK45" s="82">
        <f t="shared" ref="AK45" si="3">AK44+AG44</f>
        <v>458965.89897835278</v>
      </c>
      <c r="AL45" s="66"/>
      <c r="AM45" s="9" t="str">
        <f>IF(A46=0,A45&amp;" - 1",A45&amp;" - "&amp;A46)</f>
        <v>4 - 1</v>
      </c>
      <c r="AN45" s="18">
        <f>AN44+F44+F45</f>
        <v>-0.41000000003259629</v>
      </c>
      <c r="AO45" s="18">
        <f>AN45*G45</f>
        <v>-11.885900000965012</v>
      </c>
      <c r="AP45" s="9" t="str">
        <f>D45&amp;","&amp;C45</f>
        <v>458965.9,721043.87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topLeftCell="A18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74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2819.7858000010301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1409.8929000005151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5.2632973536150332E-3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29222.098941471144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29000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29000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153.80459602572174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-1.0566119923356432E-3</v>
      </c>
      <c r="AB40" s="91">
        <f>SUM(AB42:AB65536)</f>
        <v>-5.1561487692097785E-3</v>
      </c>
      <c r="AC40" s="91"/>
      <c r="AD40" s="91">
        <f>SUM(AD42:AD65536)</f>
        <v>-1.0566119923356432E-3</v>
      </c>
      <c r="AE40" s="91">
        <f>SUM(AE42:AE65536)</f>
        <v>-5.1561487692097794E-3</v>
      </c>
      <c r="AF40" s="91">
        <f>SUM(AF42:AF65536)</f>
        <v>3.1086244689504383E-15</v>
      </c>
      <c r="AG40" s="91">
        <f>SUM(AG42:AG65536)</f>
        <v>0</v>
      </c>
      <c r="AH40" s="92"/>
      <c r="AI40" s="93">
        <v>1</v>
      </c>
      <c r="AJ40" s="92">
        <f>AJ44+AF44</f>
        <v>721089.18054254784</v>
      </c>
      <c r="AK40" s="92">
        <f>AK44+AG44</f>
        <v>458995.8140869324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184.75</v>
      </c>
      <c r="G41" s="72">
        <f>IF(D42=0,D41-$D$41,D41-D42)</f>
        <v>3484.3199999999488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3489.2145856767884</v>
      </c>
      <c r="N41" s="36">
        <f>IF(F41=0,,ATAN(G41/F41))</f>
        <v>1.5178226756847812</v>
      </c>
      <c r="O41" s="36">
        <f>ABS(DEGREES(N41))</f>
        <v>86.964833365991879</v>
      </c>
      <c r="P41" s="37" t="str">
        <f>TEXT(INT(O41),"00")</f>
        <v>86</v>
      </c>
      <c r="Q41" s="38" t="str">
        <f>TEXT((O41-P41)*60,"00")</f>
        <v>58</v>
      </c>
      <c r="R41" s="39" t="str">
        <f>IF(L41="",IF(F41&gt;0,"S","N"),"")</f>
        <v>S</v>
      </c>
      <c r="S41" s="25" t="str">
        <f>IF(L41="",IF(INT(Q41)=60,INT(P41+1),P41),"due")</f>
        <v>86</v>
      </c>
      <c r="T41" s="38" t="str">
        <f>IF(L41="",IF(INT(Q41)=60,"00",Q41),L41)</f>
        <v>58</v>
      </c>
      <c r="U41" s="40" t="str">
        <f>IF(L41="",IF(G41&gt;0,"W","E"),"")</f>
        <v>W</v>
      </c>
      <c r="V41" s="41"/>
      <c r="W41" s="22">
        <f>IF(S41="due",90*(I41+K41),S41+T41/60)</f>
        <v>86.966666666666669</v>
      </c>
      <c r="X41" s="22">
        <f>IF(R41="",W41,IF(R41="N",IF(U41="E",180+W41,180-W41),IF(U41="E",360-W41,W41)))</f>
        <v>86.966666666666669</v>
      </c>
      <c r="Y41" s="22">
        <f>RADIANS(X41)</f>
        <v>1.5178546728177353</v>
      </c>
      <c r="Z41" s="64"/>
      <c r="AA41" s="58">
        <f>-M41*COS(Y41)</f>
        <v>-184.63851165514953</v>
      </c>
      <c r="AB41" s="58">
        <f>-M41*SIN(Y41)</f>
        <v>-3484.3259096866086</v>
      </c>
      <c r="AC41" s="64"/>
      <c r="AD41" s="22">
        <v>0</v>
      </c>
      <c r="AE41" s="22">
        <v>0</v>
      </c>
      <c r="AF41" s="22">
        <f t="shared" ref="AF41:AG43" si="0">AA41-AD41</f>
        <v>-184.63851165514953</v>
      </c>
      <c r="AG41" s="22">
        <f t="shared" si="0"/>
        <v>-3484.3259096866086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721043.87</v>
      </c>
      <c r="D42" s="60">
        <v>458965.9</v>
      </c>
      <c r="E42" s="79"/>
      <c r="F42" s="72">
        <f>IF(C43=0,C42-$C$42,C42-C43)</f>
        <v>-48.78000000002794</v>
      </c>
      <c r="G42" s="72">
        <f>IF(D43=0,D42-$D$42,D42-D43)</f>
        <v>-1.0099999999511056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48.790455009178046</v>
      </c>
      <c r="N42" s="36">
        <f>IF(F42=0,,ATAN(G42/F42))</f>
        <v>2.0702248999168487E-2</v>
      </c>
      <c r="O42" s="36">
        <f>ABS(DEGREES(N42))</f>
        <v>1.1861514940812867</v>
      </c>
      <c r="P42" s="37" t="str">
        <f>TEXT(INT(O42),"00")</f>
        <v>01</v>
      </c>
      <c r="Q42" s="38" t="str">
        <f>TEXT((O42-P42)*60,"00")</f>
        <v>11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11</v>
      </c>
      <c r="U42" s="40" t="str">
        <f>IF(L42="",IF(G42&gt;0,"W","E"),"")</f>
        <v>E</v>
      </c>
      <c r="V42" s="44"/>
      <c r="W42" s="22">
        <f>IF(S42="due",90*(I42+K42),S42+T42/60)</f>
        <v>1.1833333333333333</v>
      </c>
      <c r="X42" s="22">
        <f>IF(R42="",W42,IF(R42="N",IF(U42="E",180+W42,180-W42),IF(U42="E",360-W42,W42)))</f>
        <v>181.18333333333334</v>
      </c>
      <c r="Y42" s="22">
        <f>RADIANS(X42)</f>
        <v>3.1622457164050597</v>
      </c>
      <c r="Z42" s="64"/>
      <c r="AA42" s="58">
        <f>-M42*COS(Y42)</f>
        <v>48.780049619067405</v>
      </c>
      <c r="AB42" s="58">
        <f>-M42*SIN(Y42)</f>
        <v>1.0076006966795936</v>
      </c>
      <c r="AC42" s="64"/>
      <c r="AD42" s="82">
        <f>$AA$40/$M$40*M42</f>
        <v>-3.3518231058315517E-4</v>
      </c>
      <c r="AE42" s="82">
        <f>$AB$40/$M$40*M42</f>
        <v>-1.6356523214864573E-3</v>
      </c>
      <c r="AF42" s="22">
        <f t="shared" si="0"/>
        <v>48.780384801377991</v>
      </c>
      <c r="AG42" s="22">
        <f t="shared" si="0"/>
        <v>1.0092363490010801</v>
      </c>
      <c r="AH42" s="63"/>
      <c r="AI42" s="38">
        <f>A42</f>
        <v>1</v>
      </c>
      <c r="AJ42" s="82">
        <f t="shared" ref="AJ42:AK44" si="1">AJ41+AF41</f>
        <v>721043.98148834484</v>
      </c>
      <c r="AK42" s="82">
        <f t="shared" si="1"/>
        <v>458965.89409031335</v>
      </c>
      <c r="AL42" s="66"/>
      <c r="AM42" s="9" t="str">
        <f>IF(A43=0,A42&amp;" - 1",A42&amp;" - "&amp;A43)</f>
        <v>1 - 2</v>
      </c>
      <c r="AN42" s="18">
        <f>F42</f>
        <v>-48.78000000002794</v>
      </c>
      <c r="AO42" s="18">
        <f>AN42*G42</f>
        <v>49.267799997643145</v>
      </c>
      <c r="AP42" s="9" t="str">
        <f>D42&amp;","&amp;C42</f>
        <v>458965.9,721043.87</v>
      </c>
    </row>
    <row r="43" spans="1:44">
      <c r="A43" s="20">
        <f>A42+1</f>
        <v>2</v>
      </c>
      <c r="B43" s="44"/>
      <c r="C43" s="60">
        <v>721092.65</v>
      </c>
      <c r="D43" s="60">
        <v>458966.91</v>
      </c>
      <c r="E43" s="79"/>
      <c r="F43" s="72">
        <f>IF(C44=0,C43-$C$42,C43-C44)</f>
        <v>0.52000000001862645</v>
      </c>
      <c r="G43" s="72">
        <f>IF(D44=0,D43-$D$42,D43-D44)</f>
        <v>-25.970000000030268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25.975205485262123</v>
      </c>
      <c r="N43" s="36">
        <f>IF(F43=0,,ATAN(G43/F43))</f>
        <v>-1.5507758984884059</v>
      </c>
      <c r="O43" s="36">
        <f>ABS(DEGREES(N43))</f>
        <v>88.852913953993834</v>
      </c>
      <c r="P43" s="37" t="str">
        <f>TEXT(INT(O43),"00")</f>
        <v>88</v>
      </c>
      <c r="Q43" s="38" t="str">
        <f>TEXT((O43-P43)*60,"00")</f>
        <v>51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51</v>
      </c>
      <c r="U43" s="40" t="str">
        <f>IF(L43="",IF(G43&gt;0,"W","E"),"")</f>
        <v>E</v>
      </c>
      <c r="V43" s="44"/>
      <c r="W43" s="22">
        <f>IF(S43="due",90*(I43+K43),S43+T43/60)</f>
        <v>88.85</v>
      </c>
      <c r="X43" s="22">
        <f>IF(R43="",W43,IF(R43="N",IF(U43="E",180+W43,180-W43),IF(U43="E",360-W43,W43)))</f>
        <v>271.14999999999998</v>
      </c>
      <c r="Y43" s="22">
        <f>RADIANS(X43)</f>
        <v>4.7324602667826241</v>
      </c>
      <c r="Z43" s="64"/>
      <c r="AA43" s="58">
        <f>-M43*COS(Y43)</f>
        <v>-0.52132078398034276</v>
      </c>
      <c r="AB43" s="58">
        <f>-M43*SIN(Y43)</f>
        <v>25.969973520236433</v>
      </c>
      <c r="AC43" s="64"/>
      <c r="AD43" s="82">
        <f>$AA$40/$M$40*M43</f>
        <v>-1.7844534122062657E-4</v>
      </c>
      <c r="AE43" s="82">
        <f>$AB$40/$M$40*M43</f>
        <v>-8.7079337843979038E-4</v>
      </c>
      <c r="AF43" s="22">
        <f t="shared" si="0"/>
        <v>-0.52114233863912218</v>
      </c>
      <c r="AG43" s="22">
        <f t="shared" si="0"/>
        <v>25.970844313614872</v>
      </c>
      <c r="AH43" s="64"/>
      <c r="AI43" s="25">
        <f>A43</f>
        <v>2</v>
      </c>
      <c r="AJ43" s="82">
        <f t="shared" si="1"/>
        <v>721092.76187314617</v>
      </c>
      <c r="AK43" s="82">
        <f t="shared" si="1"/>
        <v>458966.90332666237</v>
      </c>
      <c r="AL43" s="66"/>
      <c r="AM43" s="9" t="str">
        <f>IF(A44=0,A43&amp;" - 1",A43&amp;" - "&amp;A44)</f>
        <v>2 - 3</v>
      </c>
      <c r="AN43" s="18">
        <f>AN42+F42+F43</f>
        <v>-97.040000000037253</v>
      </c>
      <c r="AO43" s="18">
        <f>AN43*G43</f>
        <v>2520.1288000039049</v>
      </c>
      <c r="AP43" s="9" t="str">
        <f>D43&amp;","&amp;C43</f>
        <v>458966.91,721092.65</v>
      </c>
    </row>
    <row r="44" spans="1:44" s="46" customFormat="1">
      <c r="A44" s="20">
        <f>A43+1</f>
        <v>3</v>
      </c>
      <c r="B44" s="44"/>
      <c r="C44" s="60">
        <v>721092.13</v>
      </c>
      <c r="D44" s="60">
        <v>458992.88</v>
      </c>
      <c r="E44" s="79"/>
      <c r="F44" s="72">
        <f>IF(C45=0,C44-$C$42,C44-C45)</f>
        <v>3.0600000000558794</v>
      </c>
      <c r="G44" s="72">
        <f>IF(D45=0,D44-$D$42,D44-D45)</f>
        <v>-2.9400000000023283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4.2434891304627698</v>
      </c>
      <c r="N44" s="22">
        <f>IF(F44=0,,ATAN(G44/F44))</f>
        <v>-0.76540082941557008</v>
      </c>
      <c r="O44" s="22">
        <f>ABS(DEGREES(N44))</f>
        <v>43.854237161324839</v>
      </c>
      <c r="P44" s="24" t="str">
        <f>TEXT(INT(O44),"00")</f>
        <v>43</v>
      </c>
      <c r="Q44" s="25" t="str">
        <f>TEXT((O44-P44)*60,"00")</f>
        <v>51</v>
      </c>
      <c r="R44" s="23" t="str">
        <f>IF(L44="",IF(F44&gt;0,"S","N"),"")</f>
        <v>S</v>
      </c>
      <c r="S44" s="25" t="str">
        <f>IF(L44="",IF(INT(Q44)=60,INT(P44+1),P44),"due")</f>
        <v>43</v>
      </c>
      <c r="T44" s="25" t="str">
        <f>IF(L44="",IF(INT(Q44)=60,"00",Q44),L44)</f>
        <v>51</v>
      </c>
      <c r="U44" s="24" t="str">
        <f>IF(L44="",IF(G44&gt;0,"W","E"),"")</f>
        <v>E</v>
      </c>
      <c r="V44" s="44"/>
      <c r="W44" s="22">
        <f>IF(S44="due",90*(I44+K44),S44+T44/60)</f>
        <v>43.85</v>
      </c>
      <c r="X44" s="22">
        <f>IF(R44="",W44,IF(R44="N",IF(U44="E",180+W44,180-W44),IF(U44="E",360-W44,W44)))</f>
        <v>316.14999999999998</v>
      </c>
      <c r="Y44" s="22">
        <f>RADIANS(X44)</f>
        <v>5.5178584301800724</v>
      </c>
      <c r="Z44" s="64"/>
      <c r="AA44" s="58">
        <f>-M44*COS(Y44)</f>
        <v>-3.0602174117913776</v>
      </c>
      <c r="AB44" s="58">
        <f>-M44*SIN(Y44)</f>
        <v>2.9397736975700282</v>
      </c>
      <c r="AC44" s="64"/>
      <c r="AD44" s="82">
        <f>$AA$40/$M$40*M44</f>
        <v>-2.9152064505556595E-5</v>
      </c>
      <c r="AE44" s="82">
        <f>$AB$40/$M$40*M44</f>
        <v>-1.422588259555751E-4</v>
      </c>
      <c r="AF44" s="22">
        <f>AA44-AD44</f>
        <v>-3.0601882597268721</v>
      </c>
      <c r="AG44" s="22">
        <f>AB44-AE44</f>
        <v>2.9399159563959838</v>
      </c>
      <c r="AH44" s="64"/>
      <c r="AI44" s="25">
        <f>A44</f>
        <v>3</v>
      </c>
      <c r="AJ44" s="82">
        <f t="shared" si="1"/>
        <v>721092.24073080753</v>
      </c>
      <c r="AK44" s="82">
        <f t="shared" si="1"/>
        <v>458992.87417097599</v>
      </c>
      <c r="AL44" s="66"/>
      <c r="AM44" s="9" t="str">
        <f>IF(A45=0,A44&amp;" - 1",A44&amp;" - "&amp;A45)</f>
        <v>3 - 4</v>
      </c>
      <c r="AN44" s="18">
        <f>AN43+F43+F44</f>
        <v>-93.459999999962747</v>
      </c>
      <c r="AO44" s="18">
        <f>AN44*G44</f>
        <v>274.77240000010806</v>
      </c>
      <c r="AP44" s="9" t="str">
        <f>D44&amp;","&amp;C44</f>
        <v>458992.88,721092.13</v>
      </c>
    </row>
    <row r="45" spans="1:44" s="46" customFormat="1">
      <c r="A45" s="20">
        <f t="shared" ref="A45:A46" si="2">A44+1</f>
        <v>4</v>
      </c>
      <c r="B45" s="44"/>
      <c r="C45" s="60">
        <v>721089.07</v>
      </c>
      <c r="D45" s="60">
        <v>458995.82</v>
      </c>
      <c r="E45" s="79"/>
      <c r="F45" s="72">
        <f t="shared" ref="F45:F46" si="3">IF(C46=0,C45-$C$42,C45-C46)</f>
        <v>45.789999999920838</v>
      </c>
      <c r="G45" s="72">
        <f t="shared" ref="G45:G46" si="4">IF(D46=0,D45-$D$42,D45-D46)</f>
        <v>0.92999999999301508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45.799443227977534</v>
      </c>
      <c r="N45" s="22">
        <f t="shared" ref="N45:N46" si="11">IF(F45=0,,ATAN(G45/F45))</f>
        <v>2.0307319424349483E-2</v>
      </c>
      <c r="O45" s="22">
        <f t="shared" ref="O45:O46" si="12">ABS(DEGREES(N45))</f>
        <v>1.1635236962392619</v>
      </c>
      <c r="P45" s="24" t="str">
        <f t="shared" ref="P45:P46" si="13">TEXT(INT(O45),"00")</f>
        <v>01</v>
      </c>
      <c r="Q45" s="25" t="str">
        <f t="shared" ref="Q45:Q46" si="14">TEXT((O45-P45)*60,"00")</f>
        <v>10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10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1.1666666666666667</v>
      </c>
      <c r="X45" s="22">
        <f t="shared" ref="X45:X46" si="20">IF(R45="",W45,IF(R45="N",IF(U45="E",180+W45,180-W45),IF(U45="E",360-W45,W45)))</f>
        <v>1.1666666666666667</v>
      </c>
      <c r="Y45" s="22">
        <f t="shared" ref="Y45:Y46" si="21">RADIANS(X45)</f>
        <v>2.0362174606600513E-2</v>
      </c>
      <c r="Z45" s="64"/>
      <c r="AA45" s="58">
        <f t="shared" ref="AA45:AA46" si="22">-M45*COS(Y45)</f>
        <v>-45.78994891570823</v>
      </c>
      <c r="AB45" s="58">
        <f t="shared" ref="AB45:AB46" si="23">-M45*SIN(Y45)</f>
        <v>-0.9325118173877982</v>
      </c>
      <c r="AC45" s="64"/>
      <c r="AD45" s="82">
        <f t="shared" ref="AD45:AD46" si="24">$AA$40/$M$40*M45</f>
        <v>-3.1463455714212583E-4</v>
      </c>
      <c r="AE45" s="82">
        <f t="shared" ref="AE45:AE46" si="25">$AB$40/$M$40*M45</f>
        <v>-1.5353815746243164E-3</v>
      </c>
      <c r="AF45" s="22">
        <f t="shared" ref="AF45:AF46" si="26">AA45-AD45</f>
        <v>-45.789634281151088</v>
      </c>
      <c r="AG45" s="22">
        <f t="shared" ref="AG45:AG46" si="27">AB45-AE45</f>
        <v>-0.93097643581317391</v>
      </c>
      <c r="AH45" s="64"/>
      <c r="AI45" s="25">
        <f t="shared" ref="AI45:AI46" si="28">A45</f>
        <v>4</v>
      </c>
      <c r="AJ45" s="82">
        <f t="shared" ref="AJ45:AJ46" si="29">AJ44+AF44</f>
        <v>721089.18054254784</v>
      </c>
      <c r="AK45" s="82">
        <f t="shared" ref="AK45:AK46" si="30">AK44+AG44</f>
        <v>458995.8140869324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-44.60999999998603</v>
      </c>
      <c r="AO45" s="18">
        <f t="shared" ref="AO45:AO46" si="33">AN45*G45</f>
        <v>-41.487299999675407</v>
      </c>
      <c r="AP45" s="9" t="str">
        <f t="shared" ref="AP45:AP46" si="34">D45&amp;","&amp;C45</f>
        <v>458995.82,721089.07</v>
      </c>
    </row>
    <row r="46" spans="1:44" s="46" customFormat="1">
      <c r="A46" s="20">
        <f t="shared" si="2"/>
        <v>5</v>
      </c>
      <c r="B46" s="44"/>
      <c r="C46" s="60">
        <v>721043.28</v>
      </c>
      <c r="D46" s="60">
        <v>458994.89</v>
      </c>
      <c r="E46" s="79"/>
      <c r="F46" s="72">
        <f t="shared" si="3"/>
        <v>-0.58999999996740371</v>
      </c>
      <c r="G46" s="72">
        <f t="shared" si="4"/>
        <v>28.989999999990687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28.996003172841281</v>
      </c>
      <c r="N46" s="22">
        <f t="shared" si="11"/>
        <v>-1.5504472905292321</v>
      </c>
      <c r="O46" s="22">
        <f t="shared" si="12"/>
        <v>88.83408610481878</v>
      </c>
      <c r="P46" s="24" t="str">
        <f t="shared" si="13"/>
        <v>88</v>
      </c>
      <c r="Q46" s="25" t="str">
        <f t="shared" si="14"/>
        <v>50</v>
      </c>
      <c r="R46" s="23" t="str">
        <f t="shared" si="15"/>
        <v>N</v>
      </c>
      <c r="S46" s="25" t="str">
        <f t="shared" si="16"/>
        <v>88</v>
      </c>
      <c r="T46" s="25" t="str">
        <f t="shared" si="17"/>
        <v>50</v>
      </c>
      <c r="U46" s="24" t="str">
        <f t="shared" si="18"/>
        <v>W</v>
      </c>
      <c r="V46" s="44"/>
      <c r="W46" s="22">
        <f t="shared" si="19"/>
        <v>88.833333333333329</v>
      </c>
      <c r="X46" s="22">
        <f t="shared" si="20"/>
        <v>91.166666666666671</v>
      </c>
      <c r="Y46" s="22">
        <f t="shared" si="21"/>
        <v>1.5911585014014973</v>
      </c>
      <c r="Z46" s="64"/>
      <c r="AA46" s="58">
        <f t="shared" si="22"/>
        <v>0.59038088042020975</v>
      </c>
      <c r="AB46" s="58">
        <f t="shared" si="23"/>
        <v>-28.989992245867466</v>
      </c>
      <c r="AC46" s="64"/>
      <c r="AD46" s="82">
        <f t="shared" si="24"/>
        <v>-1.9919771888417915E-4</v>
      </c>
      <c r="AE46" s="82">
        <f t="shared" si="25"/>
        <v>-9.7206266870364052E-4</v>
      </c>
      <c r="AF46" s="22">
        <f t="shared" si="26"/>
        <v>0.59058007813909397</v>
      </c>
      <c r="AG46" s="22">
        <f t="shared" si="27"/>
        <v>-28.989020183198761</v>
      </c>
      <c r="AH46" s="64"/>
      <c r="AI46" s="25">
        <f t="shared" si="28"/>
        <v>5</v>
      </c>
      <c r="AJ46" s="82">
        <f t="shared" si="29"/>
        <v>721043.39090826665</v>
      </c>
      <c r="AK46" s="82">
        <f t="shared" si="30"/>
        <v>458994.88311049656</v>
      </c>
      <c r="AL46" s="66"/>
      <c r="AM46" s="9" t="str">
        <f t="shared" si="31"/>
        <v>5 - 1</v>
      </c>
      <c r="AN46" s="18">
        <f t="shared" si="32"/>
        <v>0.58999999996740371</v>
      </c>
      <c r="AO46" s="18">
        <f t="shared" si="33"/>
        <v>17.104099999049538</v>
      </c>
      <c r="AP46" s="9" t="str">
        <f t="shared" si="34"/>
        <v>458994.89,721043.28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topLeftCell="A18" workbookViewId="0">
      <selection activeCell="D32" sqref="D32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81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82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83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2730.76019999856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1365.38009999928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3.0775840324042056E-3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49137.6736641799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49000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49000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151.22531985836872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-2.899236361212143E-3</v>
      </c>
      <c r="AB40" s="91">
        <f>SUM(AB42:AB65536)</f>
        <v>-1.0324495136977418E-3</v>
      </c>
      <c r="AC40" s="91"/>
      <c r="AD40" s="91">
        <f>SUM(AD42:AD65536)</f>
        <v>-2.8992363612121434E-3</v>
      </c>
      <c r="AE40" s="91">
        <f>SUM(AE42:AE65536)</f>
        <v>-1.0324495136977418E-3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720999.17833238153</v>
      </c>
      <c r="AK40" s="92">
        <f>AK44+AG44</f>
        <v>458907.38825940713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185.1600000000326</v>
      </c>
      <c r="G41" s="72">
        <f>IF(D42=0,D41-$D$41,D41-D42)</f>
        <v>3513.3099999999977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3518.185808296656</v>
      </c>
      <c r="N41" s="36">
        <f>IF(F41=0,,ATAN(G41/F41))</f>
        <v>1.5181426028328295</v>
      </c>
      <c r="O41" s="36">
        <f>ABS(DEGREES(N41))</f>
        <v>86.983163841326714</v>
      </c>
      <c r="P41" s="37" t="str">
        <f>TEXT(INT(O41),"00")</f>
        <v>86</v>
      </c>
      <c r="Q41" s="38" t="str">
        <f>TEXT((O41-P41)*60,"00")</f>
        <v>59</v>
      </c>
      <c r="R41" s="39" t="str">
        <f>IF(L41="",IF(F41&gt;0,"S","N"),"")</f>
        <v>S</v>
      </c>
      <c r="S41" s="25" t="str">
        <f>IF(L41="",IF(INT(Q41)=60,INT(P41+1),P41),"due")</f>
        <v>86</v>
      </c>
      <c r="T41" s="38" t="str">
        <f>IF(L41="",IF(INT(Q41)=60,"00",Q41),L41)</f>
        <v>59</v>
      </c>
      <c r="U41" s="40" t="str">
        <f>IF(L41="",IF(G41&gt;0,"W","E"),"")</f>
        <v>W</v>
      </c>
      <c r="V41" s="41"/>
      <c r="W41" s="22">
        <f>IF(S41="due",90*(I41+K41),S41+T41/60)</f>
        <v>86.983333333333334</v>
      </c>
      <c r="X41" s="22">
        <f>IF(R41="",W41,IF(R41="N",IF(U41="E",180+W41,180-W41),IF(U41="E",360-W41,W41)))</f>
        <v>86.983333333333334</v>
      </c>
      <c r="Y41" s="22">
        <f>RADIANS(X41)</f>
        <v>1.518145561026401</v>
      </c>
      <c r="Z41" s="64"/>
      <c r="AA41" s="58">
        <f>-M41*COS(Y41)</f>
        <v>-185.14960694816588</v>
      </c>
      <c r="AB41" s="58">
        <f>-M41*SIN(Y41)</f>
        <v>-3513.3105477237468</v>
      </c>
      <c r="AC41" s="64"/>
      <c r="AD41" s="22">
        <v>0</v>
      </c>
      <c r="AE41" s="22">
        <v>0</v>
      </c>
      <c r="AF41" s="22">
        <f t="shared" ref="AF41:AG43" si="0">AA41-AD41</f>
        <v>-185.14960694816588</v>
      </c>
      <c r="AG41" s="22">
        <f t="shared" si="0"/>
        <v>-3513.3105477237468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721043.46</v>
      </c>
      <c r="D42" s="60">
        <v>458936.91</v>
      </c>
      <c r="E42" s="79"/>
      <c r="F42" s="72">
        <f>IF(C43=0,C42-$C$42,C42-C43)</f>
        <v>47.010000000009313</v>
      </c>
      <c r="G42" s="72">
        <f>IF(D43=0,D42-$D$42,D42-D43)</f>
        <v>0.85999999998603016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47.017865753358599</v>
      </c>
      <c r="N42" s="36">
        <f>IF(F42=0,,ATAN(G42/F42))</f>
        <v>1.8291939600028131E-2</v>
      </c>
      <c r="O42" s="36">
        <f>ABS(DEGREES(N42))</f>
        <v>1.0480509381898311</v>
      </c>
      <c r="P42" s="37" t="str">
        <f>TEXT(INT(O42),"00")</f>
        <v>01</v>
      </c>
      <c r="Q42" s="38" t="str">
        <f>TEXT((O42-P42)*60,"00")</f>
        <v>03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03</v>
      </c>
      <c r="U42" s="40" t="str">
        <f>IF(L42="",IF(G42&gt;0,"W","E"),"")</f>
        <v>W</v>
      </c>
      <c r="V42" s="44"/>
      <c r="W42" s="22">
        <f>IF(S42="due",90*(I42+K42),S42+T42/60)</f>
        <v>1.05</v>
      </c>
      <c r="X42" s="22">
        <f>IF(R42="",W42,IF(R42="N",IF(U42="E",180+W42,180-W42),IF(U42="E",360-W42,W42)))</f>
        <v>1.05</v>
      </c>
      <c r="Y42" s="22">
        <f>RADIANS(X42)</f>
        <v>1.8325957145940461E-2</v>
      </c>
      <c r="Z42" s="64"/>
      <c r="AA42" s="58">
        <f>-M42*COS(Y42)</f>
        <v>-47.009970717720002</v>
      </c>
      <c r="AB42" s="58">
        <f>-M42*SIN(Y42)</f>
        <v>-0.86159916432146744</v>
      </c>
      <c r="AC42" s="64"/>
      <c r="AD42" s="82">
        <f>$AA$40/$M$40*M42</f>
        <v>-9.0140927555250783E-4</v>
      </c>
      <c r="AE42" s="82">
        <f>$AB$40/$M$40*M42</f>
        <v>-3.2100161981885484E-4</v>
      </c>
      <c r="AF42" s="22">
        <f t="shared" si="0"/>
        <v>-47.009069308444452</v>
      </c>
      <c r="AG42" s="22">
        <f t="shared" si="0"/>
        <v>-0.86127816270164859</v>
      </c>
      <c r="AH42" s="63"/>
      <c r="AI42" s="38">
        <f>A42</f>
        <v>1</v>
      </c>
      <c r="AJ42" s="82">
        <f t="shared" ref="AJ42:AK44" si="1">AJ41+AF41</f>
        <v>721043.47039305186</v>
      </c>
      <c r="AK42" s="82">
        <f t="shared" si="1"/>
        <v>458936.90945227625</v>
      </c>
      <c r="AL42" s="66"/>
      <c r="AM42" s="9" t="str">
        <f>IF(A43=0,A42&amp;" - 1",A42&amp;" - "&amp;A43)</f>
        <v>1 - 2</v>
      </c>
      <c r="AN42" s="18">
        <f>F42</f>
        <v>47.010000000009313</v>
      </c>
      <c r="AO42" s="18">
        <f>AN42*G42</f>
        <v>40.428599999351285</v>
      </c>
      <c r="AP42" s="9" t="str">
        <f>D42&amp;","&amp;C42</f>
        <v>458936.91,721043.46</v>
      </c>
    </row>
    <row r="43" spans="1:44">
      <c r="A43" s="20">
        <f>A42+1</f>
        <v>2</v>
      </c>
      <c r="B43" s="44"/>
      <c r="C43" s="60">
        <v>720996.45</v>
      </c>
      <c r="D43" s="60">
        <v>458936.05</v>
      </c>
      <c r="E43" s="79"/>
      <c r="F43" s="72">
        <f>IF(C44=0,C43-$C$42,C43-C44)</f>
        <v>-0.52000000001862645</v>
      </c>
      <c r="G43" s="72">
        <f>IF(D44=0,D43-$D$42,D43-D44)</f>
        <v>25.729999999981374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25.735254030202629</v>
      </c>
      <c r="N43" s="36">
        <f>IF(F43=0,,ATAN(G43/F43))</f>
        <v>-1.5505892058743878</v>
      </c>
      <c r="O43" s="36">
        <f>ABS(DEGREES(N43))</f>
        <v>88.842217255144334</v>
      </c>
      <c r="P43" s="37" t="str">
        <f>TEXT(INT(O43),"00")</f>
        <v>88</v>
      </c>
      <c r="Q43" s="38" t="str">
        <f>TEXT((O43-P43)*60,"00")</f>
        <v>51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51</v>
      </c>
      <c r="U43" s="40" t="str">
        <f>IF(L43="",IF(G43&gt;0,"W","E"),"")</f>
        <v>W</v>
      </c>
      <c r="V43" s="44"/>
      <c r="W43" s="22">
        <f>IF(S43="due",90*(I43+K43),S43+T43/60)</f>
        <v>88.85</v>
      </c>
      <c r="X43" s="22">
        <f>IF(R43="",W43,IF(R43="N",IF(U43="E",180+W43,180-W43),IF(U43="E",360-W43,W43)))</f>
        <v>91.15</v>
      </c>
      <c r="Y43" s="22">
        <f>RADIANS(X43)</f>
        <v>1.5908676131928314</v>
      </c>
      <c r="Z43" s="64"/>
      <c r="AA43" s="58">
        <f>-M43*COS(Y43)</f>
        <v>0.51650497296628028</v>
      </c>
      <c r="AB43" s="58">
        <f>-M43*SIN(Y43)</f>
        <v>-25.730070396560553</v>
      </c>
      <c r="AC43" s="64"/>
      <c r="AD43" s="82">
        <f>$AA$40/$M$40*M43</f>
        <v>-4.9338685029248958E-4</v>
      </c>
      <c r="AE43" s="82">
        <f>$AB$40/$M$40*M43</f>
        <v>-1.7570040872292569E-4</v>
      </c>
      <c r="AF43" s="22">
        <f t="shared" si="0"/>
        <v>0.51699835981657283</v>
      </c>
      <c r="AG43" s="22">
        <f t="shared" si="0"/>
        <v>-25.729894696151831</v>
      </c>
      <c r="AH43" s="64"/>
      <c r="AI43" s="25">
        <f>A43</f>
        <v>2</v>
      </c>
      <c r="AJ43" s="82">
        <f t="shared" si="1"/>
        <v>720996.46132374345</v>
      </c>
      <c r="AK43" s="82">
        <f t="shared" si="1"/>
        <v>458936.04817411356</v>
      </c>
      <c r="AL43" s="66"/>
      <c r="AM43" s="9" t="str">
        <f>IF(A44=0,A43&amp;" - 1",A43&amp;" - "&amp;A44)</f>
        <v>2 - 3</v>
      </c>
      <c r="AN43" s="18">
        <f>AN42+F42+F43</f>
        <v>93.5</v>
      </c>
      <c r="AO43" s="18">
        <f>AN43*G43</f>
        <v>2405.7549999982584</v>
      </c>
      <c r="AP43" s="9" t="str">
        <f>D43&amp;","&amp;C43</f>
        <v>458936.05,720996.45</v>
      </c>
    </row>
    <row r="44" spans="1:44" s="46" customFormat="1">
      <c r="A44" s="20">
        <f>A43+1</f>
        <v>3</v>
      </c>
      <c r="B44" s="44"/>
      <c r="C44" s="60">
        <v>720996.97</v>
      </c>
      <c r="D44" s="60">
        <v>458910.32</v>
      </c>
      <c r="E44" s="79"/>
      <c r="F44" s="72">
        <f>IF(C45=0,C44-$C$42,C44-C45)</f>
        <v>-2.2000000000698492</v>
      </c>
      <c r="G44" s="72">
        <f>IF(D45=0,D44-$D$42,D44-D45)</f>
        <v>2.9299999999930151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3.6640005458878422</v>
      </c>
      <c r="N44" s="22">
        <f>IF(F44=0,,ATAN(G44/F44))</f>
        <v>-0.92674936651105155</v>
      </c>
      <c r="O44" s="22">
        <f>ABS(DEGREES(N44))</f>
        <v>53.098827367505926</v>
      </c>
      <c r="P44" s="24" t="str">
        <f>TEXT(INT(O44),"00")</f>
        <v>53</v>
      </c>
      <c r="Q44" s="25" t="str">
        <f>TEXT((O44-P44)*60,"00")</f>
        <v>06</v>
      </c>
      <c r="R44" s="23" t="str">
        <f>IF(L44="",IF(F44&gt;0,"S","N"),"")</f>
        <v>N</v>
      </c>
      <c r="S44" s="25" t="str">
        <f>IF(L44="",IF(INT(Q44)=60,INT(P44+1),P44),"due")</f>
        <v>53</v>
      </c>
      <c r="T44" s="25" t="str">
        <f>IF(L44="",IF(INT(Q44)=60,"00",Q44),L44)</f>
        <v>06</v>
      </c>
      <c r="U44" s="24" t="str">
        <f>IF(L44="",IF(G44&gt;0,"W","E"),"")</f>
        <v>W</v>
      </c>
      <c r="V44" s="44"/>
      <c r="W44" s="22">
        <f>IF(S44="due",90*(I44+K44),S44+T44/60)</f>
        <v>53.1</v>
      </c>
      <c r="X44" s="22">
        <f>IF(R44="",W44,IF(R44="N",IF(U44="E",180+W44,180-W44),IF(U44="E",360-W44,W44)))</f>
        <v>126.9</v>
      </c>
      <c r="Y44" s="22">
        <f>RADIANS(X44)</f>
        <v>2.2148228207808045</v>
      </c>
      <c r="Z44" s="64"/>
      <c r="AA44" s="58">
        <f>-M44*COS(Y44)</f>
        <v>2.1999400333561412</v>
      </c>
      <c r="AB44" s="58">
        <f>-M44*SIN(Y44)</f>
        <v>-2.9300450252348318</v>
      </c>
      <c r="AC44" s="64"/>
      <c r="AD44" s="82">
        <f>$AA$40/$M$40*M44</f>
        <v>-7.0244874470016297E-5</v>
      </c>
      <c r="AE44" s="82">
        <f>$AB$40/$M$40*M44</f>
        <v>-2.5014961683222522E-5</v>
      </c>
      <c r="AF44" s="22">
        <f>AA44-AD44</f>
        <v>2.2000102782306112</v>
      </c>
      <c r="AG44" s="22">
        <f>AB44-AE44</f>
        <v>-2.9300200102731484</v>
      </c>
      <c r="AH44" s="64"/>
      <c r="AI44" s="25">
        <f>A44</f>
        <v>3</v>
      </c>
      <c r="AJ44" s="82">
        <f t="shared" si="1"/>
        <v>720996.97832210327</v>
      </c>
      <c r="AK44" s="82">
        <f t="shared" si="1"/>
        <v>458910.31827941741</v>
      </c>
      <c r="AL44" s="66"/>
      <c r="AM44" s="9" t="str">
        <f>IF(A45=0,A44&amp;" - 1",A44&amp;" - "&amp;A45)</f>
        <v>3 - 4</v>
      </c>
      <c r="AN44" s="18">
        <f>AN43+F43+F44</f>
        <v>90.779999999911524</v>
      </c>
      <c r="AO44" s="18">
        <f>AN44*G44</f>
        <v>265.98539999910668</v>
      </c>
      <c r="AP44" s="9" t="str">
        <f>D44&amp;","&amp;C44</f>
        <v>458910.32,720996.97</v>
      </c>
    </row>
    <row r="45" spans="1:44" s="46" customFormat="1">
      <c r="A45" s="20">
        <f t="shared" ref="A45:A46" si="2">A44+1</f>
        <v>4</v>
      </c>
      <c r="B45" s="44"/>
      <c r="C45" s="60">
        <v>720999.17</v>
      </c>
      <c r="D45" s="60">
        <v>458907.39</v>
      </c>
      <c r="E45" s="79"/>
      <c r="F45" s="72">
        <f t="shared" ref="F45:F46" si="3">IF(C46=0,C45-$C$42,C45-C46)</f>
        <v>-45.880000000004657</v>
      </c>
      <c r="G45" s="72">
        <f t="shared" ref="G45:G46" si="4">IF(D46=0,D45-$D$42,D45-D46)</f>
        <v>-0.64000000001396984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45.884463601533412</v>
      </c>
      <c r="N45" s="22">
        <f t="shared" ref="N45:N46" si="11">IF(F45=0,,ATAN(G45/F45))</f>
        <v>1.3948528618847484E-2</v>
      </c>
      <c r="O45" s="22">
        <f t="shared" ref="O45:O46" si="12">ABS(DEGREES(N45))</f>
        <v>0.7991918202774041</v>
      </c>
      <c r="P45" s="24" t="str">
        <f t="shared" ref="P45:P46" si="13">TEXT(INT(O45),"00")</f>
        <v>00</v>
      </c>
      <c r="Q45" s="25" t="str">
        <f t="shared" ref="Q45:Q46" si="14">TEXT((O45-P45)*60,"00")</f>
        <v>48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00</v>
      </c>
      <c r="T45" s="25" t="str">
        <f t="shared" ref="T45:T46" si="17">IF(L45="",IF(INT(Q45)=60,"00",Q45),L45)</f>
        <v>48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0.8</v>
      </c>
      <c r="X45" s="22">
        <f t="shared" ref="X45:X46" si="20">IF(R45="",W45,IF(R45="N",IF(U45="E",180+W45,180-W45),IF(U45="E",360-W45,W45)))</f>
        <v>180.8</v>
      </c>
      <c r="Y45" s="22">
        <f t="shared" ref="Y45:Y46" si="21">RADIANS(X45)</f>
        <v>3.1555552876057482</v>
      </c>
      <c r="Z45" s="64"/>
      <c r="AA45" s="58">
        <f t="shared" ref="AA45:AA46" si="22">-M45*COS(Y45)</f>
        <v>45.879990967986309</v>
      </c>
      <c r="AB45" s="58">
        <f t="shared" ref="AB45:AB46" si="23">-M45*SIN(Y45)</f>
        <v>0.6406471555695723</v>
      </c>
      <c r="AC45" s="64"/>
      <c r="AD45" s="82">
        <f t="shared" ref="AD45:AD46" si="24">$AA$40/$M$40*M45</f>
        <v>-8.7968010524210483E-4</v>
      </c>
      <c r="AE45" s="82">
        <f t="shared" ref="AE45:AE46" si="25">$AB$40/$M$40*M45</f>
        <v>-3.1326362659409701E-4</v>
      </c>
      <c r="AF45" s="22">
        <f t="shared" ref="AF45:AF46" si="26">AA45-AD45</f>
        <v>45.880870648091552</v>
      </c>
      <c r="AG45" s="22">
        <f t="shared" ref="AG45:AG46" si="27">AB45-AE45</f>
        <v>0.64096041919616642</v>
      </c>
      <c r="AH45" s="64"/>
      <c r="AI45" s="25">
        <f t="shared" ref="AI45:AI46" si="28">A45</f>
        <v>4</v>
      </c>
      <c r="AJ45" s="82">
        <f t="shared" ref="AJ45:AJ46" si="29">AJ44+AF44</f>
        <v>720999.17833238153</v>
      </c>
      <c r="AK45" s="82">
        <f t="shared" ref="AK45:AK46" si="30">AK44+AG44</f>
        <v>458907.38825940713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42.699999999837019</v>
      </c>
      <c r="AO45" s="18">
        <f t="shared" ref="AO45:AO46" si="33">AN45*G45</f>
        <v>-27.328000000492203</v>
      </c>
      <c r="AP45" s="9" t="str">
        <f t="shared" ref="AP45:AP46" si="34">D45&amp;","&amp;C45</f>
        <v>458907.39,720999.17</v>
      </c>
    </row>
    <row r="46" spans="1:44" s="46" customFormat="1">
      <c r="A46" s="20">
        <f t="shared" si="2"/>
        <v>5</v>
      </c>
      <c r="B46" s="44"/>
      <c r="C46" s="60">
        <v>721045.05</v>
      </c>
      <c r="D46" s="60">
        <v>458908.03</v>
      </c>
      <c r="E46" s="79"/>
      <c r="F46" s="72">
        <f t="shared" si="3"/>
        <v>1.590000000083819</v>
      </c>
      <c r="G46" s="72">
        <f t="shared" si="4"/>
        <v>-28.879999999946449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28.92373592738624</v>
      </c>
      <c r="N46" s="22">
        <f t="shared" si="11"/>
        <v>-1.5157964502757397</v>
      </c>
      <c r="O46" s="22">
        <f t="shared" si="12"/>
        <v>86.848739201711638</v>
      </c>
      <c r="P46" s="24" t="str">
        <f t="shared" si="13"/>
        <v>86</v>
      </c>
      <c r="Q46" s="25" t="str">
        <f t="shared" si="14"/>
        <v>51</v>
      </c>
      <c r="R46" s="23" t="str">
        <f t="shared" si="15"/>
        <v>S</v>
      </c>
      <c r="S46" s="25" t="str">
        <f t="shared" si="16"/>
        <v>86</v>
      </c>
      <c r="T46" s="25" t="str">
        <f t="shared" si="17"/>
        <v>51</v>
      </c>
      <c r="U46" s="24" t="str">
        <f t="shared" si="18"/>
        <v>E</v>
      </c>
      <c r="V46" s="44"/>
      <c r="W46" s="22">
        <f t="shared" si="19"/>
        <v>86.85</v>
      </c>
      <c r="X46" s="22">
        <f t="shared" si="20"/>
        <v>273.14999999999998</v>
      </c>
      <c r="Y46" s="22">
        <f t="shared" si="21"/>
        <v>4.7673668518225112</v>
      </c>
      <c r="Z46" s="64"/>
      <c r="AA46" s="58">
        <f t="shared" si="22"/>
        <v>-1.5893644929499433</v>
      </c>
      <c r="AB46" s="58">
        <f t="shared" si="23"/>
        <v>28.880034981033585</v>
      </c>
      <c r="AC46" s="64"/>
      <c r="AD46" s="82">
        <f t="shared" si="24"/>
        <v>-5.5451525565502471E-4</v>
      </c>
      <c r="AE46" s="82">
        <f t="shared" si="25"/>
        <v>-1.9746889687864173E-4</v>
      </c>
      <c r="AF46" s="22">
        <f t="shared" si="26"/>
        <v>-1.5888099776942883</v>
      </c>
      <c r="AG46" s="22">
        <f t="shared" si="27"/>
        <v>28.880232449930464</v>
      </c>
      <c r="AH46" s="64"/>
      <c r="AI46" s="25">
        <f t="shared" si="28"/>
        <v>5</v>
      </c>
      <c r="AJ46" s="82">
        <f t="shared" si="29"/>
        <v>721045.05920302961</v>
      </c>
      <c r="AK46" s="82">
        <f t="shared" si="30"/>
        <v>458908.02921982633</v>
      </c>
      <c r="AL46" s="66"/>
      <c r="AM46" s="9" t="str">
        <f t="shared" si="31"/>
        <v>5 - 1</v>
      </c>
      <c r="AN46" s="18">
        <f t="shared" si="32"/>
        <v>-1.590000000083819</v>
      </c>
      <c r="AO46" s="18">
        <f t="shared" si="33"/>
        <v>45.91920000233555</v>
      </c>
      <c r="AP46" s="9" t="str">
        <f t="shared" si="34"/>
        <v>458908.03,721045.05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topLeftCell="A22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84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85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75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86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2779.2087000035776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1389.6043500017888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5.4503238444372848E-3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28234.0022326137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153.88445559230999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5.4374515107298294E-3</v>
      </c>
      <c r="AB40" s="91">
        <f>SUM(AB42:AB65536)</f>
        <v>3.7436757031494849E-4</v>
      </c>
      <c r="AC40" s="91"/>
      <c r="AD40" s="91">
        <f>SUM(AD42:AD65536)</f>
        <v>5.4374515107298294E-3</v>
      </c>
      <c r="AE40" s="91">
        <f>SUM(AE42:AE65536)</f>
        <v>3.7436757031494849E-4</v>
      </c>
      <c r="AF40" s="91">
        <f>SUM(AF42:AF65536)</f>
        <v>0</v>
      </c>
      <c r="AG40" s="91">
        <f>SUM(AG42:AG65536)</f>
        <v>1.4432899320127035E-15</v>
      </c>
      <c r="AH40" s="92"/>
      <c r="AI40" s="93">
        <v>1</v>
      </c>
      <c r="AJ40" s="92">
        <f>AJ44+AF44</f>
        <v>720996.46208369348</v>
      </c>
      <c r="AK40" s="92">
        <f>AK44+AG44</f>
        <v>458936.04796749621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185.1600000000326</v>
      </c>
      <c r="G41" s="72">
        <f>IF(D42=0,D41-$D$41,D41-D42)</f>
        <v>3513.3099999999977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3518.185808296656</v>
      </c>
      <c r="N41" s="36">
        <f>IF(F41=0,,ATAN(G41/F41))</f>
        <v>1.5181426028328295</v>
      </c>
      <c r="O41" s="36">
        <f>ABS(DEGREES(N41))</f>
        <v>86.983163841326714</v>
      </c>
      <c r="P41" s="37" t="str">
        <f>TEXT(INT(O41),"00")</f>
        <v>86</v>
      </c>
      <c r="Q41" s="38" t="str">
        <f>TEXT((O41-P41)*60,"00")</f>
        <v>59</v>
      </c>
      <c r="R41" s="39" t="str">
        <f>IF(L41="",IF(F41&gt;0,"S","N"),"")</f>
        <v>S</v>
      </c>
      <c r="S41" s="25" t="str">
        <f>IF(L41="",IF(INT(Q41)=60,INT(P41+1),P41),"due")</f>
        <v>86</v>
      </c>
      <c r="T41" s="38" t="str">
        <f>IF(L41="",IF(INT(Q41)=60,"00",Q41),L41)</f>
        <v>59</v>
      </c>
      <c r="U41" s="40" t="str">
        <f>IF(L41="",IF(G41&gt;0,"W","E"),"")</f>
        <v>W</v>
      </c>
      <c r="V41" s="41"/>
      <c r="W41" s="22">
        <f>IF(S41="due",90*(I41+K41),S41+T41/60)</f>
        <v>86.983333333333334</v>
      </c>
      <c r="X41" s="22">
        <f>IF(R41="",W41,IF(R41="N",IF(U41="E",180+W41,180-W41),IF(U41="E",360-W41,W41)))</f>
        <v>86.983333333333334</v>
      </c>
      <c r="Y41" s="22">
        <f>RADIANS(X41)</f>
        <v>1.518145561026401</v>
      </c>
      <c r="Z41" s="64"/>
      <c r="AA41" s="58">
        <f>-M41*COS(Y41)</f>
        <v>-185.14960694816588</v>
      </c>
      <c r="AB41" s="58">
        <f>-M41*SIN(Y41)</f>
        <v>-3513.3105477237468</v>
      </c>
      <c r="AC41" s="64"/>
      <c r="AD41" s="22">
        <v>0</v>
      </c>
      <c r="AE41" s="22">
        <v>0</v>
      </c>
      <c r="AF41" s="22">
        <f t="shared" ref="AF41:AG43" si="0">AA41-AD41</f>
        <v>-185.14960694816588</v>
      </c>
      <c r="AG41" s="22">
        <f t="shared" si="0"/>
        <v>-3513.3105477237468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721043.46</v>
      </c>
      <c r="D42" s="60">
        <v>458936.91</v>
      </c>
      <c r="E42" s="79"/>
      <c r="F42" s="72">
        <f>IF(C43=0,C42-$C$42,C42-C43)</f>
        <v>-0.41000000003259629</v>
      </c>
      <c r="G42" s="72">
        <f>IF(D43=0,D42-$D$42,D42-D43)</f>
        <v>-28.990000000048894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28.992899130698564</v>
      </c>
      <c r="N42" s="36">
        <f>IF(F42=0,,ATAN(G42/F42))</f>
        <v>1.5566544617593636</v>
      </c>
      <c r="O42" s="36">
        <f>ABS(DEGREES(N42))</f>
        <v>89.18973081902034</v>
      </c>
      <c r="P42" s="37" t="str">
        <f>TEXT(INT(O42),"00")</f>
        <v>89</v>
      </c>
      <c r="Q42" s="38" t="str">
        <f>TEXT((O42-P42)*60,"00")</f>
        <v>11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11</v>
      </c>
      <c r="U42" s="40" t="str">
        <f>IF(L42="",IF(G42&gt;0,"W","E"),"")</f>
        <v>E</v>
      </c>
      <c r="V42" s="44"/>
      <c r="W42" s="22">
        <f>IF(S42="due",90*(I42+K42),S42+T42/60)</f>
        <v>89.183333333333337</v>
      </c>
      <c r="X42" s="22">
        <f>IF(R42="",W42,IF(R42="N",IF(U42="E",180+W42,180-W42),IF(U42="E",360-W42,W42)))</f>
        <v>269.18333333333334</v>
      </c>
      <c r="Y42" s="22">
        <f>RADIANS(X42)</f>
        <v>4.6981354581600696</v>
      </c>
      <c r="Z42" s="64"/>
      <c r="AA42" s="58">
        <f>-M42*COS(Y42)</f>
        <v>0.41323693938171535</v>
      </c>
      <c r="AB42" s="58">
        <f>-M42*SIN(Y42)</f>
        <v>28.989954039887543</v>
      </c>
      <c r="AC42" s="64"/>
      <c r="AD42" s="82">
        <f>$AA$40/$M$40*M42</f>
        <v>1.0244535913121332E-3</v>
      </c>
      <c r="AE42" s="82">
        <f>$AB$40/$M$40*M42</f>
        <v>7.0533447723282626E-5</v>
      </c>
      <c r="AF42" s="22">
        <f t="shared" si="0"/>
        <v>0.4122124857904032</v>
      </c>
      <c r="AG42" s="22">
        <f t="shared" si="0"/>
        <v>28.989883506439821</v>
      </c>
      <c r="AH42" s="63"/>
      <c r="AI42" s="38">
        <f>A42</f>
        <v>1</v>
      </c>
      <c r="AJ42" s="82">
        <f t="shared" ref="AJ42:AK44" si="1">AJ41+AF41</f>
        <v>721043.47039305186</v>
      </c>
      <c r="AK42" s="82">
        <f t="shared" si="1"/>
        <v>458936.90945227625</v>
      </c>
      <c r="AL42" s="66"/>
      <c r="AM42" s="9" t="str">
        <f>IF(A43=0,A42&amp;" - 1",A42&amp;" - "&amp;A43)</f>
        <v>1 - 2</v>
      </c>
      <c r="AN42" s="18">
        <f>F42</f>
        <v>-0.41000000003259629</v>
      </c>
      <c r="AO42" s="18">
        <f>AN42*G42</f>
        <v>11.885900000965012</v>
      </c>
      <c r="AP42" s="9" t="str">
        <f>D42&amp;","&amp;C42</f>
        <v>458936.91,721043.46</v>
      </c>
    </row>
    <row r="43" spans="1:44">
      <c r="A43" s="20">
        <f>A42+1</f>
        <v>2</v>
      </c>
      <c r="B43" s="44"/>
      <c r="C43" s="60">
        <v>721043.87</v>
      </c>
      <c r="D43" s="60">
        <v>458965.9</v>
      </c>
      <c r="E43" s="79"/>
      <c r="F43" s="72">
        <f>IF(C44=0,C43-$C$42,C43-C44)</f>
        <v>48.85999999998603</v>
      </c>
      <c r="G43" s="72">
        <f>IF(D44=0,D43-$D$42,D43-D44)</f>
        <v>0.88000000000465661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48.86792404019883</v>
      </c>
      <c r="N43" s="36">
        <f>IF(F43=0,,ATAN(G43/F43))</f>
        <v>1.8008695581262637E-2</v>
      </c>
      <c r="O43" s="36">
        <f>ABS(DEGREES(N43))</f>
        <v>1.0318222513422439</v>
      </c>
      <c r="P43" s="37" t="str">
        <f>TEXT(INT(O43),"00")</f>
        <v>01</v>
      </c>
      <c r="Q43" s="38" t="str">
        <f>TEXT((O43-P43)*60,"00")</f>
        <v>02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02</v>
      </c>
      <c r="U43" s="40" t="str">
        <f>IF(L43="",IF(G43&gt;0,"W","E"),"")</f>
        <v>W</v>
      </c>
      <c r="V43" s="44"/>
      <c r="W43" s="22">
        <f>IF(S43="due",90*(I43+K43),S43+T43/60)</f>
        <v>1.0333333333333334</v>
      </c>
      <c r="X43" s="22">
        <f>IF(R43="",W43,IF(R43="N",IF(U43="E",180+W43,180-W43),IF(U43="E",360-W43,W43)))</f>
        <v>1.0333333333333334</v>
      </c>
      <c r="Y43" s="22">
        <f>RADIANS(X43)</f>
        <v>1.8035068937274742E-2</v>
      </c>
      <c r="Z43" s="64"/>
      <c r="AA43" s="58">
        <f>-M43*COS(Y43)</f>
        <v>-48.859976774440355</v>
      </c>
      <c r="AB43" s="58">
        <f>-M43*SIN(Y43)</f>
        <v>-0.88128860187321445</v>
      </c>
      <c r="AC43" s="64"/>
      <c r="AD43" s="82">
        <f>$AA$40/$M$40*M43</f>
        <v>1.726730398959726E-3</v>
      </c>
      <c r="AE43" s="82">
        <f>$AB$40/$M$40*M43</f>
        <v>1.188850811399233E-4</v>
      </c>
      <c r="AF43" s="22">
        <f t="shared" si="0"/>
        <v>-48.861703504839312</v>
      </c>
      <c r="AG43" s="22">
        <f t="shared" si="0"/>
        <v>-0.88140748695435434</v>
      </c>
      <c r="AH43" s="64"/>
      <c r="AI43" s="25">
        <f>A43</f>
        <v>2</v>
      </c>
      <c r="AJ43" s="82">
        <f t="shared" si="1"/>
        <v>721043.88260553766</v>
      </c>
      <c r="AK43" s="82">
        <f t="shared" si="1"/>
        <v>458965.89933578268</v>
      </c>
      <c r="AL43" s="66"/>
      <c r="AM43" s="9" t="str">
        <f>IF(A44=0,A43&amp;" - 1",A43&amp;" - "&amp;A44)</f>
        <v>2 - 3</v>
      </c>
      <c r="AN43" s="18">
        <f>AN42+F42+F43</f>
        <v>48.039999999920838</v>
      </c>
      <c r="AO43" s="18">
        <f>AN43*G43</f>
        <v>42.275200000154044</v>
      </c>
      <c r="AP43" s="9" t="str">
        <f>D43&amp;","&amp;C43</f>
        <v>458965.9,721043.87</v>
      </c>
    </row>
    <row r="44" spans="1:44" s="46" customFormat="1">
      <c r="A44" s="20">
        <f>A43+1</f>
        <v>3</v>
      </c>
      <c r="B44" s="44"/>
      <c r="C44" s="60">
        <v>720995.01</v>
      </c>
      <c r="D44" s="60">
        <v>458965.02</v>
      </c>
      <c r="E44" s="79"/>
      <c r="F44" s="72">
        <f>IF(C45=0,C44-$C$42,C44-C45)</f>
        <v>-1.4399999999441206</v>
      </c>
      <c r="G44" s="72">
        <f>IF(D45=0,D44-$D$42,D44-D45)</f>
        <v>28.970000000030268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29.005766668054004</v>
      </c>
      <c r="N44" s="22">
        <f>IF(F44=0,,ATAN(G44/F44))</f>
        <v>-1.5211306106340956</v>
      </c>
      <c r="O44" s="22">
        <f>ABS(DEGREES(N44))</f>
        <v>87.154364077491422</v>
      </c>
      <c r="P44" s="24" t="str">
        <f>TEXT(INT(O44),"00")</f>
        <v>87</v>
      </c>
      <c r="Q44" s="25" t="str">
        <f>TEXT((O44-P44)*60,"00")</f>
        <v>09</v>
      </c>
      <c r="R44" s="23" t="str">
        <f>IF(L44="",IF(F44&gt;0,"S","N"),"")</f>
        <v>N</v>
      </c>
      <c r="S44" s="25" t="str">
        <f>IF(L44="",IF(INT(Q44)=60,INT(P44+1),P44),"due")</f>
        <v>87</v>
      </c>
      <c r="T44" s="25" t="str">
        <f>IF(L44="",IF(INT(Q44)=60,"00",Q44),L44)</f>
        <v>09</v>
      </c>
      <c r="U44" s="24" t="str">
        <f>IF(L44="",IF(G44&gt;0,"W","E"),"")</f>
        <v>W</v>
      </c>
      <c r="V44" s="44"/>
      <c r="W44" s="22">
        <f>IF(S44="due",90*(I44+K44),S44+T44/60)</f>
        <v>87.15</v>
      </c>
      <c r="X44" s="22">
        <f>IF(R44="",W44,IF(R44="N",IF(U44="E",180+W44,180-W44),IF(U44="E",360-W44,W44)))</f>
        <v>92.85</v>
      </c>
      <c r="Y44" s="22">
        <f>RADIANS(X44)</f>
        <v>1.620538210476735</v>
      </c>
      <c r="Z44" s="64"/>
      <c r="AA44" s="58">
        <f>-M44*COS(Y44)</f>
        <v>1.4422065688493662</v>
      </c>
      <c r="AB44" s="58">
        <f>-M44*SIN(Y44)</f>
        <v>-28.969890234765483</v>
      </c>
      <c r="AC44" s="64"/>
      <c r="AD44" s="82">
        <f>$AA$40/$M$40*M44</f>
        <v>1.0249082610847456E-3</v>
      </c>
      <c r="AE44" s="82">
        <f>$AB$40/$M$40*M44</f>
        <v>7.0564751656335194E-5</v>
      </c>
      <c r="AF44" s="22">
        <f>AA44-AD44</f>
        <v>1.4411816605882815</v>
      </c>
      <c r="AG44" s="22">
        <f>AB44-AE44</f>
        <v>-28.969960799517139</v>
      </c>
      <c r="AH44" s="64"/>
      <c r="AI44" s="25">
        <f>A44</f>
        <v>3</v>
      </c>
      <c r="AJ44" s="82">
        <f t="shared" si="1"/>
        <v>720995.02090203285</v>
      </c>
      <c r="AK44" s="82">
        <f t="shared" si="1"/>
        <v>458965.01792829571</v>
      </c>
      <c r="AL44" s="66"/>
      <c r="AM44" s="9" t="str">
        <f>IF(A45=0,A44&amp;" - 1",A44&amp;" - "&amp;A45)</f>
        <v>3 - 4</v>
      </c>
      <c r="AN44" s="18">
        <f>AN43+F43+F44</f>
        <v>95.459999999962747</v>
      </c>
      <c r="AO44" s="18">
        <f>AN44*G44</f>
        <v>2765.47620000181</v>
      </c>
      <c r="AP44" s="9" t="str">
        <f>D44&amp;","&amp;C44</f>
        <v>458965.02,720995.01</v>
      </c>
    </row>
    <row r="45" spans="1:44" s="46" customFormat="1">
      <c r="A45" s="20">
        <f>A44+1</f>
        <v>4</v>
      </c>
      <c r="B45" s="44"/>
      <c r="C45" s="60">
        <v>720996.45</v>
      </c>
      <c r="D45" s="60">
        <v>458936.05</v>
      </c>
      <c r="E45" s="79"/>
      <c r="F45" s="72">
        <f>IF(C46=0,C45-$C$42,C45-C46)</f>
        <v>-47.010000000009313</v>
      </c>
      <c r="G45" s="72">
        <f>IF(D46=0,D45-$D$42,D45-D46)</f>
        <v>-0.85999999998603016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47.017865753358599</v>
      </c>
      <c r="N45" s="22">
        <f>IF(F45=0,,ATAN(G45/F45))</f>
        <v>1.8291939600028131E-2</v>
      </c>
      <c r="O45" s="22">
        <f>ABS(DEGREES(N45))</f>
        <v>1.0480509381898311</v>
      </c>
      <c r="P45" s="24" t="str">
        <f>TEXT(INT(O45),"00")</f>
        <v>01</v>
      </c>
      <c r="Q45" s="25" t="str">
        <f>TEXT((O45-P45)*60,"00")</f>
        <v>03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03</v>
      </c>
      <c r="U45" s="24" t="str">
        <f>IF(L45="",IF(G45&gt;0,"W","E"),"")</f>
        <v>E</v>
      </c>
      <c r="V45" s="44"/>
      <c r="W45" s="22">
        <f>IF(S45="due",90*(I45+K45),S45+T45/60)</f>
        <v>1.05</v>
      </c>
      <c r="X45" s="22">
        <f>IF(R45="",W45,IF(R45="N",IF(U45="E",180+W45,180-W45),IF(U45="E",360-W45,W45)))</f>
        <v>181.05</v>
      </c>
      <c r="Y45" s="22">
        <f>RADIANS(X45)</f>
        <v>3.1599186107357338</v>
      </c>
      <c r="Z45" s="64"/>
      <c r="AA45" s="58">
        <f>-M45*COS(Y45)</f>
        <v>47.009970717720002</v>
      </c>
      <c r="AB45" s="58">
        <f>-M45*SIN(Y45)</f>
        <v>0.86159916432147066</v>
      </c>
      <c r="AC45" s="64"/>
      <c r="AD45" s="82">
        <f>$AA$40/$M$40*M45</f>
        <v>1.6613592593732248E-3</v>
      </c>
      <c r="AE45" s="82">
        <f>$AB$40/$M$40*M45</f>
        <v>1.1438428979540738E-4</v>
      </c>
      <c r="AF45" s="22">
        <f>AA45-AD45</f>
        <v>47.008309358460629</v>
      </c>
      <c r="AG45" s="22">
        <f>AB45-AE45</f>
        <v>0.86148478003167528</v>
      </c>
      <c r="AH45" s="64"/>
      <c r="AI45" s="25">
        <f>A45</f>
        <v>4</v>
      </c>
      <c r="AJ45" s="82">
        <f t="shared" ref="AJ45" si="2">AJ44+AF44</f>
        <v>720996.46208369348</v>
      </c>
      <c r="AK45" s="82">
        <f t="shared" ref="AK45" si="3">AK44+AG44</f>
        <v>458936.04796749621</v>
      </c>
      <c r="AL45" s="66"/>
      <c r="AM45" s="9" t="str">
        <f>IF(A46=0,A45&amp;" - 1",A45&amp;" - "&amp;A46)</f>
        <v>4 - 1</v>
      </c>
      <c r="AN45" s="18">
        <f>AN44+F44+F45</f>
        <v>47.010000000009313</v>
      </c>
      <c r="AO45" s="18">
        <f>AN45*G45</f>
        <v>-40.428599999351285</v>
      </c>
      <c r="AP45" s="9" t="str">
        <f>D45&amp;","&amp;C45</f>
        <v>458936.05,720996.45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topLeftCell="A19"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75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90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91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92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2823.3941999980211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1411.6970999990106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2.7837692372654267E-3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55295.712032845411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55000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55000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153.93050210972274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1.0106861693373048E-3</v>
      </c>
      <c r="AB40" s="91">
        <f>SUM(AB42:AB65536)</f>
        <v>-2.5938166152323916E-3</v>
      </c>
      <c r="AC40" s="91"/>
      <c r="AD40" s="91">
        <f>SUM(AD42:AD65536)</f>
        <v>1.0106861693373048E-3</v>
      </c>
      <c r="AE40" s="91">
        <f>SUM(AE42:AE65536)</f>
        <v>-2.5938166152323912E-3</v>
      </c>
      <c r="AF40" s="91">
        <f>SUM(AF42:AF65536)</f>
        <v>0</v>
      </c>
      <c r="AG40" s="91">
        <f>SUM(AG42:AG65536)</f>
        <v>3.3306690738754696E-15</v>
      </c>
      <c r="AH40" s="92"/>
      <c r="AI40" s="93">
        <v>1</v>
      </c>
      <c r="AJ40" s="92">
        <f>AJ44+AF44</f>
        <v>720994.60088278935</v>
      </c>
      <c r="AK40" s="92">
        <f>AK44+AG44</f>
        <v>458990.97151826939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184.75</v>
      </c>
      <c r="G41" s="72">
        <f>IF(D42=0,D41-$D$41,D41-D42)</f>
        <v>3484.3199999999488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3489.2145856767884</v>
      </c>
      <c r="N41" s="36">
        <f>IF(F41=0,,ATAN(G41/F41))</f>
        <v>1.5178226756847812</v>
      </c>
      <c r="O41" s="36">
        <f>ABS(DEGREES(N41))</f>
        <v>86.964833365991879</v>
      </c>
      <c r="P41" s="37" t="str">
        <f>TEXT(INT(O41),"00")</f>
        <v>86</v>
      </c>
      <c r="Q41" s="38" t="str">
        <f>TEXT((O41-P41)*60,"00")</f>
        <v>58</v>
      </c>
      <c r="R41" s="39" t="str">
        <f>IF(L41="",IF(F41&gt;0,"S","N"),"")</f>
        <v>S</v>
      </c>
      <c r="S41" s="25" t="str">
        <f>IF(L41="",IF(INT(Q41)=60,INT(P41+1),P41),"due")</f>
        <v>86</v>
      </c>
      <c r="T41" s="38" t="str">
        <f>IF(L41="",IF(INT(Q41)=60,"00",Q41),L41)</f>
        <v>58</v>
      </c>
      <c r="U41" s="40" t="str">
        <f>IF(L41="",IF(G41&gt;0,"W","E"),"")</f>
        <v>W</v>
      </c>
      <c r="V41" s="41"/>
      <c r="W41" s="22">
        <f>IF(S41="due",90*(I41+K41),S41+T41/60)</f>
        <v>86.966666666666669</v>
      </c>
      <c r="X41" s="22">
        <f>IF(R41="",W41,IF(R41="N",IF(U41="E",180+W41,180-W41),IF(U41="E",360-W41,W41)))</f>
        <v>86.966666666666669</v>
      </c>
      <c r="Y41" s="22">
        <f>RADIANS(X41)</f>
        <v>1.5178546728177353</v>
      </c>
      <c r="Z41" s="64"/>
      <c r="AA41" s="58">
        <f>-M41*COS(Y41)</f>
        <v>-184.63851165514953</v>
      </c>
      <c r="AB41" s="58">
        <f>-M41*SIN(Y41)</f>
        <v>-3484.3259096866086</v>
      </c>
      <c r="AC41" s="64"/>
      <c r="AD41" s="22">
        <v>0</v>
      </c>
      <c r="AE41" s="22">
        <v>0</v>
      </c>
      <c r="AF41" s="22">
        <f t="shared" ref="AF41:AG43" si="0">AA41-AD41</f>
        <v>-184.63851165514953</v>
      </c>
      <c r="AG41" s="22">
        <f t="shared" si="0"/>
        <v>-3484.3259096866086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721043.87</v>
      </c>
      <c r="D42" s="60">
        <v>458965.9</v>
      </c>
      <c r="E42" s="79"/>
      <c r="F42" s="72">
        <f>IF(C43=0,C42-$C$42,C42-C43)</f>
        <v>0.58999999996740371</v>
      </c>
      <c r="G42" s="72">
        <f>IF(D43=0,D42-$D$42,D42-D43)</f>
        <v>-28.989999999990687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28.996003172841281</v>
      </c>
      <c r="N42" s="36">
        <f>IF(F42=0,,ATAN(G42/F42))</f>
        <v>-1.5504472905292321</v>
      </c>
      <c r="O42" s="36">
        <f>ABS(DEGREES(N42))</f>
        <v>88.83408610481878</v>
      </c>
      <c r="P42" s="37" t="str">
        <f>TEXT(INT(O42),"00")</f>
        <v>88</v>
      </c>
      <c r="Q42" s="38" t="str">
        <f>TEXT((O42-P42)*60,"00")</f>
        <v>50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50</v>
      </c>
      <c r="U42" s="40" t="str">
        <f>IF(L42="",IF(G42&gt;0,"W","E"),"")</f>
        <v>E</v>
      </c>
      <c r="V42" s="44"/>
      <c r="W42" s="22">
        <f>IF(S42="due",90*(I42+K42),S42+T42/60)</f>
        <v>88.833333333333329</v>
      </c>
      <c r="X42" s="22">
        <f>IF(R42="",W42,IF(R42="N",IF(U42="E",180+W42,180-W42),IF(U42="E",360-W42,W42)))</f>
        <v>271.16666666666669</v>
      </c>
      <c r="Y42" s="22">
        <f>RADIANS(X42)</f>
        <v>4.7327511549912904</v>
      </c>
      <c r="Z42" s="64"/>
      <c r="AA42" s="58">
        <f>-M42*COS(Y42)</f>
        <v>-0.59038088042020609</v>
      </c>
      <c r="AB42" s="58">
        <f>-M42*SIN(Y42)</f>
        <v>28.989992245867466</v>
      </c>
      <c r="AC42" s="64"/>
      <c r="AD42" s="82">
        <f>$AA$40/$M$40*M42</f>
        <v>1.9038370544625306E-4</v>
      </c>
      <c r="AE42" s="82">
        <f>$AB$40/$M$40*M42</f>
        <v>-4.8859916504031425E-4</v>
      </c>
      <c r="AF42" s="22">
        <f t="shared" si="0"/>
        <v>-0.59057126412565231</v>
      </c>
      <c r="AG42" s="22">
        <f t="shared" si="0"/>
        <v>28.990480845032508</v>
      </c>
      <c r="AH42" s="63"/>
      <c r="AI42" s="38">
        <f>A42</f>
        <v>1</v>
      </c>
      <c r="AJ42" s="82">
        <f t="shared" ref="AJ42:AK44" si="1">AJ41+AF41</f>
        <v>721043.98148834484</v>
      </c>
      <c r="AK42" s="82">
        <f t="shared" si="1"/>
        <v>458965.89409031335</v>
      </c>
      <c r="AL42" s="66"/>
      <c r="AM42" s="9" t="str">
        <f>IF(A43=0,A42&amp;" - 1",A42&amp;" - "&amp;A43)</f>
        <v>1 - 2</v>
      </c>
      <c r="AN42" s="18">
        <f>F42</f>
        <v>0.58999999996740371</v>
      </c>
      <c r="AO42" s="18">
        <f>AN42*G42</f>
        <v>-17.104099999049538</v>
      </c>
      <c r="AP42" s="9" t="str">
        <f>D42&amp;","&amp;C42</f>
        <v>458965.9,721043.87</v>
      </c>
    </row>
    <row r="43" spans="1:44">
      <c r="A43" s="20">
        <f>A42+1</f>
        <v>2</v>
      </c>
      <c r="B43" s="44"/>
      <c r="C43" s="60">
        <v>721043.28</v>
      </c>
      <c r="D43" s="60">
        <v>458994.89</v>
      </c>
      <c r="E43" s="79"/>
      <c r="F43" s="72">
        <f>IF(C44=0,C43-$C$42,C43-C44)</f>
        <v>45.849999999976717</v>
      </c>
      <c r="G43" s="72">
        <f>IF(D44=0,D43-$D$42,D43-D44)</f>
        <v>0.8500000000349246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45.857878276234331</v>
      </c>
      <c r="N43" s="36">
        <f>IF(F43=0,,ATAN(G43/F43))</f>
        <v>1.8536589814815319E-2</v>
      </c>
      <c r="O43" s="36">
        <f>ABS(DEGREES(N43))</f>
        <v>1.0620683629541059</v>
      </c>
      <c r="P43" s="37" t="str">
        <f>TEXT(INT(O43),"00")</f>
        <v>01</v>
      </c>
      <c r="Q43" s="38" t="str">
        <f>TEXT((O43-P43)*60,"00")</f>
        <v>04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04</v>
      </c>
      <c r="U43" s="40" t="str">
        <f>IF(L43="",IF(G43&gt;0,"W","E"),"")</f>
        <v>W</v>
      </c>
      <c r="V43" s="44"/>
      <c r="W43" s="22">
        <f>IF(S43="due",90*(I43+K43),S43+T43/60)</f>
        <v>1.0666666666666667</v>
      </c>
      <c r="X43" s="22">
        <f>IF(R43="",W43,IF(R43="N",IF(U43="E",180+W43,180-W43),IF(U43="E",360-W43,W43)))</f>
        <v>1.0666666666666667</v>
      </c>
      <c r="Y43" s="22">
        <f>RADIANS(X43)</f>
        <v>1.8616845354606181E-2</v>
      </c>
      <c r="Z43" s="64"/>
      <c r="AA43" s="58">
        <f>-M43*COS(Y43)</f>
        <v>-45.849931635109151</v>
      </c>
      <c r="AB43" s="58">
        <f>-M43*SIN(Y43)</f>
        <v>-0.85367971379297924</v>
      </c>
      <c r="AC43" s="64"/>
      <c r="AD43" s="82">
        <f>$AA$40/$M$40*M43</f>
        <v>3.0109642139610875E-4</v>
      </c>
      <c r="AE43" s="82">
        <f>$AB$40/$M$40*M43</f>
        <v>-7.7273136241324636E-4</v>
      </c>
      <c r="AF43" s="22">
        <f t="shared" si="0"/>
        <v>-45.850232731530546</v>
      </c>
      <c r="AG43" s="22">
        <f t="shared" si="0"/>
        <v>-0.85290698243056595</v>
      </c>
      <c r="AH43" s="64"/>
      <c r="AI43" s="25">
        <f>A43</f>
        <v>2</v>
      </c>
      <c r="AJ43" s="82">
        <f t="shared" si="1"/>
        <v>721043.39091708069</v>
      </c>
      <c r="AK43" s="82">
        <f t="shared" si="1"/>
        <v>458994.88457115839</v>
      </c>
      <c r="AL43" s="66"/>
      <c r="AM43" s="9" t="str">
        <f>IF(A44=0,A43&amp;" - 1",A43&amp;" - "&amp;A44)</f>
        <v>2 - 3</v>
      </c>
      <c r="AN43" s="18">
        <f>AN42+F42+F43</f>
        <v>47.029999999911524</v>
      </c>
      <c r="AO43" s="18">
        <f>AN43*G43</f>
        <v>39.975500001567298</v>
      </c>
      <c r="AP43" s="9" t="str">
        <f>D43&amp;","&amp;C43</f>
        <v>458994.89,721043.28</v>
      </c>
    </row>
    <row r="44" spans="1:44" s="46" customFormat="1">
      <c r="A44" s="20">
        <f>A43+1</f>
        <v>3</v>
      </c>
      <c r="B44" s="44"/>
      <c r="C44" s="60">
        <v>720997.43</v>
      </c>
      <c r="D44" s="60">
        <v>458994.04</v>
      </c>
      <c r="E44" s="79"/>
      <c r="F44" s="72">
        <f>IF(C45=0,C44-$C$42,C44-C45)</f>
        <v>2.940000000060536</v>
      </c>
      <c r="G44" s="72">
        <f>IF(D45=0,D44-$D$42,D44-D45)</f>
        <v>3.0599999999976717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4.2434891304611231</v>
      </c>
      <c r="N44" s="22">
        <f>IF(F44=0,,ATAN(G44/F44))</f>
        <v>0.80539549735993166</v>
      </c>
      <c r="O44" s="22">
        <f>ABS(DEGREES(N44))</f>
        <v>46.145762837563922</v>
      </c>
      <c r="P44" s="24" t="str">
        <f>TEXT(INT(O44),"00")</f>
        <v>46</v>
      </c>
      <c r="Q44" s="25" t="str">
        <f>TEXT((O44-P44)*60,"00")</f>
        <v>09</v>
      </c>
      <c r="R44" s="23" t="str">
        <f>IF(L44="",IF(F44&gt;0,"S","N"),"")</f>
        <v>S</v>
      </c>
      <c r="S44" s="25" t="str">
        <f>IF(L44="",IF(INT(Q44)=60,INT(P44+1),P44),"due")</f>
        <v>46</v>
      </c>
      <c r="T44" s="25" t="str">
        <f>IF(L44="",IF(INT(Q44)=60,"00",Q44),L44)</f>
        <v>09</v>
      </c>
      <c r="U44" s="24" t="str">
        <f>IF(L44="",IF(G44&gt;0,"W","E"),"")</f>
        <v>W</v>
      </c>
      <c r="V44" s="44"/>
      <c r="W44" s="22">
        <f>IF(S44="due",90*(I44+K44),S44+T44/60)</f>
        <v>46.15</v>
      </c>
      <c r="X44" s="22">
        <f>IF(R44="",W44,IF(R44="N",IF(U44="E",180+W44,180-W44),IF(U44="E",360-W44,W44)))</f>
        <v>46.15</v>
      </c>
      <c r="Y44" s="22">
        <f>RADIANS(X44)</f>
        <v>0.80546944979538304</v>
      </c>
      <c r="Z44" s="64"/>
      <c r="AA44" s="58">
        <f>-M44*COS(Y44)</f>
        <v>-2.939773697568886</v>
      </c>
      <c r="AB44" s="58">
        <f>-M44*SIN(Y44)</f>
        <v>-3.0602174117901915</v>
      </c>
      <c r="AC44" s="64"/>
      <c r="AD44" s="82">
        <f>$AA$40/$M$40*M44</f>
        <v>2.7862156720785141E-5</v>
      </c>
      <c r="AE44" s="82">
        <f>$AB$40/$M$40*M44</f>
        <v>-7.1505208274461209E-5</v>
      </c>
      <c r="AF44" s="22">
        <f>AA44-AD44</f>
        <v>-2.9398015597256069</v>
      </c>
      <c r="AG44" s="22">
        <f>AB44-AE44</f>
        <v>-3.060145906581917</v>
      </c>
      <c r="AH44" s="64"/>
      <c r="AI44" s="25">
        <f>A44</f>
        <v>3</v>
      </c>
      <c r="AJ44" s="82">
        <f t="shared" si="1"/>
        <v>720997.54068434914</v>
      </c>
      <c r="AK44" s="82">
        <f t="shared" si="1"/>
        <v>458994.03166417597</v>
      </c>
      <c r="AL44" s="66"/>
      <c r="AM44" s="9" t="str">
        <f>IF(A45=0,A44&amp;" - 1",A44&amp;" - "&amp;A45)</f>
        <v>3 - 4</v>
      </c>
      <c r="AN44" s="18">
        <f>AN43+F43+F44</f>
        <v>95.819999999948777</v>
      </c>
      <c r="AO44" s="18">
        <f>AN44*G44</f>
        <v>293.20919999962018</v>
      </c>
      <c r="AP44" s="9" t="str">
        <f>D44&amp;","&amp;C44</f>
        <v>458994.04,720997.43</v>
      </c>
    </row>
    <row r="45" spans="1:44" s="46" customFormat="1">
      <c r="A45" s="20">
        <f t="shared" ref="A45:A46" si="2">A44+1</f>
        <v>4</v>
      </c>
      <c r="B45" s="44"/>
      <c r="C45" s="60">
        <v>720994.49</v>
      </c>
      <c r="D45" s="60">
        <v>458990.98</v>
      </c>
      <c r="E45" s="79"/>
      <c r="F45" s="72">
        <f t="shared" ref="F45:F46" si="3">IF(C46=0,C45-$C$42,C45-C46)</f>
        <v>-0.52000000001862645</v>
      </c>
      <c r="G45" s="72">
        <f t="shared" ref="G45:G46" si="4">IF(D46=0,D45-$D$42,D45-D46)</f>
        <v>25.959999999962747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25.965207489987158</v>
      </c>
      <c r="N45" s="22">
        <f t="shared" ref="N45:N46" si="11">IF(F45=0,,ATAN(G45/F45))</f>
        <v>-1.5507681885207296</v>
      </c>
      <c r="O45" s="22">
        <f t="shared" ref="O45:O46" si="12">ABS(DEGREES(N45))</f>
        <v>88.852472205385808</v>
      </c>
      <c r="P45" s="24" t="str">
        <f t="shared" ref="P45:P46" si="13">TEXT(INT(O45),"00")</f>
        <v>88</v>
      </c>
      <c r="Q45" s="25" t="str">
        <f t="shared" ref="Q45:Q46" si="14">TEXT((O45-P45)*60,"00")</f>
        <v>51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51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88.85</v>
      </c>
      <c r="X45" s="22">
        <f t="shared" ref="X45:X46" si="20">IF(R45="",W45,IF(R45="N",IF(U45="E",180+W45,180-W45),IF(U45="E",360-W45,W45)))</f>
        <v>91.15</v>
      </c>
      <c r="Y45" s="22">
        <f t="shared" ref="Y45:Y46" si="21">RADIANS(X45)</f>
        <v>1.5908676131928314</v>
      </c>
      <c r="Z45" s="64"/>
      <c r="AA45" s="58">
        <f t="shared" ref="AA45:AA46" si="22">-M45*COS(Y45)</f>
        <v>0.52112012482723036</v>
      </c>
      <c r="AB45" s="58">
        <f t="shared" ref="AB45:AB46" si="23">-M45*SIN(Y45)</f>
        <v>-25.959977538772741</v>
      </c>
      <c r="AC45" s="64"/>
      <c r="AD45" s="82">
        <f t="shared" ref="AD45:AD46" si="24">$AA$40/$M$40*M45</f>
        <v>1.7048392446220601E-4</v>
      </c>
      <c r="AE45" s="82">
        <f t="shared" ref="AE45:AE46" si="25">$AB$40/$M$40*M45</f>
        <v>-4.3752853191811455E-4</v>
      </c>
      <c r="AF45" s="22">
        <f t="shared" ref="AF45:AF46" si="26">AA45-AD45</f>
        <v>0.52094964090276819</v>
      </c>
      <c r="AG45" s="22">
        <f t="shared" ref="AG45:AG46" si="27">AB45-AE45</f>
        <v>-25.959540010240822</v>
      </c>
      <c r="AH45" s="64"/>
      <c r="AI45" s="25">
        <f t="shared" ref="AI45:AI46" si="28">A45</f>
        <v>4</v>
      </c>
      <c r="AJ45" s="82">
        <f t="shared" ref="AJ45:AJ46" si="29">AJ44+AF44</f>
        <v>720994.60088278935</v>
      </c>
      <c r="AK45" s="82">
        <f t="shared" ref="AK45:AK46" si="30">AK44+AG44</f>
        <v>458990.97151826939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98.239999999990687</v>
      </c>
      <c r="AO45" s="18">
        <f t="shared" ref="AO45:AO46" si="33">AN45*G45</f>
        <v>2550.3103999960986</v>
      </c>
      <c r="AP45" s="9" t="str">
        <f t="shared" ref="AP45:AP46" si="34">D45&amp;","&amp;C45</f>
        <v>458990.98,720994.49</v>
      </c>
    </row>
    <row r="46" spans="1:44" s="46" customFormat="1">
      <c r="A46" s="20">
        <f t="shared" si="2"/>
        <v>5</v>
      </c>
      <c r="B46" s="44"/>
      <c r="C46" s="60">
        <v>720995.01</v>
      </c>
      <c r="D46" s="60">
        <v>458965.02</v>
      </c>
      <c r="E46" s="79"/>
      <c r="F46" s="72">
        <f t="shared" si="3"/>
        <v>-48.85999999998603</v>
      </c>
      <c r="G46" s="72">
        <f t="shared" si="4"/>
        <v>-0.88000000000465661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48.86792404019883</v>
      </c>
      <c r="N46" s="22">
        <f t="shared" si="11"/>
        <v>1.8008695581262637E-2</v>
      </c>
      <c r="O46" s="22">
        <f t="shared" si="12"/>
        <v>1.0318222513422439</v>
      </c>
      <c r="P46" s="24" t="str">
        <f t="shared" si="13"/>
        <v>01</v>
      </c>
      <c r="Q46" s="25" t="str">
        <f t="shared" si="14"/>
        <v>02</v>
      </c>
      <c r="R46" s="23" t="str">
        <f t="shared" si="15"/>
        <v>N</v>
      </c>
      <c r="S46" s="25" t="str">
        <f t="shared" si="16"/>
        <v>01</v>
      </c>
      <c r="T46" s="25" t="str">
        <f t="shared" si="17"/>
        <v>02</v>
      </c>
      <c r="U46" s="24" t="str">
        <f t="shared" si="18"/>
        <v>E</v>
      </c>
      <c r="V46" s="44"/>
      <c r="W46" s="22">
        <f t="shared" si="19"/>
        <v>1.0333333333333334</v>
      </c>
      <c r="X46" s="22">
        <f t="shared" si="20"/>
        <v>181.03333333333333</v>
      </c>
      <c r="Y46" s="22">
        <f t="shared" si="21"/>
        <v>3.1596277225270679</v>
      </c>
      <c r="Z46" s="64"/>
      <c r="AA46" s="58">
        <f t="shared" si="22"/>
        <v>48.859976774440355</v>
      </c>
      <c r="AB46" s="58">
        <f t="shared" si="23"/>
        <v>0.88128860187321134</v>
      </c>
      <c r="AC46" s="64"/>
      <c r="AD46" s="82">
        <f t="shared" si="24"/>
        <v>3.2085996131195175E-4</v>
      </c>
      <c r="AE46" s="82">
        <f t="shared" si="25"/>
        <v>-8.2345234758625483E-4</v>
      </c>
      <c r="AF46" s="22">
        <f t="shared" si="26"/>
        <v>48.859655914479042</v>
      </c>
      <c r="AG46" s="22">
        <f t="shared" si="27"/>
        <v>0.88211205422079764</v>
      </c>
      <c r="AH46" s="64"/>
      <c r="AI46" s="25">
        <f t="shared" si="28"/>
        <v>5</v>
      </c>
      <c r="AJ46" s="82">
        <f t="shared" si="29"/>
        <v>720995.12183243025</v>
      </c>
      <c r="AK46" s="82">
        <f t="shared" si="30"/>
        <v>458965.01197825914</v>
      </c>
      <c r="AL46" s="66"/>
      <c r="AM46" s="9" t="str">
        <f t="shared" si="31"/>
        <v>5 - 1</v>
      </c>
      <c r="AN46" s="18">
        <f t="shared" si="32"/>
        <v>48.85999999998603</v>
      </c>
      <c r="AO46" s="18">
        <f t="shared" si="33"/>
        <v>-42.996800000215231</v>
      </c>
      <c r="AP46" s="9" t="str">
        <f t="shared" si="34"/>
        <v>458965.02,720995.01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opLeftCell="A17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93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94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95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2351.8788999999356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1175.9394499999678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2.9019916036893099E-3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47506.452934680121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137.8633275375031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2.7326647574170693E-3</v>
      </c>
      <c r="AB40" s="91">
        <f>SUM(AB42:AB65536)</f>
        <v>9.7677970466936159E-4</v>
      </c>
      <c r="AC40" s="91"/>
      <c r="AD40" s="91">
        <f>SUM(AD42:AD65536)</f>
        <v>2.7326647574170697E-3</v>
      </c>
      <c r="AE40" s="91">
        <f>SUM(AE42:AE65536)</f>
        <v>9.7677970466936181E-4</v>
      </c>
      <c r="AF40" s="91">
        <f>SUM(AF42:AF65536)</f>
        <v>0</v>
      </c>
      <c r="AG40" s="91">
        <f>SUM(AG42:AG65536)</f>
        <v>4.2188474935755949E-15</v>
      </c>
      <c r="AH40" s="92"/>
      <c r="AI40" s="93">
        <v>1</v>
      </c>
      <c r="AJ40" s="92">
        <f>AJ44+AF44</f>
        <v>720986.59986760444</v>
      </c>
      <c r="AK40" s="92">
        <f>AK44+AG44</f>
        <v>458910.17386324849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283.85999999998603</v>
      </c>
      <c r="G41" s="72">
        <f>IF(D42=0,D41-$D$41,D41-D42)</f>
        <v>3515.2299999999814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3526.6724333994871</v>
      </c>
      <c r="N41" s="36">
        <f>IF(F41=0,,ATAN(G41/F41))</f>
        <v>1.4902196917881314</v>
      </c>
      <c r="O41" s="36">
        <f>ABS(DEGREES(N41))</f>
        <v>85.383298886746275</v>
      </c>
      <c r="P41" s="37" t="str">
        <f>TEXT(INT(O41),"00")</f>
        <v>85</v>
      </c>
      <c r="Q41" s="38" t="str">
        <f>TEXT((O41-P41)*60,"00")</f>
        <v>23</v>
      </c>
      <c r="R41" s="39" t="str">
        <f>IF(L41="",IF(F41&gt;0,"S","N"),"")</f>
        <v>S</v>
      </c>
      <c r="S41" s="25" t="str">
        <f>IF(L41="",IF(INT(Q41)=60,INT(P41+1),P41),"due")</f>
        <v>85</v>
      </c>
      <c r="T41" s="38" t="str">
        <f>IF(L41="",IF(INT(Q41)=60,"00",Q41),L41)</f>
        <v>23</v>
      </c>
      <c r="U41" s="40" t="str">
        <f>IF(L41="",IF(G41&gt;0,"W","E"),"")</f>
        <v>W</v>
      </c>
      <c r="V41" s="41"/>
      <c r="W41" s="22">
        <f>IF(S41="due",90*(I41+K41),S41+T41/60)</f>
        <v>85.38333333333334</v>
      </c>
      <c r="X41" s="22">
        <f>IF(R41="",W41,IF(R41="N",IF(U41="E",180+W41,180-W41),IF(U41="E",360-W41,W41)))</f>
        <v>85.38333333333334</v>
      </c>
      <c r="Y41" s="22">
        <f>RADIANS(X41)</f>
        <v>1.4902202929944919</v>
      </c>
      <c r="Z41" s="64"/>
      <c r="AA41" s="58">
        <f>-M41*COS(Y41)</f>
        <v>-283.85788662129983</v>
      </c>
      <c r="AB41" s="58">
        <f>-M41*SIN(Y41)</f>
        <v>-3515.2301706577832</v>
      </c>
      <c r="AC41" s="64"/>
      <c r="AD41" s="22">
        <v>0</v>
      </c>
      <c r="AE41" s="22">
        <v>0</v>
      </c>
      <c r="AF41" s="22">
        <f t="shared" ref="AF41:AG43" si="0">AA41-AD41</f>
        <v>-283.85788662129983</v>
      </c>
      <c r="AG41" s="22">
        <f t="shared" si="0"/>
        <v>-3515.2301706577832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720944.76</v>
      </c>
      <c r="D42" s="60">
        <v>458934.99</v>
      </c>
      <c r="E42" s="79"/>
      <c r="F42" s="72">
        <f>IF(C43=0,C42-$C$42,C42-C43)</f>
        <v>-0.56999999994877726</v>
      </c>
      <c r="G42" s="72">
        <f>IF(D43=0,D42-$D$42,D42-D43)</f>
        <v>28.339999999967404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28.345731601038171</v>
      </c>
      <c r="N42" s="36">
        <f>IF(F42=0,,ATAN(G42/F42))</f>
        <v>-1.5506861236182554</v>
      </c>
      <c r="O42" s="36">
        <f>ABS(DEGREES(N42))</f>
        <v>88.847770232827884</v>
      </c>
      <c r="P42" s="37" t="str">
        <f>TEXT(INT(O42),"00")</f>
        <v>88</v>
      </c>
      <c r="Q42" s="38" t="str">
        <f>TEXT((O42-P42)*60,"00")</f>
        <v>51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51</v>
      </c>
      <c r="U42" s="40" t="str">
        <f>IF(L42="",IF(G42&gt;0,"W","E"),"")</f>
        <v>W</v>
      </c>
      <c r="V42" s="44"/>
      <c r="W42" s="22">
        <f>IF(S42="due",90*(I42+K42),S42+T42/60)</f>
        <v>88.85</v>
      </c>
      <c r="X42" s="22">
        <f>IF(R42="",W42,IF(R42="N",IF(U42="E",180+W42,180-W42),IF(U42="E",360-W42,W42)))</f>
        <v>91.15</v>
      </c>
      <c r="Y42" s="22">
        <f>RADIANS(X42)</f>
        <v>1.5908676131928314</v>
      </c>
      <c r="Z42" s="64"/>
      <c r="AA42" s="58">
        <f>-M42*COS(Y42)</f>
        <v>0.56889709800888189</v>
      </c>
      <c r="AB42" s="58">
        <f>-M42*SIN(Y42)</f>
        <v>-28.340022161070571</v>
      </c>
      <c r="AC42" s="64"/>
      <c r="AD42" s="82">
        <f>$AA$40/$M$40*M42</f>
        <v>5.6185631924696557E-4</v>
      </c>
      <c r="AE42" s="82">
        <f>$AB$40/$M$40*M42</f>
        <v>2.0083321530424536E-4</v>
      </c>
      <c r="AF42" s="22">
        <f t="shared" si="0"/>
        <v>0.5683352416896349</v>
      </c>
      <c r="AG42" s="22">
        <f t="shared" si="0"/>
        <v>-28.340222994285874</v>
      </c>
      <c r="AH42" s="63"/>
      <c r="AI42" s="38">
        <f>A42</f>
        <v>1</v>
      </c>
      <c r="AJ42" s="82">
        <f t="shared" ref="AJ42:AK44" si="1">AJ41+AF41</f>
        <v>720944.76211337873</v>
      </c>
      <c r="AK42" s="82">
        <f t="shared" si="1"/>
        <v>458934.98982934217</v>
      </c>
      <c r="AL42" s="66"/>
      <c r="AM42" s="9" t="str">
        <f>IF(A43=0,A42&amp;" - 1",A42&amp;" - "&amp;A43)</f>
        <v>1 - 2</v>
      </c>
      <c r="AN42" s="18">
        <f>F42</f>
        <v>-0.56999999994877726</v>
      </c>
      <c r="AO42" s="18">
        <f>AN42*G42</f>
        <v>-16.153799998529767</v>
      </c>
      <c r="AP42" s="9" t="str">
        <f>D42&amp;","&amp;C42</f>
        <v>458934.99,720944.76</v>
      </c>
    </row>
    <row r="43" spans="1:44">
      <c r="A43" s="20">
        <f>A42+1</f>
        <v>2</v>
      </c>
      <c r="B43" s="44"/>
      <c r="C43" s="60">
        <v>720945.33</v>
      </c>
      <c r="D43" s="60">
        <v>458906.65</v>
      </c>
      <c r="E43" s="79"/>
      <c r="F43" s="72">
        <f>IF(C44=0,C43-$C$42,C43-C44)</f>
        <v>-37.710000000079162</v>
      </c>
      <c r="G43" s="72">
        <f>IF(D44=0,D43-$D$42,D43-D44)</f>
        <v>-0.38999999995576218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37.712016652599416</v>
      </c>
      <c r="N43" s="36">
        <f>IF(F43=0,,ATAN(G43/F43))</f>
        <v>1.0341715624904308E-2</v>
      </c>
      <c r="O43" s="36">
        <f>ABS(DEGREES(N43))</f>
        <v>0.59253665823151558</v>
      </c>
      <c r="P43" s="37" t="str">
        <f>TEXT(INT(O43),"00")</f>
        <v>00</v>
      </c>
      <c r="Q43" s="38" t="str">
        <f>TEXT((O43-P43)*60,"00")</f>
        <v>36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36</v>
      </c>
      <c r="U43" s="40" t="str">
        <f>IF(L43="",IF(G43&gt;0,"W","E"),"")</f>
        <v>E</v>
      </c>
      <c r="V43" s="44"/>
      <c r="W43" s="22">
        <f>IF(S43="due",90*(I43+K43),S43+T43/60)</f>
        <v>0.6</v>
      </c>
      <c r="X43" s="22">
        <f>IF(R43="",W43,IF(R43="N",IF(U43="E",180+W43,180-W43),IF(U43="E",360-W43,W43)))</f>
        <v>180.6</v>
      </c>
      <c r="Y43" s="22">
        <f>RADIANS(X43)</f>
        <v>3.1520646291017589</v>
      </c>
      <c r="Z43" s="64"/>
      <c r="AA43" s="58">
        <f>-M43*COS(Y43)</f>
        <v>37.709948878798535</v>
      </c>
      <c r="AB43" s="58">
        <f>-M43*SIN(Y43)</f>
        <v>0.39491209697427493</v>
      </c>
      <c r="AC43" s="64"/>
      <c r="AD43" s="82">
        <f>$AA$40/$M$40*M43</f>
        <v>7.4751060110347402E-4</v>
      </c>
      <c r="AE43" s="82">
        <f>$AB$40/$M$40*M43</f>
        <v>2.6719456976977059E-4</v>
      </c>
      <c r="AF43" s="22">
        <f t="shared" si="0"/>
        <v>37.709201368197434</v>
      </c>
      <c r="AG43" s="22">
        <f t="shared" si="0"/>
        <v>0.39464490240450517</v>
      </c>
      <c r="AH43" s="64"/>
      <c r="AI43" s="25">
        <f>A43</f>
        <v>2</v>
      </c>
      <c r="AJ43" s="82">
        <f t="shared" si="1"/>
        <v>720945.33044862037</v>
      </c>
      <c r="AK43" s="82">
        <f t="shared" si="1"/>
        <v>458906.6496063479</v>
      </c>
      <c r="AL43" s="66"/>
      <c r="AM43" s="9" t="str">
        <f>IF(A44=0,A43&amp;" - 1",A43&amp;" - "&amp;A44)</f>
        <v>2 - 3</v>
      </c>
      <c r="AN43" s="18">
        <f>AN42+F42+F43</f>
        <v>-38.849999999976717</v>
      </c>
      <c r="AO43" s="18">
        <f>AN43*G43</f>
        <v>15.15149999827228</v>
      </c>
      <c r="AP43" s="9" t="str">
        <f>D43&amp;","&amp;C43</f>
        <v>458906.65,720945.33</v>
      </c>
    </row>
    <row r="44" spans="1:44" s="46" customFormat="1">
      <c r="A44" s="20">
        <f>A43+1</f>
        <v>3</v>
      </c>
      <c r="B44" s="44"/>
      <c r="C44" s="60">
        <v>720983.04000000004</v>
      </c>
      <c r="D44" s="60">
        <v>458907.04</v>
      </c>
      <c r="E44" s="79"/>
      <c r="F44" s="72">
        <f>IF(C45=0,C44-$C$42,C44-C45)</f>
        <v>-3.559999999939464</v>
      </c>
      <c r="G44" s="72">
        <f>IF(D45=0,D44-$D$42,D44-D45)</f>
        <v>-3.1300000000046566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4.7403058972600212</v>
      </c>
      <c r="N44" s="22">
        <f>IF(F44=0,,ATAN(G44/F44))</f>
        <v>0.7212114200148666</v>
      </c>
      <c r="O44" s="22">
        <f>ABS(DEGREES(N44))</f>
        <v>41.322370503488806</v>
      </c>
      <c r="P44" s="24" t="str">
        <f>TEXT(INT(O44),"00")</f>
        <v>41</v>
      </c>
      <c r="Q44" s="25" t="str">
        <f>TEXT((O44-P44)*60,"00")</f>
        <v>19</v>
      </c>
      <c r="R44" s="23" t="str">
        <f>IF(L44="",IF(F44&gt;0,"S","N"),"")</f>
        <v>N</v>
      </c>
      <c r="S44" s="25" t="str">
        <f>IF(L44="",IF(INT(Q44)=60,INT(P44+1),P44),"due")</f>
        <v>41</v>
      </c>
      <c r="T44" s="25" t="str">
        <f>IF(L44="",IF(INT(Q44)=60,"00",Q44),L44)</f>
        <v>19</v>
      </c>
      <c r="U44" s="24" t="str">
        <f>IF(L44="",IF(G44&gt;0,"W","E"),"")</f>
        <v>E</v>
      </c>
      <c r="V44" s="44"/>
      <c r="W44" s="22">
        <f>IF(S44="due",90*(I44+K44),S44+T44/60)</f>
        <v>41.31666666666667</v>
      </c>
      <c r="X44" s="22">
        <f>IF(R44="",W44,IF(R44="N",IF(U44="E",180+W44,180-W44),IF(U44="E",360-W44,W44)))</f>
        <v>221.31666666666666</v>
      </c>
      <c r="Y44" s="22">
        <f>RADIANS(X44)</f>
        <v>3.8627045228721171</v>
      </c>
      <c r="Z44" s="64"/>
      <c r="AA44" s="58">
        <f>-M44*COS(Y44)</f>
        <v>3.5603115760913888</v>
      </c>
      <c r="AB44" s="58">
        <f>-M44*SIN(Y44)</f>
        <v>3.1296455838877004</v>
      </c>
      <c r="AC44" s="64"/>
      <c r="AD44" s="82">
        <f>$AA$40/$M$40*M44</f>
        <v>9.3960207519979961E-5</v>
      </c>
      <c r="AE44" s="82">
        <f>$AB$40/$M$40*M44</f>
        <v>3.3585687195229707E-5</v>
      </c>
      <c r="AF44" s="22">
        <f>AA44-AD44</f>
        <v>3.560217615883869</v>
      </c>
      <c r="AG44" s="22">
        <f>AB44-AE44</f>
        <v>3.1296119982005051</v>
      </c>
      <c r="AH44" s="64"/>
      <c r="AI44" s="25">
        <f>A44</f>
        <v>3</v>
      </c>
      <c r="AJ44" s="82">
        <f t="shared" si="1"/>
        <v>720983.03964998852</v>
      </c>
      <c r="AK44" s="82">
        <f t="shared" si="1"/>
        <v>458907.04425125028</v>
      </c>
      <c r="AL44" s="66"/>
      <c r="AM44" s="9" t="str">
        <f>IF(A45=0,A44&amp;" - 1",A44&amp;" - "&amp;A45)</f>
        <v>3 - 4</v>
      </c>
      <c r="AN44" s="18">
        <f>AN43+F43+F44</f>
        <v>-80.119999999995343</v>
      </c>
      <c r="AO44" s="18">
        <f>AN44*G44</f>
        <v>250.77560000035851</v>
      </c>
      <c r="AP44" s="9" t="str">
        <f>D44&amp;","&amp;C44</f>
        <v>458907.04,720983.04</v>
      </c>
    </row>
    <row r="45" spans="1:44" s="46" customFormat="1">
      <c r="A45" s="20">
        <f t="shared" ref="A45:A46" si="2">A44+1</f>
        <v>4</v>
      </c>
      <c r="B45" s="44"/>
      <c r="C45" s="60">
        <v>720986.6</v>
      </c>
      <c r="D45" s="60">
        <v>458910.17</v>
      </c>
      <c r="E45" s="79"/>
      <c r="F45" s="72">
        <f t="shared" ref="F45:F46" si="3">IF(C46=0,C45-$C$42,C45-C46)</f>
        <v>0.52000000001862645</v>
      </c>
      <c r="G45" s="72">
        <f t="shared" ref="G45:G46" si="4">IF(D46=0,D45-$D$42,D45-D46)</f>
        <v>-25.730000000039581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25.735254030260826</v>
      </c>
      <c r="N45" s="22">
        <f t="shared" ref="N45:N46" si="11">IF(F45=0,,ATAN(G45/F45))</f>
        <v>-1.5505892058744335</v>
      </c>
      <c r="O45" s="22">
        <f t="shared" ref="O45:O46" si="12">ABS(DEGREES(N45))</f>
        <v>88.842217255146949</v>
      </c>
      <c r="P45" s="24" t="str">
        <f t="shared" ref="P45:P46" si="13">TEXT(INT(O45),"00")</f>
        <v>88</v>
      </c>
      <c r="Q45" s="25" t="str">
        <f t="shared" ref="Q45:Q46" si="14">TEXT((O45-P45)*60,"00")</f>
        <v>51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51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88.85</v>
      </c>
      <c r="X45" s="22">
        <f t="shared" ref="X45:X46" si="20">IF(R45="",W45,IF(R45="N",IF(U45="E",180+W45,180-W45),IF(U45="E",360-W45,W45)))</f>
        <v>271.14999999999998</v>
      </c>
      <c r="Y45" s="22">
        <f t="shared" ref="Y45:Y46" si="21">RADIANS(X45)</f>
        <v>4.7324602667826241</v>
      </c>
      <c r="Z45" s="64"/>
      <c r="AA45" s="58">
        <f t="shared" ref="AA45:AA46" si="22">-M45*COS(Y45)</f>
        <v>-0.51650497296743381</v>
      </c>
      <c r="AB45" s="58">
        <f t="shared" ref="AB45:AB46" si="23">-M45*SIN(Y45)</f>
        <v>25.730070396618739</v>
      </c>
      <c r="AC45" s="64"/>
      <c r="AD45" s="82">
        <f t="shared" ref="AD45:AD46" si="24">$AA$40/$M$40*M45</f>
        <v>5.1011260911672501E-4</v>
      </c>
      <c r="AE45" s="82">
        <f t="shared" ref="AE45:AE46" si="25">$AB$40/$M$40*M45</f>
        <v>1.8233764033028248E-4</v>
      </c>
      <c r="AF45" s="22">
        <f t="shared" ref="AF45:AF46" si="26">AA45-AD45</f>
        <v>-0.51701508557655051</v>
      </c>
      <c r="AG45" s="22">
        <f t="shared" ref="AG45:AG46" si="27">AB45-AE45</f>
        <v>25.72988805897841</v>
      </c>
      <c r="AH45" s="64"/>
      <c r="AI45" s="25">
        <f t="shared" ref="AI45:AI46" si="28">A45</f>
        <v>4</v>
      </c>
      <c r="AJ45" s="82">
        <f t="shared" ref="AJ45:AJ46" si="29">AJ44+AF44</f>
        <v>720986.59986760444</v>
      </c>
      <c r="AK45" s="82">
        <f t="shared" ref="AK45:AK46" si="30">AK44+AG44</f>
        <v>458910.17386324849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-83.159999999916181</v>
      </c>
      <c r="AO45" s="18">
        <f t="shared" ref="AO45:AO46" si="33">AN45*G45</f>
        <v>2139.706800001135</v>
      </c>
      <c r="AP45" s="9" t="str">
        <f t="shared" ref="AP45:AP46" si="34">D45&amp;","&amp;C45</f>
        <v>458910.17,720986.6</v>
      </c>
    </row>
    <row r="46" spans="1:44" s="46" customFormat="1">
      <c r="A46" s="20">
        <f t="shared" si="2"/>
        <v>5</v>
      </c>
      <c r="B46" s="44"/>
      <c r="C46" s="60">
        <v>720986.08</v>
      </c>
      <c r="D46" s="60">
        <v>458935.9</v>
      </c>
      <c r="E46" s="79"/>
      <c r="F46" s="72">
        <f t="shared" si="3"/>
        <v>41.319999999948777</v>
      </c>
      <c r="G46" s="72">
        <f t="shared" si="4"/>
        <v>0.91000000003259629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41.330019356344685</v>
      </c>
      <c r="N46" s="22">
        <f t="shared" si="11"/>
        <v>2.2019673747571713E-2</v>
      </c>
      <c r="O46" s="22">
        <f t="shared" si="12"/>
        <v>1.261634371990876</v>
      </c>
      <c r="P46" s="24" t="str">
        <f t="shared" si="13"/>
        <v>01</v>
      </c>
      <c r="Q46" s="25" t="str">
        <f t="shared" si="14"/>
        <v>16</v>
      </c>
      <c r="R46" s="23" t="str">
        <f t="shared" si="15"/>
        <v>S</v>
      </c>
      <c r="S46" s="25" t="str">
        <f t="shared" si="16"/>
        <v>01</v>
      </c>
      <c r="T46" s="25" t="str">
        <f t="shared" si="17"/>
        <v>16</v>
      </c>
      <c r="U46" s="24" t="str">
        <f t="shared" si="18"/>
        <v>W</v>
      </c>
      <c r="V46" s="44"/>
      <c r="W46" s="22">
        <f t="shared" si="19"/>
        <v>1.2666666666666666</v>
      </c>
      <c r="X46" s="22">
        <f t="shared" si="20"/>
        <v>1.2666666666666666</v>
      </c>
      <c r="Y46" s="22">
        <f t="shared" si="21"/>
        <v>2.2107503858594842E-2</v>
      </c>
      <c r="Z46" s="64"/>
      <c r="AA46" s="58">
        <f t="shared" si="22"/>
        <v>-41.319919915173955</v>
      </c>
      <c r="AB46" s="58">
        <f t="shared" si="23"/>
        <v>-0.91362913670547297</v>
      </c>
      <c r="AC46" s="64"/>
      <c r="AD46" s="82">
        <f t="shared" si="24"/>
        <v>8.1922502042992504E-4</v>
      </c>
      <c r="AE46" s="82">
        <f t="shared" si="25"/>
        <v>2.9282859206983367E-4</v>
      </c>
      <c r="AF46" s="22">
        <f t="shared" si="26"/>
        <v>-41.320739140194384</v>
      </c>
      <c r="AG46" s="22">
        <f t="shared" si="27"/>
        <v>-0.91392196529754277</v>
      </c>
      <c r="AH46" s="64"/>
      <c r="AI46" s="25">
        <f t="shared" si="28"/>
        <v>5</v>
      </c>
      <c r="AJ46" s="82">
        <f t="shared" si="29"/>
        <v>720986.08285251888</v>
      </c>
      <c r="AK46" s="82">
        <f t="shared" si="30"/>
        <v>458935.90375130746</v>
      </c>
      <c r="AL46" s="66"/>
      <c r="AM46" s="9" t="str">
        <f t="shared" si="31"/>
        <v>5 - 1</v>
      </c>
      <c r="AN46" s="18">
        <f t="shared" si="32"/>
        <v>-41.319999999948777</v>
      </c>
      <c r="AO46" s="18">
        <f t="shared" si="33"/>
        <v>-37.601200001300263</v>
      </c>
      <c r="AP46" s="9" t="str">
        <f t="shared" si="34"/>
        <v>458935.9,720986.08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8" workbookViewId="0">
      <selection activeCell="C8" sqref="C8:D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96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97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2404.8111999970811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1202.4055999985405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4.0701037995298931E-3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34639.840235650736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140.98774535823054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-7.2204918902274429E-4</v>
      </c>
      <c r="AB40" s="91">
        <f>SUM(AB42:AB65536)</f>
        <v>4.0055448952145412E-3</v>
      </c>
      <c r="AC40" s="91"/>
      <c r="AD40" s="91">
        <f>SUM(AD42:AD65536)</f>
        <v>-7.2204918902274407E-4</v>
      </c>
      <c r="AE40" s="91">
        <f>SUM(AE42:AE65536)</f>
        <v>4.0055448952145412E-3</v>
      </c>
      <c r="AF40" s="91">
        <f>SUM(AF42:AF65536)</f>
        <v>6.4392935428259079E-15</v>
      </c>
      <c r="AG40" s="91">
        <f>SUM(AG42:AG65536)</f>
        <v>0</v>
      </c>
      <c r="AH40" s="92"/>
      <c r="AI40" s="93">
        <v>1</v>
      </c>
      <c r="AJ40" s="92">
        <f>AJ44+AF44</f>
        <v>720943.15975658642</v>
      </c>
      <c r="AK40" s="92">
        <f>AK44+AG44</f>
        <v>458963.95053128037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283.85999999998603</v>
      </c>
      <c r="G41" s="72">
        <f>IF(D42=0,D41-$D$41,D41-D42)</f>
        <v>3515.2299999999814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3526.6724333994871</v>
      </c>
      <c r="N41" s="36">
        <f>IF(F41=0,,ATAN(G41/F41))</f>
        <v>1.4902196917881314</v>
      </c>
      <c r="O41" s="36">
        <f>ABS(DEGREES(N41))</f>
        <v>85.383298886746275</v>
      </c>
      <c r="P41" s="37" t="str">
        <f>TEXT(INT(O41),"00")</f>
        <v>85</v>
      </c>
      <c r="Q41" s="38" t="str">
        <f>TEXT((O41-P41)*60,"00")</f>
        <v>23</v>
      </c>
      <c r="R41" s="39" t="str">
        <f>IF(L41="",IF(F41&gt;0,"S","N"),"")</f>
        <v>S</v>
      </c>
      <c r="S41" s="25" t="str">
        <f>IF(L41="",IF(INT(Q41)=60,INT(P41+1),P41),"due")</f>
        <v>85</v>
      </c>
      <c r="T41" s="38" t="str">
        <f>IF(L41="",IF(INT(Q41)=60,"00",Q41),L41)</f>
        <v>23</v>
      </c>
      <c r="U41" s="40" t="str">
        <f>IF(L41="",IF(G41&gt;0,"W","E"),"")</f>
        <v>W</v>
      </c>
      <c r="V41" s="41"/>
      <c r="W41" s="22">
        <f>IF(S41="due",90*(I41+K41),S41+T41/60)</f>
        <v>85.38333333333334</v>
      </c>
      <c r="X41" s="22">
        <f>IF(R41="",W41,IF(R41="N",IF(U41="E",180+W41,180-W41),IF(U41="E",360-W41,W41)))</f>
        <v>85.38333333333334</v>
      </c>
      <c r="Y41" s="22">
        <f>RADIANS(X41)</f>
        <v>1.4902202929944919</v>
      </c>
      <c r="Z41" s="64"/>
      <c r="AA41" s="58">
        <f>-M41*COS(Y41)</f>
        <v>-283.85788662129983</v>
      </c>
      <c r="AB41" s="58">
        <f>-M41*SIN(Y41)</f>
        <v>-3515.2301706577832</v>
      </c>
      <c r="AC41" s="64"/>
      <c r="AD41" s="22">
        <v>0</v>
      </c>
      <c r="AE41" s="22">
        <v>0</v>
      </c>
      <c r="AF41" s="22">
        <f t="shared" ref="AF41:AG43" si="0">AA41-AD41</f>
        <v>-283.85788662129983</v>
      </c>
      <c r="AG41" s="22">
        <f t="shared" si="0"/>
        <v>-3515.2301706577832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720944.76</v>
      </c>
      <c r="D42" s="60">
        <v>458934.99</v>
      </c>
      <c r="E42" s="79"/>
      <c r="F42" s="72">
        <f>IF(C43=0,C42-$C$42,C42-C43)</f>
        <v>-41.319999999948777</v>
      </c>
      <c r="G42" s="72">
        <f>IF(D43=0,D42-$D$42,D42-D43)</f>
        <v>-0.91000000003259629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41.330019356344685</v>
      </c>
      <c r="N42" s="36">
        <f>IF(F42=0,,ATAN(G42/F42))</f>
        <v>2.2019673747571713E-2</v>
      </c>
      <c r="O42" s="36">
        <f>ABS(DEGREES(N42))</f>
        <v>1.261634371990876</v>
      </c>
      <c r="P42" s="37" t="str">
        <f>TEXT(INT(O42),"00")</f>
        <v>01</v>
      </c>
      <c r="Q42" s="38" t="str">
        <f>TEXT((O42-P42)*60,"00")</f>
        <v>16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16</v>
      </c>
      <c r="U42" s="40" t="str">
        <f>IF(L42="",IF(G42&gt;0,"W","E"),"")</f>
        <v>E</v>
      </c>
      <c r="V42" s="44"/>
      <c r="W42" s="22">
        <f>IF(S42="due",90*(I42+K42),S42+T42/60)</f>
        <v>1.2666666666666666</v>
      </c>
      <c r="X42" s="22">
        <f>IF(R42="",W42,IF(R42="N",IF(U42="E",180+W42,180-W42),IF(U42="E",360-W42,W42)))</f>
        <v>181.26666666666668</v>
      </c>
      <c r="Y42" s="22">
        <f>RADIANS(X42)</f>
        <v>3.1637001574483881</v>
      </c>
      <c r="Z42" s="64"/>
      <c r="AA42" s="58">
        <f>-M42*COS(Y42)</f>
        <v>41.319919915173955</v>
      </c>
      <c r="AB42" s="58">
        <f>-M42*SIN(Y42)</f>
        <v>0.9136291367054723</v>
      </c>
      <c r="AC42" s="64"/>
      <c r="AD42" s="82">
        <f>$AA$40/$M$40*M42</f>
        <v>-2.1166596346879502E-4</v>
      </c>
      <c r="AE42" s="82">
        <f>$AB$40/$M$40*M42</f>
        <v>1.1742101955832167E-3</v>
      </c>
      <c r="AF42" s="22">
        <f t="shared" si="0"/>
        <v>41.320131581137424</v>
      </c>
      <c r="AG42" s="22">
        <f t="shared" si="0"/>
        <v>0.91245492650988913</v>
      </c>
      <c r="AH42" s="63"/>
      <c r="AI42" s="38">
        <f>A42</f>
        <v>1</v>
      </c>
      <c r="AJ42" s="82">
        <f t="shared" ref="AJ42:AK44" si="1">AJ41+AF41</f>
        <v>720944.76211337873</v>
      </c>
      <c r="AK42" s="82">
        <f t="shared" si="1"/>
        <v>458934.98982934217</v>
      </c>
      <c r="AL42" s="66"/>
      <c r="AM42" s="9" t="str">
        <f>IF(A43=0,A42&amp;" - 1",A42&amp;" - "&amp;A43)</f>
        <v>1 - 2</v>
      </c>
      <c r="AN42" s="18">
        <f>F42</f>
        <v>-41.319999999948777</v>
      </c>
      <c r="AO42" s="18">
        <f>AN42*G42</f>
        <v>37.601200001300263</v>
      </c>
      <c r="AP42" s="9" t="str">
        <f>D42&amp;","&amp;C42</f>
        <v>458934.99,720944.76</v>
      </c>
    </row>
    <row r="43" spans="1:44">
      <c r="A43" s="20">
        <f>A42+1</f>
        <v>2</v>
      </c>
      <c r="B43" s="44"/>
      <c r="C43" s="60">
        <v>720986.08</v>
      </c>
      <c r="D43" s="60">
        <v>458935.9</v>
      </c>
      <c r="E43" s="79"/>
      <c r="F43" s="72">
        <f>IF(C44=0,C43-$C$42,C43-C44)</f>
        <v>1.1999999999534339</v>
      </c>
      <c r="G43" s="72">
        <f>IF(D44=0,D43-$D$42,D43-D44)</f>
        <v>-28.899999999965075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28.924902765573293</v>
      </c>
      <c r="N43" s="36">
        <f>IF(F43=0,,ATAN(G43/F43))</f>
        <v>-1.5292976740066022</v>
      </c>
      <c r="O43" s="36">
        <f>ABS(DEGREES(N43))</f>
        <v>87.622302339751926</v>
      </c>
      <c r="P43" s="37" t="str">
        <f>TEXT(INT(O43),"00")</f>
        <v>87</v>
      </c>
      <c r="Q43" s="38" t="str">
        <f>TEXT((O43-P43)*60,"00")</f>
        <v>37</v>
      </c>
      <c r="R43" s="39" t="str">
        <f>IF(L43="",IF(F43&gt;0,"S","N"),"")</f>
        <v>S</v>
      </c>
      <c r="S43" s="25" t="str">
        <f>IF(L43="",IF(INT(Q43)=60,INT(P43+1),P43),"due")</f>
        <v>87</v>
      </c>
      <c r="T43" s="38" t="str">
        <f>IF(L43="",IF(INT(Q43)=60,"00",Q43),L43)</f>
        <v>37</v>
      </c>
      <c r="U43" s="40" t="str">
        <f>IF(L43="",IF(G43&gt;0,"W","E"),"")</f>
        <v>E</v>
      </c>
      <c r="V43" s="44"/>
      <c r="W43" s="22">
        <f>IF(S43="due",90*(I43+K43),S43+T43/60)</f>
        <v>87.61666666666666</v>
      </c>
      <c r="X43" s="22">
        <f>IF(R43="",W43,IF(R43="N",IF(U43="E",180+W43,180-W43),IF(U43="E",360-W43,W43)))</f>
        <v>272.38333333333333</v>
      </c>
      <c r="Y43" s="22">
        <f>RADIANS(X43)</f>
        <v>4.7539859942238882</v>
      </c>
      <c r="Z43" s="64"/>
      <c r="AA43" s="58">
        <f>-M43*COS(Y43)</f>
        <v>-1.2028426285150342</v>
      </c>
      <c r="AB43" s="58">
        <f>-M43*SIN(Y43)</f>
        <v>28.899881826901932</v>
      </c>
      <c r="AC43" s="64"/>
      <c r="AD43" s="82">
        <f>$AA$40/$M$40*M43</f>
        <v>-1.4813487889587488E-4</v>
      </c>
      <c r="AE43" s="82">
        <f>$AB$40/$M$40*M43</f>
        <v>8.217735259389722E-4</v>
      </c>
      <c r="AF43" s="22">
        <f t="shared" si="0"/>
        <v>-1.2026944936361383</v>
      </c>
      <c r="AG43" s="22">
        <f t="shared" si="0"/>
        <v>28.899060053375994</v>
      </c>
      <c r="AH43" s="64"/>
      <c r="AI43" s="25">
        <f>A43</f>
        <v>2</v>
      </c>
      <c r="AJ43" s="82">
        <f t="shared" si="1"/>
        <v>720986.08224495989</v>
      </c>
      <c r="AK43" s="82">
        <f t="shared" si="1"/>
        <v>458935.9022842687</v>
      </c>
      <c r="AL43" s="66"/>
      <c r="AM43" s="9" t="str">
        <f>IF(A44=0,A43&amp;" - 1",A43&amp;" - "&amp;A44)</f>
        <v>2 - 3</v>
      </c>
      <c r="AN43" s="18">
        <f>AN42+F42+F43</f>
        <v>-81.439999999944121</v>
      </c>
      <c r="AO43" s="18">
        <f>AN43*G43</f>
        <v>2353.6159999955407</v>
      </c>
      <c r="AP43" s="9" t="str">
        <f>D43&amp;","&amp;C43</f>
        <v>458935.9,720986.08</v>
      </c>
    </row>
    <row r="44" spans="1:44" s="46" customFormat="1">
      <c r="A44" s="20">
        <f>A43+1</f>
        <v>3</v>
      </c>
      <c r="B44" s="44"/>
      <c r="C44" s="60">
        <v>720984.88</v>
      </c>
      <c r="D44" s="60">
        <v>458964.8</v>
      </c>
      <c r="E44" s="79"/>
      <c r="F44" s="72">
        <f>IF(C45=0,C44-$C$42,C44-C45)</f>
        <v>41.71999999997206</v>
      </c>
      <c r="G44" s="72">
        <f>IF(D45=0,D44-$D$42,D44-D45)</f>
        <v>0.84999999997671694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41.728658018172943</v>
      </c>
      <c r="N44" s="22">
        <f>IF(F44=0,,ATAN(G44/F44))</f>
        <v>2.0371103032997412E-2</v>
      </c>
      <c r="O44" s="22">
        <f>ABS(DEGREES(N44))</f>
        <v>1.1671782278169023</v>
      </c>
      <c r="P44" s="24" t="str">
        <f>TEXT(INT(O44),"00")</f>
        <v>01</v>
      </c>
      <c r="Q44" s="25" t="str">
        <f>TEXT((O44-P44)*60,"00")</f>
        <v>10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10</v>
      </c>
      <c r="U44" s="24" t="str">
        <f>IF(L44="",IF(G44&gt;0,"W","E"),"")</f>
        <v>W</v>
      </c>
      <c r="V44" s="44"/>
      <c r="W44" s="22">
        <f>IF(S44="due",90*(I44+K44),S44+T44/60)</f>
        <v>1.1666666666666667</v>
      </c>
      <c r="X44" s="22">
        <f>IF(R44="",W44,IF(R44="N",IF(U44="E",180+W44,180-W44),IF(U44="E",360-W44,W44)))</f>
        <v>1.1666666666666667</v>
      </c>
      <c r="Y44" s="22">
        <f>RADIANS(X44)</f>
        <v>2.0362174606600513E-2</v>
      </c>
      <c r="Z44" s="64"/>
      <c r="AA44" s="58">
        <f>-M44*COS(Y44)</f>
        <v>-41.720007587471606</v>
      </c>
      <c r="AB44" s="58">
        <f>-M44*SIN(Y44)</f>
        <v>-0.84962750599356385</v>
      </c>
      <c r="AC44" s="64"/>
      <c r="AD44" s="82">
        <f>$AA$40/$M$40*M44</f>
        <v>-2.1370753610161394E-4</v>
      </c>
      <c r="AE44" s="82">
        <f>$AB$40/$M$40*M44</f>
        <v>1.1855357547859982E-3</v>
      </c>
      <c r="AF44" s="22">
        <f>AA44-AD44</f>
        <v>-41.719793879935501</v>
      </c>
      <c r="AG44" s="22">
        <f>AB44-AE44</f>
        <v>-0.85081304174834982</v>
      </c>
      <c r="AH44" s="64"/>
      <c r="AI44" s="25">
        <f>A44</f>
        <v>3</v>
      </c>
      <c r="AJ44" s="82">
        <f t="shared" si="1"/>
        <v>720984.87955046631</v>
      </c>
      <c r="AK44" s="82">
        <f t="shared" si="1"/>
        <v>458964.8013443221</v>
      </c>
      <c r="AL44" s="66"/>
      <c r="AM44" s="9" t="str">
        <f>IF(A45=0,A44&amp;" - 1",A44&amp;" - "&amp;A45)</f>
        <v>3 - 4</v>
      </c>
      <c r="AN44" s="18">
        <f>AN43+F43+F44</f>
        <v>-38.520000000018626</v>
      </c>
      <c r="AO44" s="18">
        <f>AN44*G44</f>
        <v>-32.741999999118967</v>
      </c>
      <c r="AP44" s="9" t="str">
        <f>D44&amp;","&amp;C44</f>
        <v>458964.8,720984.88</v>
      </c>
    </row>
    <row r="45" spans="1:44" s="46" customFormat="1">
      <c r="A45" s="20">
        <f>A44+1</f>
        <v>4</v>
      </c>
      <c r="B45" s="44"/>
      <c r="C45" s="60">
        <v>720943.16</v>
      </c>
      <c r="D45" s="60">
        <v>458963.95</v>
      </c>
      <c r="E45" s="79"/>
      <c r="F45" s="72">
        <f>IF(C46=0,C45-$C$42,C45-C46)</f>
        <v>-1.5999999999767169</v>
      </c>
      <c r="G45" s="72">
        <f>IF(D46=0,D45-$D$42,D45-D46)</f>
        <v>28.960000000020955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29.004165218139605</v>
      </c>
      <c r="N45" s="22">
        <f>IF(F45=0,,ATAN(G45/F45))</f>
        <v>-1.5156038190924901</v>
      </c>
      <c r="O45" s="22">
        <f>ABS(DEGREES(N45))</f>
        <v>86.837702247908823</v>
      </c>
      <c r="P45" s="24" t="str">
        <f>TEXT(INT(O45),"00")</f>
        <v>86</v>
      </c>
      <c r="Q45" s="25" t="str">
        <f>TEXT((O45-P45)*60,"00")</f>
        <v>50</v>
      </c>
      <c r="R45" s="23" t="str">
        <f>IF(L45="",IF(F45&gt;0,"S","N"),"")</f>
        <v>N</v>
      </c>
      <c r="S45" s="25" t="str">
        <f>IF(L45="",IF(INT(Q45)=60,INT(P45+1),P45),"due")</f>
        <v>86</v>
      </c>
      <c r="T45" s="25" t="str">
        <f>IF(L45="",IF(INT(Q45)=60,"00",Q45),L45)</f>
        <v>50</v>
      </c>
      <c r="U45" s="24" t="str">
        <f>IF(L45="",IF(G45&gt;0,"W","E"),"")</f>
        <v>W</v>
      </c>
      <c r="V45" s="44"/>
      <c r="W45" s="22">
        <f>IF(S45="due",90*(I45+K45),S45+T45/60)</f>
        <v>86.833333333333329</v>
      </c>
      <c r="X45" s="22">
        <f>IF(R45="",W45,IF(R45="N",IF(U45="E",180+W45,180-W45),IF(U45="E",360-W45,W45)))</f>
        <v>93.166666666666671</v>
      </c>
      <c r="Y45" s="22">
        <f>RADIANS(X45)</f>
        <v>1.6260650864413837</v>
      </c>
      <c r="Z45" s="64"/>
      <c r="AA45" s="58">
        <f>-M45*COS(Y45)</f>
        <v>1.6022082516236646</v>
      </c>
      <c r="AB45" s="58">
        <f>-M45*SIN(Y45)</f>
        <v>-28.959877912718628</v>
      </c>
      <c r="AC45" s="64"/>
      <c r="AD45" s="82">
        <f>$AA$40/$M$40*M45</f>
        <v>-1.4854081055646029E-4</v>
      </c>
      <c r="AE45" s="82">
        <f>$AB$40/$M$40*M45</f>
        <v>8.2402541890635366E-4</v>
      </c>
      <c r="AF45" s="22">
        <f>AA45-AD45</f>
        <v>1.602356792434221</v>
      </c>
      <c r="AG45" s="22">
        <f>AB45-AE45</f>
        <v>-28.960701938137536</v>
      </c>
      <c r="AH45" s="64"/>
      <c r="AI45" s="25">
        <f>A45</f>
        <v>4</v>
      </c>
      <c r="AJ45" s="82">
        <f t="shared" ref="AJ45" si="2">AJ44+AF44</f>
        <v>720943.15975658642</v>
      </c>
      <c r="AK45" s="82">
        <f t="shared" ref="AK45" si="3">AK44+AG44</f>
        <v>458963.95053128037</v>
      </c>
      <c r="AL45" s="66"/>
      <c r="AM45" s="9" t="str">
        <f>IF(A46=0,A45&amp;" - 1",A45&amp;" - "&amp;A46)</f>
        <v>4 - 1</v>
      </c>
      <c r="AN45" s="18">
        <f>AN44+F44+F45</f>
        <v>1.5999999999767169</v>
      </c>
      <c r="AO45" s="18">
        <f>AN45*G45</f>
        <v>46.335999999359252</v>
      </c>
      <c r="AP45" s="9" t="str">
        <f>D45&amp;","&amp;C45</f>
        <v>458963.95,720943.16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2185</vt:lpstr>
      <vt:lpstr>2186</vt:lpstr>
      <vt:lpstr>2187</vt:lpstr>
      <vt:lpstr>2188</vt:lpstr>
      <vt:lpstr>2189</vt:lpstr>
      <vt:lpstr>2190</vt:lpstr>
      <vt:lpstr>2191</vt:lpstr>
      <vt:lpstr>2192</vt:lpstr>
      <vt:lpstr>2193</vt:lpstr>
      <vt:lpstr>2194</vt:lpstr>
      <vt:lpstr>'2185'!Print_Area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2007-04-09T01:45:53Z</dcterms:modified>
</cp:coreProperties>
</file>