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2225" sheetId="2" r:id="rId1"/>
    <sheet name="2226" sheetId="4" r:id="rId2"/>
    <sheet name="2227" sheetId="5" r:id="rId3"/>
    <sheet name="2228" sheetId="6" r:id="rId4"/>
    <sheet name="2229" sheetId="7" r:id="rId5"/>
    <sheet name="2230" sheetId="8" r:id="rId6"/>
    <sheet name="2231" sheetId="9" r:id="rId7"/>
    <sheet name="2232" sheetId="10" r:id="rId8"/>
    <sheet name="2233" sheetId="11" r:id="rId9"/>
    <sheet name="2234" sheetId="3" r:id="rId10"/>
  </sheets>
  <definedNames>
    <definedName name="_xlnm.Print_Area" localSheetId="0">'2225'!$A$1:$AJ$43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6" i="11"/>
  <c r="G46"/>
  <c r="F46"/>
  <c r="N46" s="1"/>
  <c r="O46" s="1"/>
  <c r="AP45"/>
  <c r="G45"/>
  <c r="F45"/>
  <c r="N45" s="1"/>
  <c r="O45" s="1"/>
  <c r="A45"/>
  <c r="A46" s="1"/>
  <c r="AP48" i="10"/>
  <c r="G48"/>
  <c r="F48"/>
  <c r="N48" s="1"/>
  <c r="O48" s="1"/>
  <c r="AP47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6" i="9"/>
  <c r="G46"/>
  <c r="F46"/>
  <c r="N46" s="1"/>
  <c r="O46" s="1"/>
  <c r="AP45"/>
  <c r="G45"/>
  <c r="F45"/>
  <c r="N45" s="1"/>
  <c r="O45" s="1"/>
  <c r="A45"/>
  <c r="A46" s="1"/>
  <c r="AP46" i="8"/>
  <c r="G46"/>
  <c r="F46"/>
  <c r="N46" s="1"/>
  <c r="O46" s="1"/>
  <c r="AP45"/>
  <c r="G45"/>
  <c r="F45"/>
  <c r="N45" s="1"/>
  <c r="O45" s="1"/>
  <c r="A45"/>
  <c r="A46" s="1"/>
  <c r="AP46" i="7"/>
  <c r="G46"/>
  <c r="F46"/>
  <c r="N46" s="1"/>
  <c r="O46" s="1"/>
  <c r="AP45"/>
  <c r="G45"/>
  <c r="F45"/>
  <c r="N45" s="1"/>
  <c r="O45" s="1"/>
  <c r="A45"/>
  <c r="A46" s="1"/>
  <c r="AP45" i="6"/>
  <c r="G45"/>
  <c r="F45"/>
  <c r="N45" s="1"/>
  <c r="O45" s="1"/>
  <c r="A45"/>
  <c r="AM45" s="1"/>
  <c r="AP45" i="5"/>
  <c r="G45"/>
  <c r="F45"/>
  <c r="N45" s="1"/>
  <c r="O45" s="1"/>
  <c r="A45"/>
  <c r="AM45" s="1"/>
  <c r="AP45" i="4"/>
  <c r="G45"/>
  <c r="F45"/>
  <c r="N45" s="1"/>
  <c r="O45" s="1"/>
  <c r="A45"/>
  <c r="AM45" s="1"/>
  <c r="AP46" i="2"/>
  <c r="G46"/>
  <c r="F46"/>
  <c r="N46" s="1"/>
  <c r="O46" s="1"/>
  <c r="AP45"/>
  <c r="G45"/>
  <c r="F45"/>
  <c r="N45" s="1"/>
  <c r="O45" s="1"/>
  <c r="A45"/>
  <c r="A46" s="1"/>
  <c r="AP44"/>
  <c r="AP43"/>
  <c r="AP42"/>
  <c r="AP44" i="11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H48"/>
  <c r="AN46"/>
  <c r="AO45"/>
  <c r="A47"/>
  <c r="AI46"/>
  <c r="AM45"/>
  <c r="P45"/>
  <c r="Q45" s="1"/>
  <c r="I45"/>
  <c r="P46"/>
  <c r="Q46" s="1"/>
  <c r="I46"/>
  <c r="P47"/>
  <c r="Q47" s="1"/>
  <c r="I47"/>
  <c r="P48"/>
  <c r="Q48" s="1"/>
  <c r="I48"/>
  <c r="J45"/>
  <c r="K45" s="1"/>
  <c r="M45"/>
  <c r="AI45"/>
  <c r="J46"/>
  <c r="K46" s="1"/>
  <c r="M46"/>
  <c r="J47"/>
  <c r="K47" s="1"/>
  <c r="M47"/>
  <c r="J48"/>
  <c r="K48" s="1"/>
  <c r="M48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H46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6"/>
  <c r="L45"/>
  <c r="AB42" i="10"/>
  <c r="AA42"/>
  <c r="AB44"/>
  <c r="AA44"/>
  <c r="AB43"/>
  <c r="AA43"/>
  <c r="AB41"/>
  <c r="AG41" s="1"/>
  <c r="AK42" s="1"/>
  <c r="AA41"/>
  <c r="AF41" s="1"/>
  <c r="AJ42" s="1"/>
  <c r="M40"/>
  <c r="A48"/>
  <c r="AI47"/>
  <c r="AM46"/>
  <c r="AN47"/>
  <c r="AO46"/>
  <c r="L48"/>
  <c r="L47"/>
  <c r="L46"/>
  <c r="L45"/>
  <c r="AB42" i="9"/>
  <c r="AA42"/>
  <c r="AB44"/>
  <c r="AA44"/>
  <c r="AB43"/>
  <c r="AA43"/>
  <c r="AB41"/>
  <c r="AG41" s="1"/>
  <c r="AK42" s="1"/>
  <c r="AA41"/>
  <c r="AF41" s="1"/>
  <c r="AJ42" s="1"/>
  <c r="M40"/>
  <c r="L46"/>
  <c r="L45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L46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6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6"/>
  <c r="T46"/>
  <c r="S46"/>
  <c r="W46" s="1"/>
  <c r="R46"/>
  <c r="X46" s="1"/>
  <c r="Y46" s="1"/>
  <c r="U45" i="10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8"/>
  <c r="T48"/>
  <c r="S48"/>
  <c r="W48" s="1"/>
  <c r="R48"/>
  <c r="X48" s="1"/>
  <c r="Y48" s="1"/>
  <c r="AN48"/>
  <c r="AO48" s="1"/>
  <c r="AO47"/>
  <c r="C28" s="1"/>
  <c r="C29" s="1"/>
  <c r="AM48"/>
  <c r="AI48"/>
  <c r="AM47"/>
  <c r="U45" i="9"/>
  <c r="T45"/>
  <c r="S45"/>
  <c r="W45" s="1"/>
  <c r="R45"/>
  <c r="X45" s="1"/>
  <c r="Y45" s="1"/>
  <c r="U46"/>
  <c r="T46"/>
  <c r="S46"/>
  <c r="W46" s="1"/>
  <c r="R46"/>
  <c r="X46" s="1"/>
  <c r="Y46" s="1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6"/>
  <c r="T46"/>
  <c r="S46"/>
  <c r="W46" s="1"/>
  <c r="R46"/>
  <c r="X46" s="1"/>
  <c r="Y46" s="1"/>
  <c r="U45" i="6"/>
  <c r="T45"/>
  <c r="S45"/>
  <c r="W45" s="1"/>
  <c r="R45"/>
  <c r="X45" s="1"/>
  <c r="Y45" s="1"/>
  <c r="U45" i="5"/>
  <c r="T45"/>
  <c r="S45"/>
  <c r="W45" s="1"/>
  <c r="R45"/>
  <c r="X45" s="1"/>
  <c r="Y45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U45"/>
  <c r="T45"/>
  <c r="S45"/>
  <c r="W45" s="1"/>
  <c r="R45"/>
  <c r="X45" s="1"/>
  <c r="Y45" s="1"/>
  <c r="U46"/>
  <c r="T46"/>
  <c r="S46"/>
  <c r="W46" s="1"/>
  <c r="R46"/>
  <c r="X46" s="1"/>
  <c r="Y46" s="1"/>
  <c r="AB41"/>
  <c r="AG41" s="1"/>
  <c r="AK42" s="1"/>
  <c r="AA41"/>
  <c r="AF41" s="1"/>
  <c r="AJ42" s="1"/>
  <c r="AB45" i="3" l="1"/>
  <c r="AA45"/>
  <c r="AB46" i="11"/>
  <c r="AA46"/>
  <c r="AB45"/>
  <c r="AA45"/>
  <c r="AB48" i="10"/>
  <c r="AA48"/>
  <c r="AB47"/>
  <c r="AA47"/>
  <c r="AB46"/>
  <c r="AA46"/>
  <c r="AB45"/>
  <c r="AA45"/>
  <c r="AB46" i="9"/>
  <c r="AA46"/>
  <c r="AB45"/>
  <c r="AA45"/>
  <c r="AB46" i="8"/>
  <c r="AA46"/>
  <c r="AB45"/>
  <c r="AA45"/>
  <c r="AB46" i="7"/>
  <c r="AA46"/>
  <c r="AB45"/>
  <c r="AA45"/>
  <c r="AB45" i="6"/>
  <c r="AA45"/>
  <c r="AB45" i="5"/>
  <c r="AA45"/>
  <c r="AB45" i="4"/>
  <c r="AA45"/>
  <c r="AB42" i="2"/>
  <c r="AA42"/>
  <c r="AB43"/>
  <c r="AA43"/>
  <c r="AB44"/>
  <c r="AA44"/>
  <c r="AB46"/>
  <c r="AA46"/>
  <c r="AB45"/>
  <c r="AA45"/>
  <c r="AN46"/>
  <c r="AO46" s="1"/>
  <c r="AO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1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8" i="10"/>
  <c r="AG48" s="1"/>
  <c r="AE47"/>
  <c r="AG47" s="1"/>
  <c r="AE46"/>
  <c r="AG46" s="1"/>
  <c r="AE45"/>
  <c r="AG45" s="1"/>
  <c r="AE42"/>
  <c r="AE43"/>
  <c r="AG43" s="1"/>
  <c r="AE44"/>
  <c r="AG44" s="1"/>
  <c r="AD48"/>
  <c r="AF48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6" i="9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7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2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6" s="1"/>
  <c r="AJ40"/>
  <c r="AK45"/>
  <c r="AK46" s="1"/>
  <c r="AK40"/>
  <c r="AJ45" i="10"/>
  <c r="AJ46" s="1"/>
  <c r="AJ47" s="1"/>
  <c r="AJ48" s="1"/>
  <c r="AJ40"/>
  <c r="AK45"/>
  <c r="AK46" s="1"/>
  <c r="AK47" s="1"/>
  <c r="AK48" s="1"/>
  <c r="AK40"/>
  <c r="AJ45" i="9"/>
  <c r="AJ46" s="1"/>
  <c r="AJ40"/>
  <c r="AK45"/>
  <c r="AK46" s="1"/>
  <c r="AK40"/>
  <c r="AJ45" i="8"/>
  <c r="AJ46" s="1"/>
  <c r="AJ40"/>
  <c r="AK45"/>
  <c r="AK46" s="1"/>
  <c r="AK40"/>
  <c r="AJ45" i="7"/>
  <c r="AJ46" s="1"/>
  <c r="AJ40"/>
  <c r="AK45"/>
  <c r="AK46" s="1"/>
  <c r="AK40"/>
  <c r="AJ45" i="6"/>
  <c r="AJ40"/>
  <c r="AK45"/>
  <c r="AK40"/>
  <c r="AJ45" i="5"/>
  <c r="AJ40"/>
  <c r="AK45"/>
  <c r="AK40"/>
  <c r="AJ45" i="4"/>
  <c r="AJ40"/>
  <c r="AK45"/>
  <c r="AK40"/>
  <c r="AJ40" i="2"/>
  <c r="AJ45"/>
  <c r="AJ46" s="1"/>
  <c r="AK40"/>
  <c r="AK45"/>
  <c r="AK46" s="1"/>
</calcChain>
</file>

<file path=xl/sharedStrings.xml><?xml version="1.0" encoding="utf-8"?>
<sst xmlns="http://schemas.openxmlformats.org/spreadsheetml/2006/main" count="930" uniqueCount="97">
  <si>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</si>
  <si>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</si>
  <si>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</si>
  <si>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</si>
  <si>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</si>
  <si>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</si>
  <si>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</si>
  <si>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</si>
  <si>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</si>
  <si>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</si>
  <si>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</si>
  <si>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</si>
  <si>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</si>
  <si>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</si>
  <si>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</si>
  <si>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</si>
  <si>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</si>
  <si>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</si>
  <si>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</si>
  <si>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</si>
  <si>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</si>
  <si>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</si>
  <si>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</si>
  <si>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</si>
  <si>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</si>
  <si>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</si>
  <si>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</si>
  <si>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</si>
  <si>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</si>
  <si>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</si>
  <si>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</si>
  <si>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</si>
  <si>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</si>
  <si>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</si>
  <si>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</si>
  <si>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</si>
  <si>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</si>
  <si>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</si>
  <si>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</si>
  <si>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</si>
  <si>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</si>
  <si>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</si>
  <si>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</si>
  <si>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</si>
  <si>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</si>
  <si>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</si>
  <si>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</si>
  <si>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</si>
  <si>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</si>
  <si>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</si>
  <si>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</si>
  <si>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</si>
  <si>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</si>
  <si>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</si>
  <si>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</si>
  <si>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</si>
  <si>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</si>
  <si>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2225</t>
  </si>
  <si>
    <t>409 C-3</t>
  </si>
  <si>
    <t>Betantos, Ricardo</t>
  </si>
  <si>
    <t>6 31 N. 124 37 E.</t>
  </si>
  <si>
    <t>Lapuz (Bo. 6)</t>
  </si>
  <si>
    <t>Norala</t>
  </si>
  <si>
    <t>South Cotabato</t>
  </si>
  <si>
    <t>Mindanao</t>
  </si>
  <si>
    <t>E.E. Orodio</t>
  </si>
  <si>
    <t>September 4-15,1978</t>
  </si>
  <si>
    <t>573.69</t>
  </si>
  <si>
    <t>BLLM 1</t>
  </si>
  <si>
    <t>2226</t>
  </si>
  <si>
    <t>Betantos, Rosalinda</t>
  </si>
  <si>
    <t>574.93</t>
  </si>
  <si>
    <t>2227</t>
  </si>
  <si>
    <t>Tolentino, Dominador</t>
  </si>
  <si>
    <t>574.54</t>
  </si>
  <si>
    <t>2228</t>
  </si>
  <si>
    <t>Parras, Jaime</t>
  </si>
  <si>
    <t>2229</t>
  </si>
  <si>
    <t>Burlader, Anastacio</t>
  </si>
  <si>
    <t>571.26</t>
  </si>
  <si>
    <t>2230</t>
  </si>
  <si>
    <t>Church, Site</t>
  </si>
  <si>
    <t>September 4-15, 1978</t>
  </si>
  <si>
    <t>1,759.35</t>
  </si>
  <si>
    <t>2231</t>
  </si>
  <si>
    <t>Florendo, Benjamin</t>
  </si>
  <si>
    <t>1,759.60</t>
  </si>
  <si>
    <t>2232</t>
  </si>
  <si>
    <t>Selauso, Jesus</t>
  </si>
  <si>
    <t xml:space="preserve">6 31 N. 124 37 E. </t>
  </si>
  <si>
    <t>3,385.84</t>
  </si>
  <si>
    <t>2233</t>
  </si>
  <si>
    <t>Espino, Candido</t>
  </si>
  <si>
    <t>1,659.07</t>
  </si>
  <si>
    <t>2234</t>
  </si>
  <si>
    <t>Sept. 4-15,1978</t>
  </si>
  <si>
    <t>832.06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</si>
</sst>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22" sqref="D22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59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58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1146.9960999989239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573.49804999946195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9.0044379940215219E-3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12014.393125043005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12000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12000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108.1828579302482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1.4062831097141903E-4</v>
      </c>
      <c r="AB40" s="91">
        <f>SUM(AB42:AB65536)</f>
        <v>9.0033397840096896E-3</v>
      </c>
      <c r="AC40" s="91"/>
      <c r="AD40" s="91">
        <f>SUM(AD42:AD65536)</f>
        <v>1.4062831097141906E-4</v>
      </c>
      <c r="AE40" s="91">
        <f>SUM(AE42:AE65536)</f>
        <v>9.0033397840096896E-3</v>
      </c>
      <c r="AF40" s="91">
        <f>SUM(AF42:AF65536)</f>
        <v>-2.4147350785597155E-15</v>
      </c>
      <c r="AG40" s="91">
        <f>SUM(AG42:AG65536)</f>
        <v>0</v>
      </c>
      <c r="AH40" s="92"/>
      <c r="AI40" s="93">
        <v>1</v>
      </c>
      <c r="AJ40" s="92">
        <f>AJ44+AF44</f>
        <v>720808.88439328503</v>
      </c>
      <c r="AK40" s="92">
        <f>AK44+AG44</f>
        <v>459024.75998035143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380.30000000004657</v>
      </c>
      <c r="G41" s="72">
        <f>IF(D42=0,D41-$D$41,D41-D42)</f>
        <v>3417.4199999999837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3438.5153113516776</v>
      </c>
      <c r="N41" s="36">
        <f>IF(F41=0,,ATAN(G41/F41))</f>
        <v>1.4599695328816873</v>
      </c>
      <c r="O41" s="36">
        <f>ABS(DEGREES(N41))</f>
        <v>83.650092451806941</v>
      </c>
      <c r="P41" s="37" t="str">
        <f>TEXT(INT(O41),"00")</f>
        <v>83</v>
      </c>
      <c r="Q41" s="38" t="str">
        <f>TEXT((O41-P41)*60,"00")</f>
        <v>39</v>
      </c>
      <c r="R41" s="39" t="str">
        <f>IF(L41="",IF(F41&gt;0,"S","N"),"")</f>
        <v>S</v>
      </c>
      <c r="S41" s="25" t="str">
        <f>IF(L41="",IF(INT(Q41)=60,INT(P41+1),P41),"due")</f>
        <v>83</v>
      </c>
      <c r="T41" s="38" t="str">
        <f>IF(L41="",IF(INT(Q41)=60,"00",Q41),L41)</f>
        <v>39</v>
      </c>
      <c r="U41" s="40" t="str">
        <f>IF(L41="",IF(G41&gt;0,"W","E"),"")</f>
        <v>W</v>
      </c>
      <c r="V41" s="41"/>
      <c r="W41" s="22">
        <f>IF(S41="due",90*(I41+K41),S41+T41/60)</f>
        <v>83.65</v>
      </c>
      <c r="X41" s="22">
        <f>IF(R41="",W41,IF(R41="N",IF(U41="E",180+W41,180-W41),IF(U41="E",360-W41,W41)))</f>
        <v>83.65</v>
      </c>
      <c r="Y41" s="22">
        <f>RADIANS(X41)</f>
        <v>1.4599679192932569</v>
      </c>
      <c r="Z41" s="64"/>
      <c r="AA41" s="58">
        <f>-M41*COS(Y41)</f>
        <v>-380.30551430892569</v>
      </c>
      <c r="AB41" s="58">
        <f>-M41*SIN(Y41)</f>
        <v>-3417.4193863478549</v>
      </c>
      <c r="AC41" s="64"/>
      <c r="AD41" s="22">
        <v>0</v>
      </c>
      <c r="AE41" s="22">
        <v>0</v>
      </c>
      <c r="AF41" s="22">
        <f t="shared" ref="AF41:AG43" si="0">AA41-AD41</f>
        <v>-380.30551430892569</v>
      </c>
      <c r="AG41" s="22">
        <f t="shared" si="0"/>
        <v>-3417.4193863478549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720848.32</v>
      </c>
      <c r="D42" s="60">
        <v>459032.8</v>
      </c>
      <c r="E42" s="79"/>
      <c r="F42" s="72">
        <f>IF(C43=0,C42-$C$42,C42-C43)</f>
        <v>0.13999999989755452</v>
      </c>
      <c r="G42" s="72">
        <f>IF(D43=0,D42-$D$42,D42-D43)</f>
        <v>-7.2300000000395812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7.2313553363490346</v>
      </c>
      <c r="N42" s="36">
        <f>IF(F42=0,,ATAN(G42/F42))</f>
        <v>-1.5514349843441166</v>
      </c>
      <c r="O42" s="36">
        <f>ABS(DEGREES(N42))</f>
        <v>88.89067679186283</v>
      </c>
      <c r="P42" s="37" t="str">
        <f>TEXT(INT(O42),"00")</f>
        <v>88</v>
      </c>
      <c r="Q42" s="38" t="str">
        <f>TEXT((O42-P42)*60,"00")</f>
        <v>53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53</v>
      </c>
      <c r="U42" s="40" t="str">
        <f>IF(L42="",IF(G42&gt;0,"W","E"),"")</f>
        <v>E</v>
      </c>
      <c r="V42" s="44"/>
      <c r="W42" s="22">
        <f>IF(S42="due",90*(I42+K42),S42+T42/60)</f>
        <v>88.88333333333334</v>
      </c>
      <c r="X42" s="22">
        <f>IF(R42="",W42,IF(R42="N",IF(U42="E",180+W42,180-W42),IF(U42="E",360-W42,W42)))</f>
        <v>271.11666666666667</v>
      </c>
      <c r="Y42" s="22">
        <f>RADIANS(X42)</f>
        <v>4.7318784903652933</v>
      </c>
      <c r="Z42" s="64"/>
      <c r="AA42" s="58">
        <f>-M42*COS(Y42)</f>
        <v>-0.14092664998576285</v>
      </c>
      <c r="AB42" s="58">
        <f>-M42*SIN(Y42)</f>
        <v>7.2299819972021675</v>
      </c>
      <c r="AC42" s="64"/>
      <c r="AD42" s="82">
        <f>$AA$40/$M$40*M42</f>
        <v>9.4001333153964079E-6</v>
      </c>
      <c r="AE42" s="82">
        <f>$AB$40/$M$40*M42</f>
        <v>6.0181761175176094E-4</v>
      </c>
      <c r="AF42" s="22">
        <f t="shared" si="0"/>
        <v>-0.14093605011907825</v>
      </c>
      <c r="AG42" s="22">
        <f t="shared" si="0"/>
        <v>7.2293801795904153</v>
      </c>
      <c r="AH42" s="63"/>
      <c r="AI42" s="38">
        <f>A42</f>
        <v>1</v>
      </c>
      <c r="AJ42" s="82">
        <f t="shared" ref="AJ42:AK44" si="1">AJ41+AF41</f>
        <v>720848.31448569102</v>
      </c>
      <c r="AK42" s="82">
        <f t="shared" si="1"/>
        <v>459032.8006136521</v>
      </c>
      <c r="AL42" s="66"/>
      <c r="AM42" s="9" t="str">
        <f>IF(A43=0,A42&amp;" - 1",A42&amp;" - "&amp;A43)</f>
        <v>1 - 2</v>
      </c>
      <c r="AN42" s="18">
        <f>F42</f>
        <v>0.13999999989755452</v>
      </c>
      <c r="AO42" s="18">
        <f>AN42*G42</f>
        <v>-1.0121999992648605</v>
      </c>
      <c r="AP42" s="9" t="str">
        <f>D42&amp;","&amp;C42</f>
        <v>459032.8,720848.32</v>
      </c>
    </row>
    <row r="43" spans="1:44">
      <c r="A43" s="20">
        <f>A42+1</f>
        <v>2</v>
      </c>
      <c r="B43" s="44"/>
      <c r="C43" s="60">
        <v>720848.18</v>
      </c>
      <c r="D43" s="60">
        <v>459040.03</v>
      </c>
      <c r="E43" s="79"/>
      <c r="F43" s="72">
        <f>IF(C44=0,C43-$C$42,C43-C44)</f>
        <v>39.630000000004657</v>
      </c>
      <c r="G43" s="72">
        <f>IF(D44=0,D43-$D$42,D43-D44)</f>
        <v>0.80000000004656613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39.638073868446781</v>
      </c>
      <c r="N43" s="36">
        <f>IF(F43=0,,ATAN(G43/F43))</f>
        <v>2.0183985841196135E-2</v>
      </c>
      <c r="O43" s="36">
        <f>ABS(DEGREES(N43))</f>
        <v>1.1564572024523492</v>
      </c>
      <c r="P43" s="37" t="str">
        <f>TEXT(INT(O43),"00")</f>
        <v>01</v>
      </c>
      <c r="Q43" s="38" t="str">
        <f>TEXT((O43-P43)*60,"00")</f>
        <v>09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09</v>
      </c>
      <c r="U43" s="40" t="str">
        <f>IF(L43="",IF(G43&gt;0,"W","E"),"")</f>
        <v>W</v>
      </c>
      <c r="V43" s="44"/>
      <c r="W43" s="22">
        <f>IF(S43="due",90*(I43+K43),S43+T43/60)</f>
        <v>1.1499999999999999</v>
      </c>
      <c r="X43" s="22">
        <f>IF(R43="",W43,IF(R43="N",IF(U43="E",180+W43,180-W43),IF(U43="E",360-W43,W43)))</f>
        <v>1.1499999999999999</v>
      </c>
      <c r="Y43" s="22">
        <f>RADIANS(X43)</f>
        <v>2.007128639793479E-2</v>
      </c>
      <c r="Z43" s="64"/>
      <c r="AA43" s="58">
        <f>-M43*COS(Y43)</f>
        <v>-39.630089907885505</v>
      </c>
      <c r="AB43" s="58">
        <f>-M43*SIN(Y43)</f>
        <v>-0.79553371603910716</v>
      </c>
      <c r="AC43" s="64"/>
      <c r="AD43" s="82">
        <f>$AA$40/$M$40*M43</f>
        <v>5.1526050290463276E-5</v>
      </c>
      <c r="AE43" s="82">
        <f>$AB$40/$M$40*M43</f>
        <v>3.2988132708732828E-3</v>
      </c>
      <c r="AF43" s="22">
        <f t="shared" si="0"/>
        <v>-39.630141433935798</v>
      </c>
      <c r="AG43" s="22">
        <f t="shared" si="0"/>
        <v>-0.7988325293099805</v>
      </c>
      <c r="AH43" s="64"/>
      <c r="AI43" s="25">
        <f>A43</f>
        <v>2</v>
      </c>
      <c r="AJ43" s="82">
        <f t="shared" si="1"/>
        <v>720848.17354964092</v>
      </c>
      <c r="AK43" s="82">
        <f t="shared" si="1"/>
        <v>459040.0299938317</v>
      </c>
      <c r="AL43" s="66"/>
      <c r="AM43" s="9" t="str">
        <f>IF(A44=0,A43&amp;" - 1",A43&amp;" - "&amp;A44)</f>
        <v>2 - 3</v>
      </c>
      <c r="AN43" s="18">
        <f>AN42+F42+F43</f>
        <v>39.909999999799766</v>
      </c>
      <c r="AO43" s="18">
        <f>AN43*G43</f>
        <v>31.928000001698265</v>
      </c>
      <c r="AP43" s="9" t="str">
        <f>D43&amp;","&amp;C43</f>
        <v>459040.03,720848.18</v>
      </c>
    </row>
    <row r="44" spans="1:44" s="46" customFormat="1">
      <c r="A44" s="20">
        <f>A43+1</f>
        <v>3</v>
      </c>
      <c r="B44" s="44"/>
      <c r="C44" s="60">
        <v>720808.55</v>
      </c>
      <c r="D44" s="60">
        <v>459039.23</v>
      </c>
      <c r="E44" s="79"/>
      <c r="F44" s="72">
        <f>IF(C45=0,C44-$C$42,C44-C45)</f>
        <v>-0.33999999996740371</v>
      </c>
      <c r="G44" s="72">
        <f>IF(D45=0,D44-$D$42,D44-D45)</f>
        <v>14.46999999997206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14.473993920102677</v>
      </c>
      <c r="N44" s="22">
        <f>IF(F44=0,,ATAN(G44/F44))</f>
        <v>-1.5473037594888528</v>
      </c>
      <c r="O44" s="22">
        <f>ABS(DEGREES(N44))</f>
        <v>88.653975043436674</v>
      </c>
      <c r="P44" s="24" t="str">
        <f>TEXT(INT(O44),"00")</f>
        <v>88</v>
      </c>
      <c r="Q44" s="25" t="str">
        <f>TEXT((O44-P44)*60,"00")</f>
        <v>39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39</v>
      </c>
      <c r="U44" s="24" t="str">
        <f>IF(L44="",IF(G44&gt;0,"W","E"),"")</f>
        <v>W</v>
      </c>
      <c r="V44" s="44"/>
      <c r="W44" s="22">
        <f>IF(S44="due",90*(I44+K44),S44+T44/60)</f>
        <v>88.65</v>
      </c>
      <c r="X44" s="22">
        <f>IF(R44="",W44,IF(R44="N",IF(U44="E",180+W44,180-W44),IF(U44="E",360-W44,W44)))</f>
        <v>91.35</v>
      </c>
      <c r="Y44" s="22">
        <f>RADIANS(X44)</f>
        <v>1.5943582716968199</v>
      </c>
      <c r="Z44" s="64"/>
      <c r="AA44" s="58">
        <f>-M44*COS(Y44)</f>
        <v>0.34100389296071942</v>
      </c>
      <c r="AB44" s="58">
        <f>-M44*SIN(Y44)</f>
        <v>-14.469976376765613</v>
      </c>
      <c r="AC44" s="64"/>
      <c r="AD44" s="82">
        <f>$AA$40/$M$40*M44</f>
        <v>1.8814933871565893E-5</v>
      </c>
      <c r="AE44" s="82">
        <f>$AB$40/$M$40*M44</f>
        <v>1.2045742531445786E-3</v>
      </c>
      <c r="AF44" s="22">
        <f>AA44-AD44</f>
        <v>0.34098507802684785</v>
      </c>
      <c r="AG44" s="22">
        <f>AB44-AE44</f>
        <v>-14.471180951018757</v>
      </c>
      <c r="AH44" s="64"/>
      <c r="AI44" s="25">
        <f>A44</f>
        <v>3</v>
      </c>
      <c r="AJ44" s="82">
        <f t="shared" si="1"/>
        <v>720808.54340820701</v>
      </c>
      <c r="AK44" s="82">
        <f t="shared" si="1"/>
        <v>459039.23116130242</v>
      </c>
      <c r="AL44" s="66"/>
      <c r="AM44" s="9" t="str">
        <f>IF(A45=0,A44&amp;" - 1",A44&amp;" - "&amp;A45)</f>
        <v>3 - 4</v>
      </c>
      <c r="AN44" s="18">
        <f>AN43+F43+F44</f>
        <v>79.199999999837019</v>
      </c>
      <c r="AO44" s="18">
        <f>AN44*G44</f>
        <v>1146.0239999954288</v>
      </c>
      <c r="AP44" s="9" t="str">
        <f>D44&amp;","&amp;C44</f>
        <v>459039.23,720808.55</v>
      </c>
    </row>
    <row r="45" spans="1:44" s="46" customFormat="1">
      <c r="A45" s="20">
        <f t="shared" ref="A45:A46" si="2">A44+1</f>
        <v>4</v>
      </c>
      <c r="B45" s="44"/>
      <c r="C45" s="60">
        <v>720808.89</v>
      </c>
      <c r="D45" s="60">
        <v>459024.76</v>
      </c>
      <c r="E45" s="79"/>
      <c r="F45" s="72">
        <f t="shared" ref="F45:F46" si="3">IF(C46=0,C45-$C$42,C45-C46)</f>
        <v>-39.57999999995809</v>
      </c>
      <c r="G45" s="72">
        <f t="shared" ref="G45:G46" si="4">IF(D46=0,D45-$D$42,D45-D46)</f>
        <v>-0.78999999997904524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39.587883247234238</v>
      </c>
      <c r="N45" s="22">
        <f t="shared" ref="N45:N46" si="11">IF(F45=0,,ATAN(G45/F45))</f>
        <v>1.9956925646528834E-2</v>
      </c>
      <c r="O45" s="22">
        <f t="shared" ref="O45:O46" si="12">ABS(DEGREES(N45))</f>
        <v>1.1434476116024941</v>
      </c>
      <c r="P45" s="24" t="str">
        <f t="shared" ref="P45:P46" si="13">TEXT(INT(O45),"00")</f>
        <v>01</v>
      </c>
      <c r="Q45" s="25" t="str">
        <f t="shared" ref="Q45:Q46" si="14">TEXT((O45-P45)*60,"00")</f>
        <v>09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09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1.1499999999999999</v>
      </c>
      <c r="X45" s="22">
        <f t="shared" ref="X45:X46" si="20">IF(R45="",W45,IF(R45="N",IF(U45="E",180+W45,180-W45),IF(U45="E",360-W45,W45)))</f>
        <v>181.15</v>
      </c>
      <c r="Y45" s="22">
        <f t="shared" ref="Y45:Y46" si="21">RADIANS(X45)</f>
        <v>3.161663939987728</v>
      </c>
      <c r="Z45" s="64"/>
      <c r="AA45" s="58">
        <f t="shared" ref="AA45:AA46" si="22">-M45*COS(Y45)</f>
        <v>39.579909396143506</v>
      </c>
      <c r="AB45" s="58">
        <f t="shared" ref="AB45:AB46" si="23">-M45*SIN(Y45)</f>
        <v>0.79452639334385966</v>
      </c>
      <c r="AC45" s="64"/>
      <c r="AD45" s="82">
        <f t="shared" ref="AD45:AD46" si="24">$AA$40/$M$40*M45</f>
        <v>5.1460806845958635E-5</v>
      </c>
      <c r="AE45" s="82">
        <f t="shared" ref="AE45:AE46" si="25">$AB$40/$M$40*M45</f>
        <v>3.2946362392677914E-3</v>
      </c>
      <c r="AF45" s="22">
        <f t="shared" ref="AF45:AF46" si="26">AA45-AD45</f>
        <v>39.579857935336662</v>
      </c>
      <c r="AG45" s="22">
        <f t="shared" ref="AG45:AG46" si="27">AB45-AE45</f>
        <v>0.79123175710459182</v>
      </c>
      <c r="AH45" s="64"/>
      <c r="AI45" s="25">
        <f t="shared" ref="AI45:AI46" si="28">A45</f>
        <v>4</v>
      </c>
      <c r="AJ45" s="82">
        <f t="shared" ref="AJ45:AJ46" si="29">AJ44+AF44</f>
        <v>720808.88439328503</v>
      </c>
      <c r="AK45" s="82">
        <f t="shared" ref="AK45:AK46" si="30">AK44+AG44</f>
        <v>459024.75998035143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39.279999999911524</v>
      </c>
      <c r="AO45" s="18">
        <f t="shared" ref="AO45:AO46" si="33">AN45*G45</f>
        <v>-31.031199999107002</v>
      </c>
      <c r="AP45" s="9" t="str">
        <f t="shared" ref="AP45:AP46" si="34">D45&amp;","&amp;C45</f>
        <v>459024.76,720808.89</v>
      </c>
    </row>
    <row r="46" spans="1:44" s="46" customFormat="1">
      <c r="A46" s="20">
        <f t="shared" si="2"/>
        <v>5</v>
      </c>
      <c r="B46" s="44"/>
      <c r="C46" s="60">
        <v>720848.47</v>
      </c>
      <c r="D46" s="60">
        <v>459025.55</v>
      </c>
      <c r="E46" s="79"/>
      <c r="F46" s="72">
        <f t="shared" si="3"/>
        <v>0.15000000002328306</v>
      </c>
      <c r="G46" s="72">
        <f t="shared" si="4"/>
        <v>-7.25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7.2515515581154757</v>
      </c>
      <c r="N46" s="22">
        <f t="shared" si="11"/>
        <v>-1.5501096230118423</v>
      </c>
      <c r="O46" s="22">
        <f t="shared" si="12"/>
        <v>88.814739181193673</v>
      </c>
      <c r="P46" s="24" t="str">
        <f t="shared" si="13"/>
        <v>88</v>
      </c>
      <c r="Q46" s="25" t="str">
        <f t="shared" si="14"/>
        <v>49</v>
      </c>
      <c r="R46" s="23" t="str">
        <f t="shared" si="15"/>
        <v>S</v>
      </c>
      <c r="S46" s="25" t="str">
        <f t="shared" si="16"/>
        <v>88</v>
      </c>
      <c r="T46" s="25" t="str">
        <f t="shared" si="17"/>
        <v>49</v>
      </c>
      <c r="U46" s="24" t="str">
        <f t="shared" si="18"/>
        <v>E</v>
      </c>
      <c r="V46" s="44"/>
      <c r="W46" s="22">
        <f t="shared" si="19"/>
        <v>88.816666666666663</v>
      </c>
      <c r="X46" s="22">
        <f t="shared" si="20"/>
        <v>271.18333333333334</v>
      </c>
      <c r="Y46" s="22">
        <f t="shared" si="21"/>
        <v>4.7330420431999558</v>
      </c>
      <c r="Z46" s="64"/>
      <c r="AA46" s="58">
        <f t="shared" si="22"/>
        <v>-0.14975610292198546</v>
      </c>
      <c r="AB46" s="58">
        <f t="shared" si="23"/>
        <v>7.2500050420427025</v>
      </c>
      <c r="AC46" s="64"/>
      <c r="AD46" s="82">
        <f t="shared" si="24"/>
        <v>9.4263866480348384E-6</v>
      </c>
      <c r="AE46" s="82">
        <f t="shared" si="25"/>
        <v>6.0349840897227548E-4</v>
      </c>
      <c r="AF46" s="22">
        <f t="shared" si="26"/>
        <v>-0.14976552930863349</v>
      </c>
      <c r="AG46" s="22">
        <f t="shared" si="27"/>
        <v>7.2494015436337298</v>
      </c>
      <c r="AH46" s="64"/>
      <c r="AI46" s="25">
        <f t="shared" si="28"/>
        <v>5</v>
      </c>
      <c r="AJ46" s="82">
        <f t="shared" si="29"/>
        <v>720848.46425122034</v>
      </c>
      <c r="AK46" s="82">
        <f t="shared" si="30"/>
        <v>459025.55121210852</v>
      </c>
      <c r="AL46" s="66"/>
      <c r="AM46" s="9" t="str">
        <f t="shared" si="31"/>
        <v>5 - 1</v>
      </c>
      <c r="AN46" s="18">
        <f t="shared" si="32"/>
        <v>-0.15000000002328306</v>
      </c>
      <c r="AO46" s="18">
        <f t="shared" si="33"/>
        <v>1.0875000001688022</v>
      </c>
      <c r="AP46" s="9" t="str">
        <f t="shared" si="34"/>
        <v>459025.55,720848.47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topLeftCell="A4"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94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92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58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95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96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1664.1114000017919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832.05570000089597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1.7541523789077473E-14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7685002015451484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7700000000000000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7700000000000000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134.80664567315054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1.7541523789077473E-14</v>
      </c>
      <c r="AB40" s="91">
        <f>SUM(AB42:AB65536)</f>
        <v>0</v>
      </c>
      <c r="AC40" s="91"/>
      <c r="AD40" s="91">
        <f>SUM(AD42:AD65536)</f>
        <v>1.7541523789077473E-14</v>
      </c>
      <c r="AE40" s="91">
        <f>SUM(AE42:AE65536)</f>
        <v>0</v>
      </c>
      <c r="AF40" s="91">
        <f>SUM(AF42:AF65536)</f>
        <v>-3.3306690738754696E-15</v>
      </c>
      <c r="AG40" s="91">
        <f>SUM(AG42:AG65536)</f>
        <v>0</v>
      </c>
      <c r="AH40" s="92"/>
      <c r="AI40" s="93">
        <v>1</v>
      </c>
      <c r="AJ40" s="92">
        <f>AJ44+AF44</f>
        <v>721056.93985842553</v>
      </c>
      <c r="AK40" s="92">
        <f>AK44+AG44</f>
        <v>459122.18957505288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172.69999999995343</v>
      </c>
      <c r="G41" s="72">
        <f>IF(D42=0,D41-$D$41,D41-D42)</f>
        <v>3276.9099999999744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3281.4576697101879</v>
      </c>
      <c r="N41" s="36">
        <f>IF(F41=0,,ATAN(G41/F41))</f>
        <v>1.5181429509209725</v>
      </c>
      <c r="O41" s="36">
        <f>ABS(DEGREES(N41))</f>
        <v>86.983183785308199</v>
      </c>
      <c r="P41" s="37" t="str">
        <f>TEXT(INT(O41),"00")</f>
        <v>86</v>
      </c>
      <c r="Q41" s="38" t="str">
        <f>TEXT((O41-P41)*60,"00")</f>
        <v>59</v>
      </c>
      <c r="R41" s="39" t="str">
        <f>IF(L41="",IF(F41&gt;0,"S","N"),"")</f>
        <v>S</v>
      </c>
      <c r="S41" s="25" t="str">
        <f>IF(L41="",IF(INT(Q41)=60,INT(P41+1),P41),"due")</f>
        <v>86</v>
      </c>
      <c r="T41" s="38" t="str">
        <f>IF(L41="",IF(INT(Q41)=60,"00",Q41),L41)</f>
        <v>59</v>
      </c>
      <c r="U41" s="40" t="str">
        <f>IF(L41="",IF(G41&gt;0,"W","E"),"")</f>
        <v>W</v>
      </c>
      <c r="V41" s="41"/>
      <c r="W41" s="22">
        <f>IF(S41="due",90*(I41+K41),S41+T41/60)</f>
        <v>86.983333333333334</v>
      </c>
      <c r="X41" s="22">
        <f>IF(R41="",W41,IF(R41="N",IF(U41="E",180+W41,180-W41),IF(U41="E",360-W41,W41)))</f>
        <v>86.983333333333334</v>
      </c>
      <c r="Y41" s="22">
        <f>RADIANS(X41)</f>
        <v>1.518145561026401</v>
      </c>
      <c r="Z41" s="64"/>
      <c r="AA41" s="58">
        <f>-M41*COS(Y41)</f>
        <v>-172.69144691878529</v>
      </c>
      <c r="AB41" s="58">
        <f>-M41*SIN(Y41)</f>
        <v>-3276.9104507540201</v>
      </c>
      <c r="AC41" s="64"/>
      <c r="AD41" s="22">
        <v>0</v>
      </c>
      <c r="AE41" s="22">
        <v>0</v>
      </c>
      <c r="AF41" s="22">
        <f t="shared" ref="AF41:AG43" si="0">AA41-AD41</f>
        <v>-172.69144691878529</v>
      </c>
      <c r="AG41" s="22">
        <f t="shared" si="0"/>
        <v>-3276.9104507540201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721055.92</v>
      </c>
      <c r="D42" s="60">
        <v>459173.31</v>
      </c>
      <c r="E42" s="79"/>
      <c r="F42" s="72">
        <f>IF(C43=0,C42-$C$42,C42-C43)</f>
        <v>16.270000000018626</v>
      </c>
      <c r="G42" s="72">
        <f>IF(D43=0,D42-$D$42,D42-D43)</f>
        <v>0.33000000001629815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16.27334630617246</v>
      </c>
      <c r="N42" s="36">
        <f>IF(F42=0,,ATAN(G42/F42))</f>
        <v>2.0279948271803301E-2</v>
      </c>
      <c r="O42" s="36">
        <f>ABS(DEGREES(N42))</f>
        <v>1.1619554447179568</v>
      </c>
      <c r="P42" s="37" t="str">
        <f>TEXT(INT(O42),"00")</f>
        <v>01</v>
      </c>
      <c r="Q42" s="38" t="str">
        <f>TEXT((O42-P42)*60,"00")</f>
        <v>10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10</v>
      </c>
      <c r="U42" s="40" t="str">
        <f>IF(L42="",IF(G42&gt;0,"W","E"),"")</f>
        <v>W</v>
      </c>
      <c r="V42" s="44"/>
      <c r="W42" s="22">
        <f>IF(S42="due",90*(I42+K42),S42+T42/60)</f>
        <v>1.1666666666666667</v>
      </c>
      <c r="X42" s="22">
        <f>IF(R42="",W42,IF(R42="N",IF(U42="E",180+W42,180-W42),IF(U42="E",360-W42,W42)))</f>
        <v>1.1666666666666667</v>
      </c>
      <c r="Y42" s="22">
        <f>RADIANS(X42)</f>
        <v>2.0362174606600513E-2</v>
      </c>
      <c r="Z42" s="64"/>
      <c r="AA42" s="58">
        <f>-M42*COS(Y42)</f>
        <v>-16.269972810326053</v>
      </c>
      <c r="AB42" s="58">
        <f>-M42*SIN(Y42)</f>
        <v>-0.33133782136634971</v>
      </c>
      <c r="AC42" s="64"/>
      <c r="AD42" s="82">
        <f>$AA$40/$M$40*M42</f>
        <v>2.1175461338140484E-15</v>
      </c>
      <c r="AE42" s="82">
        <f>$AB$40/$M$40*M42</f>
        <v>0</v>
      </c>
      <c r="AF42" s="22">
        <f t="shared" si="0"/>
        <v>-16.269972810326056</v>
      </c>
      <c r="AG42" s="22">
        <f t="shared" si="0"/>
        <v>-0.33133782136634971</v>
      </c>
      <c r="AH42" s="63"/>
      <c r="AI42" s="38">
        <f>A42</f>
        <v>1</v>
      </c>
      <c r="AJ42" s="82">
        <f t="shared" ref="AJ42:AK44" si="1">AJ41+AF41</f>
        <v>721055.92855308123</v>
      </c>
      <c r="AK42" s="82">
        <f t="shared" si="1"/>
        <v>459173.30954924593</v>
      </c>
      <c r="AL42" s="66"/>
      <c r="AM42" s="9" t="str">
        <f>IF(A43=0,A42&amp;" - 1",A42&amp;" - "&amp;A43)</f>
        <v>1 - 2</v>
      </c>
      <c r="AN42" s="18">
        <f>F42</f>
        <v>16.270000000018626</v>
      </c>
      <c r="AO42" s="18">
        <f>AN42*G42</f>
        <v>5.3691000002713176</v>
      </c>
      <c r="AP42" s="9" t="str">
        <f>D42&amp;","&amp;C42</f>
        <v>459173.31,721055.92</v>
      </c>
    </row>
    <row r="43" spans="1:44">
      <c r="A43" s="20">
        <f>A42+1</f>
        <v>2</v>
      </c>
      <c r="B43" s="44"/>
      <c r="C43" s="60">
        <v>721039.65</v>
      </c>
      <c r="D43" s="60">
        <v>459172.98</v>
      </c>
      <c r="E43" s="79"/>
      <c r="F43" s="72">
        <f>IF(C44=0,C43-$C$42,C43-C44)</f>
        <v>-1.0100000000093132</v>
      </c>
      <c r="G43" s="72">
        <f>IF(D44=0,D43-$D$42,D43-D44)</f>
        <v>51.119999999995343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51.129976530402814</v>
      </c>
      <c r="N43" s="36">
        <f>IF(F43=0,,ATAN(G43/F43))</f>
        <v>-1.5510414635150087</v>
      </c>
      <c r="O43" s="36">
        <f>ABS(DEGREES(N43))</f>
        <v>88.868129709204453</v>
      </c>
      <c r="P43" s="37" t="str">
        <f>TEXT(INT(O43),"00")</f>
        <v>88</v>
      </c>
      <c r="Q43" s="38" t="str">
        <f>TEXT((O43-P43)*60,"00")</f>
        <v>52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52</v>
      </c>
      <c r="U43" s="40" t="str">
        <f>IF(L43="",IF(G43&gt;0,"W","E"),"")</f>
        <v>W</v>
      </c>
      <c r="V43" s="44"/>
      <c r="W43" s="22">
        <f>IF(S43="due",90*(I43+K43),S43+T43/60)</f>
        <v>88.86666666666666</v>
      </c>
      <c r="X43" s="22">
        <f>IF(R43="",W43,IF(R43="N",IF(U43="E",180+W43,180-W43),IF(U43="E",360-W43,W43)))</f>
        <v>91.13333333333334</v>
      </c>
      <c r="Y43" s="22">
        <f>RADIANS(X43)</f>
        <v>1.5905767249841658</v>
      </c>
      <c r="Z43" s="64"/>
      <c r="AA43" s="58">
        <f>-M43*COS(Y43)</f>
        <v>1.0113053442474644</v>
      </c>
      <c r="AB43" s="58">
        <f>-M43*SIN(Y43)</f>
        <v>-51.119974193070938</v>
      </c>
      <c r="AC43" s="64"/>
      <c r="AD43" s="82">
        <f>$AA$40/$M$40*M43</f>
        <v>6.6532157607246891E-15</v>
      </c>
      <c r="AE43" s="82">
        <f>$AB$40/$M$40*M43</f>
        <v>0</v>
      </c>
      <c r="AF43" s="22">
        <f t="shared" si="0"/>
        <v>1.0113053442474578</v>
      </c>
      <c r="AG43" s="22">
        <f t="shared" si="0"/>
        <v>-51.119974193070938</v>
      </c>
      <c r="AH43" s="64"/>
      <c r="AI43" s="25">
        <f>A43</f>
        <v>2</v>
      </c>
      <c r="AJ43" s="82">
        <f t="shared" si="1"/>
        <v>721039.65858027095</v>
      </c>
      <c r="AK43" s="82">
        <f t="shared" si="1"/>
        <v>459172.97821142455</v>
      </c>
      <c r="AL43" s="66"/>
      <c r="AM43" s="9" t="str">
        <f>IF(A44=0,A43&amp;" - 1",A43&amp;" - "&amp;A44)</f>
        <v>2 - 3</v>
      </c>
      <c r="AN43" s="18">
        <f>AN42+F42+F43</f>
        <v>31.53000000002794</v>
      </c>
      <c r="AO43" s="18">
        <f>AN43*G43</f>
        <v>1611.8136000012814</v>
      </c>
      <c r="AP43" s="9" t="str">
        <f>D43&amp;","&amp;C43</f>
        <v>459172.98,721039.65</v>
      </c>
    </row>
    <row r="44" spans="1:44" s="46" customFormat="1">
      <c r="A44" s="20">
        <f>A43+1</f>
        <v>3</v>
      </c>
      <c r="B44" s="44"/>
      <c r="C44" s="60">
        <v>721040.66</v>
      </c>
      <c r="D44" s="60">
        <v>459121.86</v>
      </c>
      <c r="E44" s="79"/>
      <c r="F44" s="72">
        <f>IF(C45=0,C44-$C$42,C44-C45)</f>
        <v>-16.270000000018626</v>
      </c>
      <c r="G44" s="72">
        <f>IF(D45=0,D44-$D$42,D44-D45)</f>
        <v>-0.33000000001629815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16.27334630617246</v>
      </c>
      <c r="N44" s="22">
        <f>IF(F44=0,,ATAN(G44/F44))</f>
        <v>2.0279948271803301E-2</v>
      </c>
      <c r="O44" s="22">
        <f>ABS(DEGREES(N44))</f>
        <v>1.1619554447179568</v>
      </c>
      <c r="P44" s="24" t="str">
        <f>TEXT(INT(O44),"00")</f>
        <v>01</v>
      </c>
      <c r="Q44" s="25" t="str">
        <f>TEXT((O44-P44)*60,"00")</f>
        <v>10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10</v>
      </c>
      <c r="U44" s="24" t="str">
        <f>IF(L44="",IF(G44&gt;0,"W","E"),"")</f>
        <v>E</v>
      </c>
      <c r="V44" s="44"/>
      <c r="W44" s="22">
        <f>IF(S44="due",90*(I44+K44),S44+T44/60)</f>
        <v>1.1666666666666667</v>
      </c>
      <c r="X44" s="22">
        <f>IF(R44="",W44,IF(R44="N",IF(U44="E",180+W44,180-W44),IF(U44="E",360-W44,W44)))</f>
        <v>181.16666666666666</v>
      </c>
      <c r="Y44" s="22">
        <f>RADIANS(X44)</f>
        <v>3.1619548281963934</v>
      </c>
      <c r="Z44" s="64"/>
      <c r="AA44" s="58">
        <f>-M44*COS(Y44)</f>
        <v>16.269972810326053</v>
      </c>
      <c r="AB44" s="58">
        <f>-M44*SIN(Y44)</f>
        <v>0.33133782136634393</v>
      </c>
      <c r="AC44" s="64"/>
      <c r="AD44" s="82">
        <f>$AA$40/$M$40*M44</f>
        <v>2.1175461338140484E-15</v>
      </c>
      <c r="AE44" s="82">
        <f>$AB$40/$M$40*M44</f>
        <v>0</v>
      </c>
      <c r="AF44" s="22">
        <f>AA44-AD44</f>
        <v>16.269972810326049</v>
      </c>
      <c r="AG44" s="22">
        <f>AB44-AE44</f>
        <v>0.33133782136634393</v>
      </c>
      <c r="AH44" s="64"/>
      <c r="AI44" s="25">
        <f>A44</f>
        <v>3</v>
      </c>
      <c r="AJ44" s="82">
        <f t="shared" si="1"/>
        <v>721040.66988561524</v>
      </c>
      <c r="AK44" s="82">
        <f t="shared" si="1"/>
        <v>459121.8582372315</v>
      </c>
      <c r="AL44" s="66"/>
      <c r="AM44" s="9" t="str">
        <f>IF(A45=0,A44&amp;" - 1",A44&amp;" - "&amp;A45)</f>
        <v>3 - 4</v>
      </c>
      <c r="AN44" s="18">
        <f>AN43+F43+F44</f>
        <v>14.25</v>
      </c>
      <c r="AO44" s="18">
        <f>AN44*G44</f>
        <v>-4.7025000002322486</v>
      </c>
      <c r="AP44" s="9" t="str">
        <f>D44&amp;","&amp;C44</f>
        <v>459121.86,721040.66</v>
      </c>
    </row>
    <row r="45" spans="1:44" s="46" customFormat="1">
      <c r="A45" s="20">
        <f>A44+1</f>
        <v>4</v>
      </c>
      <c r="B45" s="44"/>
      <c r="C45" s="60">
        <v>721056.93</v>
      </c>
      <c r="D45" s="60">
        <v>459122.19</v>
      </c>
      <c r="E45" s="79"/>
      <c r="F45" s="72">
        <f>IF(C46=0,C45-$C$42,C45-C46)</f>
        <v>1.0100000000093132</v>
      </c>
      <c r="G45" s="72">
        <f>IF(D46=0,D45-$D$42,D45-D46)</f>
        <v>-51.119999999995343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51.129976530402814</v>
      </c>
      <c r="N45" s="22">
        <f>IF(F45=0,,ATAN(G45/F45))</f>
        <v>-1.5510414635150087</v>
      </c>
      <c r="O45" s="22">
        <f>ABS(DEGREES(N45))</f>
        <v>88.868129709204453</v>
      </c>
      <c r="P45" s="24" t="str">
        <f>TEXT(INT(O45),"00")</f>
        <v>88</v>
      </c>
      <c r="Q45" s="25" t="str">
        <f>TEXT((O45-P45)*60,"00")</f>
        <v>52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52</v>
      </c>
      <c r="U45" s="24" t="str">
        <f>IF(L45="",IF(G45&gt;0,"W","E"),"")</f>
        <v>E</v>
      </c>
      <c r="V45" s="44"/>
      <c r="W45" s="22">
        <f>IF(S45="due",90*(I45+K45),S45+T45/60)</f>
        <v>88.86666666666666</v>
      </c>
      <c r="X45" s="22">
        <f>IF(R45="",W45,IF(R45="N",IF(U45="E",180+W45,180-W45),IF(U45="E",360-W45,W45)))</f>
        <v>271.13333333333333</v>
      </c>
      <c r="Y45" s="22">
        <f>RADIANS(X45)</f>
        <v>4.7321693785739587</v>
      </c>
      <c r="Z45" s="64"/>
      <c r="AA45" s="58">
        <f>-M45*COS(Y45)</f>
        <v>-1.0113053442474469</v>
      </c>
      <c r="AB45" s="58">
        <f>-M45*SIN(Y45)</f>
        <v>51.119974193070938</v>
      </c>
      <c r="AC45" s="64"/>
      <c r="AD45" s="82">
        <f>$AA$40/$M$40*M45</f>
        <v>6.6532157607246891E-15</v>
      </c>
      <c r="AE45" s="82">
        <f>$AB$40/$M$40*M45</f>
        <v>0</v>
      </c>
      <c r="AF45" s="22">
        <f>AA45-AD45</f>
        <v>-1.0113053442474536</v>
      </c>
      <c r="AG45" s="22">
        <f>AB45-AE45</f>
        <v>51.119974193070938</v>
      </c>
      <c r="AH45" s="64"/>
      <c r="AI45" s="25">
        <f>A45</f>
        <v>4</v>
      </c>
      <c r="AJ45" s="82">
        <f t="shared" ref="AJ45" si="2">AJ44+AF44</f>
        <v>721056.93985842553</v>
      </c>
      <c r="AK45" s="82">
        <f t="shared" ref="AK45" si="3">AK44+AG44</f>
        <v>459122.18957505288</v>
      </c>
      <c r="AL45" s="66"/>
      <c r="AM45" s="9" t="str">
        <f>IF(A46=0,A45&amp;" - 1",A45&amp;" - "&amp;A46)</f>
        <v>4 - 1</v>
      </c>
      <c r="AN45" s="18">
        <f>AN44+F44+F45</f>
        <v>-1.0100000000093132</v>
      </c>
      <c r="AO45" s="18">
        <f>AN45*G45</f>
        <v>51.631200000471388</v>
      </c>
      <c r="AP45" s="9" t="str">
        <f>D45&amp;","&amp;C45</f>
        <v>459122.19,721056.93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M21" sqref="M2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58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464450.22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1149.4525999999591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574.72629999997957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8.8913519363975121E-3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12181.799629969142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12000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12000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108.31266772873263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-1.3767965400263704E-3</v>
      </c>
      <c r="AB40" s="91">
        <f>SUM(AB42:AB65536)</f>
        <v>8.7841089783911031E-3</v>
      </c>
      <c r="AC40" s="91"/>
      <c r="AD40" s="91">
        <f>SUM(AD42:AD65536)</f>
        <v>-1.3767965400263702E-3</v>
      </c>
      <c r="AE40" s="91">
        <f>SUM(AE42:AE65536)</f>
        <v>8.7841089783911031E-3</v>
      </c>
      <c r="AF40" s="91">
        <f>SUM(AF42:AF65536)</f>
        <v>-4.9404924595819466E-15</v>
      </c>
      <c r="AG40" s="91">
        <f>SUM(AG42:AG65536)</f>
        <v>0</v>
      </c>
      <c r="AH40" s="92"/>
      <c r="AI40" s="93">
        <v>1</v>
      </c>
      <c r="AJ40" s="92">
        <f>AJ44+AF44</f>
        <v>720848.45067629276</v>
      </c>
      <c r="AK40" s="92">
        <f>AK44+AG44</f>
        <v>459040.01214874239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464450.22</v>
      </c>
      <c r="E41" s="78"/>
      <c r="F41" s="72">
        <f>IF(C42=0,C41-$C$41,C41-C42)</f>
        <v>380.72999999998137</v>
      </c>
      <c r="G41" s="72">
        <f>IF(D42=0,D41-$D$41,D41-D42)</f>
        <v>5395.6999999999534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5409.1158078654116</v>
      </c>
      <c r="N41" s="36">
        <f>IF(F41=0,,ATAN(G41/F41))</f>
        <v>1.500351342602984</v>
      </c>
      <c r="O41" s="36">
        <f>ABS(DEGREES(N41))</f>
        <v>85.963799717937604</v>
      </c>
      <c r="P41" s="37" t="str">
        <f>TEXT(INT(O41),"00")</f>
        <v>85</v>
      </c>
      <c r="Q41" s="38" t="str">
        <f>TEXT((O41-P41)*60,"00")</f>
        <v>58</v>
      </c>
      <c r="R41" s="39" t="str">
        <f>IF(L41="",IF(F41&gt;0,"S","N"),"")</f>
        <v>S</v>
      </c>
      <c r="S41" s="25" t="str">
        <f>IF(L41="",IF(INT(Q41)=60,INT(P41+1),P41),"due")</f>
        <v>85</v>
      </c>
      <c r="T41" s="38" t="str">
        <f>IF(L41="",IF(INT(Q41)=60,"00",Q41),L41)</f>
        <v>58</v>
      </c>
      <c r="U41" s="40" t="str">
        <f>IF(L41="",IF(G41&gt;0,"W","E"),"")</f>
        <v>W</v>
      </c>
      <c r="V41" s="41"/>
      <c r="W41" s="22">
        <f>IF(S41="due",90*(I41+K41),S41+T41/60)</f>
        <v>85.966666666666669</v>
      </c>
      <c r="X41" s="22">
        <f>IF(R41="",W41,IF(R41="N",IF(U41="E",180+W41,180-W41),IF(U41="E",360-W41,W41)))</f>
        <v>85.966666666666669</v>
      </c>
      <c r="Y41" s="22">
        <f>RADIANS(X41)</f>
        <v>1.500401380297792</v>
      </c>
      <c r="Z41" s="64"/>
      <c r="AA41" s="58">
        <f>-M41*COS(Y41)</f>
        <v>-380.46001113358813</v>
      </c>
      <c r="AB41" s="58">
        <f>-M41*SIN(Y41)</f>
        <v>-5395.7190440966915</v>
      </c>
      <c r="AC41" s="64"/>
      <c r="AD41" s="22">
        <v>0</v>
      </c>
      <c r="AE41" s="22">
        <v>0</v>
      </c>
      <c r="AF41" s="22">
        <f t="shared" ref="AF41:AG43" si="0">AA41-AD41</f>
        <v>-380.46001113358813</v>
      </c>
      <c r="AG41" s="22">
        <f t="shared" si="0"/>
        <v>-5395.7190440966915</v>
      </c>
      <c r="AH41" s="63"/>
      <c r="AI41" s="36" t="str">
        <f>A41</f>
        <v>BLLM 1</v>
      </c>
      <c r="AJ41" s="36">
        <f>C41</f>
        <v>721228.62</v>
      </c>
      <c r="AK41" s="36">
        <f>D41</f>
        <v>464450.22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720847.89</v>
      </c>
      <c r="D42" s="60">
        <v>459054.52</v>
      </c>
      <c r="E42" s="79"/>
      <c r="F42" s="72">
        <f>IF(C43=0,C42-$C$42,C42-C43)</f>
        <v>39.690000000060536</v>
      </c>
      <c r="G42" s="72">
        <f>IF(D43=0,D42-$D$42,D42-D43)</f>
        <v>0.7900000000372529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39.697861403416482</v>
      </c>
      <c r="N42" s="36">
        <f>IF(F42=0,,ATAN(G42/F42))</f>
        <v>1.9901630072149918E-2</v>
      </c>
      <c r="O42" s="36">
        <f>ABS(DEGREES(N42))</f>
        <v>1.1402794085648302</v>
      </c>
      <c r="P42" s="37" t="str">
        <f>TEXT(INT(O42),"00")</f>
        <v>01</v>
      </c>
      <c r="Q42" s="38" t="str">
        <f>TEXT((O42-P42)*60,"00")</f>
        <v>08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08</v>
      </c>
      <c r="U42" s="40" t="str">
        <f>IF(L42="",IF(G42&gt;0,"W","E"),"")</f>
        <v>W</v>
      </c>
      <c r="V42" s="44"/>
      <c r="W42" s="22">
        <f>IF(S42="due",90*(I42+K42),S42+T42/60)</f>
        <v>1.1333333333333333</v>
      </c>
      <c r="X42" s="22">
        <f>IF(R42="",W42,IF(R42="N",IF(U42="E",180+W42,180-W42),IF(U42="E",360-W42,W42)))</f>
        <v>1.1333333333333333</v>
      </c>
      <c r="Y42" s="22">
        <f>RADIANS(X42)</f>
        <v>1.9780398189269067E-2</v>
      </c>
      <c r="Z42" s="64"/>
      <c r="AA42" s="58">
        <f>-M42*COS(Y42)</f>
        <v>-39.690095481582453</v>
      </c>
      <c r="AB42" s="58">
        <f>-M42*SIN(Y42)</f>
        <v>-0.78518830081210911</v>
      </c>
      <c r="AC42" s="64"/>
      <c r="AD42" s="82">
        <f>$AA$40/$M$40*M42</f>
        <v>-5.0461205852260038E-4</v>
      </c>
      <c r="AE42" s="82">
        <f>$AB$40/$M$40*M42</f>
        <v>3.2194788300295204E-3</v>
      </c>
      <c r="AF42" s="22">
        <f t="shared" si="0"/>
        <v>-39.689590869523933</v>
      </c>
      <c r="AG42" s="22">
        <f t="shared" si="0"/>
        <v>-0.7884077796421386</v>
      </c>
      <c r="AH42" s="63"/>
      <c r="AI42" s="38">
        <f>A42</f>
        <v>1</v>
      </c>
      <c r="AJ42" s="82">
        <f t="shared" ref="AJ42:AK44" si="1">AJ41+AF41</f>
        <v>720848.15998886642</v>
      </c>
      <c r="AK42" s="82">
        <f t="shared" si="1"/>
        <v>459054.50095590326</v>
      </c>
      <c r="AL42" s="66"/>
      <c r="AM42" s="9" t="str">
        <f>IF(A43=0,A42&amp;" - 1",A42&amp;" - "&amp;A43)</f>
        <v>1 - 2</v>
      </c>
      <c r="AN42" s="18">
        <f>F42</f>
        <v>39.690000000060536</v>
      </c>
      <c r="AO42" s="18">
        <f>AN42*G42</f>
        <v>31.355100001526392</v>
      </c>
      <c r="AP42" s="9" t="str">
        <f>D42&amp;","&amp;C42</f>
        <v>459054.52,720847.89</v>
      </c>
    </row>
    <row r="43" spans="1:44">
      <c r="A43" s="20">
        <f>A42+1</f>
        <v>2</v>
      </c>
      <c r="B43" s="44"/>
      <c r="C43" s="60">
        <v>720808.2</v>
      </c>
      <c r="D43" s="60">
        <v>459053.73</v>
      </c>
      <c r="E43" s="79"/>
      <c r="F43" s="72">
        <f>IF(C44=0,C43-$C$42,C43-C44)</f>
        <v>-0.35000000009313226</v>
      </c>
      <c r="G43" s="72">
        <f>IF(D44=0,D43-$D$42,D43-D44)</f>
        <v>14.479999999981374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14.484229354699055</v>
      </c>
      <c r="N43" s="36">
        <f>IF(F43=0,,ATAN(G43/F43))</f>
        <v>-1.5466297617783449</v>
      </c>
      <c r="O43" s="36">
        <f>ABS(DEGREES(N43))</f>
        <v>88.615357819223092</v>
      </c>
      <c r="P43" s="37" t="str">
        <f>TEXT(INT(O43),"00")</f>
        <v>88</v>
      </c>
      <c r="Q43" s="38" t="str">
        <f>TEXT((O43-P43)*60,"00")</f>
        <v>37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37</v>
      </c>
      <c r="U43" s="40" t="str">
        <f>IF(L43="",IF(G43&gt;0,"W","E"),"")</f>
        <v>W</v>
      </c>
      <c r="V43" s="44"/>
      <c r="W43" s="22">
        <f>IF(S43="due",90*(I43+K43),S43+T43/60)</f>
        <v>88.61666666666666</v>
      </c>
      <c r="X43" s="22">
        <f>IF(R43="",W43,IF(R43="N",IF(U43="E",180+W43,180-W43),IF(U43="E",360-W43,W43)))</f>
        <v>91.38333333333334</v>
      </c>
      <c r="Y43" s="22">
        <f>RADIANS(X43)</f>
        <v>1.5949400481141516</v>
      </c>
      <c r="Z43" s="64"/>
      <c r="AA43" s="58">
        <f>-M43*COS(Y43)</f>
        <v>0.34966922326498262</v>
      </c>
      <c r="AB43" s="58">
        <f>-M43*SIN(Y43)</f>
        <v>-14.480007991497349</v>
      </c>
      <c r="AC43" s="64"/>
      <c r="AD43" s="82">
        <f>$AA$40/$M$40*M43</f>
        <v>-1.8411361550471698E-4</v>
      </c>
      <c r="AE43" s="82">
        <f>$AB$40/$M$40*M43</f>
        <v>1.174664531745595E-3</v>
      </c>
      <c r="AF43" s="22">
        <f t="shared" si="0"/>
        <v>0.34985333688048736</v>
      </c>
      <c r="AG43" s="22">
        <f t="shared" si="0"/>
        <v>-14.481182656029095</v>
      </c>
      <c r="AH43" s="64"/>
      <c r="AI43" s="25">
        <f>A43</f>
        <v>2</v>
      </c>
      <c r="AJ43" s="82">
        <f t="shared" si="1"/>
        <v>720808.47039799695</v>
      </c>
      <c r="AK43" s="82">
        <f t="shared" si="1"/>
        <v>459053.71254812361</v>
      </c>
      <c r="AL43" s="66"/>
      <c r="AM43" s="9" t="str">
        <f>IF(A44=0,A43&amp;" - 1",A43&amp;" - "&amp;A44)</f>
        <v>2 - 3</v>
      </c>
      <c r="AN43" s="18">
        <f>AN42+F42+F43</f>
        <v>79.03000000002794</v>
      </c>
      <c r="AO43" s="18">
        <f>AN43*G43</f>
        <v>1144.3543999989324</v>
      </c>
      <c r="AP43" s="9" t="str">
        <f>D43&amp;","&amp;C43</f>
        <v>459053.73,720808.2</v>
      </c>
    </row>
    <row r="44" spans="1:44" s="46" customFormat="1">
      <c r="A44" s="20">
        <f>A43+1</f>
        <v>3</v>
      </c>
      <c r="B44" s="44"/>
      <c r="C44" s="60">
        <v>720808.55</v>
      </c>
      <c r="D44" s="60">
        <v>459039.25</v>
      </c>
      <c r="E44" s="79"/>
      <c r="F44" s="72">
        <f>IF(C45=0,C44-$C$42,C44-C45)</f>
        <v>-39.630000000004657</v>
      </c>
      <c r="G44" s="72">
        <f>IF(D45=0,D44-$D$42,D44-D45)</f>
        <v>-0.78000000002793968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39.63767525978804</v>
      </c>
      <c r="N44" s="22">
        <f>IF(F44=0,,ATAN(G44/F44))</f>
        <v>1.9679518136136519E-2</v>
      </c>
      <c r="O44" s="22">
        <f>ABS(DEGREES(N44))</f>
        <v>1.1275533320517828</v>
      </c>
      <c r="P44" s="24" t="str">
        <f>TEXT(INT(O44),"00")</f>
        <v>01</v>
      </c>
      <c r="Q44" s="25" t="str">
        <f>TEXT((O44-P44)*60,"00")</f>
        <v>08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08</v>
      </c>
      <c r="U44" s="24" t="str">
        <f>IF(L44="",IF(G44&gt;0,"W","E"),"")</f>
        <v>E</v>
      </c>
      <c r="V44" s="44"/>
      <c r="W44" s="22">
        <f>IF(S44="due",90*(I44+K44),S44+T44/60)</f>
        <v>1.1333333333333333</v>
      </c>
      <c r="X44" s="22">
        <f>IF(R44="",W44,IF(R44="N",IF(U44="E",180+W44,180-W44),IF(U44="E",360-W44,W44)))</f>
        <v>181.13333333333333</v>
      </c>
      <c r="Y44" s="22">
        <f>RADIANS(X44)</f>
        <v>3.1613730517790621</v>
      </c>
      <c r="Z44" s="64"/>
      <c r="AA44" s="58">
        <f>-M44*COS(Y44)</f>
        <v>39.629921111910349</v>
      </c>
      <c r="AB44" s="58">
        <f>-M44*SIN(Y44)</f>
        <v>0.78399787255784925</v>
      </c>
      <c r="AC44" s="64"/>
      <c r="AD44" s="82">
        <f>$AA$40/$M$40*M44</f>
        <v>-5.0384701343560558E-4</v>
      </c>
      <c r="AE44" s="82">
        <f>$AB$40/$M$40*M44</f>
        <v>3.2145977606614813E-3</v>
      </c>
      <c r="AF44" s="22">
        <f>AA44-AD44</f>
        <v>39.630424958923783</v>
      </c>
      <c r="AG44" s="22">
        <f>AB44-AE44</f>
        <v>0.78078327479718779</v>
      </c>
      <c r="AH44" s="64"/>
      <c r="AI44" s="25">
        <f>A44</f>
        <v>3</v>
      </c>
      <c r="AJ44" s="82">
        <f t="shared" si="1"/>
        <v>720808.82025133388</v>
      </c>
      <c r="AK44" s="82">
        <f t="shared" si="1"/>
        <v>459039.2313654676</v>
      </c>
      <c r="AL44" s="66"/>
      <c r="AM44" s="9" t="str">
        <f>IF(A45=0,A44&amp;" - 1",A44&amp;" - "&amp;A45)</f>
        <v>3 - 4</v>
      </c>
      <c r="AN44" s="18">
        <f>AN43+F43+F44</f>
        <v>39.049999999930151</v>
      </c>
      <c r="AO44" s="18">
        <f>AN44*G44</f>
        <v>-30.459000001036561</v>
      </c>
      <c r="AP44" s="9" t="str">
        <f>D44&amp;","&amp;C44</f>
        <v>459039.25,720808.55</v>
      </c>
    </row>
    <row r="45" spans="1:44" s="46" customFormat="1">
      <c r="A45" s="20">
        <f>A44+1</f>
        <v>4</v>
      </c>
      <c r="B45" s="44"/>
      <c r="C45" s="60">
        <v>720848.18</v>
      </c>
      <c r="D45" s="60">
        <v>459040.03</v>
      </c>
      <c r="E45" s="79"/>
      <c r="F45" s="72">
        <f>IF(C46=0,C45-$C$42,C45-C46)</f>
        <v>0.2900000000372529</v>
      </c>
      <c r="G45" s="72">
        <f>IF(D46=0,D45-$D$42,D45-D46)</f>
        <v>-14.489999999990687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14.492901710829052</v>
      </c>
      <c r="N45" s="22">
        <f>IF(F45=0,,ATAN(G45/F45))</f>
        <v>-1.5507851957193146</v>
      </c>
      <c r="O45" s="22">
        <f>ABS(DEGREES(N45))</f>
        <v>88.85344664608607</v>
      </c>
      <c r="P45" s="24" t="str">
        <f>TEXT(INT(O45),"00")</f>
        <v>88</v>
      </c>
      <c r="Q45" s="25" t="str">
        <f>TEXT((O45-P45)*60,"00")</f>
        <v>51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51</v>
      </c>
      <c r="U45" s="24" t="str">
        <f>IF(L45="",IF(G45&gt;0,"W","E"),"")</f>
        <v>E</v>
      </c>
      <c r="V45" s="44"/>
      <c r="W45" s="22">
        <f>IF(S45="due",90*(I45+K45),S45+T45/60)</f>
        <v>88.85</v>
      </c>
      <c r="X45" s="22">
        <f>IF(R45="",W45,IF(R45="N",IF(U45="E",180+W45,180-W45),IF(U45="E",360-W45,W45)))</f>
        <v>271.14999999999998</v>
      </c>
      <c r="Y45" s="22">
        <f>RADIANS(X45)</f>
        <v>4.7324602667826241</v>
      </c>
      <c r="Z45" s="64"/>
      <c r="AA45" s="58">
        <f>-M45*COS(Y45)</f>
        <v>-0.290871650132904</v>
      </c>
      <c r="AB45" s="58">
        <f>-M45*SIN(Y45)</f>
        <v>14.48998252873</v>
      </c>
      <c r="AC45" s="64"/>
      <c r="AD45" s="82">
        <f>$AA$40/$M$40*M45</f>
        <v>-1.8422385256344734E-4</v>
      </c>
      <c r="AE45" s="82">
        <f>$AB$40/$M$40*M45</f>
        <v>1.1753678559545057E-3</v>
      </c>
      <c r="AF45" s="22">
        <f>AA45-AD45</f>
        <v>-0.29068742628034056</v>
      </c>
      <c r="AG45" s="22">
        <f>AB45-AE45</f>
        <v>14.488807160874046</v>
      </c>
      <c r="AH45" s="64"/>
      <c r="AI45" s="25">
        <f>A45</f>
        <v>4</v>
      </c>
      <c r="AJ45" s="82">
        <f t="shared" ref="AJ45" si="2">AJ44+AF44</f>
        <v>720848.45067629276</v>
      </c>
      <c r="AK45" s="82">
        <f t="shared" ref="AK45" si="3">AK44+AG44</f>
        <v>459040.01214874239</v>
      </c>
      <c r="AL45" s="66"/>
      <c r="AM45" s="9" t="str">
        <f>IF(A46=0,A45&amp;" - 1",A45&amp;" - "&amp;A46)</f>
        <v>4 - 1</v>
      </c>
      <c r="AN45" s="18">
        <f>AN44+F44+F45</f>
        <v>-0.2900000000372529</v>
      </c>
      <c r="AO45" s="18">
        <f>AN45*G45</f>
        <v>4.2021000005370936</v>
      </c>
      <c r="AP45" s="9" t="str">
        <f>D45&amp;","&amp;C45</f>
        <v>459040.03,720848.18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D22" sqref="D22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58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1148.7453000014075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574.37265000070374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8.2979588865948555E-4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130508.54370371134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130000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130000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108.29545300027647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7.6194644334037775E-4</v>
      </c>
      <c r="AB40" s="91">
        <f>SUM(AB42:AB65536)</f>
        <v>-3.2863176096831204E-4</v>
      </c>
      <c r="AC40" s="91"/>
      <c r="AD40" s="91">
        <f>SUM(AD42:AD65536)</f>
        <v>7.6194644334037775E-4</v>
      </c>
      <c r="AE40" s="91">
        <f>SUM(AE42:AE65536)</f>
        <v>-3.2863176096831204E-4</v>
      </c>
      <c r="AF40" s="91">
        <f>SUM(AF42:AF65536)</f>
        <v>0</v>
      </c>
      <c r="AG40" s="91">
        <f>SUM(AG42:AG65536)</f>
        <v>-8.8817841970012523E-16</v>
      </c>
      <c r="AH40" s="92"/>
      <c r="AI40" s="93">
        <v>1</v>
      </c>
      <c r="AJ40" s="92">
        <f>AJ44+AF44</f>
        <v>720808.0433735681</v>
      </c>
      <c r="AK40" s="92">
        <f>AK44+AG44</f>
        <v>459053.752276655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380.72999999998137</v>
      </c>
      <c r="G41" s="72">
        <f>IF(D42=0,D41-$D$41,D41-D42)</f>
        <v>3395.6999999999534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3416.9772932958845</v>
      </c>
      <c r="N41" s="36">
        <f>IF(F41=0,,ATAN(G41/F41))</f>
        <v>1.4591414338535786</v>
      </c>
      <c r="O41" s="36">
        <f>ABS(DEGREES(N41))</f>
        <v>83.602645872477439</v>
      </c>
      <c r="P41" s="37" t="str">
        <f>TEXT(INT(O41),"00")</f>
        <v>83</v>
      </c>
      <c r="Q41" s="38" t="str">
        <f>TEXT((O41-P41)*60,"00")</f>
        <v>36</v>
      </c>
      <c r="R41" s="39" t="str">
        <f>IF(L41="",IF(F41&gt;0,"S","N"),"")</f>
        <v>S</v>
      </c>
      <c r="S41" s="25" t="str">
        <f>IF(L41="",IF(INT(Q41)=60,INT(P41+1),P41),"due")</f>
        <v>83</v>
      </c>
      <c r="T41" s="38" t="str">
        <f>IF(L41="",IF(INT(Q41)=60,"00",Q41),L41)</f>
        <v>36</v>
      </c>
      <c r="U41" s="40" t="str">
        <f>IF(L41="",IF(G41&gt;0,"W","E"),"")</f>
        <v>W</v>
      </c>
      <c r="V41" s="41"/>
      <c r="W41" s="22">
        <f>IF(S41="due",90*(I41+K41),S41+T41/60)</f>
        <v>83.6</v>
      </c>
      <c r="X41" s="22">
        <f>IF(R41="",W41,IF(R41="N",IF(U41="E",180+W41,180-W41),IF(U41="E",360-W41,W41)))</f>
        <v>83.6</v>
      </c>
      <c r="Y41" s="22">
        <f>RADIANS(X41)</f>
        <v>1.4590952546672593</v>
      </c>
      <c r="Z41" s="64"/>
      <c r="AA41" s="58">
        <f>-M41*COS(Y41)</f>
        <v>-380.8868102569532</v>
      </c>
      <c r="AB41" s="58">
        <f>-M41*SIN(Y41)</f>
        <v>-3395.6824145776577</v>
      </c>
      <c r="AC41" s="64"/>
      <c r="AD41" s="22">
        <v>0</v>
      </c>
      <c r="AE41" s="22">
        <v>0</v>
      </c>
      <c r="AF41" s="22">
        <f t="shared" ref="AF41:AG43" si="0">AA41-AD41</f>
        <v>-380.8868102569532</v>
      </c>
      <c r="AG41" s="22">
        <f t="shared" si="0"/>
        <v>-3395.6824145776577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720847.89</v>
      </c>
      <c r="D42" s="60">
        <v>459054.52</v>
      </c>
      <c r="E42" s="79"/>
      <c r="F42" s="72">
        <f>IF(C43=0,C42-$C$42,C42-C43)</f>
        <v>0.40000000002328306</v>
      </c>
      <c r="G42" s="72">
        <f>IF(D43=0,D42-$D$42,D42-D43)</f>
        <v>-14.479999999981374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14.485523808253507</v>
      </c>
      <c r="N42" s="36">
        <f>IF(F42=0,,ATAN(G42/F42))</f>
        <v>-1.5431790409117121</v>
      </c>
      <c r="O42" s="36">
        <f>ABS(DEGREES(N42))</f>
        <v>88.417646077287301</v>
      </c>
      <c r="P42" s="37" t="str">
        <f>TEXT(INT(O42),"00")</f>
        <v>88</v>
      </c>
      <c r="Q42" s="38" t="str">
        <f>TEXT((O42-P42)*60,"00")</f>
        <v>25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25</v>
      </c>
      <c r="U42" s="40" t="str">
        <f>IF(L42="",IF(G42&gt;0,"W","E"),"")</f>
        <v>E</v>
      </c>
      <c r="V42" s="44"/>
      <c r="W42" s="22">
        <f>IF(S42="due",90*(I42+K42),S42+T42/60)</f>
        <v>88.416666666666671</v>
      </c>
      <c r="X42" s="22">
        <f>IF(R42="",W42,IF(R42="N",IF(U42="E",180+W42,180-W42),IF(U42="E",360-W42,W42)))</f>
        <v>271.58333333333331</v>
      </c>
      <c r="Y42" s="22">
        <f>RADIANS(X42)</f>
        <v>4.7400233602079327</v>
      </c>
      <c r="Z42" s="64"/>
      <c r="AA42" s="58">
        <f>-M42*COS(Y42)</f>
        <v>-0.40024752021687421</v>
      </c>
      <c r="AB42" s="58">
        <f>-M42*SIN(Y42)</f>
        <v>14.479993160289801</v>
      </c>
      <c r="AC42" s="64"/>
      <c r="AD42" s="82">
        <f>$AA$40/$M$40*M42</f>
        <v>1.0191742164459063E-4</v>
      </c>
      <c r="AE42" s="82">
        <f>$AB$40/$M$40*M42</f>
        <v>-4.3957553763984964E-5</v>
      </c>
      <c r="AF42" s="22">
        <f t="shared" si="0"/>
        <v>-0.40034943763851882</v>
      </c>
      <c r="AG42" s="22">
        <f t="shared" si="0"/>
        <v>14.480037117843565</v>
      </c>
      <c r="AH42" s="63"/>
      <c r="AI42" s="38">
        <f>A42</f>
        <v>1</v>
      </c>
      <c r="AJ42" s="82">
        <f t="shared" ref="AJ42:AK44" si="1">AJ41+AF41</f>
        <v>720847.73318974301</v>
      </c>
      <c r="AK42" s="82">
        <f t="shared" si="1"/>
        <v>459054.53758542234</v>
      </c>
      <c r="AL42" s="66"/>
      <c r="AM42" s="9" t="str">
        <f>IF(A43=0,A42&amp;" - 1",A42&amp;" - "&amp;A43)</f>
        <v>1 - 2</v>
      </c>
      <c r="AN42" s="18">
        <f>F42</f>
        <v>0.40000000002328306</v>
      </c>
      <c r="AO42" s="18">
        <f>AN42*G42</f>
        <v>-5.7920000003296881</v>
      </c>
      <c r="AP42" s="9" t="str">
        <f>D42&amp;","&amp;C42</f>
        <v>459054.52,720847.89</v>
      </c>
    </row>
    <row r="43" spans="1:44">
      <c r="A43" s="20">
        <f>A42+1</f>
        <v>2</v>
      </c>
      <c r="B43" s="44"/>
      <c r="C43" s="60">
        <v>720847.49</v>
      </c>
      <c r="D43" s="60">
        <v>459069</v>
      </c>
      <c r="E43" s="79"/>
      <c r="F43" s="72">
        <f>IF(C44=0,C43-$C$42,C43-C44)</f>
        <v>39.630000000004657</v>
      </c>
      <c r="G43" s="72">
        <f>IF(D44=0,D43-$D$42,D43-D44)</f>
        <v>0.79999999998835847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39.638073868445609</v>
      </c>
      <c r="N43" s="36">
        <f>IF(F43=0,,ATAN(G43/F43))</f>
        <v>2.0183985839727955E-2</v>
      </c>
      <c r="O43" s="36">
        <f>ABS(DEGREES(N43))</f>
        <v>1.1564572023682287</v>
      </c>
      <c r="P43" s="37" t="str">
        <f>TEXT(INT(O43),"00")</f>
        <v>01</v>
      </c>
      <c r="Q43" s="38" t="str">
        <f>TEXT((O43-P43)*60,"00")</f>
        <v>09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09</v>
      </c>
      <c r="U43" s="40" t="str">
        <f>IF(L43="",IF(G43&gt;0,"W","E"),"")</f>
        <v>W</v>
      </c>
      <c r="V43" s="44"/>
      <c r="W43" s="22">
        <f>IF(S43="due",90*(I43+K43),S43+T43/60)</f>
        <v>1.1499999999999999</v>
      </c>
      <c r="X43" s="22">
        <f>IF(R43="",W43,IF(R43="N",IF(U43="E",180+W43,180-W43),IF(U43="E",360-W43,W43)))</f>
        <v>1.1499999999999999</v>
      </c>
      <c r="Y43" s="22">
        <f>RADIANS(X43)</f>
        <v>2.007128639793479E-2</v>
      </c>
      <c r="Z43" s="64"/>
      <c r="AA43" s="58">
        <f>-M43*COS(Y43)</f>
        <v>-39.630089907884333</v>
      </c>
      <c r="AB43" s="58">
        <f>-M43*SIN(Y43)</f>
        <v>-0.79553371603908363</v>
      </c>
      <c r="AC43" s="64"/>
      <c r="AD43" s="82">
        <f>$AA$40/$M$40*M43</f>
        <v>2.788860341610852E-4</v>
      </c>
      <c r="AE43" s="82">
        <f>$AB$40/$M$40*M43</f>
        <v>-1.2028510575366501E-4</v>
      </c>
      <c r="AF43" s="22">
        <f t="shared" si="0"/>
        <v>-39.630368793918493</v>
      </c>
      <c r="AG43" s="22">
        <f t="shared" si="0"/>
        <v>-0.79541343093332995</v>
      </c>
      <c r="AH43" s="64"/>
      <c r="AI43" s="25">
        <f>A43</f>
        <v>2</v>
      </c>
      <c r="AJ43" s="82">
        <f t="shared" si="1"/>
        <v>720847.3328403054</v>
      </c>
      <c r="AK43" s="82">
        <f t="shared" si="1"/>
        <v>459069.01762254018</v>
      </c>
      <c r="AL43" s="66"/>
      <c r="AM43" s="9" t="str">
        <f>IF(A44=0,A43&amp;" - 1",A43&amp;" - "&amp;A44)</f>
        <v>2 - 3</v>
      </c>
      <c r="AN43" s="18">
        <f>AN42+F42+F43</f>
        <v>40.430000000051223</v>
      </c>
      <c r="AO43" s="18">
        <f>AN43*G43</f>
        <v>32.343999999570308</v>
      </c>
      <c r="AP43" s="9" t="str">
        <f>D43&amp;","&amp;C43</f>
        <v>459069,720847.49</v>
      </c>
    </row>
    <row r="44" spans="1:44" s="46" customFormat="1">
      <c r="A44" s="20">
        <f>A43+1</f>
        <v>3</v>
      </c>
      <c r="B44" s="44"/>
      <c r="C44" s="60">
        <v>720807.86</v>
      </c>
      <c r="D44" s="60">
        <v>459068.2</v>
      </c>
      <c r="E44" s="79"/>
      <c r="F44" s="72">
        <f>IF(C45=0,C44-$C$42,C44-C45)</f>
        <v>-0.33999999996740371</v>
      </c>
      <c r="G44" s="72">
        <f>IF(D45=0,D44-$D$42,D44-D45)</f>
        <v>14.470000000030268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14.473993920160868</v>
      </c>
      <c r="N44" s="22">
        <f>IF(F44=0,,ATAN(G44/F44))</f>
        <v>-1.5473037594889474</v>
      </c>
      <c r="O44" s="22">
        <f>ABS(DEGREES(N44))</f>
        <v>88.653975043442088</v>
      </c>
      <c r="P44" s="24" t="str">
        <f>TEXT(INT(O44),"00")</f>
        <v>88</v>
      </c>
      <c r="Q44" s="25" t="str">
        <f>TEXT((O44-P44)*60,"00")</f>
        <v>39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39</v>
      </c>
      <c r="U44" s="24" t="str">
        <f>IF(L44="",IF(G44&gt;0,"W","E"),"")</f>
        <v>W</v>
      </c>
      <c r="V44" s="44"/>
      <c r="W44" s="22">
        <f>IF(S44="due",90*(I44+K44),S44+T44/60)</f>
        <v>88.65</v>
      </c>
      <c r="X44" s="22">
        <f>IF(R44="",W44,IF(R44="N",IF(U44="E",180+W44,180-W44),IF(U44="E",360-W44,W44)))</f>
        <v>91.35</v>
      </c>
      <c r="Y44" s="22">
        <f>RADIANS(X44)</f>
        <v>1.5943582716968199</v>
      </c>
      <c r="Z44" s="64"/>
      <c r="AA44" s="58">
        <f>-M44*COS(Y44)</f>
        <v>0.34100389296209038</v>
      </c>
      <c r="AB44" s="58">
        <f>-M44*SIN(Y44)</f>
        <v>-14.469976376823789</v>
      </c>
      <c r="AC44" s="64"/>
      <c r="AD44" s="82">
        <f>$AA$40/$M$40*M44</f>
        <v>1.0183629952006083E-4</v>
      </c>
      <c r="AE44" s="82">
        <f>$AB$40/$M$40*M44</f>
        <v>-4.3922565338130724E-5</v>
      </c>
      <c r="AF44" s="22">
        <f>AA44-AD44</f>
        <v>0.34090205666257034</v>
      </c>
      <c r="AG44" s="22">
        <f>AB44-AE44</f>
        <v>-14.469932454258451</v>
      </c>
      <c r="AH44" s="64"/>
      <c r="AI44" s="25">
        <f>A44</f>
        <v>3</v>
      </c>
      <c r="AJ44" s="82">
        <f t="shared" si="1"/>
        <v>720807.70247151144</v>
      </c>
      <c r="AK44" s="82">
        <f t="shared" si="1"/>
        <v>459068.22220910923</v>
      </c>
      <c r="AL44" s="66"/>
      <c r="AM44" s="9" t="str">
        <f>IF(A45=0,A44&amp;" - 1",A44&amp;" - "&amp;A45)</f>
        <v>3 - 4</v>
      </c>
      <c r="AN44" s="18">
        <f>AN43+F43+F44</f>
        <v>79.720000000088476</v>
      </c>
      <c r="AO44" s="18">
        <f>AN44*G44</f>
        <v>1153.5484000036931</v>
      </c>
      <c r="AP44" s="9" t="str">
        <f>D44&amp;","&amp;C44</f>
        <v>459068.2,720807.86</v>
      </c>
    </row>
    <row r="45" spans="1:44" s="46" customFormat="1">
      <c r="A45" s="20">
        <f>A44+1</f>
        <v>4</v>
      </c>
      <c r="B45" s="44"/>
      <c r="C45" s="60">
        <v>720808.2</v>
      </c>
      <c r="D45" s="60">
        <v>459053.73</v>
      </c>
      <c r="E45" s="79"/>
      <c r="F45" s="72">
        <f>IF(C46=0,C45-$C$42,C45-C46)</f>
        <v>-39.690000000060536</v>
      </c>
      <c r="G45" s="72">
        <f>IF(D46=0,D45-$D$42,D45-D46)</f>
        <v>-0.7900000000372529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39.697861403416482</v>
      </c>
      <c r="N45" s="22">
        <f>IF(F45=0,,ATAN(G45/F45))</f>
        <v>1.9901630072149918E-2</v>
      </c>
      <c r="O45" s="22">
        <f>ABS(DEGREES(N45))</f>
        <v>1.1402794085648302</v>
      </c>
      <c r="P45" s="24" t="str">
        <f>TEXT(INT(O45),"00")</f>
        <v>01</v>
      </c>
      <c r="Q45" s="25" t="str">
        <f>TEXT((O45-P45)*60,"00")</f>
        <v>08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08</v>
      </c>
      <c r="U45" s="24" t="str">
        <f>IF(L45="",IF(G45&gt;0,"W","E"),"")</f>
        <v>E</v>
      </c>
      <c r="V45" s="44"/>
      <c r="W45" s="22">
        <f>IF(S45="due",90*(I45+K45),S45+T45/60)</f>
        <v>1.1333333333333333</v>
      </c>
      <c r="X45" s="22">
        <f>IF(R45="",W45,IF(R45="N",IF(U45="E",180+W45,180-W45),IF(U45="E",360-W45,W45)))</f>
        <v>181.13333333333333</v>
      </c>
      <c r="Y45" s="22">
        <f>RADIANS(X45)</f>
        <v>3.1613730517790621</v>
      </c>
      <c r="Z45" s="64"/>
      <c r="AA45" s="58">
        <f>-M45*COS(Y45)</f>
        <v>39.690095481582453</v>
      </c>
      <c r="AB45" s="58">
        <f>-M45*SIN(Y45)</f>
        <v>0.78518830081210234</v>
      </c>
      <c r="AC45" s="64"/>
      <c r="AD45" s="82">
        <f>$AA$40/$M$40*M45</f>
        <v>2.7930668801464108E-4</v>
      </c>
      <c r="AE45" s="82">
        <f>$AB$40/$M$40*M45</f>
        <v>-1.2046653611253134E-4</v>
      </c>
      <c r="AF45" s="22">
        <f>AA45-AD45</f>
        <v>39.689816174894439</v>
      </c>
      <c r="AG45" s="22">
        <f>AB45-AE45</f>
        <v>0.78530876734821486</v>
      </c>
      <c r="AH45" s="64"/>
      <c r="AI45" s="25">
        <f>A45</f>
        <v>4</v>
      </c>
      <c r="AJ45" s="82">
        <f t="shared" ref="AJ45" si="2">AJ44+AF44</f>
        <v>720808.0433735681</v>
      </c>
      <c r="AK45" s="82">
        <f t="shared" ref="AK45" si="3">AK44+AG44</f>
        <v>459053.752276655</v>
      </c>
      <c r="AL45" s="66"/>
      <c r="AM45" s="9" t="str">
        <f>IF(A46=0,A45&amp;" - 1",A45&amp;" - "&amp;A46)</f>
        <v>4 - 1</v>
      </c>
      <c r="AN45" s="18">
        <f>AN44+F44+F45</f>
        <v>39.690000000060536</v>
      </c>
      <c r="AO45" s="18">
        <f>AN45*G45</f>
        <v>-31.355100001526392</v>
      </c>
      <c r="AP45" s="9" t="str">
        <f>D45&amp;","&amp;C45</f>
        <v>459053.73,720808.2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24" sqref="D24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76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58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1150.2521999988887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575.12609999944436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7.9752505684538831E-4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135836.56033818828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140000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140000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108.33306050539562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-7.2531372309198039E-4</v>
      </c>
      <c r="AB40" s="91">
        <f>SUM(AB42:AB65536)</f>
        <v>3.3161154894045808E-4</v>
      </c>
      <c r="AC40" s="91"/>
      <c r="AD40" s="91">
        <f>SUM(AD42:AD65536)</f>
        <v>-7.2531372309198028E-4</v>
      </c>
      <c r="AE40" s="91">
        <f>SUM(AE42:AE65536)</f>
        <v>3.3161154894045808E-4</v>
      </c>
      <c r="AF40" s="91">
        <f>SUM(AF42:AF65536)</f>
        <v>-5.1070259132757201E-15</v>
      </c>
      <c r="AG40" s="91">
        <f>SUM(AG42:AG65536)</f>
        <v>0</v>
      </c>
      <c r="AH40" s="92"/>
      <c r="AI40" s="93">
        <v>1</v>
      </c>
      <c r="AJ40" s="92">
        <f>AJ44+AF44</f>
        <v>720847.30668768217</v>
      </c>
      <c r="AK40" s="92">
        <f>AK44+AG44</f>
        <v>459069.02092231344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381.42000000004191</v>
      </c>
      <c r="G41" s="72">
        <f>IF(D42=0,D41-$D$41,D41-D42)</f>
        <v>3366.7299999999814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3388.26682970806</v>
      </c>
      <c r="N41" s="36">
        <f>IF(F41=0,,ATAN(G41/F41))</f>
        <v>1.4579863802609396</v>
      </c>
      <c r="O41" s="36">
        <f>ABS(DEGREES(N41))</f>
        <v>83.536466176507801</v>
      </c>
      <c r="P41" s="37" t="str">
        <f>TEXT(INT(O41),"00")</f>
        <v>83</v>
      </c>
      <c r="Q41" s="38" t="str">
        <f>TEXT((O41-P41)*60,"00")</f>
        <v>32</v>
      </c>
      <c r="R41" s="39" t="str">
        <f>IF(L41="",IF(F41&gt;0,"S","N"),"")</f>
        <v>S</v>
      </c>
      <c r="S41" s="25" t="str">
        <f>IF(L41="",IF(INT(Q41)=60,INT(P41+1),P41),"due")</f>
        <v>83</v>
      </c>
      <c r="T41" s="38" t="str">
        <f>IF(L41="",IF(INT(Q41)=60,"00",Q41),L41)</f>
        <v>32</v>
      </c>
      <c r="U41" s="40" t="str">
        <f>IF(L41="",IF(G41&gt;0,"W","E"),"")</f>
        <v>W</v>
      </c>
      <c r="V41" s="41"/>
      <c r="W41" s="22">
        <f>IF(S41="due",90*(I41+K41),S41+T41/60)</f>
        <v>83.533333333333331</v>
      </c>
      <c r="X41" s="22">
        <f>IF(R41="",W41,IF(R41="N",IF(U41="E",180+W41,180-W41),IF(U41="E",360-W41,W41)))</f>
        <v>83.533333333333331</v>
      </c>
      <c r="Y41" s="22">
        <f>RADIANS(X41)</f>
        <v>1.4579317018325966</v>
      </c>
      <c r="Z41" s="64"/>
      <c r="AA41" s="58">
        <f>-M41*COS(Y41)</f>
        <v>-381.60408693483447</v>
      </c>
      <c r="AB41" s="58">
        <f>-M41*SIN(Y41)</f>
        <v>-3366.7091395210455</v>
      </c>
      <c r="AC41" s="64"/>
      <c r="AD41" s="22">
        <v>0</v>
      </c>
      <c r="AE41" s="22">
        <v>0</v>
      </c>
      <c r="AF41" s="22">
        <f t="shared" ref="AF41:AG43" si="0">AA41-AD41</f>
        <v>-381.60408693483447</v>
      </c>
      <c r="AG41" s="22">
        <f t="shared" si="0"/>
        <v>-3366.7091395210455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720847.2</v>
      </c>
      <c r="D42" s="60">
        <v>459083.49</v>
      </c>
      <c r="E42" s="79"/>
      <c r="F42" s="72">
        <f>IF(C43=0,C42-$C$42,C42-C43)</f>
        <v>39.689999999944121</v>
      </c>
      <c r="G42" s="72">
        <f>IF(D43=0,D42-$D$42,D42-D43)</f>
        <v>0.78999999997904524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39.69786140329893</v>
      </c>
      <c r="N42" s="36">
        <f>IF(F42=0,,ATAN(G42/F42))</f>
        <v>1.9901630070742301E-2</v>
      </c>
      <c r="O42" s="36">
        <f>ABS(DEGREES(N42))</f>
        <v>1.1402794084841799</v>
      </c>
      <c r="P42" s="37" t="str">
        <f>TEXT(INT(O42),"00")</f>
        <v>01</v>
      </c>
      <c r="Q42" s="38" t="str">
        <f>TEXT((O42-P42)*60,"00")</f>
        <v>08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08</v>
      </c>
      <c r="U42" s="40" t="str">
        <f>IF(L42="",IF(G42&gt;0,"W","E"),"")</f>
        <v>W</v>
      </c>
      <c r="V42" s="44"/>
      <c r="W42" s="22">
        <f>IF(S42="due",90*(I42+K42),S42+T42/60)</f>
        <v>1.1333333333333333</v>
      </c>
      <c r="X42" s="22">
        <f>IF(R42="",W42,IF(R42="N",IF(U42="E",180+W42,180-W42),IF(U42="E",360-W42,W42)))</f>
        <v>1.1333333333333333</v>
      </c>
      <c r="Y42" s="22">
        <f>RADIANS(X42)</f>
        <v>1.9780398189269067E-2</v>
      </c>
      <c r="Z42" s="64"/>
      <c r="AA42" s="58">
        <f>-M42*COS(Y42)</f>
        <v>-39.690095481464922</v>
      </c>
      <c r="AB42" s="58">
        <f>-M42*SIN(Y42)</f>
        <v>-0.78518830080978397</v>
      </c>
      <c r="AC42" s="64"/>
      <c r="AD42" s="82">
        <f>$AA$40/$M$40*M42</f>
        <v>-2.6578593384964046E-4</v>
      </c>
      <c r="AE42" s="82">
        <f>$AB$40/$M$40*M42</f>
        <v>1.2151663811728024E-4</v>
      </c>
      <c r="AF42" s="22">
        <f t="shared" si="0"/>
        <v>-39.689829695531074</v>
      </c>
      <c r="AG42" s="22">
        <f t="shared" si="0"/>
        <v>-0.78530981744790129</v>
      </c>
      <c r="AH42" s="63"/>
      <c r="AI42" s="38">
        <f>A42</f>
        <v>1</v>
      </c>
      <c r="AJ42" s="82">
        <f t="shared" ref="AJ42:AK44" si="1">AJ41+AF41</f>
        <v>720847.01591306517</v>
      </c>
      <c r="AK42" s="82">
        <f t="shared" si="1"/>
        <v>459083.51086047891</v>
      </c>
      <c r="AL42" s="66"/>
      <c r="AM42" s="9" t="str">
        <f>IF(A43=0,A42&amp;" - 1",A42&amp;" - "&amp;A43)</f>
        <v>1 - 2</v>
      </c>
      <c r="AN42" s="18">
        <f>F42</f>
        <v>39.689999999944121</v>
      </c>
      <c r="AO42" s="18">
        <f>AN42*G42</f>
        <v>31.35509999912416</v>
      </c>
      <c r="AP42" s="9" t="str">
        <f>D42&amp;","&amp;C42</f>
        <v>459083.49,720847.2</v>
      </c>
    </row>
    <row r="43" spans="1:44">
      <c r="A43" s="20">
        <f>A42+1</f>
        <v>2</v>
      </c>
      <c r="B43" s="44"/>
      <c r="C43" s="60">
        <v>720807.51</v>
      </c>
      <c r="D43" s="60">
        <v>459082.7</v>
      </c>
      <c r="E43" s="79"/>
      <c r="F43" s="72">
        <f>IF(C44=0,C43-$C$42,C43-C44)</f>
        <v>-0.34999999997671694</v>
      </c>
      <c r="G43" s="72">
        <f>IF(D44=0,D43-$D$42,D43-D44)</f>
        <v>14.5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14.504223522822024</v>
      </c>
      <c r="N43" s="36">
        <f>IF(F43=0,,ATAN(G43/F43))</f>
        <v>-1.5466630820296341</v>
      </c>
      <c r="O43" s="36">
        <f>ABS(DEGREES(N43))</f>
        <v>88.617266928994269</v>
      </c>
      <c r="P43" s="37" t="str">
        <f>TEXT(INT(O43),"00")</f>
        <v>88</v>
      </c>
      <c r="Q43" s="38" t="str">
        <f>TEXT((O43-P43)*60,"00")</f>
        <v>37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37</v>
      </c>
      <c r="U43" s="40" t="str">
        <f>IF(L43="",IF(G43&gt;0,"W","E"),"")</f>
        <v>W</v>
      </c>
      <c r="V43" s="44"/>
      <c r="W43" s="22">
        <f>IF(S43="due",90*(I43+K43),S43+T43/60)</f>
        <v>88.61666666666666</v>
      </c>
      <c r="X43" s="22">
        <f>IF(R43="",W43,IF(R43="N",IF(U43="E",180+W43,180-W43),IF(U43="E",360-W43,W43)))</f>
        <v>91.38333333333334</v>
      </c>
      <c r="Y43" s="22">
        <f>RADIANS(X43)</f>
        <v>1.5949400481141516</v>
      </c>
      <c r="Z43" s="64"/>
      <c r="AA43" s="58">
        <f>-M43*COS(Y43)</f>
        <v>0.35015190999039819</v>
      </c>
      <c r="AB43" s="58">
        <f>-M43*SIN(Y43)</f>
        <v>-14.499996332410356</v>
      </c>
      <c r="AC43" s="64"/>
      <c r="AD43" s="82">
        <f>$AA$40/$M$40*M43</f>
        <v>-9.7108974073268774E-5</v>
      </c>
      <c r="AE43" s="82">
        <f>$AB$40/$M$40*M43</f>
        <v>4.4397970537738882E-5</v>
      </c>
      <c r="AF43" s="22">
        <f t="shared" si="0"/>
        <v>0.35024901896447147</v>
      </c>
      <c r="AG43" s="22">
        <f t="shared" si="0"/>
        <v>-14.500040730380894</v>
      </c>
      <c r="AH43" s="64"/>
      <c r="AI43" s="25">
        <f>A43</f>
        <v>2</v>
      </c>
      <c r="AJ43" s="82">
        <f t="shared" si="1"/>
        <v>720807.32608336967</v>
      </c>
      <c r="AK43" s="82">
        <f t="shared" si="1"/>
        <v>459082.72555066145</v>
      </c>
      <c r="AL43" s="66"/>
      <c r="AM43" s="9" t="str">
        <f>IF(A44=0,A43&amp;" - 1",A43&amp;" - "&amp;A44)</f>
        <v>2 - 3</v>
      </c>
      <c r="AN43" s="18">
        <f>AN42+F42+F43</f>
        <v>79.029999999911524</v>
      </c>
      <c r="AO43" s="18">
        <f>AN43*G43</f>
        <v>1145.9349999987171</v>
      </c>
      <c r="AP43" s="9" t="str">
        <f>D43&amp;","&amp;C43</f>
        <v>459082.7,720807.51</v>
      </c>
    </row>
    <row r="44" spans="1:44" s="46" customFormat="1">
      <c r="A44" s="20">
        <f>A43+1</f>
        <v>3</v>
      </c>
      <c r="B44" s="44"/>
      <c r="C44" s="60">
        <v>720807.86</v>
      </c>
      <c r="D44" s="60">
        <v>459068.2</v>
      </c>
      <c r="E44" s="79"/>
      <c r="F44" s="72">
        <f>IF(C45=0,C44-$C$42,C44-C45)</f>
        <v>-39.630000000004657</v>
      </c>
      <c r="G44" s="72">
        <f>IF(D45=0,D44-$D$42,D44-D45)</f>
        <v>-0.79999999998835847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39.638073868445609</v>
      </c>
      <c r="N44" s="22">
        <f>IF(F44=0,,ATAN(G44/F44))</f>
        <v>2.0183985839727955E-2</v>
      </c>
      <c r="O44" s="22">
        <f>ABS(DEGREES(N44))</f>
        <v>1.1564572023682287</v>
      </c>
      <c r="P44" s="24" t="str">
        <f>TEXT(INT(O44),"00")</f>
        <v>01</v>
      </c>
      <c r="Q44" s="25" t="str">
        <f>TEXT((O44-P44)*60,"00")</f>
        <v>09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09</v>
      </c>
      <c r="U44" s="24" t="str">
        <f>IF(L44="",IF(G44&gt;0,"W","E"),"")</f>
        <v>E</v>
      </c>
      <c r="V44" s="44"/>
      <c r="W44" s="22">
        <f>IF(S44="due",90*(I44+K44),S44+T44/60)</f>
        <v>1.1499999999999999</v>
      </c>
      <c r="X44" s="22">
        <f>IF(R44="",W44,IF(R44="N",IF(U44="E",180+W44,180-W44),IF(U44="E",360-W44,W44)))</f>
        <v>181.15</v>
      </c>
      <c r="Y44" s="22">
        <f>RADIANS(X44)</f>
        <v>3.161663939987728</v>
      </c>
      <c r="Z44" s="64"/>
      <c r="AA44" s="58">
        <f>-M44*COS(Y44)</f>
        <v>39.630089907884333</v>
      </c>
      <c r="AB44" s="58">
        <f>-M44*SIN(Y44)</f>
        <v>0.79553371603908207</v>
      </c>
      <c r="AC44" s="64"/>
      <c r="AD44" s="82">
        <f>$AA$40/$M$40*M44</f>
        <v>-2.6538564312309171E-4</v>
      </c>
      <c r="AE44" s="82">
        <f>$AB$40/$M$40*M44</f>
        <v>1.2133362623754983E-4</v>
      </c>
      <c r="AF44" s="22">
        <f>AA44-AD44</f>
        <v>39.630355293527458</v>
      </c>
      <c r="AG44" s="22">
        <f>AB44-AE44</f>
        <v>0.79541238241284451</v>
      </c>
      <c r="AH44" s="64"/>
      <c r="AI44" s="25">
        <f>A44</f>
        <v>3</v>
      </c>
      <c r="AJ44" s="82">
        <f t="shared" si="1"/>
        <v>720807.67633238866</v>
      </c>
      <c r="AK44" s="82">
        <f t="shared" si="1"/>
        <v>459068.22550993104</v>
      </c>
      <c r="AL44" s="66"/>
      <c r="AM44" s="9" t="str">
        <f>IF(A45=0,A44&amp;" - 1",A44&amp;" - "&amp;A45)</f>
        <v>3 - 4</v>
      </c>
      <c r="AN44" s="18">
        <f>AN43+F43+F44</f>
        <v>39.049999999930151</v>
      </c>
      <c r="AO44" s="18">
        <f>AN44*G44</f>
        <v>-31.23999999948952</v>
      </c>
      <c r="AP44" s="9" t="str">
        <f>D44&amp;","&amp;C44</f>
        <v>459068.2,720807.86</v>
      </c>
    </row>
    <row r="45" spans="1:44" s="46" customFormat="1">
      <c r="A45" s="20">
        <f>A44+1</f>
        <v>4</v>
      </c>
      <c r="B45" s="44"/>
      <c r="C45" s="60">
        <v>720847.49</v>
      </c>
      <c r="D45" s="60">
        <v>459069</v>
      </c>
      <c r="E45" s="79"/>
      <c r="F45" s="72">
        <f>IF(C46=0,C45-$C$42,C45-C46)</f>
        <v>0.2900000000372529</v>
      </c>
      <c r="G45" s="72">
        <f>IF(D46=0,D45-$D$42,D45-D46)</f>
        <v>-14.489999999990687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14.492901710829052</v>
      </c>
      <c r="N45" s="22">
        <f>IF(F45=0,,ATAN(G45/F45))</f>
        <v>-1.5507851957193146</v>
      </c>
      <c r="O45" s="22">
        <f>ABS(DEGREES(N45))</f>
        <v>88.85344664608607</v>
      </c>
      <c r="P45" s="24" t="str">
        <f>TEXT(INT(O45),"00")</f>
        <v>88</v>
      </c>
      <c r="Q45" s="25" t="str">
        <f>TEXT((O45-P45)*60,"00")</f>
        <v>51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51</v>
      </c>
      <c r="U45" s="24" t="str">
        <f>IF(L45="",IF(G45&gt;0,"W","E"),"")</f>
        <v>E</v>
      </c>
      <c r="V45" s="44"/>
      <c r="W45" s="22">
        <f>IF(S45="due",90*(I45+K45),S45+T45/60)</f>
        <v>88.85</v>
      </c>
      <c r="X45" s="22">
        <f>IF(R45="",W45,IF(R45="N",IF(U45="E",180+W45,180-W45),IF(U45="E",360-W45,W45)))</f>
        <v>271.14999999999998</v>
      </c>
      <c r="Y45" s="22">
        <f>RADIANS(X45)</f>
        <v>4.7324602667826241</v>
      </c>
      <c r="Z45" s="64"/>
      <c r="AA45" s="58">
        <f>-M45*COS(Y45)</f>
        <v>-0.290871650132904</v>
      </c>
      <c r="AB45" s="58">
        <f>-M45*SIN(Y45)</f>
        <v>14.48998252873</v>
      </c>
      <c r="AC45" s="64"/>
      <c r="AD45" s="82">
        <f>$AA$40/$M$40*M45</f>
        <v>-9.7033172045979423E-5</v>
      </c>
      <c r="AE45" s="82">
        <f>$AB$40/$M$40*M45</f>
        <v>4.4363314047889096E-5</v>
      </c>
      <c r="AF45" s="22">
        <f>AA45-AD45</f>
        <v>-0.29077461696085805</v>
      </c>
      <c r="AG45" s="22">
        <f>AB45-AE45</f>
        <v>14.489938165415952</v>
      </c>
      <c r="AH45" s="64"/>
      <c r="AI45" s="25">
        <f>A45</f>
        <v>4</v>
      </c>
      <c r="AJ45" s="82">
        <f t="shared" ref="AJ45" si="2">AJ44+AF44</f>
        <v>720847.30668768217</v>
      </c>
      <c r="AK45" s="82">
        <f t="shared" ref="AK45" si="3">AK44+AG44</f>
        <v>459069.02092231344</v>
      </c>
      <c r="AL45" s="66"/>
      <c r="AM45" s="9" t="str">
        <f>IF(A46=0,A45&amp;" - 1",A45&amp;" - "&amp;A46)</f>
        <v>4 - 1</v>
      </c>
      <c r="AN45" s="18">
        <f>AN44+F44+F45</f>
        <v>-0.2900000000372529</v>
      </c>
      <c r="AO45" s="18">
        <f>AN45*G45</f>
        <v>4.2021000005370936</v>
      </c>
      <c r="AP45" s="9" t="str">
        <f>D45&amp;","&amp;C45</f>
        <v>459069,720847.49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58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79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1142.515499998887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571.25774999944349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2.8074290400852148E-3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38004.674698340576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38000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38000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106.69542740711313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1.3037083238600644E-3</v>
      </c>
      <c r="AB40" s="91">
        <f>SUM(AB42:AB65536)</f>
        <v>-2.4863632923231016E-3</v>
      </c>
      <c r="AC40" s="91"/>
      <c r="AD40" s="91">
        <f>SUM(AD42:AD65536)</f>
        <v>1.3037083238600644E-3</v>
      </c>
      <c r="AE40" s="91">
        <f>SUM(AE42:AE65536)</f>
        <v>-2.486363292323102E-3</v>
      </c>
      <c r="AF40" s="91">
        <f>SUM(AF42:AF65536)</f>
        <v>0</v>
      </c>
      <c r="AG40" s="91">
        <f>SUM(AG42:AG65536)</f>
        <v>-2.886579864025407E-15</v>
      </c>
      <c r="AH40" s="92"/>
      <c r="AI40" s="93">
        <v>1</v>
      </c>
      <c r="AJ40" s="92">
        <f>AJ44+AF44</f>
        <v>720807.00577806204</v>
      </c>
      <c r="AK40" s="92">
        <f>AK44+AG44</f>
        <v>459094.20446090383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381.42000000004191</v>
      </c>
      <c r="G41" s="72">
        <f>IF(D42=0,D41-$D$41,D41-D42)</f>
        <v>3366.7299999999814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3388.26682970806</v>
      </c>
      <c r="N41" s="36">
        <f>IF(F41=0,,ATAN(G41/F41))</f>
        <v>1.4579863802609396</v>
      </c>
      <c r="O41" s="36">
        <f>ABS(DEGREES(N41))</f>
        <v>83.536466176507801</v>
      </c>
      <c r="P41" s="37" t="str">
        <f>TEXT(INT(O41),"00")</f>
        <v>83</v>
      </c>
      <c r="Q41" s="38" t="str">
        <f>TEXT((O41-P41)*60,"00")</f>
        <v>32</v>
      </c>
      <c r="R41" s="39" t="str">
        <f>IF(L41="",IF(F41&gt;0,"S","N"),"")</f>
        <v>S</v>
      </c>
      <c r="S41" s="25" t="str">
        <f>IF(L41="",IF(INT(Q41)=60,INT(P41+1),P41),"due")</f>
        <v>83</v>
      </c>
      <c r="T41" s="38" t="str">
        <f>IF(L41="",IF(INT(Q41)=60,"00",Q41),L41)</f>
        <v>32</v>
      </c>
      <c r="U41" s="40" t="str">
        <f>IF(L41="",IF(G41&gt;0,"W","E"),"")</f>
        <v>W</v>
      </c>
      <c r="V41" s="41"/>
      <c r="W41" s="22">
        <f>IF(S41="due",90*(I41+K41),S41+T41/60)</f>
        <v>83.533333333333331</v>
      </c>
      <c r="X41" s="22">
        <f>IF(R41="",W41,IF(R41="N",IF(U41="E",180+W41,180-W41),IF(U41="E",360-W41,W41)))</f>
        <v>83.533333333333331</v>
      </c>
      <c r="Y41" s="22">
        <f>RADIANS(X41)</f>
        <v>1.4579317018325966</v>
      </c>
      <c r="Z41" s="64"/>
      <c r="AA41" s="58">
        <f>-M41*COS(Y41)</f>
        <v>-381.60408693483447</v>
      </c>
      <c r="AB41" s="58">
        <f>-M41*SIN(Y41)</f>
        <v>-3366.7091395210455</v>
      </c>
      <c r="AC41" s="64"/>
      <c r="AD41" s="22">
        <v>0</v>
      </c>
      <c r="AE41" s="22">
        <v>0</v>
      </c>
      <c r="AF41" s="22">
        <f t="shared" ref="AF41:AG43" si="0">AA41-AD41</f>
        <v>-381.60408693483447</v>
      </c>
      <c r="AG41" s="22">
        <f t="shared" si="0"/>
        <v>-3366.7091395210455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720847.2</v>
      </c>
      <c r="D42" s="60">
        <v>459083.49</v>
      </c>
      <c r="E42" s="79"/>
      <c r="F42" s="72">
        <f>IF(C43=0,C42-$C$42,C42-C43)</f>
        <v>0.29999999993015081</v>
      </c>
      <c r="G42" s="72">
        <f>IF(D43=0,D42-$D$42,D42-D43)</f>
        <v>-14.479999999981374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14.483107401363101</v>
      </c>
      <c r="N42" s="36">
        <f>IF(F42=0,,ATAN(G42/F42))</f>
        <v>-1.5500810583923856</v>
      </c>
      <c r="O42" s="36">
        <f>ABS(DEGREES(N42))</f>
        <v>88.813102549055415</v>
      </c>
      <c r="P42" s="37" t="str">
        <f>TEXT(INT(O42),"00")</f>
        <v>88</v>
      </c>
      <c r="Q42" s="38" t="str">
        <f>TEXT((O42-P42)*60,"00")</f>
        <v>49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49</v>
      </c>
      <c r="U42" s="40" t="str">
        <f>IF(L42="",IF(G42&gt;0,"W","E"),"")</f>
        <v>E</v>
      </c>
      <c r="V42" s="44"/>
      <c r="W42" s="22">
        <f>IF(S42="due",90*(I42+K42),S42+T42/60)</f>
        <v>88.816666666666663</v>
      </c>
      <c r="X42" s="22">
        <f>IF(R42="",W42,IF(R42="N",IF(U42="E",180+W42,180-W42),IF(U42="E",360-W42,W42)))</f>
        <v>271.18333333333334</v>
      </c>
      <c r="Y42" s="22">
        <f>RADIANS(X42)</f>
        <v>4.7330420431999558</v>
      </c>
      <c r="Z42" s="64"/>
      <c r="AA42" s="58">
        <f>-M42*COS(Y42)</f>
        <v>-0.29909926244699581</v>
      </c>
      <c r="AB42" s="58">
        <f>-M42*SIN(Y42)</f>
        <v>14.480018633642096</v>
      </c>
      <c r="AC42" s="64"/>
      <c r="AD42" s="82">
        <f>$AA$40/$M$40*M42</f>
        <v>1.7696866804300913E-4</v>
      </c>
      <c r="AE42" s="82">
        <f>$AB$40/$M$40*M42</f>
        <v>-3.3750524719414101E-4</v>
      </c>
      <c r="AF42" s="22">
        <f t="shared" si="0"/>
        <v>-0.29927623111503882</v>
      </c>
      <c r="AG42" s="22">
        <f t="shared" si="0"/>
        <v>14.48035613888929</v>
      </c>
      <c r="AH42" s="63"/>
      <c r="AI42" s="38">
        <f>A42</f>
        <v>1</v>
      </c>
      <c r="AJ42" s="82">
        <f t="shared" ref="AJ42:AK44" si="1">AJ41+AF41</f>
        <v>720847.01591306517</v>
      </c>
      <c r="AK42" s="82">
        <f t="shared" si="1"/>
        <v>459083.51086047891</v>
      </c>
      <c r="AL42" s="66"/>
      <c r="AM42" s="9" t="str">
        <f>IF(A43=0,A42&amp;" - 1",A42&amp;" - "&amp;A43)</f>
        <v>1 - 2</v>
      </c>
      <c r="AN42" s="18">
        <f>F42</f>
        <v>0.29999999993015081</v>
      </c>
      <c r="AO42" s="18">
        <f>AN42*G42</f>
        <v>-4.343999998982996</v>
      </c>
      <c r="AP42" s="9" t="str">
        <f>D42&amp;","&amp;C42</f>
        <v>459083.49,720847.2</v>
      </c>
    </row>
    <row r="43" spans="1:44">
      <c r="A43" s="20">
        <f>A42+1</f>
        <v>2</v>
      </c>
      <c r="B43" s="44"/>
      <c r="C43" s="60">
        <v>720846.9</v>
      </c>
      <c r="D43" s="60">
        <v>459097.97</v>
      </c>
      <c r="E43" s="79"/>
      <c r="F43" s="72">
        <f>IF(C44=0,C43-$C$42,C43-C44)</f>
        <v>36.800000000046566</v>
      </c>
      <c r="G43" s="72">
        <f>IF(D44=0,D43-$D$42,D43-D44)</f>
        <v>0.72999999998137355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36.807239777024847</v>
      </c>
      <c r="N43" s="36">
        <f>IF(F43=0,,ATAN(G43/F43))</f>
        <v>1.9834355155876244E-2</v>
      </c>
      <c r="O43" s="36">
        <f>ABS(DEGREES(N43))</f>
        <v>1.1364248397952528</v>
      </c>
      <c r="P43" s="37" t="str">
        <f>TEXT(INT(O43),"00")</f>
        <v>01</v>
      </c>
      <c r="Q43" s="38" t="str">
        <f>TEXT((O43-P43)*60,"00")</f>
        <v>08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08</v>
      </c>
      <c r="U43" s="40" t="str">
        <f>IF(L43="",IF(G43&gt;0,"W","E"),"")</f>
        <v>W</v>
      </c>
      <c r="V43" s="44"/>
      <c r="W43" s="22">
        <f>IF(S43="due",90*(I43+K43),S43+T43/60)</f>
        <v>1.1333333333333333</v>
      </c>
      <c r="X43" s="22">
        <f>IF(R43="",W43,IF(R43="N",IF(U43="E",180+W43,180-W43),IF(U43="E",360-W43,W43)))</f>
        <v>1.1333333333333333</v>
      </c>
      <c r="Y43" s="22">
        <f>RADIANS(X43)</f>
        <v>1.9780398189269067E-2</v>
      </c>
      <c r="Z43" s="64"/>
      <c r="AA43" s="58">
        <f>-M43*COS(Y43)</f>
        <v>-36.800039335063254</v>
      </c>
      <c r="AB43" s="58">
        <f>-M43*SIN(Y43)</f>
        <v>-0.72801438254854622</v>
      </c>
      <c r="AC43" s="64"/>
      <c r="AD43" s="82">
        <f>$AA$40/$M$40*M43</f>
        <v>4.4974659216203159E-4</v>
      </c>
      <c r="AE43" s="82">
        <f>$AB$40/$M$40*M43</f>
        <v>-8.5773282039665149E-4</v>
      </c>
      <c r="AF43" s="22">
        <f t="shared" si="0"/>
        <v>-36.800489081655414</v>
      </c>
      <c r="AG43" s="22">
        <f t="shared" si="0"/>
        <v>-0.72715664972814953</v>
      </c>
      <c r="AH43" s="64"/>
      <c r="AI43" s="25">
        <f>A43</f>
        <v>2</v>
      </c>
      <c r="AJ43" s="82">
        <f t="shared" si="1"/>
        <v>720846.71663683408</v>
      </c>
      <c r="AK43" s="82">
        <f t="shared" si="1"/>
        <v>459097.99121661781</v>
      </c>
      <c r="AL43" s="66"/>
      <c r="AM43" s="9" t="str">
        <f>IF(A44=0,A43&amp;" - 1",A43&amp;" - "&amp;A44)</f>
        <v>2 - 3</v>
      </c>
      <c r="AN43" s="18">
        <f>AN42+F42+F43</f>
        <v>37.399999999906868</v>
      </c>
      <c r="AO43" s="18">
        <f>AN43*G43</f>
        <v>27.301999999235385</v>
      </c>
      <c r="AP43" s="9" t="str">
        <f>D43&amp;","&amp;C43</f>
        <v>459097.97,720846.9</v>
      </c>
    </row>
    <row r="44" spans="1:44" s="46" customFormat="1">
      <c r="A44" s="20">
        <f>A43+1</f>
        <v>3</v>
      </c>
      <c r="B44" s="44"/>
      <c r="C44" s="60">
        <v>720810.1</v>
      </c>
      <c r="D44" s="60">
        <v>459097.24</v>
      </c>
      <c r="E44" s="79"/>
      <c r="F44" s="72">
        <f>IF(C45=0,C44-$C$42,C44-C45)</f>
        <v>2.9100000000325963</v>
      </c>
      <c r="G44" s="72">
        <f>IF(D45=0,D44-$D$42,D44-D45)</f>
        <v>3.0599999999976717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4.2227597611248804</v>
      </c>
      <c r="N44" s="22">
        <f>IF(F44=0,,ATAN(G44/F44))</f>
        <v>0.81051850628782685</v>
      </c>
      <c r="O44" s="22">
        <f>ABS(DEGREES(N44))</f>
        <v>46.439289627540155</v>
      </c>
      <c r="P44" s="24" t="str">
        <f>TEXT(INT(O44),"00")</f>
        <v>46</v>
      </c>
      <c r="Q44" s="25" t="str">
        <f>TEXT((O44-P44)*60,"00")</f>
        <v>26</v>
      </c>
      <c r="R44" s="23" t="str">
        <f>IF(L44="",IF(F44&gt;0,"S","N"),"")</f>
        <v>S</v>
      </c>
      <c r="S44" s="25" t="str">
        <f>IF(L44="",IF(INT(Q44)=60,INT(P44+1),P44),"due")</f>
        <v>46</v>
      </c>
      <c r="T44" s="25" t="str">
        <f>IF(L44="",IF(INT(Q44)=60,"00",Q44),L44)</f>
        <v>26</v>
      </c>
      <c r="U44" s="24" t="str">
        <f>IF(L44="",IF(G44&gt;0,"W","E"),"")</f>
        <v>W</v>
      </c>
      <c r="V44" s="44"/>
      <c r="W44" s="22">
        <f>IF(S44="due",90*(I44+K44),S44+T44/60)</f>
        <v>46.43333333333333</v>
      </c>
      <c r="X44" s="22">
        <f>IF(R44="",W44,IF(R44="N",IF(U44="E",180+W44,180-W44),IF(U44="E",360-W44,W44)))</f>
        <v>46.43333333333333</v>
      </c>
      <c r="Y44" s="22">
        <f>RADIANS(X44)</f>
        <v>0.8104145493427003</v>
      </c>
      <c r="Z44" s="64"/>
      <c r="AA44" s="58">
        <f>-M44*COS(Y44)</f>
        <v>-2.9103180925598573</v>
      </c>
      <c r="AB44" s="58">
        <f>-M44*SIN(Y44)</f>
        <v>-3.0596974687531135</v>
      </c>
      <c r="AC44" s="64"/>
      <c r="AD44" s="82">
        <f>$AA$40/$M$40*M44</f>
        <v>5.1597778686744568E-5</v>
      </c>
      <c r="AE44" s="82">
        <f>$AB$40/$M$40*M44</f>
        <v>-9.8404543826402139E-5</v>
      </c>
      <c r="AF44" s="22">
        <f>AA44-AD44</f>
        <v>-2.9103696903385439</v>
      </c>
      <c r="AG44" s="22">
        <f>AB44-AE44</f>
        <v>-3.0595990642092872</v>
      </c>
      <c r="AH44" s="64"/>
      <c r="AI44" s="25">
        <f>A44</f>
        <v>3</v>
      </c>
      <c r="AJ44" s="82">
        <f t="shared" si="1"/>
        <v>720809.91614775243</v>
      </c>
      <c r="AK44" s="82">
        <f t="shared" si="1"/>
        <v>459097.26405996806</v>
      </c>
      <c r="AL44" s="66"/>
      <c r="AM44" s="9" t="str">
        <f>IF(A45=0,A44&amp;" - 1",A44&amp;" - "&amp;A45)</f>
        <v>3 - 4</v>
      </c>
      <c r="AN44" s="18">
        <f>AN43+F43+F44</f>
        <v>77.10999999998603</v>
      </c>
      <c r="AO44" s="18">
        <f>AN44*G44</f>
        <v>235.95659999977772</v>
      </c>
      <c r="AP44" s="9" t="str">
        <f>D44&amp;","&amp;C44</f>
        <v>459097.24,720810.1</v>
      </c>
    </row>
    <row r="45" spans="1:44" s="46" customFormat="1">
      <c r="A45" s="20">
        <f t="shared" ref="A45:A46" si="2">A44+1</f>
        <v>4</v>
      </c>
      <c r="B45" s="44"/>
      <c r="C45" s="60">
        <v>720807.19</v>
      </c>
      <c r="D45" s="60">
        <v>459094.18</v>
      </c>
      <c r="E45" s="79"/>
      <c r="F45" s="72">
        <f t="shared" ref="F45:F46" si="3">IF(C46=0,C45-$C$42,C45-C46)</f>
        <v>-0.32000000006519258</v>
      </c>
      <c r="G45" s="72">
        <f t="shared" ref="G45:G46" si="4">IF(D46=0,D45-$D$42,D45-D46)</f>
        <v>11.479999999981374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11.484459064301376</v>
      </c>
      <c r="N45" s="22">
        <f t="shared" ref="N45:N46" si="11">IF(F45=0,,ATAN(G45/F45))</f>
        <v>-1.542928978397218</v>
      </c>
      <c r="O45" s="22">
        <f t="shared" ref="O45:O46" si="12">ABS(DEGREES(N45))</f>
        <v>88.40331855059236</v>
      </c>
      <c r="P45" s="24" t="str">
        <f t="shared" ref="P45:P46" si="13">TEXT(INT(O45),"00")</f>
        <v>88</v>
      </c>
      <c r="Q45" s="25" t="str">
        <f t="shared" ref="Q45:Q46" si="14">TEXT((O45-P45)*60,"00")</f>
        <v>24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24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88.4</v>
      </c>
      <c r="X45" s="22">
        <f t="shared" ref="X45:X46" si="20">IF(R45="",W45,IF(R45="N",IF(U45="E",180+W45,180-W45),IF(U45="E",360-W45,W45)))</f>
        <v>91.6</v>
      </c>
      <c r="Y45" s="22">
        <f t="shared" ref="Y45:Y46" si="21">RADIANS(X45)</f>
        <v>1.5987215948268059</v>
      </c>
      <c r="Z45" s="64"/>
      <c r="AA45" s="58">
        <f t="shared" ref="AA45:AA46" si="22">-M45*COS(Y45)</f>
        <v>0.32066491692903865</v>
      </c>
      <c r="AB45" s="58">
        <f t="shared" ref="AB45:AB46" si="23">-M45*SIN(Y45)</f>
        <v>-11.479981446442538</v>
      </c>
      <c r="AC45" s="64"/>
      <c r="AD45" s="82">
        <f t="shared" ref="AD45:AD46" si="24">$AA$40/$M$40*M45</f>
        <v>1.4032827123912621E-4</v>
      </c>
      <c r="AE45" s="82">
        <f t="shared" ref="AE45:AE46" si="25">$AB$40/$M$40*M45</f>
        <v>-2.6762662790329281E-4</v>
      </c>
      <c r="AF45" s="22">
        <f t="shared" ref="AF45:AF46" si="26">AA45-AD45</f>
        <v>0.32052458865779954</v>
      </c>
      <c r="AG45" s="22">
        <f t="shared" ref="AG45:AG46" si="27">AB45-AE45</f>
        <v>-11.479713819814636</v>
      </c>
      <c r="AH45" s="64"/>
      <c r="AI45" s="25">
        <f t="shared" ref="AI45:AI46" si="28">A45</f>
        <v>4</v>
      </c>
      <c r="AJ45" s="82">
        <f t="shared" ref="AJ45:AJ46" si="29">AJ44+AF44</f>
        <v>720807.00577806204</v>
      </c>
      <c r="AK45" s="82">
        <f t="shared" ref="AK45:AK46" si="30">AK44+AG44</f>
        <v>459094.20446090383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79.699999999953434</v>
      </c>
      <c r="AO45" s="18">
        <f t="shared" ref="AO45:AO46" si="33">AN45*G45</f>
        <v>914.95599999798094</v>
      </c>
      <c r="AP45" s="9" t="str">
        <f t="shared" ref="AP45:AP46" si="34">D45&amp;","&amp;C45</f>
        <v>459094.18,720807.19</v>
      </c>
    </row>
    <row r="46" spans="1:44" s="46" customFormat="1">
      <c r="A46" s="20">
        <f t="shared" si="2"/>
        <v>5</v>
      </c>
      <c r="B46" s="44"/>
      <c r="C46" s="60">
        <v>720807.51</v>
      </c>
      <c r="D46" s="60">
        <v>459082.7</v>
      </c>
      <c r="E46" s="79"/>
      <c r="F46" s="72">
        <f t="shared" si="3"/>
        <v>-39.689999999944121</v>
      </c>
      <c r="G46" s="72">
        <f t="shared" si="4"/>
        <v>-0.78999999997904524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39.69786140329893</v>
      </c>
      <c r="N46" s="22">
        <f t="shared" si="11"/>
        <v>1.9901630070742301E-2</v>
      </c>
      <c r="O46" s="22">
        <f t="shared" si="12"/>
        <v>1.1402794084841799</v>
      </c>
      <c r="P46" s="24" t="str">
        <f t="shared" si="13"/>
        <v>01</v>
      </c>
      <c r="Q46" s="25" t="str">
        <f t="shared" si="14"/>
        <v>08</v>
      </c>
      <c r="R46" s="23" t="str">
        <f t="shared" si="15"/>
        <v>N</v>
      </c>
      <c r="S46" s="25" t="str">
        <f t="shared" si="16"/>
        <v>01</v>
      </c>
      <c r="T46" s="25" t="str">
        <f t="shared" si="17"/>
        <v>08</v>
      </c>
      <c r="U46" s="24" t="str">
        <f t="shared" si="18"/>
        <v>E</v>
      </c>
      <c r="V46" s="44"/>
      <c r="W46" s="22">
        <f t="shared" si="19"/>
        <v>1.1333333333333333</v>
      </c>
      <c r="X46" s="22">
        <f t="shared" si="20"/>
        <v>181.13333333333333</v>
      </c>
      <c r="Y46" s="22">
        <f t="shared" si="21"/>
        <v>3.1613730517790621</v>
      </c>
      <c r="Z46" s="64"/>
      <c r="AA46" s="58">
        <f t="shared" si="22"/>
        <v>39.690095481464922</v>
      </c>
      <c r="AB46" s="58">
        <f t="shared" si="23"/>
        <v>0.78518830080977731</v>
      </c>
      <c r="AC46" s="64"/>
      <c r="AD46" s="82">
        <f t="shared" si="24"/>
        <v>4.8506701372915301E-4</v>
      </c>
      <c r="AE46" s="82">
        <f t="shared" si="25"/>
        <v>-9.2509405300261445E-4</v>
      </c>
      <c r="AF46" s="22">
        <f t="shared" si="26"/>
        <v>39.689610414451195</v>
      </c>
      <c r="AG46" s="22">
        <f t="shared" si="27"/>
        <v>0.78611339486277987</v>
      </c>
      <c r="AH46" s="64"/>
      <c r="AI46" s="25">
        <f t="shared" si="28"/>
        <v>5</v>
      </c>
      <c r="AJ46" s="82">
        <f t="shared" si="29"/>
        <v>720807.32630265073</v>
      </c>
      <c r="AK46" s="82">
        <f t="shared" si="30"/>
        <v>459082.72474708402</v>
      </c>
      <c r="AL46" s="66"/>
      <c r="AM46" s="9" t="str">
        <f t="shared" si="31"/>
        <v>5 - 1</v>
      </c>
      <c r="AN46" s="18">
        <f t="shared" si="32"/>
        <v>39.689999999944121</v>
      </c>
      <c r="AO46" s="18">
        <f t="shared" si="33"/>
        <v>-31.35509999912416</v>
      </c>
      <c r="AP46" s="9" t="str">
        <f t="shared" si="34"/>
        <v>459082.7,720807.51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M21" sqref="M2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80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81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58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82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83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3518.6976000018644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1759.3488000009322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3.5229471920539974E-8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4811222924.7216215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4800000000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4800000000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169.49684292993857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-6.2331650951819029E-10</v>
      </c>
      <c r="AB40" s="91">
        <f>SUM(AB42:AB65536)</f>
        <v>3.5223957306484976E-8</v>
      </c>
      <c r="AC40" s="91"/>
      <c r="AD40" s="91">
        <f>SUM(AD42:AD65536)</f>
        <v>-6.2331650951819029E-10</v>
      </c>
      <c r="AE40" s="91">
        <f>SUM(AE42:AE65536)</f>
        <v>3.5223957306484976E-8</v>
      </c>
      <c r="AF40" s="91">
        <f>SUM(AF42:AF65536)</f>
        <v>0</v>
      </c>
      <c r="AG40" s="91">
        <f>SUM(AG42:AG65536)</f>
        <v>-1.5543122344752192E-15</v>
      </c>
      <c r="AH40" s="92"/>
      <c r="AI40" s="93">
        <v>1</v>
      </c>
      <c r="AJ40" s="92">
        <f>AJ44+AF44</f>
        <v>721167.81908241136</v>
      </c>
      <c r="AK40" s="92">
        <f>AK44+AG44</f>
        <v>459127.43188247335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96.270000000018626</v>
      </c>
      <c r="G41" s="72">
        <f>IF(D42=0,D41-$D$41,D41-D42)</f>
        <v>3275.359999999986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3276.7744875868266</v>
      </c>
      <c r="N41" s="36">
        <f>IF(F41=0,,ATAN(G41/F41))</f>
        <v>1.5414125974383861</v>
      </c>
      <c r="O41" s="36">
        <f>ABS(DEGREES(N41))</f>
        <v>88.316436321517287</v>
      </c>
      <c r="P41" s="37" t="str">
        <f>TEXT(INT(O41),"00")</f>
        <v>88</v>
      </c>
      <c r="Q41" s="38" t="str">
        <f>TEXT((O41-P41)*60,"00")</f>
        <v>19</v>
      </c>
      <c r="R41" s="39" t="str">
        <f>IF(L41="",IF(F41&gt;0,"S","N"),"")</f>
        <v>S</v>
      </c>
      <c r="S41" s="25" t="str">
        <f>IF(L41="",IF(INT(Q41)=60,INT(P41+1),P41),"due")</f>
        <v>88</v>
      </c>
      <c r="T41" s="38" t="str">
        <f>IF(L41="",IF(INT(Q41)=60,"00",Q41),L41)</f>
        <v>19</v>
      </c>
      <c r="U41" s="40" t="str">
        <f>IF(L41="",IF(G41&gt;0,"W","E"),"")</f>
        <v>W</v>
      </c>
      <c r="V41" s="41"/>
      <c r="W41" s="22">
        <f>IF(S41="due",90*(I41+K41),S41+T41/60)</f>
        <v>88.316666666666663</v>
      </c>
      <c r="X41" s="22">
        <f>IF(R41="",W41,IF(R41="N",IF(U41="E",180+W41,180-W41),IF(U41="E",360-W41,W41)))</f>
        <v>88.316666666666663</v>
      </c>
      <c r="Y41" s="22">
        <f>RADIANS(X41)</f>
        <v>1.5414166177196587</v>
      </c>
      <c r="Z41" s="64"/>
      <c r="AA41" s="58">
        <f>-M41*COS(Y41)</f>
        <v>-96.256832130772082</v>
      </c>
      <c r="AB41" s="58">
        <f>-M41*SIN(Y41)</f>
        <v>-3275.3603870059947</v>
      </c>
      <c r="AC41" s="64"/>
      <c r="AD41" s="22">
        <v>0</v>
      </c>
      <c r="AE41" s="22">
        <v>0</v>
      </c>
      <c r="AF41" s="22">
        <f t="shared" ref="AF41:AG43" si="0">AA41-AD41</f>
        <v>-96.256832130772082</v>
      </c>
      <c r="AG41" s="22">
        <f t="shared" si="0"/>
        <v>-3275.3603870059947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721132.35</v>
      </c>
      <c r="D42" s="60">
        <v>459174.86</v>
      </c>
      <c r="E42" s="79"/>
      <c r="F42" s="72">
        <f>IF(C43=0,C42-$C$42,C42-C43)</f>
        <v>-1.0300000000279397</v>
      </c>
      <c r="G42" s="72">
        <f>IF(D43=0,D42-$D$42,D42-D43)</f>
        <v>51.119999999995343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51.130375512014197</v>
      </c>
      <c r="N42" s="36">
        <f>IF(F42=0,,ATAN(G42/F42))</f>
        <v>-1.5506503829115752</v>
      </c>
      <c r="O42" s="36">
        <f>ABS(DEGREES(N42))</f>
        <v>88.845722441178296</v>
      </c>
      <c r="P42" s="37" t="str">
        <f>TEXT(INT(O42),"00")</f>
        <v>88</v>
      </c>
      <c r="Q42" s="38" t="str">
        <f>TEXT((O42-P42)*60,"00")</f>
        <v>51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51</v>
      </c>
      <c r="U42" s="40" t="str">
        <f>IF(L42="",IF(G42&gt;0,"W","E"),"")</f>
        <v>W</v>
      </c>
      <c r="V42" s="44"/>
      <c r="W42" s="22">
        <f>IF(S42="due",90*(I42+K42),S42+T42/60)</f>
        <v>88.85</v>
      </c>
      <c r="X42" s="22">
        <f>IF(R42="",W42,IF(R42="N",IF(U42="E",180+W42,180-W42),IF(U42="E",360-W42,W42)))</f>
        <v>91.15</v>
      </c>
      <c r="Y42" s="22">
        <f>RADIANS(X42)</f>
        <v>1.5908676131928314</v>
      </c>
      <c r="Z42" s="64"/>
      <c r="AA42" s="58">
        <f>-M42*COS(Y42)</f>
        <v>1.026183506508046</v>
      </c>
      <c r="AB42" s="58">
        <f>-M42*SIN(Y42)</f>
        <v>-51.120076754740417</v>
      </c>
      <c r="AC42" s="64"/>
      <c r="AD42" s="82">
        <f>$AA$40/$M$40*M42</f>
        <v>-1.8802950334406322E-10</v>
      </c>
      <c r="AE42" s="82">
        <f>$AB$40/$M$40*M42</f>
        <v>1.0625650206618783E-8</v>
      </c>
      <c r="AF42" s="22">
        <f t="shared" si="0"/>
        <v>1.0261835066960756</v>
      </c>
      <c r="AG42" s="22">
        <f t="shared" si="0"/>
        <v>-51.120076765366065</v>
      </c>
      <c r="AH42" s="63"/>
      <c r="AI42" s="38">
        <f>A42</f>
        <v>1</v>
      </c>
      <c r="AJ42" s="82">
        <f t="shared" ref="AJ42:AK44" si="1">AJ41+AF41</f>
        <v>721132.36316786928</v>
      </c>
      <c r="AK42" s="82">
        <f t="shared" si="1"/>
        <v>459174.85961299395</v>
      </c>
      <c r="AL42" s="66"/>
      <c r="AM42" s="9" t="str">
        <f>IF(A43=0,A42&amp;" - 1",A42&amp;" - "&amp;A43)</f>
        <v>1 - 2</v>
      </c>
      <c r="AN42" s="18">
        <f>F42</f>
        <v>-1.0300000000279397</v>
      </c>
      <c r="AO42" s="18">
        <f>AN42*G42</f>
        <v>-52.653600001423477</v>
      </c>
      <c r="AP42" s="9" t="str">
        <f>D42&amp;","&amp;C42</f>
        <v>459174.86,721132.35</v>
      </c>
    </row>
    <row r="43" spans="1:44">
      <c r="A43" s="20">
        <f>A42+1</f>
        <v>2</v>
      </c>
      <c r="B43" s="44"/>
      <c r="C43" s="60">
        <v>721133.38</v>
      </c>
      <c r="D43" s="60">
        <v>459123.74</v>
      </c>
      <c r="E43" s="79"/>
      <c r="F43" s="72">
        <f>IF(C44=0,C43-$C$42,C43-C44)</f>
        <v>-31.489999999990687</v>
      </c>
      <c r="G43" s="72">
        <f>IF(D44=0,D43-$D$42,D43-D44)</f>
        <v>-0.63000000000465661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31.496301370151691</v>
      </c>
      <c r="N43" s="36">
        <f>IF(F43=0,,ATAN(G43/F43))</f>
        <v>2.0003682655635163E-2</v>
      </c>
      <c r="O43" s="36">
        <f>ABS(DEGREES(N43))</f>
        <v>1.1461265908869414</v>
      </c>
      <c r="P43" s="37" t="str">
        <f>TEXT(INT(O43),"00")</f>
        <v>01</v>
      </c>
      <c r="Q43" s="38" t="str">
        <f>TEXT((O43-P43)*60,"00")</f>
        <v>09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09</v>
      </c>
      <c r="U43" s="40" t="str">
        <f>IF(L43="",IF(G43&gt;0,"W","E"),"")</f>
        <v>E</v>
      </c>
      <c r="V43" s="44"/>
      <c r="W43" s="22">
        <f>IF(S43="due",90*(I43+K43),S43+T43/60)</f>
        <v>1.1499999999999999</v>
      </c>
      <c r="X43" s="22">
        <f>IF(R43="",W43,IF(R43="N",IF(U43="E",180+W43,180-W43),IF(U43="E",360-W43,W43)))</f>
        <v>181.15</v>
      </c>
      <c r="Y43" s="22">
        <f>RADIANS(X43)</f>
        <v>3.161663939987728</v>
      </c>
      <c r="Z43" s="64"/>
      <c r="AA43" s="58">
        <f>-M43*COS(Y43)</f>
        <v>31.48995733767423</v>
      </c>
      <c r="AB43" s="58">
        <f>-M43*SIN(Y43)</f>
        <v>0.63212884040841477</v>
      </c>
      <c r="AC43" s="64"/>
      <c r="AD43" s="82">
        <f>$AA$40/$M$40*M43</f>
        <v>-1.158261374867666E-10</v>
      </c>
      <c r="AE43" s="82">
        <f>$AB$40/$M$40*M43</f>
        <v>6.5453984605069462E-9</v>
      </c>
      <c r="AF43" s="22">
        <f t="shared" si="0"/>
        <v>31.489957337790056</v>
      </c>
      <c r="AG43" s="22">
        <f t="shared" si="0"/>
        <v>0.63212883386301633</v>
      </c>
      <c r="AH43" s="64"/>
      <c r="AI43" s="25">
        <f>A43</f>
        <v>2</v>
      </c>
      <c r="AJ43" s="82">
        <f t="shared" si="1"/>
        <v>721133.38935137598</v>
      </c>
      <c r="AK43" s="82">
        <f t="shared" si="1"/>
        <v>459123.73953622859</v>
      </c>
      <c r="AL43" s="66"/>
      <c r="AM43" s="9" t="str">
        <f>IF(A44=0,A43&amp;" - 1",A43&amp;" - "&amp;A44)</f>
        <v>2 - 3</v>
      </c>
      <c r="AN43" s="18">
        <f>AN42+F42+F43</f>
        <v>-33.550000000046566</v>
      </c>
      <c r="AO43" s="18">
        <f>AN43*G43</f>
        <v>21.136500000185567</v>
      </c>
      <c r="AP43" s="9" t="str">
        <f>D43&amp;","&amp;C43</f>
        <v>459123.74,721133.38</v>
      </c>
    </row>
    <row r="44" spans="1:44" s="46" customFormat="1">
      <c r="A44" s="20">
        <f>A43+1</f>
        <v>3</v>
      </c>
      <c r="B44" s="44"/>
      <c r="C44" s="60">
        <v>721164.87</v>
      </c>
      <c r="D44" s="60">
        <v>459124.37</v>
      </c>
      <c r="E44" s="79"/>
      <c r="F44" s="72">
        <f>IF(C45=0,C44-$C$42,C44-C45)</f>
        <v>-2.940000000060536</v>
      </c>
      <c r="G44" s="72">
        <f>IF(D45=0,D44-$D$42,D44-D45)</f>
        <v>-3.0599999999976717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4.2434891304611231</v>
      </c>
      <c r="N44" s="22">
        <f>IF(F44=0,,ATAN(G44/F44))</f>
        <v>0.80539549735993166</v>
      </c>
      <c r="O44" s="22">
        <f>ABS(DEGREES(N44))</f>
        <v>46.145762837563922</v>
      </c>
      <c r="P44" s="24" t="str">
        <f>TEXT(INT(O44),"00")</f>
        <v>46</v>
      </c>
      <c r="Q44" s="25" t="str">
        <f>TEXT((O44-P44)*60,"00")</f>
        <v>09</v>
      </c>
      <c r="R44" s="23" t="str">
        <f>IF(L44="",IF(F44&gt;0,"S","N"),"")</f>
        <v>N</v>
      </c>
      <c r="S44" s="25" t="str">
        <f>IF(L44="",IF(INT(Q44)=60,INT(P44+1),P44),"due")</f>
        <v>46</v>
      </c>
      <c r="T44" s="25" t="str">
        <f>IF(L44="",IF(INT(Q44)=60,"00",Q44),L44)</f>
        <v>09</v>
      </c>
      <c r="U44" s="24" t="str">
        <f>IF(L44="",IF(G44&gt;0,"W","E"),"")</f>
        <v>E</v>
      </c>
      <c r="V44" s="44"/>
      <c r="W44" s="22">
        <f>IF(S44="due",90*(I44+K44),S44+T44/60)</f>
        <v>46.15</v>
      </c>
      <c r="X44" s="22">
        <f>IF(R44="",W44,IF(R44="N",IF(U44="E",180+W44,180-W44),IF(U44="E",360-W44,W44)))</f>
        <v>226.15</v>
      </c>
      <c r="Y44" s="22">
        <f>RADIANS(X44)</f>
        <v>3.9470621033851763</v>
      </c>
      <c r="Z44" s="64"/>
      <c r="AA44" s="58">
        <f>-M44*COS(Y44)</f>
        <v>2.939773697568886</v>
      </c>
      <c r="AB44" s="58">
        <f>-M44*SIN(Y44)</f>
        <v>3.0602174117901915</v>
      </c>
      <c r="AC44" s="64"/>
      <c r="AD44" s="82">
        <f>$AA$40/$M$40*M44</f>
        <v>-1.5605227727284174E-11</v>
      </c>
      <c r="AE44" s="82">
        <f>$AB$40/$M$40*M44</f>
        <v>8.8185996492973053E-10</v>
      </c>
      <c r="AF44" s="22">
        <f>AA44-AD44</f>
        <v>2.9397736975844913</v>
      </c>
      <c r="AG44" s="22">
        <f>AB44-AE44</f>
        <v>3.0602174109083315</v>
      </c>
      <c r="AH44" s="64"/>
      <c r="AI44" s="25">
        <f>A44</f>
        <v>3</v>
      </c>
      <c r="AJ44" s="82">
        <f t="shared" si="1"/>
        <v>721164.87930871372</v>
      </c>
      <c r="AK44" s="82">
        <f t="shared" si="1"/>
        <v>459124.37166506244</v>
      </c>
      <c r="AL44" s="66"/>
      <c r="AM44" s="9" t="str">
        <f>IF(A45=0,A44&amp;" - 1",A44&amp;" - "&amp;A45)</f>
        <v>3 - 4</v>
      </c>
      <c r="AN44" s="18">
        <f>AN43+F43+F44</f>
        <v>-67.980000000097789</v>
      </c>
      <c r="AO44" s="18">
        <f>AN44*G44</f>
        <v>208.01880000014094</v>
      </c>
      <c r="AP44" s="9" t="str">
        <f>D44&amp;","&amp;C44</f>
        <v>459124.37,721164.87</v>
      </c>
    </row>
    <row r="45" spans="1:44" s="46" customFormat="1">
      <c r="A45" s="20">
        <f t="shared" ref="A45:A46" si="2">A44+1</f>
        <v>4</v>
      </c>
      <c r="B45" s="44"/>
      <c r="C45" s="60">
        <v>721167.81</v>
      </c>
      <c r="D45" s="60">
        <v>459127.43</v>
      </c>
      <c r="E45" s="79"/>
      <c r="F45" s="72">
        <f t="shared" ref="F45:F46" si="3">IF(C46=0,C45-$C$42,C45-C46)</f>
        <v>0.97000000008847564</v>
      </c>
      <c r="G45" s="72">
        <f t="shared" ref="G45:G46" si="4">IF(D46=0,D45-$D$42,D45-D46)</f>
        <v>-48.119999999995343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48.129775607203108</v>
      </c>
      <c r="N45" s="22">
        <f t="shared" ref="N45:N46" si="11">IF(F45=0,,ATAN(G45/F45))</f>
        <v>-1.550641117982728</v>
      </c>
      <c r="O45" s="22">
        <f t="shared" ref="O45:O46" si="12">ABS(DEGREES(N45))</f>
        <v>88.845191599857856</v>
      </c>
      <c r="P45" s="24" t="str">
        <f t="shared" ref="P45:P46" si="13">TEXT(INT(O45),"00")</f>
        <v>88</v>
      </c>
      <c r="Q45" s="25" t="str">
        <f t="shared" ref="Q45:Q46" si="14">TEXT((O45-P45)*60,"00")</f>
        <v>51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51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88.85</v>
      </c>
      <c r="X45" s="22">
        <f t="shared" ref="X45:X46" si="20">IF(R45="",W45,IF(R45="N",IF(U45="E",180+W45,180-W45),IF(U45="E",360-W45,W45)))</f>
        <v>271.14999999999998</v>
      </c>
      <c r="Y45" s="22">
        <f t="shared" ref="Y45:Y46" si="21">RADIANS(X45)</f>
        <v>4.7324602667826241</v>
      </c>
      <c r="Z45" s="64"/>
      <c r="AA45" s="58">
        <f t="shared" ref="AA45:AA46" si="22">-M45*COS(Y45)</f>
        <v>-0.96596165010441704</v>
      </c>
      <c r="AB45" s="58">
        <f t="shared" ref="AB45:AB46" si="23">-M45*SIN(Y45)</f>
        <v>48.120081235283159</v>
      </c>
      <c r="AC45" s="64"/>
      <c r="AD45" s="82">
        <f t="shared" ref="AD45:AD46" si="24">$AA$40/$M$40*M45</f>
        <v>-1.7699494112569457E-10</v>
      </c>
      <c r="AE45" s="82">
        <f t="shared" ref="AE45:AE46" si="25">$AB$40/$M$40*M45</f>
        <v>1.0002081052681226E-8</v>
      </c>
      <c r="AF45" s="22">
        <f t="shared" ref="AF45:AF46" si="26">AA45-AD45</f>
        <v>-0.96596164992742206</v>
      </c>
      <c r="AG45" s="22">
        <f t="shared" ref="AG45:AG46" si="27">AB45-AE45</f>
        <v>48.120081225281076</v>
      </c>
      <c r="AH45" s="64"/>
      <c r="AI45" s="25">
        <f t="shared" ref="AI45:AI46" si="28">A45</f>
        <v>4</v>
      </c>
      <c r="AJ45" s="82">
        <f t="shared" ref="AJ45:AJ46" si="29">AJ44+AF44</f>
        <v>721167.81908241136</v>
      </c>
      <c r="AK45" s="82">
        <f t="shared" ref="AK45:AK46" si="30">AK44+AG44</f>
        <v>459127.43188247335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-69.950000000069849</v>
      </c>
      <c r="AO45" s="18">
        <f t="shared" ref="AO45:AO46" si="33">AN45*G45</f>
        <v>3365.9940000030356</v>
      </c>
      <c r="AP45" s="9" t="str">
        <f t="shared" ref="AP45:AP46" si="34">D45&amp;","&amp;C45</f>
        <v>459127.43,721167.81</v>
      </c>
    </row>
    <row r="46" spans="1:44" s="46" customFormat="1">
      <c r="A46" s="20">
        <f t="shared" si="2"/>
        <v>5</v>
      </c>
      <c r="B46" s="44"/>
      <c r="C46" s="60">
        <v>721166.84</v>
      </c>
      <c r="D46" s="60">
        <v>459175.55</v>
      </c>
      <c r="E46" s="79"/>
      <c r="F46" s="72">
        <f t="shared" si="3"/>
        <v>34.489999999990687</v>
      </c>
      <c r="G46" s="72">
        <f t="shared" si="4"/>
        <v>0.69000000000232831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34.496901310108434</v>
      </c>
      <c r="N46" s="22">
        <f t="shared" si="11"/>
        <v>2.0003130436221626E-2</v>
      </c>
      <c r="O46" s="22">
        <f t="shared" si="12"/>
        <v>1.1460949510451806</v>
      </c>
      <c r="P46" s="24" t="str">
        <f t="shared" si="13"/>
        <v>01</v>
      </c>
      <c r="Q46" s="25" t="str">
        <f t="shared" si="14"/>
        <v>09</v>
      </c>
      <c r="R46" s="23" t="str">
        <f t="shared" si="15"/>
        <v>S</v>
      </c>
      <c r="S46" s="25" t="str">
        <f t="shared" si="16"/>
        <v>01</v>
      </c>
      <c r="T46" s="25" t="str">
        <f t="shared" si="17"/>
        <v>09</v>
      </c>
      <c r="U46" s="24" t="str">
        <f t="shared" si="18"/>
        <v>W</v>
      </c>
      <c r="V46" s="44"/>
      <c r="W46" s="22">
        <f t="shared" si="19"/>
        <v>1.1499999999999999</v>
      </c>
      <c r="X46" s="22">
        <f t="shared" si="20"/>
        <v>1.1499999999999999</v>
      </c>
      <c r="Y46" s="22">
        <f t="shared" si="21"/>
        <v>2.007128639793479E-2</v>
      </c>
      <c r="Z46" s="64"/>
      <c r="AA46" s="58">
        <f t="shared" si="22"/>
        <v>-34.489952892270061</v>
      </c>
      <c r="AB46" s="58">
        <f t="shared" si="23"/>
        <v>-0.69235069751738876</v>
      </c>
      <c r="AC46" s="64"/>
      <c r="AD46" s="82">
        <f t="shared" si="24"/>
        <v>-1.2686069983438167E-10</v>
      </c>
      <c r="AE46" s="82">
        <f t="shared" si="25"/>
        <v>7.1689676217482905E-9</v>
      </c>
      <c r="AF46" s="22">
        <f t="shared" si="26"/>
        <v>-34.489952892143201</v>
      </c>
      <c r="AG46" s="22">
        <f t="shared" si="27"/>
        <v>-0.6923507046863564</v>
      </c>
      <c r="AH46" s="64"/>
      <c r="AI46" s="25">
        <f t="shared" si="28"/>
        <v>5</v>
      </c>
      <c r="AJ46" s="82">
        <f t="shared" si="29"/>
        <v>721166.85312076146</v>
      </c>
      <c r="AK46" s="82">
        <f t="shared" si="30"/>
        <v>459175.55196369864</v>
      </c>
      <c r="AL46" s="66"/>
      <c r="AM46" s="9" t="str">
        <f t="shared" si="31"/>
        <v>5 - 1</v>
      </c>
      <c r="AN46" s="18">
        <f t="shared" si="32"/>
        <v>-34.489999999990687</v>
      </c>
      <c r="AO46" s="18">
        <f t="shared" si="33"/>
        <v>-23.798100000073877</v>
      </c>
      <c r="AP46" s="9" t="str">
        <f t="shared" si="34"/>
        <v>459175.55,721166.84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M24" sqref="M24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84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85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58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82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86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3519.6974999966556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1759.8487499983278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5.4789238991319782E-3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30939.224895404874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31000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31000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169.51365870005284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5.4746081809420311E-3</v>
      </c>
      <c r="AB40" s="91">
        <f>SUM(AB42:AB65536)</f>
        <v>-2.174220725734699E-4</v>
      </c>
      <c r="AC40" s="91"/>
      <c r="AD40" s="91">
        <f>SUM(AD42:AD65536)</f>
        <v>5.4746081809420302E-3</v>
      </c>
      <c r="AE40" s="91">
        <f>SUM(AE42:AE65536)</f>
        <v>-2.174220725734699E-4</v>
      </c>
      <c r="AF40" s="91">
        <f>SUM(AF42:AF65536)</f>
        <v>-5.773159728050814E-15</v>
      </c>
      <c r="AG40" s="91">
        <f>SUM(AG42:AG65536)</f>
        <v>0</v>
      </c>
      <c r="AH40" s="92"/>
      <c r="AI40" s="93">
        <v>1</v>
      </c>
      <c r="AJ40" s="92">
        <f>AJ44+AF44</f>
        <v>721101.89206688362</v>
      </c>
      <c r="AK40" s="92">
        <f>AK44+AG44</f>
        <v>459123.10710074787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96.270000000018626</v>
      </c>
      <c r="G41" s="72">
        <f>IF(D42=0,D41-$D$41,D41-D42)</f>
        <v>3275.359999999986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3276.7744875868266</v>
      </c>
      <c r="N41" s="36">
        <f>IF(F41=0,,ATAN(G41/F41))</f>
        <v>1.5414125974383861</v>
      </c>
      <c r="O41" s="36">
        <f>ABS(DEGREES(N41))</f>
        <v>88.316436321517287</v>
      </c>
      <c r="P41" s="37" t="str">
        <f>TEXT(INT(O41),"00")</f>
        <v>88</v>
      </c>
      <c r="Q41" s="38" t="str">
        <f>TEXT((O41-P41)*60,"00")</f>
        <v>19</v>
      </c>
      <c r="R41" s="39" t="str">
        <f>IF(L41="",IF(F41&gt;0,"S","N"),"")</f>
        <v>S</v>
      </c>
      <c r="S41" s="25" t="str">
        <f>IF(L41="",IF(INT(Q41)=60,INT(P41+1),P41),"due")</f>
        <v>88</v>
      </c>
      <c r="T41" s="38" t="str">
        <f>IF(L41="",IF(INT(Q41)=60,"00",Q41),L41)</f>
        <v>19</v>
      </c>
      <c r="U41" s="40" t="str">
        <f>IF(L41="",IF(G41&gt;0,"W","E"),"")</f>
        <v>W</v>
      </c>
      <c r="V41" s="41"/>
      <c r="W41" s="22">
        <f>IF(S41="due",90*(I41+K41),S41+T41/60)</f>
        <v>88.316666666666663</v>
      </c>
      <c r="X41" s="22">
        <f>IF(R41="",W41,IF(R41="N",IF(U41="E",180+W41,180-W41),IF(U41="E",360-W41,W41)))</f>
        <v>88.316666666666663</v>
      </c>
      <c r="Y41" s="22">
        <f>RADIANS(X41)</f>
        <v>1.5414166177196587</v>
      </c>
      <c r="Z41" s="64"/>
      <c r="AA41" s="58">
        <f>-M41*COS(Y41)</f>
        <v>-96.256832130772082</v>
      </c>
      <c r="AB41" s="58">
        <f>-M41*SIN(Y41)</f>
        <v>-3275.3603870059947</v>
      </c>
      <c r="AC41" s="64"/>
      <c r="AD41" s="22">
        <v>0</v>
      </c>
      <c r="AE41" s="22">
        <v>0</v>
      </c>
      <c r="AF41" s="22">
        <f t="shared" ref="AF41:AG43" si="0">AA41-AD41</f>
        <v>-96.256832130772082</v>
      </c>
      <c r="AG41" s="22">
        <f t="shared" si="0"/>
        <v>-3275.3603870059947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721132.35</v>
      </c>
      <c r="D42" s="60">
        <v>459174.86</v>
      </c>
      <c r="E42" s="79"/>
      <c r="F42" s="72">
        <f>IF(C43=0,C42-$C$42,C42-C43)</f>
        <v>34.489999999990687</v>
      </c>
      <c r="G42" s="72">
        <f>IF(D43=0,D42-$D$42,D42-D43)</f>
        <v>0.69000000000232831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34.496901310108434</v>
      </c>
      <c r="N42" s="36">
        <f>IF(F42=0,,ATAN(G42/F42))</f>
        <v>2.0003130436221626E-2</v>
      </c>
      <c r="O42" s="36">
        <f>ABS(DEGREES(N42))</f>
        <v>1.1460949510451806</v>
      </c>
      <c r="P42" s="37" t="str">
        <f>TEXT(INT(O42),"00")</f>
        <v>01</v>
      </c>
      <c r="Q42" s="38" t="str">
        <f>TEXT((O42-P42)*60,"00")</f>
        <v>09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09</v>
      </c>
      <c r="U42" s="40" t="str">
        <f>IF(L42="",IF(G42&gt;0,"W","E"),"")</f>
        <v>W</v>
      </c>
      <c r="V42" s="44"/>
      <c r="W42" s="22">
        <f>IF(S42="due",90*(I42+K42),S42+T42/60)</f>
        <v>1.1499999999999999</v>
      </c>
      <c r="X42" s="22">
        <f>IF(R42="",W42,IF(R42="N",IF(U42="E",180+W42,180-W42),IF(U42="E",360-W42,W42)))</f>
        <v>1.1499999999999999</v>
      </c>
      <c r="Y42" s="22">
        <f>RADIANS(X42)</f>
        <v>2.007128639793479E-2</v>
      </c>
      <c r="Z42" s="64"/>
      <c r="AA42" s="58">
        <f>-M42*COS(Y42)</f>
        <v>-34.489952892270061</v>
      </c>
      <c r="AB42" s="58">
        <f>-M42*SIN(Y42)</f>
        <v>-0.69235069751738876</v>
      </c>
      <c r="AC42" s="64"/>
      <c r="AD42" s="82">
        <f>$AA$40/$M$40*M42</f>
        <v>1.1141109193073574E-3</v>
      </c>
      <c r="AE42" s="82">
        <f>$AB$40/$M$40*M42</f>
        <v>-4.4246509913857974E-5</v>
      </c>
      <c r="AF42" s="22">
        <f t="shared" si="0"/>
        <v>-34.491067003189372</v>
      </c>
      <c r="AG42" s="22">
        <f t="shared" si="0"/>
        <v>-0.6923064510074749</v>
      </c>
      <c r="AH42" s="63"/>
      <c r="AI42" s="38">
        <f>A42</f>
        <v>1</v>
      </c>
      <c r="AJ42" s="82">
        <f t="shared" ref="AJ42:AK44" si="1">AJ41+AF41</f>
        <v>721132.36316786928</v>
      </c>
      <c r="AK42" s="82">
        <f t="shared" si="1"/>
        <v>459174.85961299395</v>
      </c>
      <c r="AL42" s="66"/>
      <c r="AM42" s="9" t="str">
        <f>IF(A43=0,A42&amp;" - 1",A42&amp;" - "&amp;A43)</f>
        <v>1 - 2</v>
      </c>
      <c r="AN42" s="18">
        <f>F42</f>
        <v>34.489999999990687</v>
      </c>
      <c r="AO42" s="18">
        <f>AN42*G42</f>
        <v>23.798100000073877</v>
      </c>
      <c r="AP42" s="9" t="str">
        <f>D42&amp;","&amp;C42</f>
        <v>459174.86,721132.35</v>
      </c>
    </row>
    <row r="43" spans="1:44">
      <c r="A43" s="20">
        <f>A42+1</f>
        <v>2</v>
      </c>
      <c r="B43" s="44"/>
      <c r="C43" s="60">
        <v>721097.86</v>
      </c>
      <c r="D43" s="60">
        <v>459174.17</v>
      </c>
      <c r="E43" s="79"/>
      <c r="F43" s="72">
        <f>IF(C44=0,C43-$C$42,C43-C44)</f>
        <v>-0.95000000006984919</v>
      </c>
      <c r="G43" s="72">
        <f>IF(D44=0,D43-$D$42,D43-D44)</f>
        <v>48.119999999995343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48.12937668409684</v>
      </c>
      <c r="N43" s="36">
        <f>IF(F43=0,,ATAN(G43/F43))</f>
        <v>-1.5510565802177412</v>
      </c>
      <c r="O43" s="36">
        <f>ABS(DEGREES(N43))</f>
        <v>88.868995832471185</v>
      </c>
      <c r="P43" s="37" t="str">
        <f>TEXT(INT(O43),"00")</f>
        <v>88</v>
      </c>
      <c r="Q43" s="38" t="str">
        <f>TEXT((O43-P43)*60,"00")</f>
        <v>52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52</v>
      </c>
      <c r="U43" s="40" t="str">
        <f>IF(L43="",IF(G43&gt;0,"W","E"),"")</f>
        <v>W</v>
      </c>
      <c r="V43" s="44"/>
      <c r="W43" s="22">
        <f>IF(S43="due",90*(I43+K43),S43+T43/60)</f>
        <v>88.86666666666666</v>
      </c>
      <c r="X43" s="22">
        <f>IF(R43="",W43,IF(R43="N",IF(U43="E",180+W43,180-W43),IF(U43="E",360-W43,W43)))</f>
        <v>91.13333333333334</v>
      </c>
      <c r="Y43" s="22">
        <f>RADIANS(X43)</f>
        <v>1.5905767249841658</v>
      </c>
      <c r="Z43" s="64"/>
      <c r="AA43" s="58">
        <f>-M43*COS(Y43)</f>
        <v>0.95195615485925944</v>
      </c>
      <c r="AB43" s="58">
        <f>-M43*SIN(Y43)</f>
        <v>-48.1199613412034</v>
      </c>
      <c r="AC43" s="64"/>
      <c r="AD43" s="82">
        <f>$AA$40/$M$40*M43</f>
        <v>1.554384946670466E-3</v>
      </c>
      <c r="AE43" s="82">
        <f>$AB$40/$M$40*M43</f>
        <v>-6.1731832765416625E-5</v>
      </c>
      <c r="AF43" s="22">
        <f t="shared" si="0"/>
        <v>0.95040176991258896</v>
      </c>
      <c r="AG43" s="22">
        <f t="shared" si="0"/>
        <v>-48.119899609370634</v>
      </c>
      <c r="AH43" s="64"/>
      <c r="AI43" s="25">
        <f>A43</f>
        <v>2</v>
      </c>
      <c r="AJ43" s="82">
        <f t="shared" si="1"/>
        <v>721097.87210086605</v>
      </c>
      <c r="AK43" s="82">
        <f t="shared" si="1"/>
        <v>459174.16730654292</v>
      </c>
      <c r="AL43" s="66"/>
      <c r="AM43" s="9" t="str">
        <f>IF(A44=0,A43&amp;" - 1",A43&amp;" - "&amp;A44)</f>
        <v>2 - 3</v>
      </c>
      <c r="AN43" s="18">
        <f>AN42+F42+F43</f>
        <v>68.029999999911524</v>
      </c>
      <c r="AO43" s="18">
        <f>AN43*G43</f>
        <v>3273.6035999954256</v>
      </c>
      <c r="AP43" s="9" t="str">
        <f>D43&amp;","&amp;C43</f>
        <v>459174.17,721097.86</v>
      </c>
    </row>
    <row r="44" spans="1:44" s="46" customFormat="1">
      <c r="A44" s="20">
        <f>A43+1</f>
        <v>3</v>
      </c>
      <c r="B44" s="44"/>
      <c r="C44" s="60">
        <v>721098.81</v>
      </c>
      <c r="D44" s="60">
        <v>459126.05</v>
      </c>
      <c r="E44" s="79"/>
      <c r="F44" s="72">
        <f>IF(C45=0,C44-$C$42,C44-C45)</f>
        <v>-3.0699999999487773</v>
      </c>
      <c r="G44" s="72">
        <f>IF(D45=0,D44-$D$42,D44-D45)</f>
        <v>2.9400000000023283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4.2507058237073032</v>
      </c>
      <c r="N44" s="22">
        <f>IF(F44=0,,ATAN(G44/F44))</f>
        <v>-0.76377092035513161</v>
      </c>
      <c r="O44" s="22">
        <f>ABS(DEGREES(N44))</f>
        <v>43.760850251171583</v>
      </c>
      <c r="P44" s="24" t="str">
        <f>TEXT(INT(O44),"00")</f>
        <v>43</v>
      </c>
      <c r="Q44" s="25" t="str">
        <f>TEXT((O44-P44)*60,"00")</f>
        <v>46</v>
      </c>
      <c r="R44" s="23" t="str">
        <f>IF(L44="",IF(F44&gt;0,"S","N"),"")</f>
        <v>N</v>
      </c>
      <c r="S44" s="25" t="str">
        <f>IF(L44="",IF(INT(Q44)=60,INT(P44+1),P44),"due")</f>
        <v>43</v>
      </c>
      <c r="T44" s="25" t="str">
        <f>IF(L44="",IF(INT(Q44)=60,"00",Q44),L44)</f>
        <v>46</v>
      </c>
      <c r="U44" s="24" t="str">
        <f>IF(L44="",IF(G44&gt;0,"W","E"),"")</f>
        <v>W</v>
      </c>
      <c r="V44" s="44"/>
      <c r="W44" s="22">
        <f>IF(S44="due",90*(I44+K44),S44+T44/60)</f>
        <v>43.766666666666666</v>
      </c>
      <c r="X44" s="22">
        <f>IF(R44="",W44,IF(R44="N",IF(U44="E",180+W44,180-W44),IF(U44="E",360-W44,W44)))</f>
        <v>136.23333333333335</v>
      </c>
      <c r="Y44" s="22">
        <f>RADIANS(X44)</f>
        <v>2.3777202176336085</v>
      </c>
      <c r="Z44" s="64"/>
      <c r="AA44" s="58">
        <f>-M44*COS(Y44)</f>
        <v>3.0697015282633777</v>
      </c>
      <c r="AB44" s="58">
        <f>-M44*SIN(Y44)</f>
        <v>-2.9403116377480574</v>
      </c>
      <c r="AC44" s="64"/>
      <c r="AD44" s="82">
        <f>$AA$40/$M$40*M44</f>
        <v>1.3728067139665061E-4</v>
      </c>
      <c r="AE44" s="82">
        <f>$AB$40/$M$40*M44</f>
        <v>-5.4520519300800884E-6</v>
      </c>
      <c r="AF44" s="22">
        <f>AA44-AD44</f>
        <v>3.0695642475919809</v>
      </c>
      <c r="AG44" s="22">
        <f>AB44-AE44</f>
        <v>-2.9403061856961275</v>
      </c>
      <c r="AH44" s="64"/>
      <c r="AI44" s="25">
        <f>A44</f>
        <v>3</v>
      </c>
      <c r="AJ44" s="82">
        <f t="shared" si="1"/>
        <v>721098.822502636</v>
      </c>
      <c r="AK44" s="82">
        <f t="shared" si="1"/>
        <v>459126.04740693356</v>
      </c>
      <c r="AL44" s="66"/>
      <c r="AM44" s="9" t="str">
        <f>IF(A45=0,A44&amp;" - 1",A44&amp;" - "&amp;A45)</f>
        <v>3 - 4</v>
      </c>
      <c r="AN44" s="18">
        <f>AN43+F43+F44</f>
        <v>64.009999999892898</v>
      </c>
      <c r="AO44" s="18">
        <f>AN44*G44</f>
        <v>188.18939999983417</v>
      </c>
      <c r="AP44" s="9" t="str">
        <f>D44&amp;","&amp;C44</f>
        <v>459126.05,721098.81</v>
      </c>
    </row>
    <row r="45" spans="1:44" s="46" customFormat="1">
      <c r="A45" s="20">
        <f t="shared" ref="A45:A46" si="2">A44+1</f>
        <v>4</v>
      </c>
      <c r="B45" s="44"/>
      <c r="C45" s="60">
        <v>721101.88</v>
      </c>
      <c r="D45" s="60">
        <v>459123.11</v>
      </c>
      <c r="E45" s="79"/>
      <c r="F45" s="72">
        <f t="shared" ref="F45:F46" si="3">IF(C46=0,C45-$C$42,C45-C46)</f>
        <v>-31.5</v>
      </c>
      <c r="G45" s="72">
        <f t="shared" ref="G45:G46" si="4">IF(D46=0,D45-$D$42,D45-D46)</f>
        <v>-0.63000000000465661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31.506299370126062</v>
      </c>
      <c r="N45" s="22">
        <f t="shared" ref="N45:N46" si="11">IF(F45=0,,ATAN(G45/F45))</f>
        <v>1.9997333973298306E-2</v>
      </c>
      <c r="O45" s="22">
        <f t="shared" ref="O45:O46" si="12">ABS(DEGREES(N45))</f>
        <v>1.1457628381835703</v>
      </c>
      <c r="P45" s="24" t="str">
        <f t="shared" ref="P45:P46" si="13">TEXT(INT(O45),"00")</f>
        <v>01</v>
      </c>
      <c r="Q45" s="25" t="str">
        <f t="shared" ref="Q45:Q46" si="14">TEXT((O45-P45)*60,"00")</f>
        <v>09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09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1.1499999999999999</v>
      </c>
      <c r="X45" s="22">
        <f t="shared" ref="X45:X46" si="20">IF(R45="",W45,IF(R45="N",IF(U45="E",180+W45,180-W45),IF(U45="E",360-W45,W45)))</f>
        <v>181.15</v>
      </c>
      <c r="Y45" s="22">
        <f t="shared" ref="Y45:Y46" si="21">RADIANS(X45)</f>
        <v>3.161663939987728</v>
      </c>
      <c r="Z45" s="64"/>
      <c r="AA45" s="58">
        <f t="shared" ref="AA45:AA46" si="22">-M45*COS(Y45)</f>
        <v>31.499953323836383</v>
      </c>
      <c r="AB45" s="58">
        <f t="shared" ref="AB45:AB46" si="23">-M45*SIN(Y45)</f>
        <v>0.63232949965585872</v>
      </c>
      <c r="AC45" s="64"/>
      <c r="AD45" s="82">
        <f t="shared" ref="AD45:AD46" si="24">$AA$40/$M$40*M45</f>
        <v>1.0175265262140621E-3</v>
      </c>
      <c r="AE45" s="82">
        <f t="shared" ref="AE45:AE46" si="25">$AB$40/$M$40*M45</f>
        <v>-4.0410695873741308E-5</v>
      </c>
      <c r="AF45" s="22">
        <f t="shared" ref="AF45:AF46" si="26">AA45-AD45</f>
        <v>31.498935797310168</v>
      </c>
      <c r="AG45" s="22">
        <f t="shared" ref="AG45:AG46" si="27">AB45-AE45</f>
        <v>0.63236991035173251</v>
      </c>
      <c r="AH45" s="64"/>
      <c r="AI45" s="25">
        <f t="shared" ref="AI45:AI46" si="28">A45</f>
        <v>4</v>
      </c>
      <c r="AJ45" s="82">
        <f t="shared" ref="AJ45:AJ46" si="29">AJ44+AF44</f>
        <v>721101.89206688362</v>
      </c>
      <c r="AK45" s="82">
        <f t="shared" ref="AK45:AK46" si="30">AK44+AG44</f>
        <v>459123.10710074787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29.439999999944121</v>
      </c>
      <c r="AO45" s="18">
        <f t="shared" ref="AO45:AO46" si="33">AN45*G45</f>
        <v>-18.547200000101888</v>
      </c>
      <c r="AP45" s="9" t="str">
        <f t="shared" ref="AP45:AP46" si="34">D45&amp;","&amp;C45</f>
        <v>459123.11,721101.88</v>
      </c>
    </row>
    <row r="46" spans="1:44" s="46" customFormat="1">
      <c r="A46" s="20">
        <f t="shared" si="2"/>
        <v>5</v>
      </c>
      <c r="B46" s="44"/>
      <c r="C46" s="60">
        <v>721133.38</v>
      </c>
      <c r="D46" s="60">
        <v>459123.74</v>
      </c>
      <c r="E46" s="79"/>
      <c r="F46" s="72">
        <f t="shared" si="3"/>
        <v>1.0300000000279397</v>
      </c>
      <c r="G46" s="72">
        <f t="shared" si="4"/>
        <v>-51.119999999995343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51.130375512014197</v>
      </c>
      <c r="N46" s="22">
        <f t="shared" si="11"/>
        <v>-1.5506503829115752</v>
      </c>
      <c r="O46" s="22">
        <f t="shared" si="12"/>
        <v>88.845722441178296</v>
      </c>
      <c r="P46" s="24" t="str">
        <f t="shared" si="13"/>
        <v>88</v>
      </c>
      <c r="Q46" s="25" t="str">
        <f t="shared" si="14"/>
        <v>51</v>
      </c>
      <c r="R46" s="23" t="str">
        <f t="shared" si="15"/>
        <v>S</v>
      </c>
      <c r="S46" s="25" t="str">
        <f t="shared" si="16"/>
        <v>88</v>
      </c>
      <c r="T46" s="25" t="str">
        <f t="shared" si="17"/>
        <v>51</v>
      </c>
      <c r="U46" s="24" t="str">
        <f t="shared" si="18"/>
        <v>E</v>
      </c>
      <c r="V46" s="44"/>
      <c r="W46" s="22">
        <f t="shared" si="19"/>
        <v>88.85</v>
      </c>
      <c r="X46" s="22">
        <f t="shared" si="20"/>
        <v>271.14999999999998</v>
      </c>
      <c r="Y46" s="22">
        <f t="shared" si="21"/>
        <v>4.7324602667826241</v>
      </c>
      <c r="Z46" s="64"/>
      <c r="AA46" s="58">
        <f t="shared" si="22"/>
        <v>-1.0261835065080169</v>
      </c>
      <c r="AB46" s="58">
        <f t="shared" si="23"/>
        <v>51.120076754740417</v>
      </c>
      <c r="AC46" s="64"/>
      <c r="AD46" s="82">
        <f t="shared" si="24"/>
        <v>1.6513051173534948E-3</v>
      </c>
      <c r="AE46" s="82">
        <f t="shared" si="25"/>
        <v>-6.5580982090373901E-5</v>
      </c>
      <c r="AF46" s="22">
        <f t="shared" si="26"/>
        <v>-1.0278348116253704</v>
      </c>
      <c r="AG46" s="22">
        <f t="shared" si="27"/>
        <v>51.120142335722505</v>
      </c>
      <c r="AH46" s="64"/>
      <c r="AI46" s="25">
        <f t="shared" si="28"/>
        <v>5</v>
      </c>
      <c r="AJ46" s="82">
        <f t="shared" si="29"/>
        <v>721133.39100268099</v>
      </c>
      <c r="AK46" s="82">
        <f t="shared" si="30"/>
        <v>459123.73947065824</v>
      </c>
      <c r="AL46" s="66"/>
      <c r="AM46" s="9" t="str">
        <f t="shared" si="31"/>
        <v>5 - 1</v>
      </c>
      <c r="AN46" s="18">
        <f t="shared" si="32"/>
        <v>-1.0300000000279397</v>
      </c>
      <c r="AO46" s="18">
        <f t="shared" si="33"/>
        <v>52.653600001423477</v>
      </c>
      <c r="AP46" s="9" t="str">
        <f t="shared" si="34"/>
        <v>459123.74,721133.38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8"/>
  <sheetViews>
    <sheetView workbookViewId="0">
      <selection activeCell="M23" sqref="M23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58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89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90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7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6771.6778999991193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3385.8389499995596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9.9999907653095608E-3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23288.252040710006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232.88230534730158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-4.0143530277703121E-4</v>
      </c>
      <c r="AB40" s="91">
        <f>SUM(AB42:AB65536)</f>
        <v>9.9919299939481565E-3</v>
      </c>
      <c r="AC40" s="91"/>
      <c r="AD40" s="91">
        <f>SUM(AD42:AD65536)</f>
        <v>-4.0143530277703121E-4</v>
      </c>
      <c r="AE40" s="91">
        <f>SUM(AE42:AE65536)</f>
        <v>9.9919299939481565E-3</v>
      </c>
      <c r="AF40" s="91">
        <f>SUM(AF42:AF65536)</f>
        <v>0</v>
      </c>
      <c r="AG40" s="91">
        <f>SUM(AG42:AG65536)</f>
        <v>3.9968028886505635E-15</v>
      </c>
      <c r="AH40" s="92"/>
      <c r="AI40" s="93">
        <v>1</v>
      </c>
      <c r="AJ40" s="92">
        <f>AJ44+AF44</f>
        <v>721162.86563076836</v>
      </c>
      <c r="AK40" s="92">
        <f>AK44+AG44</f>
        <v>459224.68814446096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96.270000000018626</v>
      </c>
      <c r="G41" s="72">
        <f>IF(D42=0,D41-$D$41,D41-D42)</f>
        <v>3275.359999999986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3276.7744875868266</v>
      </c>
      <c r="N41" s="36">
        <f>IF(F41=0,,ATAN(G41/F41))</f>
        <v>1.5414125974383861</v>
      </c>
      <c r="O41" s="36">
        <f>ABS(DEGREES(N41))</f>
        <v>88.316436321517287</v>
      </c>
      <c r="P41" s="37" t="str">
        <f>TEXT(INT(O41),"00")</f>
        <v>88</v>
      </c>
      <c r="Q41" s="38" t="str">
        <f>TEXT((O41-P41)*60,"00")</f>
        <v>19</v>
      </c>
      <c r="R41" s="39" t="str">
        <f>IF(L41="",IF(F41&gt;0,"S","N"),"")</f>
        <v>S</v>
      </c>
      <c r="S41" s="25" t="str">
        <f>IF(L41="",IF(INT(Q41)=60,INT(P41+1),P41),"due")</f>
        <v>88</v>
      </c>
      <c r="T41" s="38" t="str">
        <f>IF(L41="",IF(INT(Q41)=60,"00",Q41),L41)</f>
        <v>19</v>
      </c>
      <c r="U41" s="40" t="str">
        <f>IF(L41="",IF(G41&gt;0,"W","E"),"")</f>
        <v>W</v>
      </c>
      <c r="V41" s="41"/>
      <c r="W41" s="22">
        <f>IF(S41="due",90*(I41+K41),S41+T41/60)</f>
        <v>88.316666666666663</v>
      </c>
      <c r="X41" s="22">
        <f>IF(R41="",W41,IF(R41="N",IF(U41="E",180+W41,180-W41),IF(U41="E",360-W41,W41)))</f>
        <v>88.316666666666663</v>
      </c>
      <c r="Y41" s="22">
        <f>RADIANS(X41)</f>
        <v>1.5414166177196587</v>
      </c>
      <c r="Z41" s="64"/>
      <c r="AA41" s="58">
        <f>-M41*COS(Y41)</f>
        <v>-96.256832130772082</v>
      </c>
      <c r="AB41" s="58">
        <f>-M41*SIN(Y41)</f>
        <v>-3275.3603870059947</v>
      </c>
      <c r="AC41" s="64"/>
      <c r="AD41" s="22">
        <v>0</v>
      </c>
      <c r="AE41" s="22">
        <v>0</v>
      </c>
      <c r="AF41" s="22">
        <f t="shared" ref="AF41:AG43" si="0">AA41-AD41</f>
        <v>-96.256832130772082</v>
      </c>
      <c r="AG41" s="22">
        <f t="shared" si="0"/>
        <v>-3275.3603870059947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721132.35</v>
      </c>
      <c r="D42" s="60">
        <v>459174.86</v>
      </c>
      <c r="E42" s="79"/>
      <c r="F42" s="72">
        <f>IF(C43=0,C42-$C$42,C42-C43)</f>
        <v>-34.489999999990687</v>
      </c>
      <c r="G42" s="72">
        <f>IF(D43=0,D42-$D$42,D42-D43)</f>
        <v>-0.69000000000232831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34.496901310108434</v>
      </c>
      <c r="N42" s="36">
        <f>IF(F42=0,,ATAN(G42/F42))</f>
        <v>2.0003130436221626E-2</v>
      </c>
      <c r="O42" s="36">
        <f>ABS(DEGREES(N42))</f>
        <v>1.1460949510451806</v>
      </c>
      <c r="P42" s="37" t="str">
        <f>TEXT(INT(O42),"00")</f>
        <v>01</v>
      </c>
      <c r="Q42" s="38" t="str">
        <f>TEXT((O42-P42)*60,"00")</f>
        <v>09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09</v>
      </c>
      <c r="U42" s="40" t="str">
        <f>IF(L42="",IF(G42&gt;0,"W","E"),"")</f>
        <v>E</v>
      </c>
      <c r="V42" s="44"/>
      <c r="W42" s="22">
        <f>IF(S42="due",90*(I42+K42),S42+T42/60)</f>
        <v>1.1499999999999999</v>
      </c>
      <c r="X42" s="22">
        <f>IF(R42="",W42,IF(R42="N",IF(U42="E",180+W42,180-W42),IF(U42="E",360-W42,W42)))</f>
        <v>181.15</v>
      </c>
      <c r="Y42" s="22">
        <f>RADIANS(X42)</f>
        <v>3.161663939987728</v>
      </c>
      <c r="Z42" s="64"/>
      <c r="AA42" s="58">
        <f>-M42*COS(Y42)</f>
        <v>34.489952892270061</v>
      </c>
      <c r="AB42" s="58">
        <f>-M42*SIN(Y42)</f>
        <v>0.69235069751738743</v>
      </c>
      <c r="AC42" s="64"/>
      <c r="AD42" s="82">
        <f>$AA$40/$M$40*M42</f>
        <v>-5.9464689692248467E-5</v>
      </c>
      <c r="AE42" s="82">
        <f>$AB$40/$M$40*M42</f>
        <v>1.4801065387286447E-3</v>
      </c>
      <c r="AF42" s="22">
        <f t="shared" si="0"/>
        <v>34.490012356959753</v>
      </c>
      <c r="AG42" s="22">
        <f t="shared" si="0"/>
        <v>0.69087059097865877</v>
      </c>
      <c r="AH42" s="63"/>
      <c r="AI42" s="38">
        <f>A42</f>
        <v>1</v>
      </c>
      <c r="AJ42" s="82">
        <f t="shared" ref="AJ42:AK44" si="1">AJ41+AF41</f>
        <v>721132.36316786928</v>
      </c>
      <c r="AK42" s="82">
        <f t="shared" si="1"/>
        <v>459174.85961299395</v>
      </c>
      <c r="AL42" s="66"/>
      <c r="AM42" s="9" t="str">
        <f>IF(A43=0,A42&amp;" - 1",A42&amp;" - "&amp;A43)</f>
        <v>1 - 2</v>
      </c>
      <c r="AN42" s="18">
        <f>F42</f>
        <v>-34.489999999990687</v>
      </c>
      <c r="AO42" s="18">
        <f>AN42*G42</f>
        <v>23.798100000073877</v>
      </c>
      <c r="AP42" s="9" t="str">
        <f>D42&amp;","&amp;C42</f>
        <v>459174.86,721132.35</v>
      </c>
    </row>
    <row r="43" spans="1:44">
      <c r="A43" s="20">
        <f>A42+1</f>
        <v>2</v>
      </c>
      <c r="B43" s="44"/>
      <c r="C43" s="60">
        <v>721166.84</v>
      </c>
      <c r="D43" s="60">
        <v>459175.55</v>
      </c>
      <c r="E43" s="79"/>
      <c r="F43" s="72">
        <f>IF(C44=0,C43-$C$42,C43-C44)</f>
        <v>0.92999999993480742</v>
      </c>
      <c r="G43" s="72">
        <f>IF(D44=0,D43-$D$42,D43-D44)</f>
        <v>-46.200000000011642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46.209359441578002</v>
      </c>
      <c r="N43" s="36">
        <f>IF(F43=0,,ATAN(G43/F43))</f>
        <v>-1.5506691749583563</v>
      </c>
      <c r="O43" s="36">
        <f>ABS(DEGREES(N43))</f>
        <v>88.846799146147262</v>
      </c>
      <c r="P43" s="37" t="str">
        <f>TEXT(INT(O43),"00")</f>
        <v>88</v>
      </c>
      <c r="Q43" s="38" t="str">
        <f>TEXT((O43-P43)*60,"00")</f>
        <v>51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51</v>
      </c>
      <c r="U43" s="40" t="str">
        <f>IF(L43="",IF(G43&gt;0,"W","E"),"")</f>
        <v>E</v>
      </c>
      <c r="V43" s="44"/>
      <c r="W43" s="22">
        <f>IF(S43="due",90*(I43+K43),S43+T43/60)</f>
        <v>88.85</v>
      </c>
      <c r="X43" s="22">
        <f>IF(R43="",W43,IF(R43="N",IF(U43="E",180+W43,180-W43),IF(U43="E",360-W43,W43)))</f>
        <v>271.14999999999998</v>
      </c>
      <c r="Y43" s="22">
        <f>RADIANS(X43)</f>
        <v>4.7324602667826241</v>
      </c>
      <c r="Z43" s="64"/>
      <c r="AA43" s="58">
        <f>-M43*COS(Y43)</f>
        <v>-0.92741901522130743</v>
      </c>
      <c r="AB43" s="58">
        <f>-M43*SIN(Y43)</f>
        <v>46.200051882775625</v>
      </c>
      <c r="AC43" s="64"/>
      <c r="AD43" s="82">
        <f>$AA$40/$M$40*M43</f>
        <v>-7.9654262142838544E-5</v>
      </c>
      <c r="AE43" s="82">
        <f>$AB$40/$M$40*M43</f>
        <v>1.9826353226659373E-3</v>
      </c>
      <c r="AF43" s="22">
        <f t="shared" si="0"/>
        <v>-0.92733936095916458</v>
      </c>
      <c r="AG43" s="22">
        <f t="shared" si="0"/>
        <v>46.198069247452956</v>
      </c>
      <c r="AH43" s="64"/>
      <c r="AI43" s="25">
        <f>A43</f>
        <v>2</v>
      </c>
      <c r="AJ43" s="82">
        <f t="shared" si="1"/>
        <v>721166.85318022629</v>
      </c>
      <c r="AK43" s="82">
        <f t="shared" si="1"/>
        <v>459175.55048358493</v>
      </c>
      <c r="AL43" s="66"/>
      <c r="AM43" s="9" t="str">
        <f>IF(A44=0,A43&amp;" - 1",A43&amp;" - "&amp;A44)</f>
        <v>2 - 3</v>
      </c>
      <c r="AN43" s="18">
        <f>AN42+F42+F43</f>
        <v>-68.050000000046566</v>
      </c>
      <c r="AO43" s="18">
        <f>AN43*G43</f>
        <v>3143.9100000029434</v>
      </c>
      <c r="AP43" s="9" t="str">
        <f>D43&amp;","&amp;C43</f>
        <v>459175.55,721166.84</v>
      </c>
    </row>
    <row r="44" spans="1:44" s="46" customFormat="1">
      <c r="A44" s="20">
        <f>A43+1</f>
        <v>3</v>
      </c>
      <c r="B44" s="44"/>
      <c r="C44" s="60">
        <v>721165.91</v>
      </c>
      <c r="D44" s="60">
        <v>459221.75</v>
      </c>
      <c r="E44" s="79"/>
      <c r="F44" s="72">
        <f>IF(C45=0,C44-$C$42,C44-C45)</f>
        <v>3.0600000000558794</v>
      </c>
      <c r="G44" s="72">
        <f>IF(D45=0,D44-$D$42,D44-D45)</f>
        <v>-2.9400000000023283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4.2434891304627698</v>
      </c>
      <c r="N44" s="22">
        <f>IF(F44=0,,ATAN(G44/F44))</f>
        <v>-0.76540082941557008</v>
      </c>
      <c r="O44" s="22">
        <f>ABS(DEGREES(N44))</f>
        <v>43.854237161324839</v>
      </c>
      <c r="P44" s="24" t="str">
        <f>TEXT(INT(O44),"00")</f>
        <v>43</v>
      </c>
      <c r="Q44" s="25" t="str">
        <f>TEXT((O44-P44)*60,"00")</f>
        <v>51</v>
      </c>
      <c r="R44" s="23" t="str">
        <f>IF(L44="",IF(F44&gt;0,"S","N"),"")</f>
        <v>S</v>
      </c>
      <c r="S44" s="25" t="str">
        <f>IF(L44="",IF(INT(Q44)=60,INT(P44+1),P44),"due")</f>
        <v>43</v>
      </c>
      <c r="T44" s="25" t="str">
        <f>IF(L44="",IF(INT(Q44)=60,"00",Q44),L44)</f>
        <v>51</v>
      </c>
      <c r="U44" s="24" t="str">
        <f>IF(L44="",IF(G44&gt;0,"W","E"),"")</f>
        <v>E</v>
      </c>
      <c r="V44" s="44"/>
      <c r="W44" s="22">
        <f>IF(S44="due",90*(I44+K44),S44+T44/60)</f>
        <v>43.85</v>
      </c>
      <c r="X44" s="22">
        <f>IF(R44="",W44,IF(R44="N",IF(U44="E",180+W44,180-W44),IF(U44="E",360-W44,W44)))</f>
        <v>316.14999999999998</v>
      </c>
      <c r="Y44" s="22">
        <f>RADIANS(X44)</f>
        <v>5.5178584301800724</v>
      </c>
      <c r="Z44" s="64"/>
      <c r="AA44" s="58">
        <f>-M44*COS(Y44)</f>
        <v>-3.0602174117913776</v>
      </c>
      <c r="AB44" s="58">
        <f>-M44*SIN(Y44)</f>
        <v>2.9397736975700282</v>
      </c>
      <c r="AC44" s="64"/>
      <c r="AD44" s="82">
        <f>$AA$40/$M$40*M44</f>
        <v>-7.3147950909276811E-6</v>
      </c>
      <c r="AE44" s="82">
        <f>$AB$40/$M$40*M44</f>
        <v>1.8206899085111288E-4</v>
      </c>
      <c r="AF44" s="22">
        <f>AA44-AD44</f>
        <v>-3.0602100969962867</v>
      </c>
      <c r="AG44" s="22">
        <f>AB44-AE44</f>
        <v>2.9395916285791772</v>
      </c>
      <c r="AH44" s="64"/>
      <c r="AI44" s="25">
        <f>A44</f>
        <v>3</v>
      </c>
      <c r="AJ44" s="82">
        <f t="shared" si="1"/>
        <v>721165.92584086535</v>
      </c>
      <c r="AK44" s="82">
        <f t="shared" si="1"/>
        <v>459221.7485528324</v>
      </c>
      <c r="AL44" s="66"/>
      <c r="AM44" s="9" t="str">
        <f>IF(A45=0,A44&amp;" - 1",A44&amp;" - "&amp;A45)</f>
        <v>3 - 4</v>
      </c>
      <c r="AN44" s="18">
        <f>AN43+F43+F44</f>
        <v>-64.060000000055879</v>
      </c>
      <c r="AO44" s="18">
        <f>AN44*G44</f>
        <v>188.33640000031343</v>
      </c>
      <c r="AP44" s="9" t="str">
        <f>D44&amp;","&amp;C44</f>
        <v>459221.75,721165.91</v>
      </c>
    </row>
    <row r="45" spans="1:44" s="46" customFormat="1">
      <c r="A45" s="20">
        <f t="shared" ref="A45:A48" si="2">A44+1</f>
        <v>4</v>
      </c>
      <c r="B45" s="44"/>
      <c r="C45" s="60">
        <v>721162.85</v>
      </c>
      <c r="D45" s="60">
        <v>459224.69</v>
      </c>
      <c r="E45" s="79"/>
      <c r="F45" s="72">
        <f t="shared" ref="F45:F48" si="3">IF(C46=0,C45-$C$42,C45-C46)</f>
        <v>62.979999999981374</v>
      </c>
      <c r="G45" s="72">
        <f t="shared" ref="G45:G48" si="4">IF(D46=0,D45-$D$42,D45-D46)</f>
        <v>1.2700000000186265</v>
      </c>
      <c r="H45" s="76" t="str">
        <f t="shared" ref="H45:H48" si="5">IF(G45=0,IF(F45&gt;0,"South","North"),"")</f>
        <v/>
      </c>
      <c r="I45" s="76">
        <f t="shared" ref="I45:I48" si="6">IF(H45="North",2,IF(H45="",0,0))</f>
        <v>0</v>
      </c>
      <c r="J45" s="76" t="str">
        <f t="shared" ref="J45:J48" si="7">IF(F45=0,IF(G45&gt;0,"West","East"),"")</f>
        <v/>
      </c>
      <c r="K45" s="76">
        <f t="shared" ref="K45:K48" si="8">IF(J45="West",1,IF(J45="",0,3))</f>
        <v>0</v>
      </c>
      <c r="L45" s="76" t="str">
        <f t="shared" ref="L45:L48" si="9">H45&amp;J45</f>
        <v/>
      </c>
      <c r="M45" s="22">
        <f t="shared" ref="M45:M48" si="10">SQRT(F45^2+G45^2)</f>
        <v>62.992803557213591</v>
      </c>
      <c r="N45" s="22">
        <f t="shared" ref="N45:N48" si="11">IF(F45=0,,ATAN(G45/F45))</f>
        <v>2.0162399188585201E-2</v>
      </c>
      <c r="O45" s="22">
        <f t="shared" ref="O45:O48" si="12">ABS(DEGREES(N45))</f>
        <v>1.1552203783639277</v>
      </c>
      <c r="P45" s="24" t="str">
        <f t="shared" ref="P45:P48" si="13">TEXT(INT(O45),"00")</f>
        <v>01</v>
      </c>
      <c r="Q45" s="25" t="str">
        <f t="shared" ref="Q45:Q48" si="14">TEXT((O45-P45)*60,"00")</f>
        <v>09</v>
      </c>
      <c r="R45" s="23" t="str">
        <f t="shared" ref="R45:R48" si="15">IF(L45="",IF(F45&gt;0,"S","N"),"")</f>
        <v>S</v>
      </c>
      <c r="S45" s="25" t="str">
        <f t="shared" ref="S45:S48" si="16">IF(L45="",IF(INT(Q45)=60,INT(P45+1),P45),"due")</f>
        <v>01</v>
      </c>
      <c r="T45" s="25" t="str">
        <f t="shared" ref="T45:T48" si="17">IF(L45="",IF(INT(Q45)=60,"00",Q45),L45)</f>
        <v>09</v>
      </c>
      <c r="U45" s="24" t="str">
        <f t="shared" ref="U45:U48" si="18">IF(L45="",IF(G45&gt;0,"W","E"),"")</f>
        <v>W</v>
      </c>
      <c r="V45" s="44"/>
      <c r="W45" s="22">
        <f t="shared" ref="W45:W48" si="19">IF(S45="due",90*(I45+K45),S45+T45/60)</f>
        <v>1.1499999999999999</v>
      </c>
      <c r="X45" s="22">
        <f t="shared" ref="X45:X48" si="20">IF(R45="",W45,IF(R45="N",IF(U45="E",180+W45,180-W45),IF(U45="E",360-W45,W45)))</f>
        <v>1.1499999999999999</v>
      </c>
      <c r="Y45" s="22">
        <f t="shared" ref="Y45:Y48" si="21">RADIANS(X45)</f>
        <v>2.007128639793479E-2</v>
      </c>
      <c r="Z45" s="64"/>
      <c r="AA45" s="58">
        <f t="shared" ref="AA45:AA48" si="22">-M45*COS(Y45)</f>
        <v>-62.980115451809823</v>
      </c>
      <c r="AB45" s="58">
        <f t="shared" ref="AB45:AB48" si="23">-M45*SIN(Y45)</f>
        <v>-1.2642617111999264</v>
      </c>
      <c r="AC45" s="64"/>
      <c r="AD45" s="82">
        <f t="shared" ref="AD45:AD48" si="24">$AA$40/$M$40*M45</f>
        <v>-1.0858504312318762E-4</v>
      </c>
      <c r="AE45" s="82">
        <f t="shared" ref="AE45:AE48" si="25">$AB$40/$M$40*M45</f>
        <v>2.7027372574637719E-3</v>
      </c>
      <c r="AF45" s="22">
        <f t="shared" ref="AF45:AF48" si="26">AA45-AD45</f>
        <v>-62.980006866766701</v>
      </c>
      <c r="AG45" s="22">
        <f t="shared" ref="AG45:AG48" si="27">AB45-AE45</f>
        <v>-1.2669644484573901</v>
      </c>
      <c r="AH45" s="64"/>
      <c r="AI45" s="25">
        <f t="shared" ref="AI45:AI48" si="28">A45</f>
        <v>4</v>
      </c>
      <c r="AJ45" s="82">
        <f t="shared" ref="AJ45:AJ48" si="29">AJ44+AF44</f>
        <v>721162.86563076836</v>
      </c>
      <c r="AK45" s="82">
        <f t="shared" ref="AK45:AK48" si="30">AK44+AG44</f>
        <v>459224.68814446096</v>
      </c>
      <c r="AL45" s="66"/>
      <c r="AM45" s="9" t="str">
        <f t="shared" ref="AM45:AM48" si="31">IF(A46=0,A45&amp;" - 1",A45&amp;" - "&amp;A46)</f>
        <v>4 - 5</v>
      </c>
      <c r="AN45" s="18">
        <f t="shared" ref="AN45:AN48" si="32">AN44+F44+F45</f>
        <v>1.9799999999813735</v>
      </c>
      <c r="AO45" s="18">
        <f t="shared" ref="AO45:AO48" si="33">AN45*G45</f>
        <v>2.5146000000132247</v>
      </c>
      <c r="AP45" s="9" t="str">
        <f t="shared" ref="AP45:AP48" si="34">D45&amp;","&amp;C45</f>
        <v>459224.69,721162.85</v>
      </c>
    </row>
    <row r="46" spans="1:44" s="46" customFormat="1">
      <c r="A46" s="20">
        <f t="shared" si="2"/>
        <v>5</v>
      </c>
      <c r="B46" s="44"/>
      <c r="C46" s="60">
        <v>721099.87</v>
      </c>
      <c r="D46" s="60">
        <v>459223.42</v>
      </c>
      <c r="E46" s="79"/>
      <c r="F46" s="72">
        <f t="shared" si="3"/>
        <v>2.9399999999441206</v>
      </c>
      <c r="G46" s="72">
        <f t="shared" si="4"/>
        <v>3.0599999999976717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4.2434891303804685</v>
      </c>
      <c r="N46" s="22">
        <f t="shared" si="11"/>
        <v>0.80539549737971439</v>
      </c>
      <c r="O46" s="22">
        <f t="shared" si="12"/>
        <v>46.145762838697387</v>
      </c>
      <c r="P46" s="24" t="str">
        <f t="shared" si="13"/>
        <v>46</v>
      </c>
      <c r="Q46" s="25" t="str">
        <f t="shared" si="14"/>
        <v>09</v>
      </c>
      <c r="R46" s="23" t="str">
        <f t="shared" si="15"/>
        <v>S</v>
      </c>
      <c r="S46" s="25" t="str">
        <f t="shared" si="16"/>
        <v>46</v>
      </c>
      <c r="T46" s="25" t="str">
        <f t="shared" si="17"/>
        <v>09</v>
      </c>
      <c r="U46" s="24" t="str">
        <f t="shared" si="18"/>
        <v>W</v>
      </c>
      <c r="V46" s="44"/>
      <c r="W46" s="22">
        <f t="shared" si="19"/>
        <v>46.15</v>
      </c>
      <c r="X46" s="22">
        <f t="shared" si="20"/>
        <v>46.15</v>
      </c>
      <c r="Y46" s="22">
        <f t="shared" si="21"/>
        <v>0.80546944979538304</v>
      </c>
      <c r="Z46" s="64"/>
      <c r="AA46" s="58">
        <f t="shared" si="22"/>
        <v>-2.9397736975130107</v>
      </c>
      <c r="AB46" s="58">
        <f t="shared" si="23"/>
        <v>-3.0602174117320269</v>
      </c>
      <c r="AC46" s="64"/>
      <c r="AD46" s="82">
        <f t="shared" si="24"/>
        <v>-7.3147950907858132E-6</v>
      </c>
      <c r="AE46" s="82">
        <f t="shared" si="25"/>
        <v>1.8206899084758171E-4</v>
      </c>
      <c r="AF46" s="22">
        <f t="shared" si="26"/>
        <v>-2.9397663827179197</v>
      </c>
      <c r="AG46" s="22">
        <f t="shared" si="27"/>
        <v>-3.0603994807228743</v>
      </c>
      <c r="AH46" s="64"/>
      <c r="AI46" s="25">
        <f t="shared" si="28"/>
        <v>5</v>
      </c>
      <c r="AJ46" s="82">
        <f t="shared" si="29"/>
        <v>721099.88562390162</v>
      </c>
      <c r="AK46" s="82">
        <f t="shared" si="30"/>
        <v>459223.42118001252</v>
      </c>
      <c r="AL46" s="66"/>
      <c r="AM46" s="9" t="str">
        <f t="shared" si="31"/>
        <v>5 - 6</v>
      </c>
      <c r="AN46" s="18">
        <f t="shared" si="32"/>
        <v>67.899999999906868</v>
      </c>
      <c r="AO46" s="18">
        <f t="shared" si="33"/>
        <v>207.77399999955693</v>
      </c>
      <c r="AP46" s="9" t="str">
        <f t="shared" si="34"/>
        <v>459223.42,721099.87</v>
      </c>
    </row>
    <row r="47" spans="1:44" s="46" customFormat="1">
      <c r="A47" s="20">
        <f t="shared" si="2"/>
        <v>6</v>
      </c>
      <c r="B47" s="44"/>
      <c r="C47" s="60">
        <v>721096.93</v>
      </c>
      <c r="D47" s="60">
        <v>459220.36</v>
      </c>
      <c r="E47" s="79"/>
      <c r="F47" s="72">
        <f t="shared" si="3"/>
        <v>-0.92999999993480742</v>
      </c>
      <c r="G47" s="72">
        <f t="shared" si="4"/>
        <v>46.190000000002328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46.19936146744989</v>
      </c>
      <c r="N47" s="22">
        <f t="shared" si="11"/>
        <v>-1.550664818665906</v>
      </c>
      <c r="O47" s="22">
        <f t="shared" si="12"/>
        <v>88.846549548975531</v>
      </c>
      <c r="P47" s="24" t="str">
        <f t="shared" si="13"/>
        <v>88</v>
      </c>
      <c r="Q47" s="25" t="str">
        <f t="shared" si="14"/>
        <v>51</v>
      </c>
      <c r="R47" s="23" t="str">
        <f t="shared" si="15"/>
        <v>N</v>
      </c>
      <c r="S47" s="25" t="str">
        <f t="shared" si="16"/>
        <v>88</v>
      </c>
      <c r="T47" s="25" t="str">
        <f t="shared" si="17"/>
        <v>51</v>
      </c>
      <c r="U47" s="24" t="str">
        <f t="shared" si="18"/>
        <v>W</v>
      </c>
      <c r="V47" s="44"/>
      <c r="W47" s="22">
        <f t="shared" si="19"/>
        <v>88.85</v>
      </c>
      <c r="X47" s="22">
        <f t="shared" si="20"/>
        <v>91.15</v>
      </c>
      <c r="Y47" s="22">
        <f t="shared" si="21"/>
        <v>1.5908676131928314</v>
      </c>
      <c r="Z47" s="64"/>
      <c r="AA47" s="58">
        <f t="shared" si="22"/>
        <v>0.92721835649262241</v>
      </c>
      <c r="AB47" s="58">
        <f t="shared" si="23"/>
        <v>-46.190055922454526</v>
      </c>
      <c r="AC47" s="64"/>
      <c r="AD47" s="82">
        <f t="shared" si="24"/>
        <v>-7.9637027944794641E-5</v>
      </c>
      <c r="AE47" s="82">
        <f t="shared" si="25"/>
        <v>1.9822063546624628E-3</v>
      </c>
      <c r="AF47" s="22">
        <f t="shared" si="26"/>
        <v>0.92729799352056719</v>
      </c>
      <c r="AG47" s="22">
        <f t="shared" si="27"/>
        <v>-46.192038128809187</v>
      </c>
      <c r="AH47" s="64"/>
      <c r="AI47" s="25">
        <f t="shared" si="28"/>
        <v>6</v>
      </c>
      <c r="AJ47" s="82">
        <f t="shared" si="29"/>
        <v>721096.94585751893</v>
      </c>
      <c r="AK47" s="82">
        <f t="shared" si="30"/>
        <v>459220.36078053177</v>
      </c>
      <c r="AL47" s="66"/>
      <c r="AM47" s="9" t="str">
        <f t="shared" si="31"/>
        <v>6 - 7</v>
      </c>
      <c r="AN47" s="18">
        <f t="shared" si="32"/>
        <v>69.909999999916181</v>
      </c>
      <c r="AO47" s="18">
        <f t="shared" si="33"/>
        <v>3229.1428999962914</v>
      </c>
      <c r="AP47" s="9" t="str">
        <f t="shared" si="34"/>
        <v>459220.36,721096.93</v>
      </c>
    </row>
    <row r="48" spans="1:44" s="46" customFormat="1">
      <c r="A48" s="20">
        <f t="shared" si="2"/>
        <v>7</v>
      </c>
      <c r="B48" s="44"/>
      <c r="C48" s="60">
        <v>721097.86</v>
      </c>
      <c r="D48" s="60">
        <v>459174.17</v>
      </c>
      <c r="E48" s="79"/>
      <c r="F48" s="72">
        <f t="shared" si="3"/>
        <v>-34.489999999990687</v>
      </c>
      <c r="G48" s="72">
        <f t="shared" si="4"/>
        <v>-0.69000000000232831</v>
      </c>
      <c r="H48" s="76" t="str">
        <f t="shared" si="5"/>
        <v/>
      </c>
      <c r="I48" s="76">
        <f t="shared" si="6"/>
        <v>0</v>
      </c>
      <c r="J48" s="76" t="str">
        <f t="shared" si="7"/>
        <v/>
      </c>
      <c r="K48" s="76">
        <f t="shared" si="8"/>
        <v>0</v>
      </c>
      <c r="L48" s="76" t="str">
        <f t="shared" si="9"/>
        <v/>
      </c>
      <c r="M48" s="22">
        <f t="shared" si="10"/>
        <v>34.496901310108434</v>
      </c>
      <c r="N48" s="22">
        <f t="shared" si="11"/>
        <v>2.0003130436221626E-2</v>
      </c>
      <c r="O48" s="22">
        <f t="shared" si="12"/>
        <v>1.1460949510451806</v>
      </c>
      <c r="P48" s="24" t="str">
        <f t="shared" si="13"/>
        <v>01</v>
      </c>
      <c r="Q48" s="25" t="str">
        <f t="shared" si="14"/>
        <v>09</v>
      </c>
      <c r="R48" s="23" t="str">
        <f t="shared" si="15"/>
        <v>N</v>
      </c>
      <c r="S48" s="25" t="str">
        <f t="shared" si="16"/>
        <v>01</v>
      </c>
      <c r="T48" s="25" t="str">
        <f t="shared" si="17"/>
        <v>09</v>
      </c>
      <c r="U48" s="24" t="str">
        <f t="shared" si="18"/>
        <v>E</v>
      </c>
      <c r="V48" s="44"/>
      <c r="W48" s="22">
        <f t="shared" si="19"/>
        <v>1.1499999999999999</v>
      </c>
      <c r="X48" s="22">
        <f t="shared" si="20"/>
        <v>181.15</v>
      </c>
      <c r="Y48" s="22">
        <f t="shared" si="21"/>
        <v>3.161663939987728</v>
      </c>
      <c r="Z48" s="64"/>
      <c r="AA48" s="58">
        <f t="shared" si="22"/>
        <v>34.489952892270061</v>
      </c>
      <c r="AB48" s="58">
        <f t="shared" si="23"/>
        <v>0.69235069751738743</v>
      </c>
      <c r="AC48" s="64"/>
      <c r="AD48" s="82">
        <f t="shared" si="24"/>
        <v>-5.9464689692248467E-5</v>
      </c>
      <c r="AE48" s="82">
        <f t="shared" si="25"/>
        <v>1.4801065387286447E-3</v>
      </c>
      <c r="AF48" s="22">
        <f t="shared" si="26"/>
        <v>34.490012356959753</v>
      </c>
      <c r="AG48" s="22">
        <f t="shared" si="27"/>
        <v>0.69087059097865877</v>
      </c>
      <c r="AH48" s="64"/>
      <c r="AI48" s="25">
        <f t="shared" si="28"/>
        <v>7</v>
      </c>
      <c r="AJ48" s="82">
        <f t="shared" si="29"/>
        <v>721097.8731555125</v>
      </c>
      <c r="AK48" s="82">
        <f t="shared" si="30"/>
        <v>459174.16874240298</v>
      </c>
      <c r="AL48" s="66"/>
      <c r="AM48" s="9" t="str">
        <f t="shared" si="31"/>
        <v>7 - 1</v>
      </c>
      <c r="AN48" s="18">
        <f t="shared" si="32"/>
        <v>34.489999999990687</v>
      </c>
      <c r="AO48" s="18">
        <f t="shared" si="33"/>
        <v>-23.798100000073877</v>
      </c>
      <c r="AP48" s="9" t="str">
        <f t="shared" si="34"/>
        <v>459174.17,721097.86</v>
      </c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topLeftCell="A32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91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92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58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93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3318.1411999936863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1659.0705999968432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8.7283853947118552E-4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189697.43157831713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190000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190000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165.57522912025348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-8.7266713223499437E-4</v>
      </c>
      <c r="AB40" s="91">
        <f>SUM(AB42:AB65536)</f>
        <v>-1.7297176155173233E-5</v>
      </c>
      <c r="AC40" s="91"/>
      <c r="AD40" s="91">
        <f>SUM(AD42:AD65536)</f>
        <v>-8.7266713223499415E-4</v>
      </c>
      <c r="AE40" s="91">
        <f>SUM(AE42:AE65536)</f>
        <v>-1.7297176155173226E-5</v>
      </c>
      <c r="AF40" s="91">
        <f>SUM(AF42:AF65536)</f>
        <v>0</v>
      </c>
      <c r="AG40" s="91">
        <f>SUM(AG42:AG65536)</f>
        <v>3.5527136788005009E-15</v>
      </c>
      <c r="AH40" s="92"/>
      <c r="AI40" s="93">
        <v>1</v>
      </c>
      <c r="AJ40" s="92">
        <f>AJ44+AF44</f>
        <v>721089.41002389323</v>
      </c>
      <c r="AK40" s="92">
        <f>AK44+AG44</f>
        <v>459125.84258490766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172.69999999995343</v>
      </c>
      <c r="G41" s="72">
        <f>IF(D42=0,D41-$D$41,D41-D42)</f>
        <v>3276.9099999999744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3281.4576697101879</v>
      </c>
      <c r="N41" s="36">
        <f>IF(F41=0,,ATAN(G41/F41))</f>
        <v>1.5181429509209725</v>
      </c>
      <c r="O41" s="36">
        <f>ABS(DEGREES(N41))</f>
        <v>86.983183785308199</v>
      </c>
      <c r="P41" s="37" t="str">
        <f>TEXT(INT(O41),"00")</f>
        <v>86</v>
      </c>
      <c r="Q41" s="38" t="str">
        <f>TEXT((O41-P41)*60,"00")</f>
        <v>59</v>
      </c>
      <c r="R41" s="39" t="str">
        <f>IF(L41="",IF(F41&gt;0,"S","N"),"")</f>
        <v>S</v>
      </c>
      <c r="S41" s="25" t="str">
        <f>IF(L41="",IF(INT(Q41)=60,INT(P41+1),P41),"due")</f>
        <v>86</v>
      </c>
      <c r="T41" s="38" t="str">
        <f>IF(L41="",IF(INT(Q41)=60,"00",Q41),L41)</f>
        <v>59</v>
      </c>
      <c r="U41" s="40" t="str">
        <f>IF(L41="",IF(G41&gt;0,"W","E"),"")</f>
        <v>W</v>
      </c>
      <c r="V41" s="41"/>
      <c r="W41" s="22">
        <f>IF(S41="due",90*(I41+K41),S41+T41/60)</f>
        <v>86.983333333333334</v>
      </c>
      <c r="X41" s="22">
        <f>IF(R41="",W41,IF(R41="N",IF(U41="E",180+W41,180-W41),IF(U41="E",360-W41,W41)))</f>
        <v>86.983333333333334</v>
      </c>
      <c r="Y41" s="22">
        <f>RADIANS(X41)</f>
        <v>1.518145561026401</v>
      </c>
      <c r="Z41" s="64"/>
      <c r="AA41" s="58">
        <f>-M41*COS(Y41)</f>
        <v>-172.69144691878529</v>
      </c>
      <c r="AB41" s="58">
        <f>-M41*SIN(Y41)</f>
        <v>-3276.9104507540201</v>
      </c>
      <c r="AC41" s="64"/>
      <c r="AD41" s="22">
        <v>0</v>
      </c>
      <c r="AE41" s="22">
        <v>0</v>
      </c>
      <c r="AF41" s="22">
        <f t="shared" ref="AF41:AG43" si="0">AA41-AD41</f>
        <v>-172.69144691878529</v>
      </c>
      <c r="AG41" s="22">
        <f t="shared" si="0"/>
        <v>-3276.9104507540201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721055.92</v>
      </c>
      <c r="D42" s="60">
        <v>459173.31</v>
      </c>
      <c r="E42" s="79"/>
      <c r="F42" s="72">
        <f>IF(C43=0,C42-$C$42,C42-C43)</f>
        <v>-1.0100000000093132</v>
      </c>
      <c r="G42" s="72">
        <f>IF(D43=0,D42-$D$42,D42-D43)</f>
        <v>51.119999999995343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51.129976530402814</v>
      </c>
      <c r="N42" s="36">
        <f>IF(F42=0,,ATAN(G42/F42))</f>
        <v>-1.5510414635150087</v>
      </c>
      <c r="O42" s="36">
        <f>ABS(DEGREES(N42))</f>
        <v>88.868129709204453</v>
      </c>
      <c r="P42" s="37" t="str">
        <f>TEXT(INT(O42),"00")</f>
        <v>88</v>
      </c>
      <c r="Q42" s="38" t="str">
        <f>TEXT((O42-P42)*60,"00")</f>
        <v>52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52</v>
      </c>
      <c r="U42" s="40" t="str">
        <f>IF(L42="",IF(G42&gt;0,"W","E"),"")</f>
        <v>W</v>
      </c>
      <c r="V42" s="44"/>
      <c r="W42" s="22">
        <f>IF(S42="due",90*(I42+K42),S42+T42/60)</f>
        <v>88.86666666666666</v>
      </c>
      <c r="X42" s="22">
        <f>IF(R42="",W42,IF(R42="N",IF(U42="E",180+W42,180-W42),IF(U42="E",360-W42,W42)))</f>
        <v>91.13333333333334</v>
      </c>
      <c r="Y42" s="22">
        <f>RADIANS(X42)</f>
        <v>1.5905767249841658</v>
      </c>
      <c r="Z42" s="64"/>
      <c r="AA42" s="58">
        <f>-M42*COS(Y42)</f>
        <v>1.0113053442474644</v>
      </c>
      <c r="AB42" s="58">
        <f>-M42*SIN(Y42)</f>
        <v>-51.119974193070938</v>
      </c>
      <c r="AC42" s="64"/>
      <c r="AD42" s="82">
        <f>$AA$40/$M$40*M42</f>
        <v>-2.6948143286350585E-4</v>
      </c>
      <c r="AE42" s="82">
        <f>$AB$40/$M$40*M42</f>
        <v>-5.3414041191749043E-6</v>
      </c>
      <c r="AF42" s="22">
        <f t="shared" si="0"/>
        <v>1.0115748256803279</v>
      </c>
      <c r="AG42" s="22">
        <f t="shared" si="0"/>
        <v>-51.119968851666819</v>
      </c>
      <c r="AH42" s="63"/>
      <c r="AI42" s="38">
        <f>A42</f>
        <v>1</v>
      </c>
      <c r="AJ42" s="82">
        <f t="shared" ref="AJ42:AK44" si="1">AJ41+AF41</f>
        <v>721055.92855308123</v>
      </c>
      <c r="AK42" s="82">
        <f t="shared" si="1"/>
        <v>459173.30954924593</v>
      </c>
      <c r="AL42" s="66"/>
      <c r="AM42" s="9" t="str">
        <f>IF(A43=0,A42&amp;" - 1",A42&amp;" - "&amp;A43)</f>
        <v>1 - 2</v>
      </c>
      <c r="AN42" s="18">
        <f>F42</f>
        <v>-1.0100000000093132</v>
      </c>
      <c r="AO42" s="18">
        <f>AN42*G42</f>
        <v>-51.631200000471388</v>
      </c>
      <c r="AP42" s="9" t="str">
        <f>D42&amp;","&amp;C42</f>
        <v>459173.31,721055.92</v>
      </c>
    </row>
    <row r="43" spans="1:44">
      <c r="A43" s="20">
        <f>A42+1</f>
        <v>2</v>
      </c>
      <c r="B43" s="44"/>
      <c r="C43" s="60">
        <v>721056.93</v>
      </c>
      <c r="D43" s="60">
        <v>459122.19</v>
      </c>
      <c r="E43" s="79"/>
      <c r="F43" s="72">
        <f>IF(C44=0,C43-$C$42,C43-C44)</f>
        <v>-29.529999999911524</v>
      </c>
      <c r="G43" s="72">
        <f>IF(D44=0,D43-$D$42,D43-D44)</f>
        <v>-0.59000000002561137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29.535893417921265</v>
      </c>
      <c r="N43" s="36">
        <f>IF(F43=0,,ATAN(G43/F43))</f>
        <v>1.997702376955636E-2</v>
      </c>
      <c r="O43" s="36">
        <f>ABS(DEGREES(N43))</f>
        <v>1.1445991492281058</v>
      </c>
      <c r="P43" s="37" t="str">
        <f>TEXT(INT(O43),"00")</f>
        <v>01</v>
      </c>
      <c r="Q43" s="38" t="str">
        <f>TEXT((O43-P43)*60,"00")</f>
        <v>09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09</v>
      </c>
      <c r="U43" s="40" t="str">
        <f>IF(L43="",IF(G43&gt;0,"W","E"),"")</f>
        <v>E</v>
      </c>
      <c r="V43" s="44"/>
      <c r="W43" s="22">
        <f>IF(S43="due",90*(I43+K43),S43+T43/60)</f>
        <v>1.1499999999999999</v>
      </c>
      <c r="X43" s="22">
        <f>IF(R43="",W43,IF(R43="N",IF(U43="E",180+W43,180-W43),IF(U43="E",360-W43,W43)))</f>
        <v>181.15</v>
      </c>
      <c r="Y43" s="22">
        <f>RADIANS(X43)</f>
        <v>3.161663939987728</v>
      </c>
      <c r="Z43" s="64"/>
      <c r="AA43" s="58">
        <f>-M43*COS(Y43)</f>
        <v>29.52994425376729</v>
      </c>
      <c r="AB43" s="58">
        <f>-M43*SIN(Y43)</f>
        <v>0.59278357281628902</v>
      </c>
      <c r="AC43" s="64"/>
      <c r="AD43" s="82">
        <f>$AA$40/$M$40*M43</f>
        <v>-1.5566944128035001E-4</v>
      </c>
      <c r="AE43" s="82">
        <f>$AB$40/$M$40*M43</f>
        <v>-3.0855312963460244E-6</v>
      </c>
      <c r="AF43" s="22">
        <f t="shared" si="0"/>
        <v>29.530099923208571</v>
      </c>
      <c r="AG43" s="22">
        <f t="shared" si="0"/>
        <v>0.59278665834758537</v>
      </c>
      <c r="AH43" s="64"/>
      <c r="AI43" s="25">
        <f>A43</f>
        <v>2</v>
      </c>
      <c r="AJ43" s="82">
        <f t="shared" si="1"/>
        <v>721056.94012790697</v>
      </c>
      <c r="AK43" s="82">
        <f t="shared" si="1"/>
        <v>459122.18958039425</v>
      </c>
      <c r="AL43" s="66"/>
      <c r="AM43" s="9" t="str">
        <f>IF(A44=0,A43&amp;" - 1",A43&amp;" - "&amp;A44)</f>
        <v>2 - 3</v>
      </c>
      <c r="AN43" s="18">
        <f>AN42+F42+F43</f>
        <v>-31.549999999930151</v>
      </c>
      <c r="AO43" s="18">
        <f>AN43*G43</f>
        <v>18.614500000766828</v>
      </c>
      <c r="AP43" s="9" t="str">
        <f>D43&amp;","&amp;C43</f>
        <v>459122.19,721056.93</v>
      </c>
    </row>
    <row r="44" spans="1:44" s="46" customFormat="1">
      <c r="A44" s="20">
        <f>A43+1</f>
        <v>3</v>
      </c>
      <c r="B44" s="44"/>
      <c r="C44" s="60">
        <v>721086.46</v>
      </c>
      <c r="D44" s="60">
        <v>459122.78</v>
      </c>
      <c r="E44" s="79"/>
      <c r="F44" s="72">
        <f>IF(C45=0,C44-$C$42,C44-C45)</f>
        <v>-2.940000000060536</v>
      </c>
      <c r="G44" s="72">
        <f>IF(D45=0,D44-$D$42,D44-D45)</f>
        <v>-3.0599999999976717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4.2434891304611231</v>
      </c>
      <c r="N44" s="22">
        <f>IF(F44=0,,ATAN(G44/F44))</f>
        <v>0.80539549735993166</v>
      </c>
      <c r="O44" s="22">
        <f>ABS(DEGREES(N44))</f>
        <v>46.145762837563922</v>
      </c>
      <c r="P44" s="24" t="str">
        <f>TEXT(INT(O44),"00")</f>
        <v>46</v>
      </c>
      <c r="Q44" s="25" t="str">
        <f>TEXT((O44-P44)*60,"00")</f>
        <v>09</v>
      </c>
      <c r="R44" s="23" t="str">
        <f>IF(L44="",IF(F44&gt;0,"S","N"),"")</f>
        <v>N</v>
      </c>
      <c r="S44" s="25" t="str">
        <f>IF(L44="",IF(INT(Q44)=60,INT(P44+1),P44),"due")</f>
        <v>46</v>
      </c>
      <c r="T44" s="25" t="str">
        <f>IF(L44="",IF(INT(Q44)=60,"00",Q44),L44)</f>
        <v>09</v>
      </c>
      <c r="U44" s="24" t="str">
        <f>IF(L44="",IF(G44&gt;0,"W","E"),"")</f>
        <v>E</v>
      </c>
      <c r="V44" s="44"/>
      <c r="W44" s="22">
        <f>IF(S44="due",90*(I44+K44),S44+T44/60)</f>
        <v>46.15</v>
      </c>
      <c r="X44" s="22">
        <f>IF(R44="",W44,IF(R44="N",IF(U44="E",180+W44,180-W44),IF(U44="E",360-W44,W44)))</f>
        <v>226.15</v>
      </c>
      <c r="Y44" s="22">
        <f>RADIANS(X44)</f>
        <v>3.9470621033851763</v>
      </c>
      <c r="Z44" s="64"/>
      <c r="AA44" s="58">
        <f>-M44*COS(Y44)</f>
        <v>2.939773697568886</v>
      </c>
      <c r="AB44" s="58">
        <f>-M44*SIN(Y44)</f>
        <v>3.0602174117901915</v>
      </c>
      <c r="AC44" s="64"/>
      <c r="AD44" s="82">
        <f>$AA$40/$M$40*M44</f>
        <v>-2.2365383456364494E-5</v>
      </c>
      <c r="AE44" s="82">
        <f>$AB$40/$M$40*M44</f>
        <v>-4.4330531440086322E-7</v>
      </c>
      <c r="AF44" s="22">
        <f>AA44-AD44</f>
        <v>2.9397960629523423</v>
      </c>
      <c r="AG44" s="22">
        <f>AB44-AE44</f>
        <v>3.0602178550955057</v>
      </c>
      <c r="AH44" s="64"/>
      <c r="AI44" s="25">
        <f>A44</f>
        <v>3</v>
      </c>
      <c r="AJ44" s="82">
        <f t="shared" si="1"/>
        <v>721086.47022783023</v>
      </c>
      <c r="AK44" s="82">
        <f t="shared" si="1"/>
        <v>459122.78236705257</v>
      </c>
      <c r="AL44" s="66"/>
      <c r="AM44" s="9" t="str">
        <f>IF(A45=0,A44&amp;" - 1",A44&amp;" - "&amp;A45)</f>
        <v>3 - 4</v>
      </c>
      <c r="AN44" s="18">
        <f>AN43+F43+F44</f>
        <v>-64.019999999902211</v>
      </c>
      <c r="AO44" s="18">
        <f>AN44*G44</f>
        <v>195.90119999955172</v>
      </c>
      <c r="AP44" s="9" t="str">
        <f>D44&amp;","&amp;C44</f>
        <v>459122.78,721086.46</v>
      </c>
    </row>
    <row r="45" spans="1:44" s="46" customFormat="1">
      <c r="A45" s="20">
        <f t="shared" ref="A45:A46" si="2">A44+1</f>
        <v>4</v>
      </c>
      <c r="B45" s="44"/>
      <c r="C45" s="60">
        <v>721089.4</v>
      </c>
      <c r="D45" s="60">
        <v>459125.84</v>
      </c>
      <c r="E45" s="79"/>
      <c r="F45" s="72">
        <f t="shared" ref="F45:F46" si="3">IF(C46=0,C45-$C$42,C45-C46)</f>
        <v>0.95000000006984919</v>
      </c>
      <c r="G45" s="72">
        <f t="shared" ref="G45:G46" si="4">IF(D46=0,D45-$D$42,D45-D46)</f>
        <v>-48.119999999995343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48.12937668409684</v>
      </c>
      <c r="N45" s="22">
        <f t="shared" ref="N45:N46" si="11">IF(F45=0,,ATAN(G45/F45))</f>
        <v>-1.5510565802177412</v>
      </c>
      <c r="O45" s="22">
        <f t="shared" ref="O45:O46" si="12">ABS(DEGREES(N45))</f>
        <v>88.868995832471185</v>
      </c>
      <c r="P45" s="24" t="str">
        <f t="shared" ref="P45:P46" si="13">TEXT(INT(O45),"00")</f>
        <v>88</v>
      </c>
      <c r="Q45" s="25" t="str">
        <f t="shared" ref="Q45:Q46" si="14">TEXT((O45-P45)*60,"00")</f>
        <v>52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52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88.86666666666666</v>
      </c>
      <c r="X45" s="22">
        <f t="shared" ref="X45:X46" si="20">IF(R45="",W45,IF(R45="N",IF(U45="E",180+W45,180-W45),IF(U45="E",360-W45,W45)))</f>
        <v>271.13333333333333</v>
      </c>
      <c r="Y45" s="22">
        <f t="shared" ref="Y45:Y46" si="21">RADIANS(X45)</f>
        <v>4.7321693785739587</v>
      </c>
      <c r="Z45" s="64"/>
      <c r="AA45" s="58">
        <f t="shared" ref="AA45:AA46" si="22">-M45*COS(Y45)</f>
        <v>-0.9519561548592429</v>
      </c>
      <c r="AB45" s="58">
        <f t="shared" ref="AB45:AB46" si="23">-M45*SIN(Y45)</f>
        <v>48.1199613412034</v>
      </c>
      <c r="AC45" s="64"/>
      <c r="AD45" s="82">
        <f t="shared" ref="AD45:AD46" si="24">$AA$40/$M$40*M45</f>
        <v>-2.536667190517024E-4</v>
      </c>
      <c r="AE45" s="82">
        <f t="shared" ref="AE45:AE46" si="25">$AB$40/$M$40*M45</f>
        <v>-5.0279399350181971E-6</v>
      </c>
      <c r="AF45" s="22">
        <f t="shared" ref="AF45:AF46" si="26">AA45-AD45</f>
        <v>-0.95170248814019121</v>
      </c>
      <c r="AG45" s="22">
        <f t="shared" ref="AG45:AG46" si="27">AB45-AE45</f>
        <v>48.119966369143334</v>
      </c>
      <c r="AH45" s="64"/>
      <c r="AI45" s="25">
        <f t="shared" ref="AI45:AI46" si="28">A45</f>
        <v>4</v>
      </c>
      <c r="AJ45" s="82">
        <f t="shared" ref="AJ45:AJ46" si="29">AJ44+AF44</f>
        <v>721089.41002389323</v>
      </c>
      <c r="AK45" s="82">
        <f t="shared" ref="AK45:AK46" si="30">AK44+AG44</f>
        <v>459125.84258490766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-66.009999999892898</v>
      </c>
      <c r="AO45" s="18">
        <f t="shared" ref="AO45:AO46" si="33">AN45*G45</f>
        <v>3176.4011999945387</v>
      </c>
      <c r="AP45" s="9" t="str">
        <f t="shared" ref="AP45:AP46" si="34">D45&amp;","&amp;C45</f>
        <v>459125.84,721089.4</v>
      </c>
    </row>
    <row r="46" spans="1:44" s="46" customFormat="1">
      <c r="A46" s="20">
        <f t="shared" si="2"/>
        <v>5</v>
      </c>
      <c r="B46" s="44"/>
      <c r="C46" s="60">
        <v>721088.45</v>
      </c>
      <c r="D46" s="60">
        <v>459173.96</v>
      </c>
      <c r="E46" s="79"/>
      <c r="F46" s="72">
        <f t="shared" si="3"/>
        <v>32.529999999911524</v>
      </c>
      <c r="G46" s="72">
        <f t="shared" si="4"/>
        <v>0.65000000002328306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32.536493357371413</v>
      </c>
      <c r="N46" s="22">
        <f t="shared" si="11"/>
        <v>1.9978896829221545E-2</v>
      </c>
      <c r="O46" s="22">
        <f t="shared" si="12"/>
        <v>1.1447064676416971</v>
      </c>
      <c r="P46" s="24" t="str">
        <f t="shared" si="13"/>
        <v>01</v>
      </c>
      <c r="Q46" s="25" t="str">
        <f t="shared" si="14"/>
        <v>09</v>
      </c>
      <c r="R46" s="23" t="str">
        <f t="shared" si="15"/>
        <v>S</v>
      </c>
      <c r="S46" s="25" t="str">
        <f t="shared" si="16"/>
        <v>01</v>
      </c>
      <c r="T46" s="25" t="str">
        <f t="shared" si="17"/>
        <v>09</v>
      </c>
      <c r="U46" s="24" t="str">
        <f t="shared" si="18"/>
        <v>W</v>
      </c>
      <c r="V46" s="44"/>
      <c r="W46" s="22">
        <f t="shared" si="19"/>
        <v>1.1499999999999999</v>
      </c>
      <c r="X46" s="22">
        <f t="shared" si="20"/>
        <v>1.1499999999999999</v>
      </c>
      <c r="Y46" s="22">
        <f t="shared" si="21"/>
        <v>2.007128639793479E-2</v>
      </c>
      <c r="Z46" s="64"/>
      <c r="AA46" s="58">
        <f t="shared" si="22"/>
        <v>-32.529939807856628</v>
      </c>
      <c r="AB46" s="58">
        <f t="shared" si="23"/>
        <v>-0.65300542991509558</v>
      </c>
      <c r="AC46" s="64"/>
      <c r="AD46" s="82">
        <f t="shared" si="24"/>
        <v>-1.7148415558307148E-4</v>
      </c>
      <c r="AE46" s="82">
        <f t="shared" si="25"/>
        <v>-3.3989954902332402E-6</v>
      </c>
      <c r="AF46" s="22">
        <f t="shared" si="26"/>
        <v>-32.529768323701049</v>
      </c>
      <c r="AG46" s="22">
        <f t="shared" si="27"/>
        <v>-0.6530020309196054</v>
      </c>
      <c r="AH46" s="64"/>
      <c r="AI46" s="25">
        <f t="shared" si="28"/>
        <v>5</v>
      </c>
      <c r="AJ46" s="82">
        <f t="shared" si="29"/>
        <v>721088.45832140511</v>
      </c>
      <c r="AK46" s="82">
        <f t="shared" si="30"/>
        <v>459173.96255127678</v>
      </c>
      <c r="AL46" s="66"/>
      <c r="AM46" s="9" t="str">
        <f t="shared" si="31"/>
        <v>5 - 1</v>
      </c>
      <c r="AN46" s="18">
        <f t="shared" si="32"/>
        <v>-32.529999999911524</v>
      </c>
      <c r="AO46" s="18">
        <f t="shared" si="33"/>
        <v>-21.144500000699889</v>
      </c>
      <c r="AP46" s="9" t="str">
        <f t="shared" si="34"/>
        <v>459173.96,721088.45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2225</vt:lpstr>
      <vt:lpstr>2226</vt:lpstr>
      <vt:lpstr>2227</vt:lpstr>
      <vt:lpstr>2228</vt:lpstr>
      <vt:lpstr>2229</vt:lpstr>
      <vt:lpstr>2230</vt:lpstr>
      <vt:lpstr>2231</vt:lpstr>
      <vt:lpstr>2232</vt:lpstr>
      <vt:lpstr>2233</vt:lpstr>
      <vt:lpstr>2234</vt:lpstr>
      <vt:lpstr>'2225'!Print_Area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2007-04-11T08:30:58Z</dcterms:modified>
</cp:coreProperties>
</file>