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2235" sheetId="2" r:id="rId1"/>
    <sheet name="2236" sheetId="4" r:id="rId2"/>
    <sheet name="2237" sheetId="5" r:id="rId3"/>
    <sheet name="2238" sheetId="6" r:id="rId4"/>
    <sheet name="2239" sheetId="7" r:id="rId5"/>
    <sheet name="2240" sheetId="8" r:id="rId6"/>
    <sheet name="2241" sheetId="9" r:id="rId7"/>
    <sheet name="2242" sheetId="10" r:id="rId8"/>
    <sheet name="2243" sheetId="11" r:id="rId9"/>
    <sheet name="2244" sheetId="3" r:id="rId10"/>
  </sheets>
  <definedNames>
    <definedName name="_xlnm.Print_Area" localSheetId="0">'2235'!$A$1:$AJ$43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6" i="11"/>
  <c r="G46"/>
  <c r="F46"/>
  <c r="N46" s="1"/>
  <c r="O46" s="1"/>
  <c r="AP45"/>
  <c r="G45"/>
  <c r="F45"/>
  <c r="N45" s="1"/>
  <c r="O45" s="1"/>
  <c r="A45"/>
  <c r="A46" s="1"/>
  <c r="AP46" i="10"/>
  <c r="G46"/>
  <c r="F46"/>
  <c r="N46" s="1"/>
  <c r="O46" s="1"/>
  <c r="AP45"/>
  <c r="G45"/>
  <c r="F45"/>
  <c r="N45" s="1"/>
  <c r="O45" s="1"/>
  <c r="A45"/>
  <c r="A46" s="1"/>
  <c r="AP45" i="9"/>
  <c r="G45"/>
  <c r="F45"/>
  <c r="N45" s="1"/>
  <c r="O45" s="1"/>
  <c r="A45"/>
  <c r="AM45" s="1"/>
  <c r="AP46" i="8"/>
  <c r="G46"/>
  <c r="F46"/>
  <c r="N46" s="1"/>
  <c r="O46" s="1"/>
  <c r="AP45"/>
  <c r="G45"/>
  <c r="F45"/>
  <c r="N45" s="1"/>
  <c r="O45" s="1"/>
  <c r="A45"/>
  <c r="A46" s="1"/>
  <c r="AP46" i="7"/>
  <c r="G46"/>
  <c r="F46"/>
  <c r="N46" s="1"/>
  <c r="O46" s="1"/>
  <c r="AP45"/>
  <c r="G45"/>
  <c r="F45"/>
  <c r="N45" s="1"/>
  <c r="O45" s="1"/>
  <c r="A45"/>
  <c r="A46" s="1"/>
  <c r="AP46" i="6"/>
  <c r="G46"/>
  <c r="F46"/>
  <c r="N46" s="1"/>
  <c r="O46" s="1"/>
  <c r="AP45"/>
  <c r="G45"/>
  <c r="F45"/>
  <c r="N45" s="1"/>
  <c r="O45" s="1"/>
  <c r="A45"/>
  <c r="A46" s="1"/>
  <c r="AP46" i="5"/>
  <c r="G46"/>
  <c r="F46"/>
  <c r="N46" s="1"/>
  <c r="O46" s="1"/>
  <c r="AP45"/>
  <c r="G45"/>
  <c r="F45"/>
  <c r="N45" s="1"/>
  <c r="O45" s="1"/>
  <c r="A45"/>
  <c r="A46" s="1"/>
  <c r="AP46" i="4"/>
  <c r="G46"/>
  <c r="F46"/>
  <c r="N46" s="1"/>
  <c r="O46" s="1"/>
  <c r="AP45"/>
  <c r="G45"/>
  <c r="F45"/>
  <c r="N45" s="1"/>
  <c r="O45" s="1"/>
  <c r="A45"/>
  <c r="A46" s="1"/>
  <c r="AP45" i="2"/>
  <c r="G45"/>
  <c r="F45"/>
  <c r="N45" s="1"/>
  <c r="O45" s="1"/>
  <c r="A45"/>
  <c r="AM45" s="1"/>
  <c r="AP44"/>
  <c r="AP43"/>
  <c r="AP42"/>
  <c r="AP44" i="11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H45" i="2"/>
  <c r="P45"/>
  <c r="Q45" s="1"/>
  <c r="I45"/>
  <c r="J45"/>
  <c r="K45" s="1"/>
  <c r="M45"/>
  <c r="AI45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6"/>
  <c r="L45"/>
  <c r="AB42" i="10"/>
  <c r="AA42"/>
  <c r="AB44"/>
  <c r="AA44"/>
  <c r="AB43"/>
  <c r="AA43"/>
  <c r="AB41"/>
  <c r="AG41" s="1"/>
  <c r="AK42" s="1"/>
  <c r="AA41"/>
  <c r="AF41" s="1"/>
  <c r="AJ42" s="1"/>
  <c r="M40"/>
  <c r="L46"/>
  <c r="L45"/>
  <c r="AB42" i="9"/>
  <c r="AA42"/>
  <c r="AB44"/>
  <c r="AA44"/>
  <c r="AB43"/>
  <c r="AA43"/>
  <c r="AB41"/>
  <c r="AG41" s="1"/>
  <c r="AK42" s="1"/>
  <c r="AA41"/>
  <c r="AF41" s="1"/>
  <c r="AJ42" s="1"/>
  <c r="M40"/>
  <c r="L45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L46"/>
  <c r="L45"/>
  <c r="AB42" i="6"/>
  <c r="AA42"/>
  <c r="AB44"/>
  <c r="AA44"/>
  <c r="AB43"/>
  <c r="AA43"/>
  <c r="AB41"/>
  <c r="AG41" s="1"/>
  <c r="AK42" s="1"/>
  <c r="AA41"/>
  <c r="AF41" s="1"/>
  <c r="AJ42" s="1"/>
  <c r="M40"/>
  <c r="L46"/>
  <c r="L45"/>
  <c r="AB42" i="5"/>
  <c r="AA42"/>
  <c r="AB44"/>
  <c r="AA44"/>
  <c r="AB43"/>
  <c r="AA43"/>
  <c r="AB41"/>
  <c r="AG41" s="1"/>
  <c r="AK42" s="1"/>
  <c r="AA41"/>
  <c r="AF41" s="1"/>
  <c r="AJ42" s="1"/>
  <c r="M40"/>
  <c r="L46"/>
  <c r="L45"/>
  <c r="AB42" i="4"/>
  <c r="AA42"/>
  <c r="AB44"/>
  <c r="AA44"/>
  <c r="AB43"/>
  <c r="AA43"/>
  <c r="AB41"/>
  <c r="AG41" s="1"/>
  <c r="AK42" s="1"/>
  <c r="AA41"/>
  <c r="AF41" s="1"/>
  <c r="AJ42" s="1"/>
  <c r="M40"/>
  <c r="L46"/>
  <c r="L45"/>
  <c r="W41" i="2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6"/>
  <c r="T46"/>
  <c r="S46"/>
  <c r="W46" s="1"/>
  <c r="R46"/>
  <c r="X46" s="1"/>
  <c r="Y46" s="1"/>
  <c r="U45" i="10"/>
  <c r="T45"/>
  <c r="S45"/>
  <c r="W45" s="1"/>
  <c r="R45"/>
  <c r="X45" s="1"/>
  <c r="Y45" s="1"/>
  <c r="U46"/>
  <c r="T46"/>
  <c r="S46"/>
  <c r="W46" s="1"/>
  <c r="R46"/>
  <c r="X46" s="1"/>
  <c r="Y46" s="1"/>
  <c r="U45" i="9"/>
  <c r="T45"/>
  <c r="S45"/>
  <c r="W45" s="1"/>
  <c r="R45"/>
  <c r="X45" s="1"/>
  <c r="Y45" s="1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6"/>
  <c r="T46"/>
  <c r="S46"/>
  <c r="W46" s="1"/>
  <c r="R46"/>
  <c r="X46" s="1"/>
  <c r="Y46" s="1"/>
  <c r="U45" i="6"/>
  <c r="T45"/>
  <c r="S45"/>
  <c r="W45" s="1"/>
  <c r="R45"/>
  <c r="X45" s="1"/>
  <c r="Y45" s="1"/>
  <c r="U46"/>
  <c r="T46"/>
  <c r="S46"/>
  <c r="W46" s="1"/>
  <c r="R46"/>
  <c r="X46" s="1"/>
  <c r="Y46" s="1"/>
  <c r="U45" i="5"/>
  <c r="T45"/>
  <c r="S45"/>
  <c r="W45" s="1"/>
  <c r="R45"/>
  <c r="X45" s="1"/>
  <c r="Y45" s="1"/>
  <c r="U46"/>
  <c r="T46"/>
  <c r="S46"/>
  <c r="W46" s="1"/>
  <c r="R46"/>
  <c r="X46" s="1"/>
  <c r="Y46" s="1"/>
  <c r="U45" i="4"/>
  <c r="T45"/>
  <c r="S45"/>
  <c r="W45" s="1"/>
  <c r="R45"/>
  <c r="X45" s="1"/>
  <c r="Y45" s="1"/>
  <c r="U46"/>
  <c r="T46"/>
  <c r="S46"/>
  <c r="W46" s="1"/>
  <c r="R46"/>
  <c r="X46" s="1"/>
  <c r="Y46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AO45" s="1"/>
  <c r="U45"/>
  <c r="T45"/>
  <c r="S45"/>
  <c r="W45" s="1"/>
  <c r="R45"/>
  <c r="X45" s="1"/>
  <c r="Y45" s="1"/>
  <c r="AB41"/>
  <c r="AG41" s="1"/>
  <c r="AK42" s="1"/>
  <c r="AA41"/>
  <c r="AF41" s="1"/>
  <c r="AJ42" s="1"/>
  <c r="AB45" i="3" l="1"/>
  <c r="AA45"/>
  <c r="AB46" i="11"/>
  <c r="AA46"/>
  <c r="AB45"/>
  <c r="AA45"/>
  <c r="AB46" i="10"/>
  <c r="AA46"/>
  <c r="AB45"/>
  <c r="AA45"/>
  <c r="AB45" i="9"/>
  <c r="AA45"/>
  <c r="AB46" i="8"/>
  <c r="AA46"/>
  <c r="AB45"/>
  <c r="AA45"/>
  <c r="AB46" i="7"/>
  <c r="AA46"/>
  <c r="AB45"/>
  <c r="AA45"/>
  <c r="AB46" i="6"/>
  <c r="AA46"/>
  <c r="AB45"/>
  <c r="AA45"/>
  <c r="AB46" i="5"/>
  <c r="AA46"/>
  <c r="AB45"/>
  <c r="AA45"/>
  <c r="AB46" i="4"/>
  <c r="AA46"/>
  <c r="AB45"/>
  <c r="AA45"/>
  <c r="AB42" i="2"/>
  <c r="AA42"/>
  <c r="AB43"/>
  <c r="AA43"/>
  <c r="AB44"/>
  <c r="AA44"/>
  <c r="AB45"/>
  <c r="AA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11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10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9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7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6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5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4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5" i="2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6" s="1"/>
  <c r="AJ40"/>
  <c r="AK45"/>
  <c r="AK46" s="1"/>
  <c r="AK40"/>
  <c r="AJ45" i="10"/>
  <c r="AJ46" s="1"/>
  <c r="AJ40"/>
  <c r="AK45"/>
  <c r="AK46" s="1"/>
  <c r="AK40"/>
  <c r="AJ45" i="9"/>
  <c r="AJ40"/>
  <c r="AK45"/>
  <c r="AK40"/>
  <c r="AJ45" i="8"/>
  <c r="AJ46" s="1"/>
  <c r="AJ40"/>
  <c r="AK45"/>
  <c r="AK46" s="1"/>
  <c r="AK40"/>
  <c r="AJ45" i="7"/>
  <c r="AJ46" s="1"/>
  <c r="AJ40"/>
  <c r="AK45"/>
  <c r="AK46" s="1"/>
  <c r="AK40"/>
  <c r="AJ45" i="6"/>
  <c r="AJ46" s="1"/>
  <c r="AJ40"/>
  <c r="AK45"/>
  <c r="AK46" s="1"/>
  <c r="AK40"/>
  <c r="AJ45" i="5"/>
  <c r="AJ46" s="1"/>
  <c r="AJ40"/>
  <c r="AK45"/>
  <c r="AK46" s="1"/>
  <c r="AK40"/>
  <c r="AJ45" i="4"/>
  <c r="AJ46" s="1"/>
  <c r="AJ40"/>
  <c r="AK45"/>
  <c r="AK46" s="1"/>
  <c r="AK40"/>
  <c r="AJ40" i="2"/>
  <c r="AJ45"/>
  <c r="AK40"/>
  <c r="AK45"/>
</calcChain>
</file>

<file path=xl/sharedStrings.xml><?xml version="1.0" encoding="utf-8"?>
<sst xmlns="http://schemas.openxmlformats.org/spreadsheetml/2006/main" count="930" uniqueCount="100">
  <si>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</si>
  <si>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</si>
  <si>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</si>
  <si>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</si>
  <si>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</si>
  <si>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</si>
  <si>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</si>
  <si>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</si>
  <si>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</si>
  <si>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</si>
  <si>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</si>
  <si>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</si>
  <si>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</si>
  <si>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</si>
  <si>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</si>
  <si>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</si>
  <si>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</si>
  <si>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</si>
  <si>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</si>
  <si>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</si>
  <si>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</si>
  <si>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</si>
  <si>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</si>
  <si>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</si>
  <si>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</si>
  <si>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</si>
  <si>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</si>
  <si>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</si>
  <si>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</si>
  <si>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</si>
  <si>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</si>
  <si>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</si>
  <si>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</si>
  <si>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</si>
  <si>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</si>
  <si>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</si>
  <si>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</si>
  <si>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</si>
  <si>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</si>
  <si>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</si>
  <si>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</si>
  <si>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</si>
  <si>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</si>
  <si>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</si>
  <si>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</si>
  <si>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</si>
  <si>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</si>
  <si>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</si>
  <si>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</si>
  <si>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</si>
  <si>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</si>
  <si>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</si>
  <si>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</si>
  <si>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</si>
  <si>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</si>
  <si>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</si>
  <si>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</si>
  <si>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2235</t>
  </si>
  <si>
    <t>409 C-3</t>
  </si>
  <si>
    <t>Poncion, Pantaleon</t>
  </si>
  <si>
    <t>6 31 N. 124 37 E.</t>
  </si>
  <si>
    <t>Lapuz (Bo. 6)</t>
  </si>
  <si>
    <t>Norala</t>
  </si>
  <si>
    <t>South Cotabato</t>
  </si>
  <si>
    <t>Mindanao</t>
  </si>
  <si>
    <t>E.E. Orodio</t>
  </si>
  <si>
    <t>September 4-15,1978</t>
  </si>
  <si>
    <t>BLLM 1</t>
  </si>
  <si>
    <t>2236</t>
  </si>
  <si>
    <t>Taga, Maximo</t>
  </si>
  <si>
    <t>6 31 E. 124 37 E.</t>
  </si>
  <si>
    <t>832.06</t>
  </si>
  <si>
    <t>1,659.10</t>
  </si>
  <si>
    <t>2237</t>
  </si>
  <si>
    <t>Farnase, Crisostomo</t>
  </si>
  <si>
    <t>6 31 N. 124 37</t>
  </si>
  <si>
    <t>September 4-15, 1978</t>
  </si>
  <si>
    <t>1,596.53</t>
  </si>
  <si>
    <t>2238</t>
  </si>
  <si>
    <t>Danoy, Mariano</t>
  </si>
  <si>
    <t>1,601.20</t>
  </si>
  <si>
    <t>2239</t>
  </si>
  <si>
    <t>Biboso, Restituto</t>
  </si>
  <si>
    <t>1,597</t>
  </si>
  <si>
    <t>2240</t>
  </si>
  <si>
    <t>Betantos, Salvador</t>
  </si>
  <si>
    <t>1,418.20</t>
  </si>
  <si>
    <t>2241</t>
  </si>
  <si>
    <t>Chavez, Leticia</t>
  </si>
  <si>
    <t>1,422.47</t>
  </si>
  <si>
    <t>2242</t>
  </si>
  <si>
    <t>Delagan, Lorenzo</t>
  </si>
  <si>
    <t>1,418.26</t>
  </si>
  <si>
    <t>2243</t>
  </si>
  <si>
    <t>Danay, Antonio</t>
  </si>
  <si>
    <t>1,365.28</t>
  </si>
  <si>
    <t>2244</t>
  </si>
  <si>
    <t>Golilao, Elesio</t>
  </si>
  <si>
    <t>Sept. 4-15, 1978</t>
  </si>
  <si>
    <t>1,369.62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</si>
</sst>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topLeftCell="A16" workbookViewId="0">
      <selection activeCell="S46" sqref="S4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57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59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58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71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1664.1114000016742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832.05570000083708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7.1609385088322597E-15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1.882527625490408E+16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19000000000000000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1.9E+16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134.80664567314818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0</v>
      </c>
      <c r="AB40" s="91">
        <f>SUM(AB42:AB65536)</f>
        <v>-7.1609385088322597E-15</v>
      </c>
      <c r="AC40" s="91"/>
      <c r="AD40" s="91">
        <f>SUM(AD42:AD65536)</f>
        <v>0</v>
      </c>
      <c r="AE40" s="91">
        <f>SUM(AE42:AE65536)</f>
        <v>-7.1609385088322597E-15</v>
      </c>
      <c r="AF40" s="91">
        <f>SUM(AF42:AF65536)</f>
        <v>0</v>
      </c>
      <c r="AG40" s="91">
        <f>SUM(AG42:AG65536)</f>
        <v>-6.2727600891321345E-15</v>
      </c>
      <c r="AH40" s="92"/>
      <c r="AI40" s="93">
        <v>1</v>
      </c>
      <c r="AJ40" s="92">
        <f>AJ44+AF44</f>
        <v>721039.63994897041</v>
      </c>
      <c r="AK40" s="92">
        <f>AK44+AG44</f>
        <v>459172.98196552525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205.23999999999069</v>
      </c>
      <c r="G41" s="72">
        <f>IF(D42=0,D41-$D$41,D41-D42)</f>
        <v>3277.5699999999488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3283.9897323986352</v>
      </c>
      <c r="N41" s="36">
        <f>IF(F41=0,,ATAN(G41/F41))</f>
        <v>1.5082584202465801</v>
      </c>
      <c r="O41" s="36">
        <f>ABS(DEGREES(N41))</f>
        <v>86.416841895197905</v>
      </c>
      <c r="P41" s="37" t="str">
        <f>TEXT(INT(O41),"00")</f>
        <v>86</v>
      </c>
      <c r="Q41" s="38" t="str">
        <f>TEXT((O41-P41)*60,"00")</f>
        <v>25</v>
      </c>
      <c r="R41" s="39" t="str">
        <f>IF(L41="",IF(F41&gt;0,"S","N"),"")</f>
        <v>S</v>
      </c>
      <c r="S41" s="25" t="str">
        <f>IF(L41="",IF(INT(Q41)=60,INT(P41+1),P41),"due")</f>
        <v>86</v>
      </c>
      <c r="T41" s="38" t="str">
        <f>IF(L41="",IF(INT(Q41)=60,"00",Q41),L41)</f>
        <v>25</v>
      </c>
      <c r="U41" s="40" t="str">
        <f>IF(L41="",IF(G41&gt;0,"W","E"),"")</f>
        <v>W</v>
      </c>
      <c r="V41" s="41"/>
      <c r="W41" s="22">
        <f>IF(S41="due",90*(I41+K41),S41+T41/60)</f>
        <v>86.416666666666671</v>
      </c>
      <c r="X41" s="22">
        <f>IF(R41="",W41,IF(R41="N",IF(U41="E",180+W41,180-W41),IF(U41="E",360-W41,W41)))</f>
        <v>86.416666666666671</v>
      </c>
      <c r="Y41" s="22">
        <f>RADIANS(X41)</f>
        <v>1.5082553619317665</v>
      </c>
      <c r="Z41" s="64"/>
      <c r="AA41" s="58">
        <f>-M41*COS(Y41)</f>
        <v>-205.25002383991472</v>
      </c>
      <c r="AB41" s="58">
        <f>-M41*SIN(Y41)</f>
        <v>-3277.5693722960882</v>
      </c>
      <c r="AC41" s="64"/>
      <c r="AD41" s="22">
        <v>0</v>
      </c>
      <c r="AE41" s="22">
        <v>0</v>
      </c>
      <c r="AF41" s="22">
        <f t="shared" ref="AF41:AG43" si="0">AA41-AD41</f>
        <v>-205.25002383991472</v>
      </c>
      <c r="AG41" s="22">
        <f t="shared" si="0"/>
        <v>-3277.5693722960882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721023.38</v>
      </c>
      <c r="D42" s="60">
        <v>459172.65</v>
      </c>
      <c r="E42" s="79"/>
      <c r="F42" s="72">
        <f>IF(C43=0,C42-$C$42,C42-C43)</f>
        <v>-1.0100000000093132</v>
      </c>
      <c r="G42" s="72">
        <f>IF(D43=0,D42-$D$42,D42-D43)</f>
        <v>51.119999999995343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51.129976530402814</v>
      </c>
      <c r="N42" s="36">
        <f>IF(F42=0,,ATAN(G42/F42))</f>
        <v>-1.5510414635150087</v>
      </c>
      <c r="O42" s="36">
        <f>ABS(DEGREES(N42))</f>
        <v>88.868129709204453</v>
      </c>
      <c r="P42" s="37" t="str">
        <f>TEXT(INT(O42),"00")</f>
        <v>88</v>
      </c>
      <c r="Q42" s="38" t="str">
        <f>TEXT((O42-P42)*60,"00")</f>
        <v>52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52</v>
      </c>
      <c r="U42" s="40" t="str">
        <f>IF(L42="",IF(G42&gt;0,"W","E"),"")</f>
        <v>W</v>
      </c>
      <c r="V42" s="44"/>
      <c r="W42" s="22">
        <f>IF(S42="due",90*(I42+K42),S42+T42/60)</f>
        <v>88.86666666666666</v>
      </c>
      <c r="X42" s="22">
        <f>IF(R42="",W42,IF(R42="N",IF(U42="E",180+W42,180-W42),IF(U42="E",360-W42,W42)))</f>
        <v>91.13333333333334</v>
      </c>
      <c r="Y42" s="22">
        <f>RADIANS(X42)</f>
        <v>1.5905767249841658</v>
      </c>
      <c r="Z42" s="64"/>
      <c r="AA42" s="58">
        <f>-M42*COS(Y42)</f>
        <v>1.0113053442474644</v>
      </c>
      <c r="AB42" s="58">
        <f>-M42*SIN(Y42)</f>
        <v>-51.119974193070938</v>
      </c>
      <c r="AC42" s="64"/>
      <c r="AD42" s="82">
        <f>$AA$40/$M$40*M42</f>
        <v>0</v>
      </c>
      <c r="AE42" s="82">
        <f>$AB$40/$M$40*M42</f>
        <v>-2.7160279529541134E-15</v>
      </c>
      <c r="AF42" s="22">
        <f t="shared" si="0"/>
        <v>1.0113053442474644</v>
      </c>
      <c r="AG42" s="22">
        <f t="shared" si="0"/>
        <v>-51.119974193070938</v>
      </c>
      <c r="AH42" s="63"/>
      <c r="AI42" s="38">
        <f>A42</f>
        <v>1</v>
      </c>
      <c r="AJ42" s="82">
        <f t="shared" ref="AJ42:AK44" si="1">AJ41+AF41</f>
        <v>721023.36997616012</v>
      </c>
      <c r="AK42" s="82">
        <f t="shared" si="1"/>
        <v>459172.65062770387</v>
      </c>
      <c r="AL42" s="66"/>
      <c r="AM42" s="9" t="str">
        <f>IF(A43=0,A42&amp;" - 1",A42&amp;" - "&amp;A43)</f>
        <v>1 - 2</v>
      </c>
      <c r="AN42" s="18">
        <f>F42</f>
        <v>-1.0100000000093132</v>
      </c>
      <c r="AO42" s="18">
        <f>AN42*G42</f>
        <v>-51.631200000471388</v>
      </c>
      <c r="AP42" s="9" t="str">
        <f>D42&amp;","&amp;C42</f>
        <v>459172.65,721023.38</v>
      </c>
    </row>
    <row r="43" spans="1:44">
      <c r="A43" s="20">
        <f>A42+1</f>
        <v>2</v>
      </c>
      <c r="B43" s="44"/>
      <c r="C43" s="60">
        <v>721024.39</v>
      </c>
      <c r="D43" s="60">
        <v>459121.53</v>
      </c>
      <c r="E43" s="79"/>
      <c r="F43" s="72">
        <f>IF(C44=0,C43-$C$42,C43-C44)</f>
        <v>-16.270000000018626</v>
      </c>
      <c r="G43" s="72">
        <f>IF(D44=0,D43-$D$42,D43-D44)</f>
        <v>-0.32999999995809048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16.27334630617128</v>
      </c>
      <c r="N43" s="36">
        <f>IF(F43=0,,ATAN(G43/F43))</f>
        <v>2.0279948268227165E-2</v>
      </c>
      <c r="O43" s="36">
        <f>ABS(DEGREES(N43))</f>
        <v>1.1619554445130593</v>
      </c>
      <c r="P43" s="37" t="str">
        <f>TEXT(INT(O43),"00")</f>
        <v>01</v>
      </c>
      <c r="Q43" s="38" t="str">
        <f>TEXT((O43-P43)*60,"00")</f>
        <v>10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10</v>
      </c>
      <c r="U43" s="40" t="str">
        <f>IF(L43="",IF(G43&gt;0,"W","E"),"")</f>
        <v>E</v>
      </c>
      <c r="V43" s="44"/>
      <c r="W43" s="22">
        <f>IF(S43="due",90*(I43+K43),S43+T43/60)</f>
        <v>1.1666666666666667</v>
      </c>
      <c r="X43" s="22">
        <f>IF(R43="",W43,IF(R43="N",IF(U43="E",180+W43,180-W43),IF(U43="E",360-W43,W43)))</f>
        <v>181.16666666666666</v>
      </c>
      <c r="Y43" s="22">
        <f>RADIANS(X43)</f>
        <v>3.1619548281963934</v>
      </c>
      <c r="Z43" s="64"/>
      <c r="AA43" s="58">
        <f>-M43*COS(Y43)</f>
        <v>16.269972810324873</v>
      </c>
      <c r="AB43" s="58">
        <f>-M43*SIN(Y43)</f>
        <v>0.3313378213663199</v>
      </c>
      <c r="AC43" s="64"/>
      <c r="AD43" s="82">
        <f>$AA$40/$M$40*M43</f>
        <v>0</v>
      </c>
      <c r="AE43" s="82">
        <f>$AB$40/$M$40*M43</f>
        <v>-8.6444130146201649E-16</v>
      </c>
      <c r="AF43" s="22">
        <f t="shared" si="0"/>
        <v>16.269972810324873</v>
      </c>
      <c r="AG43" s="22">
        <f t="shared" si="0"/>
        <v>0.33133782136632078</v>
      </c>
      <c r="AH43" s="64"/>
      <c r="AI43" s="25">
        <f>A43</f>
        <v>2</v>
      </c>
      <c r="AJ43" s="82">
        <f t="shared" si="1"/>
        <v>721024.38128150441</v>
      </c>
      <c r="AK43" s="82">
        <f t="shared" si="1"/>
        <v>459121.53065351082</v>
      </c>
      <c r="AL43" s="66"/>
      <c r="AM43" s="9" t="str">
        <f>IF(A44=0,A43&amp;" - 1",A43&amp;" - "&amp;A44)</f>
        <v>2 - 3</v>
      </c>
      <c r="AN43" s="18">
        <f>AN42+F42+F43</f>
        <v>-18.290000000037253</v>
      </c>
      <c r="AO43" s="18">
        <f>AN43*G43</f>
        <v>6.0356999992457681</v>
      </c>
      <c r="AP43" s="9" t="str">
        <f>D43&amp;","&amp;C43</f>
        <v>459121.53,721024.39</v>
      </c>
    </row>
    <row r="44" spans="1:44" s="46" customFormat="1">
      <c r="A44" s="20">
        <f>A43+1</f>
        <v>3</v>
      </c>
      <c r="B44" s="44"/>
      <c r="C44" s="60">
        <v>721040.66</v>
      </c>
      <c r="D44" s="60">
        <v>459121.86</v>
      </c>
      <c r="E44" s="79"/>
      <c r="F44" s="72">
        <f>IF(C45=0,C44-$C$42,C44-C45)</f>
        <v>1.0100000000093132</v>
      </c>
      <c r="G44" s="72">
        <f>IF(D45=0,D44-$D$42,D44-D45)</f>
        <v>-51.119999999995343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51.129976530402814</v>
      </c>
      <c r="N44" s="22">
        <f>IF(F44=0,,ATAN(G44/F44))</f>
        <v>-1.5510414635150087</v>
      </c>
      <c r="O44" s="22">
        <f>ABS(DEGREES(N44))</f>
        <v>88.868129709204453</v>
      </c>
      <c r="P44" s="24" t="str">
        <f>TEXT(INT(O44),"00")</f>
        <v>88</v>
      </c>
      <c r="Q44" s="25" t="str">
        <f>TEXT((O44-P44)*60,"00")</f>
        <v>52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52</v>
      </c>
      <c r="U44" s="24" t="str">
        <f>IF(L44="",IF(G44&gt;0,"W","E"),"")</f>
        <v>E</v>
      </c>
      <c r="V44" s="44"/>
      <c r="W44" s="22">
        <f>IF(S44="due",90*(I44+K44),S44+T44/60)</f>
        <v>88.86666666666666</v>
      </c>
      <c r="X44" s="22">
        <f>IF(R44="",W44,IF(R44="N",IF(U44="E",180+W44,180-W44),IF(U44="E",360-W44,W44)))</f>
        <v>271.13333333333333</v>
      </c>
      <c r="Y44" s="22">
        <f>RADIANS(X44)</f>
        <v>4.7321693785739587</v>
      </c>
      <c r="Z44" s="64"/>
      <c r="AA44" s="58">
        <f>-M44*COS(Y44)</f>
        <v>-1.0113053442474469</v>
      </c>
      <c r="AB44" s="58">
        <f>-M44*SIN(Y44)</f>
        <v>51.119974193070938</v>
      </c>
      <c r="AC44" s="64"/>
      <c r="AD44" s="82">
        <f>$AA$40/$M$40*M44</f>
        <v>0</v>
      </c>
      <c r="AE44" s="82">
        <f>$AB$40/$M$40*M44</f>
        <v>-2.7160279529541134E-15</v>
      </c>
      <c r="AF44" s="22">
        <f>AA44-AD44</f>
        <v>-1.0113053442474469</v>
      </c>
      <c r="AG44" s="22">
        <f>AB44-AE44</f>
        <v>51.119974193070938</v>
      </c>
      <c r="AH44" s="64"/>
      <c r="AI44" s="25">
        <f>A44</f>
        <v>3</v>
      </c>
      <c r="AJ44" s="82">
        <f t="shared" si="1"/>
        <v>721040.6512543147</v>
      </c>
      <c r="AK44" s="82">
        <f t="shared" si="1"/>
        <v>459121.8619913322</v>
      </c>
      <c r="AL44" s="66"/>
      <c r="AM44" s="9" t="str">
        <f>IF(A45=0,A44&amp;" - 1",A44&amp;" - "&amp;A45)</f>
        <v>3 - 4</v>
      </c>
      <c r="AN44" s="18">
        <f>AN43+F43+F44</f>
        <v>-33.550000000046566</v>
      </c>
      <c r="AO44" s="18">
        <f>AN44*G44</f>
        <v>1715.0760000022242</v>
      </c>
      <c r="AP44" s="9" t="str">
        <f>D44&amp;","&amp;C44</f>
        <v>459121.86,721040.66</v>
      </c>
    </row>
    <row r="45" spans="1:44" s="46" customFormat="1">
      <c r="A45" s="20">
        <f>A44+1</f>
        <v>4</v>
      </c>
      <c r="B45" s="44"/>
      <c r="C45" s="60">
        <v>721039.65</v>
      </c>
      <c r="D45" s="60">
        <v>459172.98</v>
      </c>
      <c r="E45" s="79"/>
      <c r="F45" s="72">
        <f>IF(C46=0,C45-$C$42,C45-C46)</f>
        <v>16.270000000018626</v>
      </c>
      <c r="G45" s="72">
        <f>IF(D46=0,D45-$D$42,D45-D46)</f>
        <v>0.32999999995809048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16.27334630617128</v>
      </c>
      <c r="N45" s="22">
        <f>IF(F45=0,,ATAN(G45/F45))</f>
        <v>2.0279948268227165E-2</v>
      </c>
      <c r="O45" s="22">
        <f>ABS(DEGREES(N45))</f>
        <v>1.1619554445130593</v>
      </c>
      <c r="P45" s="24" t="str">
        <f>TEXT(INT(O45),"00")</f>
        <v>01</v>
      </c>
      <c r="Q45" s="25" t="str">
        <f>TEXT((O45-P45)*60,"00")</f>
        <v>10</v>
      </c>
      <c r="R45" s="23" t="str">
        <f>IF(L45="",IF(F45&gt;0,"S","N"),"")</f>
        <v>S</v>
      </c>
      <c r="S45" s="25" t="str">
        <f>IF(L45="",IF(INT(Q45)=60,INT(P45+1),P45),"due")</f>
        <v>01</v>
      </c>
      <c r="T45" s="25" t="str">
        <f>IF(L45="",IF(INT(Q45)=60,"00",Q45),L45)</f>
        <v>10</v>
      </c>
      <c r="U45" s="24" t="str">
        <f>IF(L45="",IF(G45&gt;0,"W","E"),"")</f>
        <v>W</v>
      </c>
      <c r="V45" s="44"/>
      <c r="W45" s="22">
        <f>IF(S45="due",90*(I45+K45),S45+T45/60)</f>
        <v>1.1666666666666667</v>
      </c>
      <c r="X45" s="22">
        <f>IF(R45="",W45,IF(R45="N",IF(U45="E",180+W45,180-W45),IF(U45="E",360-W45,W45)))</f>
        <v>1.1666666666666667</v>
      </c>
      <c r="Y45" s="22">
        <f>RADIANS(X45)</f>
        <v>2.0362174606600513E-2</v>
      </c>
      <c r="Z45" s="64"/>
      <c r="AA45" s="58">
        <f>-M45*COS(Y45)</f>
        <v>-16.269972810324873</v>
      </c>
      <c r="AB45" s="58">
        <f>-M45*SIN(Y45)</f>
        <v>-0.33133782136632567</v>
      </c>
      <c r="AC45" s="64"/>
      <c r="AD45" s="82">
        <f>$AA$40/$M$40*M45</f>
        <v>0</v>
      </c>
      <c r="AE45" s="82">
        <f>$AB$40/$M$40*M45</f>
        <v>-8.6444130146201649E-16</v>
      </c>
      <c r="AF45" s="22">
        <f>AA45-AD45</f>
        <v>-16.269972810324873</v>
      </c>
      <c r="AG45" s="22">
        <f>AB45-AE45</f>
        <v>-0.33133782136632478</v>
      </c>
      <c r="AH45" s="64"/>
      <c r="AI45" s="25">
        <f>A45</f>
        <v>4</v>
      </c>
      <c r="AJ45" s="82">
        <f t="shared" ref="AJ45" si="2">AJ44+AF44</f>
        <v>721039.63994897041</v>
      </c>
      <c r="AK45" s="82">
        <f t="shared" ref="AK45" si="3">AK44+AG44</f>
        <v>459172.98196552525</v>
      </c>
      <c r="AL45" s="66"/>
      <c r="AM45" s="9" t="str">
        <f>IF(A46=0,A45&amp;" - 1",A45&amp;" - "&amp;A46)</f>
        <v>4 - 1</v>
      </c>
      <c r="AN45" s="18">
        <f>AN44+F44+F45</f>
        <v>-16.270000000018626</v>
      </c>
      <c r="AO45" s="18">
        <f>AN45*G45</f>
        <v>-5.3690999993242787</v>
      </c>
      <c r="AP45" s="9" t="str">
        <f>D45&amp;","&amp;C45</f>
        <v>459172.98,721039.65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C19:D19"/>
    <mergeCell ref="A1:AJ1"/>
    <mergeCell ref="C10:D10"/>
    <mergeCell ref="C11:D11"/>
    <mergeCell ref="C12:D12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M19" sqref="M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96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97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58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60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98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99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2739.7320000048685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1369.8660000024342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5.6896059838025493E-3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27086.585069075401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27000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27000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154.1119964897882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-5.6659869944297725E-3</v>
      </c>
      <c r="AB40" s="91">
        <f>SUM(AB42:AB65536)</f>
        <v>-5.1788766144256204E-4</v>
      </c>
      <c r="AC40" s="91"/>
      <c r="AD40" s="91">
        <f>SUM(AD42:AD65536)</f>
        <v>-5.6659869944297725E-3</v>
      </c>
      <c r="AE40" s="91">
        <f>SUM(AE42:AE65536)</f>
        <v>-5.1788766144256204E-4</v>
      </c>
      <c r="AF40" s="91">
        <f>SUM(AF42:AF65536)</f>
        <v>0</v>
      </c>
      <c r="AG40" s="91">
        <f>SUM(AG42:AG65536)</f>
        <v>-2.9976021664879227E-15</v>
      </c>
      <c r="AH40" s="92"/>
      <c r="AI40" s="93">
        <v>1</v>
      </c>
      <c r="AJ40" s="92">
        <f>AJ44+AF44</f>
        <v>720925.46275264537</v>
      </c>
      <c r="AK40" s="92">
        <f>AK44+AG44</f>
        <v>459170.65132841736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275.34999999997672</v>
      </c>
      <c r="G41" s="72">
        <f>IF(D42=0,D41-$D$41,D41-D42)</f>
        <v>3279.0099999999511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3290.5507445714416</v>
      </c>
      <c r="N41" s="36">
        <f>IF(F41=0,,ATAN(G41/F41))</f>
        <v>1.4870193606659614</v>
      </c>
      <c r="O41" s="36">
        <f>ABS(DEGREES(N41))</f>
        <v>85.199933420401564</v>
      </c>
      <c r="P41" s="37" t="str">
        <f>TEXT(INT(O41),"00")</f>
        <v>85</v>
      </c>
      <c r="Q41" s="38" t="str">
        <f>TEXT((O41-P41)*60,"00")</f>
        <v>12</v>
      </c>
      <c r="R41" s="39" t="str">
        <f>IF(L41="",IF(F41&gt;0,"S","N"),"")</f>
        <v>S</v>
      </c>
      <c r="S41" s="25" t="str">
        <f>IF(L41="",IF(INT(Q41)=60,INT(P41+1),P41),"due")</f>
        <v>85</v>
      </c>
      <c r="T41" s="38" t="str">
        <f>IF(L41="",IF(INT(Q41)=60,"00",Q41),L41)</f>
        <v>12</v>
      </c>
      <c r="U41" s="40" t="str">
        <f>IF(L41="",IF(G41&gt;0,"W","E"),"")</f>
        <v>W</v>
      </c>
      <c r="V41" s="41"/>
      <c r="W41" s="22">
        <f>IF(S41="due",90*(I41+K41),S41+T41/60)</f>
        <v>85.2</v>
      </c>
      <c r="X41" s="22">
        <f>IF(R41="",W41,IF(R41="N",IF(U41="E",180+W41,180-W41),IF(U41="E",360-W41,W41)))</f>
        <v>85.2</v>
      </c>
      <c r="Y41" s="22">
        <f>RADIANS(X41)</f>
        <v>1.4870205226991688</v>
      </c>
      <c r="Z41" s="64"/>
      <c r="AA41" s="58">
        <f>-M41*COS(Y41)</f>
        <v>-275.34618968128302</v>
      </c>
      <c r="AB41" s="58">
        <f>-M41*SIN(Y41)</f>
        <v>-3279.0103199635814</v>
      </c>
      <c r="AC41" s="64"/>
      <c r="AD41" s="22">
        <v>0</v>
      </c>
      <c r="AE41" s="22">
        <v>0</v>
      </c>
      <c r="AF41" s="22">
        <f t="shared" ref="AF41:AG43" si="0">AA41-AD41</f>
        <v>-275.34618968128302</v>
      </c>
      <c r="AG41" s="22">
        <f t="shared" si="0"/>
        <v>-3279.0103199635814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720953.27</v>
      </c>
      <c r="D42" s="60">
        <v>459171.21</v>
      </c>
      <c r="E42" s="79"/>
      <c r="F42" s="72">
        <f>IF(C43=0,C42-$C$42,C42-C43)</f>
        <v>1</v>
      </c>
      <c r="G42" s="72">
        <f>IF(D43=0,D42-$D$42,D42-D43)</f>
        <v>-49.21999999997206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49.230157424055122</v>
      </c>
      <c r="N42" s="36">
        <f>IF(F42=0,,ATAN(G42/F42))</f>
        <v>-1.5504821772352588</v>
      </c>
      <c r="O42" s="36">
        <f>ABS(DEGREES(N42))</f>
        <v>88.836084965835212</v>
      </c>
      <c r="P42" s="37" t="str">
        <f>TEXT(INT(O42),"00")</f>
        <v>88</v>
      </c>
      <c r="Q42" s="38" t="str">
        <f>TEXT((O42-P42)*60,"00")</f>
        <v>50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50</v>
      </c>
      <c r="U42" s="40" t="str">
        <f>IF(L42="",IF(G42&gt;0,"W","E"),"")</f>
        <v>E</v>
      </c>
      <c r="V42" s="44"/>
      <c r="W42" s="22">
        <f>IF(S42="due",90*(I42+K42),S42+T42/60)</f>
        <v>88.833333333333329</v>
      </c>
      <c r="X42" s="22">
        <f>IF(R42="",W42,IF(R42="N",IF(U42="E",180+W42,180-W42),IF(U42="E",360-W42,W42)))</f>
        <v>271.16666666666669</v>
      </c>
      <c r="Y42" s="22">
        <f>RADIANS(X42)</f>
        <v>4.7327511549912904</v>
      </c>
      <c r="Z42" s="64"/>
      <c r="AA42" s="58">
        <f>-M42*COS(Y42)</f>
        <v>-1.002363791657394</v>
      </c>
      <c r="AB42" s="58">
        <f>-M42*SIN(Y42)</f>
        <v>49.219951918164483</v>
      </c>
      <c r="AC42" s="64"/>
      <c r="AD42" s="82">
        <f>$AA$40/$M$40*M42</f>
        <v>-1.8099657265611354E-3</v>
      </c>
      <c r="AE42" s="82">
        <f>$AB$40/$M$40*M42</f>
        <v>-1.6543612231045553E-4</v>
      </c>
      <c r="AF42" s="22">
        <f t="shared" si="0"/>
        <v>-1.0005538259308329</v>
      </c>
      <c r="AG42" s="22">
        <f t="shared" si="0"/>
        <v>49.220117354286792</v>
      </c>
      <c r="AH42" s="63"/>
      <c r="AI42" s="38">
        <f>A42</f>
        <v>1</v>
      </c>
      <c r="AJ42" s="82">
        <f t="shared" ref="AJ42:AK44" si="1">AJ41+AF41</f>
        <v>720953.27381031867</v>
      </c>
      <c r="AK42" s="82">
        <f t="shared" si="1"/>
        <v>459171.20968003641</v>
      </c>
      <c r="AL42" s="66"/>
      <c r="AM42" s="9" t="str">
        <f>IF(A43=0,A42&amp;" - 1",A42&amp;" - "&amp;A43)</f>
        <v>1 - 2</v>
      </c>
      <c r="AN42" s="18">
        <f>F42</f>
        <v>1</v>
      </c>
      <c r="AO42" s="18">
        <f>AN42*G42</f>
        <v>-49.21999999997206</v>
      </c>
      <c r="AP42" s="9" t="str">
        <f>D42&amp;","&amp;C42</f>
        <v>459171.21,720953.27</v>
      </c>
    </row>
    <row r="43" spans="1:44">
      <c r="A43" s="20">
        <f>A42+1</f>
        <v>2</v>
      </c>
      <c r="B43" s="44"/>
      <c r="C43" s="60">
        <v>720952.27</v>
      </c>
      <c r="D43" s="60">
        <v>459220.43</v>
      </c>
      <c r="E43" s="79"/>
      <c r="F43" s="72">
        <f>IF(C44=0,C43-$C$42,C43-C44)</f>
        <v>27.830000000074506</v>
      </c>
      <c r="G43" s="72">
        <f>IF(D44=0,D43-$D$42,D43-D44)</f>
        <v>0.55999999999767169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27.835633637554299</v>
      </c>
      <c r="N43" s="36">
        <f>IF(F43=0,,ATAN(G43/F43))</f>
        <v>2.0119455145343919E-2</v>
      </c>
      <c r="O43" s="36">
        <f>ABS(DEGREES(N43))</f>
        <v>1.1527598659309748</v>
      </c>
      <c r="P43" s="37" t="str">
        <f>TEXT(INT(O43),"00")</f>
        <v>01</v>
      </c>
      <c r="Q43" s="38" t="str">
        <f>TEXT((O43-P43)*60,"00")</f>
        <v>09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09</v>
      </c>
      <c r="U43" s="40" t="str">
        <f>IF(L43="",IF(G43&gt;0,"W","E"),"")</f>
        <v>W</v>
      </c>
      <c r="V43" s="44"/>
      <c r="W43" s="22">
        <f>IF(S43="due",90*(I43+K43),S43+T43/60)</f>
        <v>1.1499999999999999</v>
      </c>
      <c r="X43" s="22">
        <f>IF(R43="",W43,IF(R43="N",IF(U43="E",180+W43,180-W43),IF(U43="E",360-W43,W43)))</f>
        <v>1.1499999999999999</v>
      </c>
      <c r="Y43" s="22">
        <f>RADIANS(X43)</f>
        <v>2.007128639793479E-2</v>
      </c>
      <c r="Z43" s="64"/>
      <c r="AA43" s="58">
        <f>-M43*COS(Y43)</f>
        <v>-27.830026942287066</v>
      </c>
      <c r="AB43" s="58">
        <f>-M43*SIN(Y43)</f>
        <v>-0.55865946310812664</v>
      </c>
      <c r="AC43" s="64"/>
      <c r="AD43" s="82">
        <f>$AA$40/$M$40*M43</f>
        <v>-1.0233878073375371E-3</v>
      </c>
      <c r="AE43" s="82">
        <f>$AB$40/$M$40*M43</f>
        <v>-9.3540616809023889E-5</v>
      </c>
      <c r="AF43" s="22">
        <f t="shared" si="0"/>
        <v>-27.82900355447973</v>
      </c>
      <c r="AG43" s="22">
        <f t="shared" si="0"/>
        <v>-0.55856592249131765</v>
      </c>
      <c r="AH43" s="64"/>
      <c r="AI43" s="25">
        <f>A43</f>
        <v>2</v>
      </c>
      <c r="AJ43" s="82">
        <f t="shared" si="1"/>
        <v>720952.27325649268</v>
      </c>
      <c r="AK43" s="82">
        <f t="shared" si="1"/>
        <v>459220.42979739071</v>
      </c>
      <c r="AL43" s="66"/>
      <c r="AM43" s="9" t="str">
        <f>IF(A44=0,A43&amp;" - 1",A43&amp;" - "&amp;A44)</f>
        <v>2 - 3</v>
      </c>
      <c r="AN43" s="18">
        <f>AN42+F42+F43</f>
        <v>29.830000000074506</v>
      </c>
      <c r="AO43" s="18">
        <f>AN43*G43</f>
        <v>16.70479999997227</v>
      </c>
      <c r="AP43" s="9" t="str">
        <f>D43&amp;","&amp;C43</f>
        <v>459220.43,720952.27</v>
      </c>
    </row>
    <row r="44" spans="1:44" s="46" customFormat="1">
      <c r="A44" s="20">
        <f>A43+1</f>
        <v>3</v>
      </c>
      <c r="B44" s="44"/>
      <c r="C44" s="60">
        <v>720924.44</v>
      </c>
      <c r="D44" s="60">
        <v>459219.87</v>
      </c>
      <c r="E44" s="79"/>
      <c r="F44" s="72">
        <f>IF(C45=0,C44-$C$42,C44-C45)</f>
        <v>-1.0200000000186265</v>
      </c>
      <c r="G44" s="72">
        <f>IF(D45=0,D44-$D$42,D44-D45)</f>
        <v>49.21999999997206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49.230567739944739</v>
      </c>
      <c r="N44" s="22">
        <f>IF(F44=0,,ATAN(G44/F44))</f>
        <v>-1.5500760093809853</v>
      </c>
      <c r="O44" s="22">
        <f>ABS(DEGREES(N44))</f>
        <v>88.81281326201146</v>
      </c>
      <c r="P44" s="24" t="str">
        <f>TEXT(INT(O44),"00")</f>
        <v>88</v>
      </c>
      <c r="Q44" s="25" t="str">
        <f>TEXT((O44-P44)*60,"00")</f>
        <v>49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49</v>
      </c>
      <c r="U44" s="24" t="str">
        <f>IF(L44="",IF(G44&gt;0,"W","E"),"")</f>
        <v>W</v>
      </c>
      <c r="V44" s="44"/>
      <c r="W44" s="22">
        <f>IF(S44="due",90*(I44+K44),S44+T44/60)</f>
        <v>88.816666666666663</v>
      </c>
      <c r="X44" s="22">
        <f>IF(R44="",W44,IF(R44="N",IF(U44="E",180+W44,180-W44),IF(U44="E",360-W44,W44)))</f>
        <v>91.183333333333337</v>
      </c>
      <c r="Y44" s="22">
        <f>RADIANS(X44)</f>
        <v>1.5914493896101629</v>
      </c>
      <c r="Z44" s="64"/>
      <c r="AA44" s="58">
        <f>-M44*COS(Y44)</f>
        <v>1.0166897263689925</v>
      </c>
      <c r="AB44" s="58">
        <f>-M44*SIN(Y44)</f>
        <v>-49.220068488347145</v>
      </c>
      <c r="AC44" s="64"/>
      <c r="AD44" s="82">
        <f>$AA$40/$M$40*M44</f>
        <v>-1.8099808119830826E-3</v>
      </c>
      <c r="AE44" s="82">
        <f>$AB$40/$M$40*M44</f>
        <v>-1.6543750116181923E-4</v>
      </c>
      <c r="AF44" s="22">
        <f>AA44-AD44</f>
        <v>1.0184997071809756</v>
      </c>
      <c r="AG44" s="22">
        <f>AB44-AE44</f>
        <v>-49.219903050845986</v>
      </c>
      <c r="AH44" s="64"/>
      <c r="AI44" s="25">
        <f>A44</f>
        <v>3</v>
      </c>
      <c r="AJ44" s="82">
        <f t="shared" si="1"/>
        <v>720924.44425293815</v>
      </c>
      <c r="AK44" s="82">
        <f t="shared" si="1"/>
        <v>459219.87123146822</v>
      </c>
      <c r="AL44" s="66"/>
      <c r="AM44" s="9" t="str">
        <f>IF(A45=0,A44&amp;" - 1",A44&amp;" - "&amp;A45)</f>
        <v>3 - 4</v>
      </c>
      <c r="AN44" s="18">
        <f>AN43+F43+F44</f>
        <v>56.640000000130385</v>
      </c>
      <c r="AO44" s="18">
        <f>AN44*G44</f>
        <v>2787.8208000048348</v>
      </c>
      <c r="AP44" s="9" t="str">
        <f>D44&amp;","&amp;C44</f>
        <v>459219.87,720924.44</v>
      </c>
    </row>
    <row r="45" spans="1:44" s="46" customFormat="1">
      <c r="A45" s="20">
        <f>A44+1</f>
        <v>4</v>
      </c>
      <c r="B45" s="44"/>
      <c r="C45" s="60">
        <v>720925.46</v>
      </c>
      <c r="D45" s="60">
        <v>459170.65</v>
      </c>
      <c r="E45" s="79"/>
      <c r="F45" s="72">
        <f>IF(C46=0,C45-$C$42,C45-C46)</f>
        <v>-27.810000000055879</v>
      </c>
      <c r="G45" s="72">
        <f>IF(D46=0,D45-$D$42,D45-D46)</f>
        <v>-0.55999999999767169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27.81563768823403</v>
      </c>
      <c r="N45" s="22">
        <f>IF(F45=0,,ATAN(G45/F45))</f>
        <v>2.0133920460178978E-2</v>
      </c>
      <c r="O45" s="22">
        <f>ABS(DEGREES(N45))</f>
        <v>1.1535886674203517</v>
      </c>
      <c r="P45" s="24" t="str">
        <f>TEXT(INT(O45),"00")</f>
        <v>01</v>
      </c>
      <c r="Q45" s="25" t="str">
        <f>TEXT((O45-P45)*60,"00")</f>
        <v>09</v>
      </c>
      <c r="R45" s="23" t="str">
        <f>IF(L45="",IF(F45&gt;0,"S","N"),"")</f>
        <v>N</v>
      </c>
      <c r="S45" s="25" t="str">
        <f>IF(L45="",IF(INT(Q45)=60,INT(P45+1),P45),"due")</f>
        <v>01</v>
      </c>
      <c r="T45" s="25" t="str">
        <f>IF(L45="",IF(INT(Q45)=60,"00",Q45),L45)</f>
        <v>09</v>
      </c>
      <c r="U45" s="24" t="str">
        <f>IF(L45="",IF(G45&gt;0,"W","E"),"")</f>
        <v>E</v>
      </c>
      <c r="V45" s="44"/>
      <c r="W45" s="22">
        <f>IF(S45="due",90*(I45+K45),S45+T45/60)</f>
        <v>1.1499999999999999</v>
      </c>
      <c r="X45" s="22">
        <f>IF(R45="",W45,IF(R45="N",IF(U45="E",180+W45,180-W45),IF(U45="E",360-W45,W45)))</f>
        <v>181.15</v>
      </c>
      <c r="Y45" s="22">
        <f>RADIANS(X45)</f>
        <v>3.161663939987728</v>
      </c>
      <c r="Z45" s="64"/>
      <c r="AA45" s="58">
        <f>-M45*COS(Y45)</f>
        <v>27.81003502058104</v>
      </c>
      <c r="AB45" s="58">
        <f>-M45*SIN(Y45)</f>
        <v>0.55825814562934795</v>
      </c>
      <c r="AC45" s="64"/>
      <c r="AD45" s="82">
        <f>$AA$40/$M$40*M45</f>
        <v>-1.0226526485480174E-3</v>
      </c>
      <c r="AE45" s="82">
        <f>$AB$40/$M$40*M45</f>
        <v>-9.347342116126338E-5</v>
      </c>
      <c r="AF45" s="22">
        <f>AA45-AD45</f>
        <v>27.811057673229588</v>
      </c>
      <c r="AG45" s="22">
        <f>AB45-AE45</f>
        <v>0.55835161905050923</v>
      </c>
      <c r="AH45" s="64"/>
      <c r="AI45" s="25">
        <f>A45</f>
        <v>4</v>
      </c>
      <c r="AJ45" s="82">
        <f t="shared" ref="AJ45" si="2">AJ44+AF44</f>
        <v>720925.46275264537</v>
      </c>
      <c r="AK45" s="82">
        <f t="shared" ref="AK45" si="3">AK44+AG44</f>
        <v>459170.65132841736</v>
      </c>
      <c r="AL45" s="66"/>
      <c r="AM45" s="9" t="str">
        <f>IF(A46=0,A45&amp;" - 1",A45&amp;" - "&amp;A46)</f>
        <v>4 - 1</v>
      </c>
      <c r="AN45" s="18">
        <f>AN44+F44+F45</f>
        <v>27.810000000055879</v>
      </c>
      <c r="AO45" s="18">
        <f>AN45*G45</f>
        <v>-15.573599999966543</v>
      </c>
      <c r="AP45" s="9" t="str">
        <f>D45&amp;","&amp;C45</f>
        <v>459170.65,720925.46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M24" sqref="M24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68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69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58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70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72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3318.2119999996376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1659.1059999998188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8.7283966192686741E-4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189697.18763109666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190000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190000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165.57522912040395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8.7266825331133724E-4</v>
      </c>
      <c r="AB40" s="91">
        <f>SUM(AB42:AB65536)</f>
        <v>1.7297256867720989E-5</v>
      </c>
      <c r="AC40" s="91"/>
      <c r="AD40" s="91">
        <f>SUM(AD42:AD65536)</f>
        <v>8.7266825331133724E-4</v>
      </c>
      <c r="AE40" s="91">
        <f>SUM(AE42:AE65536)</f>
        <v>1.7297256867720989E-5</v>
      </c>
      <c r="AF40" s="91">
        <f>SUM(AF42:AF65536)</f>
        <v>-4.4408920985006262E-15</v>
      </c>
      <c r="AG40" s="91">
        <f>SUM(AG42:AG65536)</f>
        <v>0</v>
      </c>
      <c r="AH40" s="92"/>
      <c r="AI40" s="93">
        <v>1</v>
      </c>
      <c r="AJ40" s="92">
        <f>AJ44+AF44</f>
        <v>720994.85176240187</v>
      </c>
      <c r="AK40" s="92">
        <f>AK44+AG44</f>
        <v>459120.93787836493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205.23999999999069</v>
      </c>
      <c r="G41" s="72">
        <f>IF(D42=0,D41-$D$41,D41-D42)</f>
        <v>3277.5699999999488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3283.9897323986352</v>
      </c>
      <c r="N41" s="36">
        <f>IF(F41=0,,ATAN(G41/F41))</f>
        <v>1.5082584202465801</v>
      </c>
      <c r="O41" s="36">
        <f>ABS(DEGREES(N41))</f>
        <v>86.416841895197905</v>
      </c>
      <c r="P41" s="37" t="str">
        <f>TEXT(INT(O41),"00")</f>
        <v>86</v>
      </c>
      <c r="Q41" s="38" t="str">
        <f>TEXT((O41-P41)*60,"00")</f>
        <v>25</v>
      </c>
      <c r="R41" s="39" t="str">
        <f>IF(L41="",IF(F41&gt;0,"S","N"),"")</f>
        <v>S</v>
      </c>
      <c r="S41" s="25" t="str">
        <f>IF(L41="",IF(INT(Q41)=60,INT(P41+1),P41),"due")</f>
        <v>86</v>
      </c>
      <c r="T41" s="38" t="str">
        <f>IF(L41="",IF(INT(Q41)=60,"00",Q41),L41)</f>
        <v>25</v>
      </c>
      <c r="U41" s="40" t="str">
        <f>IF(L41="",IF(G41&gt;0,"W","E"),"")</f>
        <v>W</v>
      </c>
      <c r="V41" s="41"/>
      <c r="W41" s="22">
        <f>IF(S41="due",90*(I41+K41),S41+T41/60)</f>
        <v>86.416666666666671</v>
      </c>
      <c r="X41" s="22">
        <f>IF(R41="",W41,IF(R41="N",IF(U41="E",180+W41,180-W41),IF(U41="E",360-W41,W41)))</f>
        <v>86.416666666666671</v>
      </c>
      <c r="Y41" s="22">
        <f>RADIANS(X41)</f>
        <v>1.5082553619317665</v>
      </c>
      <c r="Z41" s="64"/>
      <c r="AA41" s="58">
        <f>-M41*COS(Y41)</f>
        <v>-205.25002383991472</v>
      </c>
      <c r="AB41" s="58">
        <f>-M41*SIN(Y41)</f>
        <v>-3277.5693722960882</v>
      </c>
      <c r="AC41" s="64"/>
      <c r="AD41" s="22">
        <v>0</v>
      </c>
      <c r="AE41" s="22">
        <v>0</v>
      </c>
      <c r="AF41" s="22">
        <f t="shared" ref="AF41:AG43" si="0">AA41-AD41</f>
        <v>-205.25002383991472</v>
      </c>
      <c r="AG41" s="22">
        <f t="shared" si="0"/>
        <v>-3277.5693722960882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721023.38</v>
      </c>
      <c r="D42" s="60">
        <v>459172.65</v>
      </c>
      <c r="E42" s="79"/>
      <c r="F42" s="72">
        <f>IF(C43=0,C42-$C$42,C42-C43)</f>
        <v>32.53000000002794</v>
      </c>
      <c r="G42" s="72">
        <f>IF(D43=0,D42-$D$42,D42-D43)</f>
        <v>0.65000000002328306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32.536493357487807</v>
      </c>
      <c r="N42" s="36">
        <f>IF(F42=0,,ATAN(G42/F42))</f>
        <v>1.9978896829150064E-2</v>
      </c>
      <c r="O42" s="36">
        <f>ABS(DEGREES(N42))</f>
        <v>1.1447064676376015</v>
      </c>
      <c r="P42" s="37" t="str">
        <f>TEXT(INT(O42),"00")</f>
        <v>01</v>
      </c>
      <c r="Q42" s="38" t="str">
        <f>TEXT((O42-P42)*60,"00")</f>
        <v>09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09</v>
      </c>
      <c r="U42" s="40" t="str">
        <f>IF(L42="",IF(G42&gt;0,"W","E"),"")</f>
        <v>W</v>
      </c>
      <c r="V42" s="44"/>
      <c r="W42" s="22">
        <f>IF(S42="due",90*(I42+K42),S42+T42/60)</f>
        <v>1.1499999999999999</v>
      </c>
      <c r="X42" s="22">
        <f>IF(R42="",W42,IF(R42="N",IF(U42="E",180+W42,180-W42),IF(U42="E",360-W42,W42)))</f>
        <v>1.1499999999999999</v>
      </c>
      <c r="Y42" s="22">
        <f>RADIANS(X42)</f>
        <v>2.007128639793479E-2</v>
      </c>
      <c r="Z42" s="64"/>
      <c r="AA42" s="58">
        <f>-M42*COS(Y42)</f>
        <v>-32.529939807973001</v>
      </c>
      <c r="AB42" s="58">
        <f>-M42*SIN(Y42)</f>
        <v>-0.6530054299174316</v>
      </c>
      <c r="AC42" s="64"/>
      <c r="AD42" s="82">
        <f>$AA$40/$M$40*M42</f>
        <v>1.7148437588153612E-4</v>
      </c>
      <c r="AE42" s="82">
        <f>$AB$40/$M$40*M42</f>
        <v>3.3990113507263209E-6</v>
      </c>
      <c r="AF42" s="22">
        <f t="shared" si="0"/>
        <v>-32.530111292348884</v>
      </c>
      <c r="AG42" s="22">
        <f t="shared" si="0"/>
        <v>-0.65300882892878231</v>
      </c>
      <c r="AH42" s="63"/>
      <c r="AI42" s="38">
        <f>A42</f>
        <v>1</v>
      </c>
      <c r="AJ42" s="82">
        <f t="shared" ref="AJ42:AK44" si="1">AJ41+AF41</f>
        <v>721023.36997616012</v>
      </c>
      <c r="AK42" s="82">
        <f t="shared" si="1"/>
        <v>459172.65062770387</v>
      </c>
      <c r="AL42" s="66"/>
      <c r="AM42" s="9" t="str">
        <f>IF(A43=0,A42&amp;" - 1",A42&amp;" - "&amp;A43)</f>
        <v>1 - 2</v>
      </c>
      <c r="AN42" s="18">
        <f>F42</f>
        <v>32.53000000002794</v>
      </c>
      <c r="AO42" s="18">
        <f>AN42*G42</f>
        <v>21.144500000775558</v>
      </c>
      <c r="AP42" s="9" t="str">
        <f>D42&amp;","&amp;C42</f>
        <v>459172.65,721023.38</v>
      </c>
    </row>
    <row r="43" spans="1:44">
      <c r="A43" s="20">
        <f>A42+1</f>
        <v>2</v>
      </c>
      <c r="B43" s="44"/>
      <c r="C43" s="60">
        <v>720990.85</v>
      </c>
      <c r="D43" s="60">
        <v>459172</v>
      </c>
      <c r="E43" s="79"/>
      <c r="F43" s="72">
        <f>IF(C44=0,C43-$C$42,C43-C44)</f>
        <v>-0.95000000006984919</v>
      </c>
      <c r="G43" s="72">
        <f>IF(D44=0,D43-$D$42,D43-D44)</f>
        <v>48.119999999995343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48.12937668409684</v>
      </c>
      <c r="N43" s="36">
        <f>IF(F43=0,,ATAN(G43/F43))</f>
        <v>-1.5510565802177412</v>
      </c>
      <c r="O43" s="36">
        <f>ABS(DEGREES(N43))</f>
        <v>88.868995832471185</v>
      </c>
      <c r="P43" s="37" t="str">
        <f>TEXT(INT(O43),"00")</f>
        <v>88</v>
      </c>
      <c r="Q43" s="38" t="str">
        <f>TEXT((O43-P43)*60,"00")</f>
        <v>52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52</v>
      </c>
      <c r="U43" s="40" t="str">
        <f>IF(L43="",IF(G43&gt;0,"W","E"),"")</f>
        <v>W</v>
      </c>
      <c r="V43" s="44"/>
      <c r="W43" s="22">
        <f>IF(S43="due",90*(I43+K43),S43+T43/60)</f>
        <v>88.86666666666666</v>
      </c>
      <c r="X43" s="22">
        <f>IF(R43="",W43,IF(R43="N",IF(U43="E",180+W43,180-W43),IF(U43="E",360-W43,W43)))</f>
        <v>91.13333333333334</v>
      </c>
      <c r="Y43" s="22">
        <f>RADIANS(X43)</f>
        <v>1.5905767249841658</v>
      </c>
      <c r="Z43" s="64"/>
      <c r="AA43" s="58">
        <f>-M43*COS(Y43)</f>
        <v>0.95195615485925944</v>
      </c>
      <c r="AB43" s="58">
        <f>-M43*SIN(Y43)</f>
        <v>-48.1199613412034</v>
      </c>
      <c r="AC43" s="64"/>
      <c r="AD43" s="82">
        <f>$AA$40/$M$40*M43</f>
        <v>2.5366704492573393E-4</v>
      </c>
      <c r="AE43" s="82">
        <f>$AB$40/$M$40*M43</f>
        <v>5.0279633965219389E-6</v>
      </c>
      <c r="AF43" s="22">
        <f t="shared" si="0"/>
        <v>0.95170248781433375</v>
      </c>
      <c r="AG43" s="22">
        <f t="shared" si="0"/>
        <v>-48.119966369166796</v>
      </c>
      <c r="AH43" s="64"/>
      <c r="AI43" s="25">
        <f>A43</f>
        <v>2</v>
      </c>
      <c r="AJ43" s="82">
        <f t="shared" si="1"/>
        <v>720990.83986486774</v>
      </c>
      <c r="AK43" s="82">
        <f t="shared" si="1"/>
        <v>459171.99761887494</v>
      </c>
      <c r="AL43" s="66"/>
      <c r="AM43" s="9" t="str">
        <f>IF(A44=0,A43&amp;" - 1",A43&amp;" - "&amp;A44)</f>
        <v>2 - 3</v>
      </c>
      <c r="AN43" s="18">
        <f>AN42+F42+F43</f>
        <v>64.10999999998603</v>
      </c>
      <c r="AO43" s="18">
        <f>AN43*G43</f>
        <v>3084.973199999029</v>
      </c>
      <c r="AP43" s="9" t="str">
        <f>D43&amp;","&amp;C43</f>
        <v>459172,720990.85</v>
      </c>
    </row>
    <row r="44" spans="1:44" s="46" customFormat="1">
      <c r="A44" s="20">
        <f>A43+1</f>
        <v>3</v>
      </c>
      <c r="B44" s="44"/>
      <c r="C44" s="60">
        <v>720991.8</v>
      </c>
      <c r="D44" s="60">
        <v>459123.88</v>
      </c>
      <c r="E44" s="79"/>
      <c r="F44" s="72">
        <f>IF(C45=0,C44-$C$42,C44-C45)</f>
        <v>-3.059999999939464</v>
      </c>
      <c r="G44" s="72">
        <f>IF(D45=0,D44-$D$42,D44-D45)</f>
        <v>2.9400000000023283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4.2434891303788218</v>
      </c>
      <c r="N44" s="22">
        <f>IF(F44=0,,ATAN(G44/F44))</f>
        <v>-0.76540082943457699</v>
      </c>
      <c r="O44" s="22">
        <f>ABS(DEGREES(N44))</f>
        <v>43.854237162413853</v>
      </c>
      <c r="P44" s="24" t="str">
        <f>TEXT(INT(O44),"00")</f>
        <v>43</v>
      </c>
      <c r="Q44" s="25" t="str">
        <f>TEXT((O44-P44)*60,"00")</f>
        <v>51</v>
      </c>
      <c r="R44" s="23" t="str">
        <f>IF(L44="",IF(F44&gt;0,"S","N"),"")</f>
        <v>N</v>
      </c>
      <c r="S44" s="25" t="str">
        <f>IF(L44="",IF(INT(Q44)=60,INT(P44+1),P44),"due")</f>
        <v>43</v>
      </c>
      <c r="T44" s="25" t="str">
        <f>IF(L44="",IF(INT(Q44)=60,"00",Q44),L44)</f>
        <v>51</v>
      </c>
      <c r="U44" s="24" t="str">
        <f>IF(L44="",IF(G44&gt;0,"W","E"),"")</f>
        <v>W</v>
      </c>
      <c r="V44" s="44"/>
      <c r="W44" s="22">
        <f>IF(S44="due",90*(I44+K44),S44+T44/60)</f>
        <v>43.85</v>
      </c>
      <c r="X44" s="22">
        <f>IF(R44="",W44,IF(R44="N",IF(U44="E",180+W44,180-W44),IF(U44="E",360-W44,W44)))</f>
        <v>136.15</v>
      </c>
      <c r="Y44" s="22">
        <f>RADIANS(X44)</f>
        <v>2.3762657765902797</v>
      </c>
      <c r="Z44" s="64"/>
      <c r="AA44" s="58">
        <f>-M44*COS(Y44)</f>
        <v>3.0602174117308398</v>
      </c>
      <c r="AB44" s="58">
        <f>-M44*SIN(Y44)</f>
        <v>-2.9397736975118698</v>
      </c>
      <c r="AC44" s="64"/>
      <c r="AD44" s="82">
        <f>$AA$40/$M$40*M44</f>
        <v>2.2365412187715881E-5</v>
      </c>
      <c r="AE44" s="82">
        <f>$AB$40/$M$40*M44</f>
        <v>4.4330738295502213E-7</v>
      </c>
      <c r="AF44" s="22">
        <f>AA44-AD44</f>
        <v>3.0601950463186522</v>
      </c>
      <c r="AG44" s="22">
        <f>AB44-AE44</f>
        <v>-2.9397741408192526</v>
      </c>
      <c r="AH44" s="64"/>
      <c r="AI44" s="25">
        <f>A44</f>
        <v>3</v>
      </c>
      <c r="AJ44" s="82">
        <f t="shared" si="1"/>
        <v>720991.79156735551</v>
      </c>
      <c r="AK44" s="82">
        <f t="shared" si="1"/>
        <v>459123.87765250576</v>
      </c>
      <c r="AL44" s="66"/>
      <c r="AM44" s="9" t="str">
        <f>IF(A45=0,A44&amp;" - 1",A44&amp;" - "&amp;A45)</f>
        <v>3 - 4</v>
      </c>
      <c r="AN44" s="18">
        <f>AN43+F43+F44</f>
        <v>60.099999999976717</v>
      </c>
      <c r="AO44" s="18">
        <f>AN44*G44</f>
        <v>176.69400000007147</v>
      </c>
      <c r="AP44" s="9" t="str">
        <f>D44&amp;","&amp;C44</f>
        <v>459123.88,720991.8</v>
      </c>
    </row>
    <row r="45" spans="1:44" s="46" customFormat="1">
      <c r="A45" s="20">
        <f t="shared" ref="A45:A46" si="2">A44+1</f>
        <v>4</v>
      </c>
      <c r="B45" s="44"/>
      <c r="C45" s="60">
        <v>720994.86</v>
      </c>
      <c r="D45" s="60">
        <v>459120.94</v>
      </c>
      <c r="E45" s="79"/>
      <c r="F45" s="72">
        <f t="shared" ref="F45:F46" si="3">IF(C46=0,C45-$C$42,C45-C46)</f>
        <v>-29.53000000002794</v>
      </c>
      <c r="G45" s="72">
        <f t="shared" ref="G45:G46" si="4">IF(D46=0,D45-$D$42,D45-D46)</f>
        <v>-0.59000000002561137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29.535893418037659</v>
      </c>
      <c r="N45" s="22">
        <f t="shared" ref="N45:N46" si="11">IF(F45=0,,ATAN(G45/F45))</f>
        <v>1.9977023769477624E-2</v>
      </c>
      <c r="O45" s="22">
        <f t="shared" ref="O45:O46" si="12">ABS(DEGREES(N45))</f>
        <v>1.1445991492235947</v>
      </c>
      <c r="P45" s="24" t="str">
        <f t="shared" ref="P45:P46" si="13">TEXT(INT(O45),"00")</f>
        <v>01</v>
      </c>
      <c r="Q45" s="25" t="str">
        <f t="shared" ref="Q45:Q46" si="14">TEXT((O45-P45)*60,"00")</f>
        <v>09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09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1.1499999999999999</v>
      </c>
      <c r="X45" s="22">
        <f t="shared" ref="X45:X46" si="20">IF(R45="",W45,IF(R45="N",IF(U45="E",180+W45,180-W45),IF(U45="E",360-W45,W45)))</f>
        <v>181.15</v>
      </c>
      <c r="Y45" s="22">
        <f t="shared" ref="Y45:Y46" si="21">RADIANS(X45)</f>
        <v>3.161663939987728</v>
      </c>
      <c r="Z45" s="64"/>
      <c r="AA45" s="58">
        <f t="shared" ref="AA45:AA46" si="22">-M45*COS(Y45)</f>
        <v>29.529944253883659</v>
      </c>
      <c r="AB45" s="58">
        <f t="shared" ref="AB45:AB46" si="23">-M45*SIN(Y45)</f>
        <v>0.59278357281862504</v>
      </c>
      <c r="AC45" s="64"/>
      <c r="AD45" s="82">
        <f t="shared" ref="AD45:AD46" si="24">$AA$40/$M$40*M45</f>
        <v>1.5566964126237452E-4</v>
      </c>
      <c r="AE45" s="82">
        <f t="shared" ref="AE45:AE46" si="25">$AB$40/$M$40*M45</f>
        <v>3.0855456941443529E-6</v>
      </c>
      <c r="AF45" s="22">
        <f t="shared" ref="AF45:AF46" si="26">AA45-AD45</f>
        <v>29.529788584242397</v>
      </c>
      <c r="AG45" s="22">
        <f t="shared" ref="AG45:AG46" si="27">AB45-AE45</f>
        <v>0.59278048727293087</v>
      </c>
      <c r="AH45" s="64"/>
      <c r="AI45" s="25">
        <f t="shared" ref="AI45:AI46" si="28">A45</f>
        <v>4</v>
      </c>
      <c r="AJ45" s="82">
        <f t="shared" ref="AJ45:AJ46" si="29">AJ44+AF44</f>
        <v>720994.85176240187</v>
      </c>
      <c r="AK45" s="82">
        <f t="shared" ref="AK45:AK46" si="30">AK44+AG44</f>
        <v>459120.93787836493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27.510000000009313</v>
      </c>
      <c r="AO45" s="18">
        <f t="shared" ref="AO45:AO46" si="33">AN45*G45</f>
        <v>-16.230900000710065</v>
      </c>
      <c r="AP45" s="9" t="str">
        <f t="shared" ref="AP45:AP46" si="34">D45&amp;","&amp;C45</f>
        <v>459120.94,720994.86</v>
      </c>
    </row>
    <row r="46" spans="1:44" s="46" customFormat="1">
      <c r="A46" s="20">
        <f t="shared" si="2"/>
        <v>5</v>
      </c>
      <c r="B46" s="44"/>
      <c r="C46" s="60">
        <v>721024.39</v>
      </c>
      <c r="D46" s="60">
        <v>459121.53</v>
      </c>
      <c r="E46" s="79"/>
      <c r="F46" s="72">
        <f t="shared" si="3"/>
        <v>1.0100000000093132</v>
      </c>
      <c r="G46" s="72">
        <f t="shared" si="4"/>
        <v>-51.119999999995343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51.129976530402814</v>
      </c>
      <c r="N46" s="22">
        <f t="shared" si="11"/>
        <v>-1.5510414635150087</v>
      </c>
      <c r="O46" s="22">
        <f t="shared" si="12"/>
        <v>88.868129709204453</v>
      </c>
      <c r="P46" s="24" t="str">
        <f t="shared" si="13"/>
        <v>88</v>
      </c>
      <c r="Q46" s="25" t="str">
        <f t="shared" si="14"/>
        <v>52</v>
      </c>
      <c r="R46" s="23" t="str">
        <f t="shared" si="15"/>
        <v>S</v>
      </c>
      <c r="S46" s="25" t="str">
        <f t="shared" si="16"/>
        <v>88</v>
      </c>
      <c r="T46" s="25" t="str">
        <f t="shared" si="17"/>
        <v>52</v>
      </c>
      <c r="U46" s="24" t="str">
        <f t="shared" si="18"/>
        <v>E</v>
      </c>
      <c r="V46" s="44"/>
      <c r="W46" s="22">
        <f t="shared" si="19"/>
        <v>88.86666666666666</v>
      </c>
      <c r="X46" s="22">
        <f t="shared" si="20"/>
        <v>271.13333333333333</v>
      </c>
      <c r="Y46" s="22">
        <f t="shared" si="21"/>
        <v>4.7321693785739587</v>
      </c>
      <c r="Z46" s="64"/>
      <c r="AA46" s="58">
        <f t="shared" si="22"/>
        <v>-1.0113053442474469</v>
      </c>
      <c r="AB46" s="58">
        <f t="shared" si="23"/>
        <v>51.119974193070938</v>
      </c>
      <c r="AC46" s="64"/>
      <c r="AD46" s="82">
        <f t="shared" si="24"/>
        <v>2.6948177905397689E-4</v>
      </c>
      <c r="AE46" s="82">
        <f t="shared" si="25"/>
        <v>5.3414290433733533E-6</v>
      </c>
      <c r="AF46" s="22">
        <f t="shared" si="26"/>
        <v>-1.011574826026501</v>
      </c>
      <c r="AG46" s="22">
        <f t="shared" si="27"/>
        <v>51.119968851641893</v>
      </c>
      <c r="AH46" s="64"/>
      <c r="AI46" s="25">
        <f t="shared" si="28"/>
        <v>5</v>
      </c>
      <c r="AJ46" s="82">
        <f t="shared" si="29"/>
        <v>721024.38155098609</v>
      </c>
      <c r="AK46" s="82">
        <f t="shared" si="30"/>
        <v>459121.53065885219</v>
      </c>
      <c r="AL46" s="66"/>
      <c r="AM46" s="9" t="str">
        <f t="shared" si="31"/>
        <v>5 - 1</v>
      </c>
      <c r="AN46" s="18">
        <f t="shared" si="32"/>
        <v>-1.0100000000093132</v>
      </c>
      <c r="AO46" s="18">
        <f t="shared" si="33"/>
        <v>51.631200000471388</v>
      </c>
      <c r="AP46" s="9" t="str">
        <f t="shared" si="34"/>
        <v>459121.53,721024.39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73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74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58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75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77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3193.5469999953211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1596.7734999976606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6.3957667021517367E-3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25286.920654262914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25000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25000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161.72924512048775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-6.3956651821794885E-3</v>
      </c>
      <c r="AB40" s="91">
        <f>SUM(AB42:AB65536)</f>
        <v>3.6035896130215406E-5</v>
      </c>
      <c r="AC40" s="91"/>
      <c r="AD40" s="91">
        <f>SUM(AD42:AD65536)</f>
        <v>-6.3956651821794877E-3</v>
      </c>
      <c r="AE40" s="91">
        <f>SUM(AE42:AE65536)</f>
        <v>3.6035896130215406E-5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721084.46794347255</v>
      </c>
      <c r="AK40" s="92">
        <f>AK44+AG44</f>
        <v>459223.09240181406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172.69999999995343</v>
      </c>
      <c r="G41" s="72">
        <f>IF(D42=0,D41-$D$41,D41-D42)</f>
        <v>3276.9099999999744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3281.4576697101879</v>
      </c>
      <c r="N41" s="36">
        <f>IF(F41=0,,ATAN(G41/F41))</f>
        <v>1.5181429509209725</v>
      </c>
      <c r="O41" s="36">
        <f>ABS(DEGREES(N41))</f>
        <v>86.983183785308199</v>
      </c>
      <c r="P41" s="37" t="str">
        <f>TEXT(INT(O41),"00")</f>
        <v>86</v>
      </c>
      <c r="Q41" s="38" t="str">
        <f>TEXT((O41-P41)*60,"00")</f>
        <v>59</v>
      </c>
      <c r="R41" s="39" t="str">
        <f>IF(L41="",IF(F41&gt;0,"S","N"),"")</f>
        <v>S</v>
      </c>
      <c r="S41" s="25" t="str">
        <f>IF(L41="",IF(INT(Q41)=60,INT(P41+1),P41),"due")</f>
        <v>86</v>
      </c>
      <c r="T41" s="38" t="str">
        <f>IF(L41="",IF(INT(Q41)=60,"00",Q41),L41)</f>
        <v>59</v>
      </c>
      <c r="U41" s="40" t="str">
        <f>IF(L41="",IF(G41&gt;0,"W","E"),"")</f>
        <v>W</v>
      </c>
      <c r="V41" s="41"/>
      <c r="W41" s="22">
        <f>IF(S41="due",90*(I41+K41),S41+T41/60)</f>
        <v>86.983333333333334</v>
      </c>
      <c r="X41" s="22">
        <f>IF(R41="",W41,IF(R41="N",IF(U41="E",180+W41,180-W41),IF(U41="E",360-W41,W41)))</f>
        <v>86.983333333333334</v>
      </c>
      <c r="Y41" s="22">
        <f>RADIANS(X41)</f>
        <v>1.518145561026401</v>
      </c>
      <c r="Z41" s="64"/>
      <c r="AA41" s="58">
        <f>-M41*COS(Y41)</f>
        <v>-172.69144691878529</v>
      </c>
      <c r="AB41" s="58">
        <f>-M41*SIN(Y41)</f>
        <v>-3276.9104507540201</v>
      </c>
      <c r="AC41" s="64"/>
      <c r="AD41" s="22">
        <v>0</v>
      </c>
      <c r="AE41" s="22">
        <v>0</v>
      </c>
      <c r="AF41" s="22">
        <f t="shared" ref="AF41:AG43" si="0">AA41-AD41</f>
        <v>-172.69144691878529</v>
      </c>
      <c r="AG41" s="22">
        <f t="shared" si="0"/>
        <v>-3276.9104507540201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721055.92</v>
      </c>
      <c r="D42" s="60">
        <v>459173.31</v>
      </c>
      <c r="E42" s="79"/>
      <c r="F42" s="72">
        <f>IF(C43=0,C42-$C$42,C42-C43)</f>
        <v>-32.529999999911524</v>
      </c>
      <c r="G42" s="72">
        <f>IF(D43=0,D42-$D$42,D42-D43)</f>
        <v>-0.65000000002328306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32.536493357371413</v>
      </c>
      <c r="N42" s="36">
        <f>IF(F42=0,,ATAN(G42/F42))</f>
        <v>1.9978896829221545E-2</v>
      </c>
      <c r="O42" s="36">
        <f>ABS(DEGREES(N42))</f>
        <v>1.1447064676416971</v>
      </c>
      <c r="P42" s="37" t="str">
        <f>TEXT(INT(O42),"00")</f>
        <v>01</v>
      </c>
      <c r="Q42" s="38" t="str">
        <f>TEXT((O42-P42)*60,"00")</f>
        <v>09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09</v>
      </c>
      <c r="U42" s="40" t="str">
        <f>IF(L42="",IF(G42&gt;0,"W","E"),"")</f>
        <v>E</v>
      </c>
      <c r="V42" s="44"/>
      <c r="W42" s="22">
        <f>IF(S42="due",90*(I42+K42),S42+T42/60)</f>
        <v>1.1499999999999999</v>
      </c>
      <c r="X42" s="22">
        <f>IF(R42="",W42,IF(R42="N",IF(U42="E",180+W42,180-W42),IF(U42="E",360-W42,W42)))</f>
        <v>181.15</v>
      </c>
      <c r="Y42" s="22">
        <f>RADIANS(X42)</f>
        <v>3.161663939987728</v>
      </c>
      <c r="Z42" s="64"/>
      <c r="AA42" s="58">
        <f>-M42*COS(Y42)</f>
        <v>32.529939807856628</v>
      </c>
      <c r="AB42" s="58">
        <f>-M42*SIN(Y42)</f>
        <v>0.65300542991509436</v>
      </c>
      <c r="AC42" s="64"/>
      <c r="AD42" s="82">
        <f>$AA$40/$M$40*M42</f>
        <v>-1.2866721634725144E-3</v>
      </c>
      <c r="AE42" s="82">
        <f>$AB$40/$M$40*M42</f>
        <v>7.2496578722925769E-6</v>
      </c>
      <c r="AF42" s="22">
        <f t="shared" si="0"/>
        <v>32.531226480020102</v>
      </c>
      <c r="AG42" s="22">
        <f t="shared" si="0"/>
        <v>0.65299818025722212</v>
      </c>
      <c r="AH42" s="63"/>
      <c r="AI42" s="38">
        <f>A42</f>
        <v>1</v>
      </c>
      <c r="AJ42" s="82">
        <f t="shared" ref="AJ42:AK44" si="1">AJ41+AF41</f>
        <v>721055.92855308123</v>
      </c>
      <c r="AK42" s="82">
        <f t="shared" si="1"/>
        <v>459173.30954924593</v>
      </c>
      <c r="AL42" s="66"/>
      <c r="AM42" s="9" t="str">
        <f>IF(A43=0,A42&amp;" - 1",A42&amp;" - "&amp;A43)</f>
        <v>1 - 2</v>
      </c>
      <c r="AN42" s="18">
        <f>F42</f>
        <v>-32.529999999911524</v>
      </c>
      <c r="AO42" s="18">
        <f>AN42*G42</f>
        <v>21.144500000699889</v>
      </c>
      <c r="AP42" s="9" t="str">
        <f>D42&amp;","&amp;C42</f>
        <v>459173.31,721055.92</v>
      </c>
    </row>
    <row r="43" spans="1:44">
      <c r="A43" s="20">
        <f>A42+1</f>
        <v>2</v>
      </c>
      <c r="B43" s="44"/>
      <c r="C43" s="60">
        <v>721088.45</v>
      </c>
      <c r="D43" s="60">
        <v>459173.96</v>
      </c>
      <c r="E43" s="79"/>
      <c r="F43" s="72">
        <f>IF(C44=0,C43-$C$42,C43-C44)</f>
        <v>0.90999999991618097</v>
      </c>
      <c r="G43" s="72">
        <f>IF(D44=0,D43-$D$42,D43-D44)</f>
        <v>-46.190000000002328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46.198963191829989</v>
      </c>
      <c r="N43" s="36">
        <f>IF(F43=0,,ATAN(G43/F43))</f>
        <v>-1.5510976411065438</v>
      </c>
      <c r="O43" s="36">
        <f>ABS(DEGREES(N43))</f>
        <v>88.871348448102623</v>
      </c>
      <c r="P43" s="37" t="str">
        <f>TEXT(INT(O43),"00")</f>
        <v>88</v>
      </c>
      <c r="Q43" s="38" t="str">
        <f>TEXT((O43-P43)*60,"00")</f>
        <v>52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52</v>
      </c>
      <c r="U43" s="40" t="str">
        <f>IF(L43="",IF(G43&gt;0,"W","E"),"")</f>
        <v>E</v>
      </c>
      <c r="V43" s="44"/>
      <c r="W43" s="22">
        <f>IF(S43="due",90*(I43+K43),S43+T43/60)</f>
        <v>88.86666666666666</v>
      </c>
      <c r="X43" s="22">
        <f>IF(R43="",W43,IF(R43="N",IF(U43="E",180+W43,180-W43),IF(U43="E",360-W43,W43)))</f>
        <v>271.13333333333333</v>
      </c>
      <c r="Y43" s="22">
        <f>RADIANS(X43)</f>
        <v>4.7321693785739587</v>
      </c>
      <c r="Z43" s="64"/>
      <c r="AA43" s="58">
        <f>-M43*COS(Y43)</f>
        <v>-0.91377429729128556</v>
      </c>
      <c r="AB43" s="58">
        <f>-M43*SIN(Y43)</f>
        <v>46.189925487422812</v>
      </c>
      <c r="AC43" s="64"/>
      <c r="AD43" s="82">
        <f>$AA$40/$M$40*M43</f>
        <v>-1.8269614757593924E-3</v>
      </c>
      <c r="AE43" s="82">
        <f>$AB$40/$M$40*M43</f>
        <v>1.0293877509068594E-5</v>
      </c>
      <c r="AF43" s="22">
        <f t="shared" si="0"/>
        <v>-0.91194733581552612</v>
      </c>
      <c r="AG43" s="22">
        <f t="shared" si="0"/>
        <v>46.189915193545303</v>
      </c>
      <c r="AH43" s="64"/>
      <c r="AI43" s="25">
        <f>A43</f>
        <v>2</v>
      </c>
      <c r="AJ43" s="82">
        <f t="shared" si="1"/>
        <v>721088.45977956126</v>
      </c>
      <c r="AK43" s="82">
        <f t="shared" si="1"/>
        <v>459173.96254742617</v>
      </c>
      <c r="AL43" s="66"/>
      <c r="AM43" s="9" t="str">
        <f>IF(A44=0,A43&amp;" - 1",A43&amp;" - "&amp;A44)</f>
        <v>2 - 3</v>
      </c>
      <c r="AN43" s="18">
        <f>AN42+F42+F43</f>
        <v>-64.149999999906868</v>
      </c>
      <c r="AO43" s="18">
        <f>AN43*G43</f>
        <v>2963.0884999958475</v>
      </c>
      <c r="AP43" s="9" t="str">
        <f>D43&amp;","&amp;C43</f>
        <v>459173.96,721088.45</v>
      </c>
    </row>
    <row r="44" spans="1:44" s="46" customFormat="1">
      <c r="A44" s="20">
        <f>A43+1</f>
        <v>3</v>
      </c>
      <c r="B44" s="44"/>
      <c r="C44" s="60">
        <v>721087.54</v>
      </c>
      <c r="D44" s="60">
        <v>459220.15</v>
      </c>
      <c r="E44" s="79"/>
      <c r="F44" s="72">
        <f>IF(C45=0,C44-$C$42,C44-C45)</f>
        <v>3.0800000000745058</v>
      </c>
      <c r="G44" s="72">
        <f>IF(D45=0,D44-$D$42,D44-D45)</f>
        <v>-2.9400000000023283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4.2579337712642555</v>
      </c>
      <c r="N44" s="22">
        <f>IF(F44=0,,ATAN(G44/F44))</f>
        <v>-0.76214654057529896</v>
      </c>
      <c r="O44" s="22">
        <f>ABS(DEGREES(N44))</f>
        <v>43.667780145460782</v>
      </c>
      <c r="P44" s="24" t="str">
        <f>TEXT(INT(O44),"00")</f>
        <v>43</v>
      </c>
      <c r="Q44" s="25" t="str">
        <f>TEXT((O44-P44)*60,"00")</f>
        <v>40</v>
      </c>
      <c r="R44" s="23" t="str">
        <f>IF(L44="",IF(F44&gt;0,"S","N"),"")</f>
        <v>S</v>
      </c>
      <c r="S44" s="25" t="str">
        <f>IF(L44="",IF(INT(Q44)=60,INT(P44+1),P44),"due")</f>
        <v>43</v>
      </c>
      <c r="T44" s="25" t="str">
        <f>IF(L44="",IF(INT(Q44)=60,"00",Q44),L44)</f>
        <v>40</v>
      </c>
      <c r="U44" s="24" t="str">
        <f>IF(L44="",IF(G44&gt;0,"W","E"),"")</f>
        <v>E</v>
      </c>
      <c r="V44" s="44"/>
      <c r="W44" s="22">
        <f>IF(S44="due",90*(I44+K44),S44+T44/60)</f>
        <v>43.666666666666664</v>
      </c>
      <c r="X44" s="22">
        <f>IF(R44="",W44,IF(R44="N",IF(U44="E",180+W44,180-W44),IF(U44="E",360-W44,W44)))</f>
        <v>316.33333333333331</v>
      </c>
      <c r="Y44" s="22">
        <f>RADIANS(X44)</f>
        <v>5.5210582004753954</v>
      </c>
      <c r="Z44" s="64"/>
      <c r="AA44" s="58">
        <f>-M44*COS(Y44)</f>
        <v>-3.0800571350739396</v>
      </c>
      <c r="AB44" s="58">
        <f>-M44*SIN(Y44)</f>
        <v>2.9399401431241357</v>
      </c>
      <c r="AC44" s="64"/>
      <c r="AD44" s="82">
        <f>$AA$40/$M$40*M44</f>
        <v>-1.6838215468459655E-4</v>
      </c>
      <c r="AE44" s="82">
        <f>$AB$40/$M$40*M44</f>
        <v>9.4873663075780725E-7</v>
      </c>
      <c r="AF44" s="22">
        <f>AA44-AD44</f>
        <v>-3.0798887529192549</v>
      </c>
      <c r="AG44" s="22">
        <f>AB44-AE44</f>
        <v>2.9399391943875051</v>
      </c>
      <c r="AH44" s="64"/>
      <c r="AI44" s="25">
        <f>A44</f>
        <v>3</v>
      </c>
      <c r="AJ44" s="82">
        <f t="shared" si="1"/>
        <v>721087.54783222545</v>
      </c>
      <c r="AK44" s="82">
        <f t="shared" si="1"/>
        <v>459220.15246261971</v>
      </c>
      <c r="AL44" s="66"/>
      <c r="AM44" s="9" t="str">
        <f>IF(A45=0,A44&amp;" - 1",A44&amp;" - "&amp;A45)</f>
        <v>3 - 4</v>
      </c>
      <c r="AN44" s="18">
        <f>AN43+F43+F44</f>
        <v>-60.159999999916181</v>
      </c>
      <c r="AO44" s="18">
        <f>AN44*G44</f>
        <v>176.87039999989364</v>
      </c>
      <c r="AP44" s="9" t="str">
        <f>D44&amp;","&amp;C44</f>
        <v>459220.15,721087.54</v>
      </c>
    </row>
    <row r="45" spans="1:44" s="46" customFormat="1">
      <c r="A45" s="20">
        <f t="shared" ref="A45:A46" si="2">A44+1</f>
        <v>4</v>
      </c>
      <c r="B45" s="44"/>
      <c r="C45" s="60">
        <v>721084.46</v>
      </c>
      <c r="D45" s="60">
        <v>459223.09</v>
      </c>
      <c r="E45" s="79"/>
      <c r="F45" s="72">
        <f t="shared" ref="F45:F46" si="3">IF(C46=0,C45-$C$42,C45-C46)</f>
        <v>29.529999999911524</v>
      </c>
      <c r="G45" s="72">
        <f t="shared" ref="G45:G46" si="4">IF(D46=0,D45-$D$42,D45-D46)</f>
        <v>0.59000000002561137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29.535893417921265</v>
      </c>
      <c r="N45" s="22">
        <f t="shared" ref="N45:N46" si="11">IF(F45=0,,ATAN(G45/F45))</f>
        <v>1.997702376955636E-2</v>
      </c>
      <c r="O45" s="22">
        <f t="shared" ref="O45:O46" si="12">ABS(DEGREES(N45))</f>
        <v>1.1445991492281058</v>
      </c>
      <c r="P45" s="24" t="str">
        <f t="shared" ref="P45:P46" si="13">TEXT(INT(O45),"00")</f>
        <v>01</v>
      </c>
      <c r="Q45" s="25" t="str">
        <f t="shared" ref="Q45:Q46" si="14">TEXT((O45-P45)*60,"00")</f>
        <v>09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09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1.1499999999999999</v>
      </c>
      <c r="X45" s="22">
        <f t="shared" ref="X45:X46" si="20">IF(R45="",W45,IF(R45="N",IF(U45="E",180+W45,180-W45),IF(U45="E",360-W45,W45)))</f>
        <v>1.1499999999999999</v>
      </c>
      <c r="Y45" s="22">
        <f t="shared" ref="Y45:Y46" si="21">RADIANS(X45)</f>
        <v>2.007128639793479E-2</v>
      </c>
      <c r="Z45" s="64"/>
      <c r="AA45" s="58">
        <f t="shared" ref="AA45:AA46" si="22">-M45*COS(Y45)</f>
        <v>-29.52994425376729</v>
      </c>
      <c r="AB45" s="58">
        <f t="shared" ref="AB45:AB46" si="23">-M45*SIN(Y45)</f>
        <v>-0.59278357281629013</v>
      </c>
      <c r="AC45" s="64"/>
      <c r="AD45" s="82">
        <f t="shared" ref="AD45:AD46" si="24">$AA$40/$M$40*M45</f>
        <v>-1.1680119140903195E-3</v>
      </c>
      <c r="AE45" s="82">
        <f t="shared" ref="AE45:AE46" si="25">$AB$40/$M$40*M45</f>
        <v>6.5810755904313076E-6</v>
      </c>
      <c r="AF45" s="22">
        <f t="shared" ref="AF45:AF46" si="26">AA45-AD45</f>
        <v>-29.528776241853201</v>
      </c>
      <c r="AG45" s="22">
        <f t="shared" ref="AG45:AG46" si="27">AB45-AE45</f>
        <v>-0.59279015389188061</v>
      </c>
      <c r="AH45" s="64"/>
      <c r="AI45" s="25">
        <f t="shared" ref="AI45:AI46" si="28">A45</f>
        <v>4</v>
      </c>
      <c r="AJ45" s="82">
        <f t="shared" ref="AJ45:AJ46" si="29">AJ44+AF44</f>
        <v>721084.46794347255</v>
      </c>
      <c r="AK45" s="82">
        <f t="shared" ref="AK45:AK46" si="30">AK44+AG44</f>
        <v>459223.09240181406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-27.549999999930151</v>
      </c>
      <c r="AO45" s="18">
        <f t="shared" ref="AO45:AO46" si="33">AN45*G45</f>
        <v>-16.254500000664382</v>
      </c>
      <c r="AP45" s="9" t="str">
        <f t="shared" ref="AP45:AP46" si="34">D45&amp;","&amp;C45</f>
        <v>459223.09,721084.46</v>
      </c>
    </row>
    <row r="46" spans="1:44" s="46" customFormat="1">
      <c r="A46" s="20">
        <f t="shared" si="2"/>
        <v>5</v>
      </c>
      <c r="B46" s="44"/>
      <c r="C46" s="60">
        <v>721054.93</v>
      </c>
      <c r="D46" s="60">
        <v>459222.5</v>
      </c>
      <c r="E46" s="79"/>
      <c r="F46" s="72">
        <f t="shared" si="3"/>
        <v>-0.98999999999068677</v>
      </c>
      <c r="G46" s="72">
        <f t="shared" si="4"/>
        <v>49.190000000002328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49.199961382100803</v>
      </c>
      <c r="N46" s="22">
        <f t="shared" si="11"/>
        <v>-1.5506730016582413</v>
      </c>
      <c r="O46" s="22">
        <f t="shared" si="12"/>
        <v>88.847018399900136</v>
      </c>
      <c r="P46" s="24" t="str">
        <f t="shared" si="13"/>
        <v>88</v>
      </c>
      <c r="Q46" s="25" t="str">
        <f t="shared" si="14"/>
        <v>51</v>
      </c>
      <c r="R46" s="23" t="str">
        <f t="shared" si="15"/>
        <v>N</v>
      </c>
      <c r="S46" s="25" t="str">
        <f t="shared" si="16"/>
        <v>88</v>
      </c>
      <c r="T46" s="25" t="str">
        <f t="shared" si="17"/>
        <v>51</v>
      </c>
      <c r="U46" s="24" t="str">
        <f t="shared" si="18"/>
        <v>W</v>
      </c>
      <c r="V46" s="44"/>
      <c r="W46" s="22">
        <f t="shared" si="19"/>
        <v>88.85</v>
      </c>
      <c r="X46" s="22">
        <f t="shared" si="20"/>
        <v>91.15</v>
      </c>
      <c r="Y46" s="22">
        <f t="shared" si="21"/>
        <v>1.5908676131928314</v>
      </c>
      <c r="Z46" s="64"/>
      <c r="AA46" s="58">
        <f t="shared" si="22"/>
        <v>0.98744021309370877</v>
      </c>
      <c r="AB46" s="58">
        <f t="shared" si="23"/>
        <v>-49.190051451749625</v>
      </c>
      <c r="AC46" s="64"/>
      <c r="AD46" s="82">
        <f t="shared" si="24"/>
        <v>-1.9456374741726645E-3</v>
      </c>
      <c r="AE46" s="82">
        <f t="shared" si="25"/>
        <v>1.0962548527665117E-5</v>
      </c>
      <c r="AF46" s="22">
        <f t="shared" si="26"/>
        <v>0.98938585056788142</v>
      </c>
      <c r="AG46" s="22">
        <f t="shared" si="27"/>
        <v>-49.190062414298154</v>
      </c>
      <c r="AH46" s="64"/>
      <c r="AI46" s="25">
        <f t="shared" si="28"/>
        <v>5</v>
      </c>
      <c r="AJ46" s="82">
        <f t="shared" si="29"/>
        <v>721054.93916723074</v>
      </c>
      <c r="AK46" s="82">
        <f t="shared" si="30"/>
        <v>459222.4996116602</v>
      </c>
      <c r="AL46" s="66"/>
      <c r="AM46" s="9" t="str">
        <f t="shared" si="31"/>
        <v>5 - 1</v>
      </c>
      <c r="AN46" s="18">
        <f t="shared" si="32"/>
        <v>0.98999999999068677</v>
      </c>
      <c r="AO46" s="18">
        <f t="shared" si="33"/>
        <v>48.698099999544191</v>
      </c>
      <c r="AP46" s="9" t="str">
        <f t="shared" si="34"/>
        <v>459222.5,721054.93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topLeftCell="A5" workbookViewId="0">
      <selection activeCell="C16" sqref="C16:D16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78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79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58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80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3202.4090000026945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1601.2045000013472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4.1297292328527462E-3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39589.255694045503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40000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40000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163.49290654658174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-4.1092428521122271E-3</v>
      </c>
      <c r="AB40" s="91">
        <f>SUM(AB42:AB65536)</f>
        <v>-4.108366086938986E-4</v>
      </c>
      <c r="AC40" s="91"/>
      <c r="AD40" s="91">
        <f>SUM(AD42:AD65536)</f>
        <v>-4.1092428521122271E-3</v>
      </c>
      <c r="AE40" s="91">
        <f>SUM(AE42:AE65536)</f>
        <v>-4.108366086938986E-4</v>
      </c>
      <c r="AF40" s="91">
        <f>SUM(AF42:AF65536)</f>
        <v>-3.3306690738754696E-15</v>
      </c>
      <c r="AG40" s="91">
        <f>SUM(AG42:AG65536)</f>
        <v>0</v>
      </c>
      <c r="AH40" s="92"/>
      <c r="AI40" s="93">
        <v>1</v>
      </c>
      <c r="AJ40" s="92">
        <f>AJ44+AF44</f>
        <v>721054.92453619419</v>
      </c>
      <c r="AK40" s="92">
        <f>AK44+AG44</f>
        <v>459222.50356021716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205.23999999999069</v>
      </c>
      <c r="G41" s="72">
        <f>IF(D42=0,D41-$D$41,D41-D42)</f>
        <v>3277.5699999999488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3283.9897323986352</v>
      </c>
      <c r="N41" s="36">
        <f>IF(F41=0,,ATAN(G41/F41))</f>
        <v>1.5082584202465801</v>
      </c>
      <c r="O41" s="36">
        <f>ABS(DEGREES(N41))</f>
        <v>86.416841895197905</v>
      </c>
      <c r="P41" s="37" t="str">
        <f>TEXT(INT(O41),"00")</f>
        <v>86</v>
      </c>
      <c r="Q41" s="38" t="str">
        <f>TEXT((O41-P41)*60,"00")</f>
        <v>25</v>
      </c>
      <c r="R41" s="39" t="str">
        <f>IF(L41="",IF(F41&gt;0,"S","N"),"")</f>
        <v>S</v>
      </c>
      <c r="S41" s="25" t="str">
        <f>IF(L41="",IF(INT(Q41)=60,INT(P41+1),P41),"due")</f>
        <v>86</v>
      </c>
      <c r="T41" s="38" t="str">
        <f>IF(L41="",IF(INT(Q41)=60,"00",Q41),L41)</f>
        <v>25</v>
      </c>
      <c r="U41" s="40" t="str">
        <f>IF(L41="",IF(G41&gt;0,"W","E"),"")</f>
        <v>W</v>
      </c>
      <c r="V41" s="41"/>
      <c r="W41" s="22">
        <f>IF(S41="due",90*(I41+K41),S41+T41/60)</f>
        <v>86.416666666666671</v>
      </c>
      <c r="X41" s="22">
        <f>IF(R41="",W41,IF(R41="N",IF(U41="E",180+W41,180-W41),IF(U41="E",360-W41,W41)))</f>
        <v>86.416666666666671</v>
      </c>
      <c r="Y41" s="22">
        <f>RADIANS(X41)</f>
        <v>1.5082553619317665</v>
      </c>
      <c r="Z41" s="64"/>
      <c r="AA41" s="58">
        <f>-M41*COS(Y41)</f>
        <v>-205.25002383991472</v>
      </c>
      <c r="AB41" s="58">
        <f>-M41*SIN(Y41)</f>
        <v>-3277.5693722960882</v>
      </c>
      <c r="AC41" s="64"/>
      <c r="AD41" s="22">
        <v>0</v>
      </c>
      <c r="AE41" s="22">
        <v>0</v>
      </c>
      <c r="AF41" s="22">
        <f t="shared" ref="AF41:AG43" si="0">AA41-AD41</f>
        <v>-205.25002383991472</v>
      </c>
      <c r="AG41" s="22">
        <f t="shared" si="0"/>
        <v>-3277.5693722960882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721023.38</v>
      </c>
      <c r="D42" s="60">
        <v>459172.65</v>
      </c>
      <c r="E42" s="79"/>
      <c r="F42" s="72">
        <f>IF(C43=0,C42-$C$42,C42-C43)</f>
        <v>-16.270000000018626</v>
      </c>
      <c r="G42" s="72">
        <f>IF(D43=0,D42-$D$42,D42-D43)</f>
        <v>-0.32999999995809048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16.27334630617128</v>
      </c>
      <c r="N42" s="36">
        <f>IF(F42=0,,ATAN(G42/F42))</f>
        <v>2.0279948268227165E-2</v>
      </c>
      <c r="O42" s="36">
        <f>ABS(DEGREES(N42))</f>
        <v>1.1619554445130593</v>
      </c>
      <c r="P42" s="37" t="str">
        <f>TEXT(INT(O42),"00")</f>
        <v>01</v>
      </c>
      <c r="Q42" s="38" t="str">
        <f>TEXT((O42-P42)*60,"00")</f>
        <v>10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10</v>
      </c>
      <c r="U42" s="40" t="str">
        <f>IF(L42="",IF(G42&gt;0,"W","E"),"")</f>
        <v>E</v>
      </c>
      <c r="V42" s="44"/>
      <c r="W42" s="22">
        <f>IF(S42="due",90*(I42+K42),S42+T42/60)</f>
        <v>1.1666666666666667</v>
      </c>
      <c r="X42" s="22">
        <f>IF(R42="",W42,IF(R42="N",IF(U42="E",180+W42,180-W42),IF(U42="E",360-W42,W42)))</f>
        <v>181.16666666666666</v>
      </c>
      <c r="Y42" s="22">
        <f>RADIANS(X42)</f>
        <v>3.1619548281963934</v>
      </c>
      <c r="Z42" s="64"/>
      <c r="AA42" s="58">
        <f>-M42*COS(Y42)</f>
        <v>16.269972810324873</v>
      </c>
      <c r="AB42" s="58">
        <f>-M42*SIN(Y42)</f>
        <v>0.3313378213663199</v>
      </c>
      <c r="AC42" s="64"/>
      <c r="AD42" s="82">
        <f>$AA$40/$M$40*M42</f>
        <v>-4.0901549431766074E-4</v>
      </c>
      <c r="AE42" s="82">
        <f>$AB$40/$M$40*M42</f>
        <v>-4.0892822506791342E-5</v>
      </c>
      <c r="AF42" s="22">
        <f t="shared" si="0"/>
        <v>16.270381825819189</v>
      </c>
      <c r="AG42" s="22">
        <f t="shared" si="0"/>
        <v>0.3313787141888267</v>
      </c>
      <c r="AH42" s="63"/>
      <c r="AI42" s="38">
        <f>A42</f>
        <v>1</v>
      </c>
      <c r="AJ42" s="82">
        <f t="shared" ref="AJ42:AK44" si="1">AJ41+AF41</f>
        <v>721023.36997616012</v>
      </c>
      <c r="AK42" s="82">
        <f t="shared" si="1"/>
        <v>459172.65062770387</v>
      </c>
      <c r="AL42" s="66"/>
      <c r="AM42" s="9" t="str">
        <f>IF(A43=0,A42&amp;" - 1",A42&amp;" - "&amp;A43)</f>
        <v>1 - 2</v>
      </c>
      <c r="AN42" s="18">
        <f>F42</f>
        <v>-16.270000000018626</v>
      </c>
      <c r="AO42" s="18">
        <f>AN42*G42</f>
        <v>5.3690999993242787</v>
      </c>
      <c r="AP42" s="9" t="str">
        <f>D42&amp;","&amp;C42</f>
        <v>459172.65,721023.38</v>
      </c>
    </row>
    <row r="43" spans="1:44">
      <c r="A43" s="20">
        <f>A42+1</f>
        <v>2</v>
      </c>
      <c r="B43" s="44"/>
      <c r="C43" s="60">
        <v>721039.65</v>
      </c>
      <c r="D43" s="60">
        <v>459172.98</v>
      </c>
      <c r="E43" s="79"/>
      <c r="F43" s="72">
        <f>IF(C44=0,C43-$C$42,C43-C44)</f>
        <v>-16.270000000018626</v>
      </c>
      <c r="G43" s="72">
        <f>IF(D44=0,D43-$D$42,D43-D44)</f>
        <v>-0.33000000001629815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16.27334630617246</v>
      </c>
      <c r="N43" s="36">
        <f>IF(F43=0,,ATAN(G43/F43))</f>
        <v>2.0279948271803301E-2</v>
      </c>
      <c r="O43" s="36">
        <f>ABS(DEGREES(N43))</f>
        <v>1.1619554447179568</v>
      </c>
      <c r="P43" s="37" t="str">
        <f>TEXT(INT(O43),"00")</f>
        <v>01</v>
      </c>
      <c r="Q43" s="38" t="str">
        <f>TEXT((O43-P43)*60,"00")</f>
        <v>10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10</v>
      </c>
      <c r="U43" s="40" t="str">
        <f>IF(L43="",IF(G43&gt;0,"W","E"),"")</f>
        <v>E</v>
      </c>
      <c r="V43" s="44"/>
      <c r="W43" s="22">
        <f>IF(S43="due",90*(I43+K43),S43+T43/60)</f>
        <v>1.1666666666666667</v>
      </c>
      <c r="X43" s="22">
        <f>IF(R43="",W43,IF(R43="N",IF(U43="E",180+W43,180-W43),IF(U43="E",360-W43,W43)))</f>
        <v>181.16666666666666</v>
      </c>
      <c r="Y43" s="22">
        <f>RADIANS(X43)</f>
        <v>3.1619548281963934</v>
      </c>
      <c r="Z43" s="64"/>
      <c r="AA43" s="58">
        <f>-M43*COS(Y43)</f>
        <v>16.269972810326053</v>
      </c>
      <c r="AB43" s="58">
        <f>-M43*SIN(Y43)</f>
        <v>0.33133782136634393</v>
      </c>
      <c r="AC43" s="64"/>
      <c r="AD43" s="82">
        <f>$AA$40/$M$40*M43</f>
        <v>-4.0901549431769039E-4</v>
      </c>
      <c r="AE43" s="82">
        <f>$AB$40/$M$40*M43</f>
        <v>-4.0892822506794303E-5</v>
      </c>
      <c r="AF43" s="22">
        <f t="shared" si="0"/>
        <v>16.270381825820369</v>
      </c>
      <c r="AG43" s="22">
        <f t="shared" si="0"/>
        <v>0.33137871418885073</v>
      </c>
      <c r="AH43" s="64"/>
      <c r="AI43" s="25">
        <f>A43</f>
        <v>2</v>
      </c>
      <c r="AJ43" s="82">
        <f t="shared" si="1"/>
        <v>721039.64035798598</v>
      </c>
      <c r="AK43" s="82">
        <f t="shared" si="1"/>
        <v>459172.98200641805</v>
      </c>
      <c r="AL43" s="66"/>
      <c r="AM43" s="9" t="str">
        <f>IF(A44=0,A43&amp;" - 1",A43&amp;" - "&amp;A44)</f>
        <v>2 - 3</v>
      </c>
      <c r="AN43" s="18">
        <f>AN42+F42+F43</f>
        <v>-48.810000000055879</v>
      </c>
      <c r="AO43" s="18">
        <f>AN43*G43</f>
        <v>16.107300000813954</v>
      </c>
      <c r="AP43" s="9" t="str">
        <f>D43&amp;","&amp;C43</f>
        <v>459172.98,721039.65</v>
      </c>
    </row>
    <row r="44" spans="1:44" s="46" customFormat="1">
      <c r="A44" s="20">
        <f>A43+1</f>
        <v>3</v>
      </c>
      <c r="B44" s="44"/>
      <c r="C44" s="60">
        <v>721055.92</v>
      </c>
      <c r="D44" s="60">
        <v>459173.31</v>
      </c>
      <c r="E44" s="79"/>
      <c r="F44" s="72">
        <f>IF(C45=0,C44-$C$42,C44-C45)</f>
        <v>0.98999999999068677</v>
      </c>
      <c r="G44" s="72">
        <f>IF(D45=0,D44-$D$42,D44-D45)</f>
        <v>-49.190000000002328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49.199961382100803</v>
      </c>
      <c r="N44" s="22">
        <f>IF(F44=0,,ATAN(G44/F44))</f>
        <v>-1.5506730016582413</v>
      </c>
      <c r="O44" s="22">
        <f>ABS(DEGREES(N44))</f>
        <v>88.847018399900136</v>
      </c>
      <c r="P44" s="24" t="str">
        <f>TEXT(INT(O44),"00")</f>
        <v>88</v>
      </c>
      <c r="Q44" s="25" t="str">
        <f>TEXT((O44-P44)*60,"00")</f>
        <v>51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51</v>
      </c>
      <c r="U44" s="24" t="str">
        <f>IF(L44="",IF(G44&gt;0,"W","E"),"")</f>
        <v>E</v>
      </c>
      <c r="V44" s="44"/>
      <c r="W44" s="22">
        <f>IF(S44="due",90*(I44+K44),S44+T44/60)</f>
        <v>88.85</v>
      </c>
      <c r="X44" s="22">
        <f>IF(R44="",W44,IF(R44="N",IF(U44="E",180+W44,180-W44),IF(U44="E",360-W44,W44)))</f>
        <v>271.14999999999998</v>
      </c>
      <c r="Y44" s="22">
        <f>RADIANS(X44)</f>
        <v>4.7324602667826241</v>
      </c>
      <c r="Z44" s="64"/>
      <c r="AA44" s="58">
        <f>-M44*COS(Y44)</f>
        <v>-0.98744021309368091</v>
      </c>
      <c r="AB44" s="58">
        <f>-M44*SIN(Y44)</f>
        <v>49.190051451749625</v>
      </c>
      <c r="AC44" s="64"/>
      <c r="AD44" s="82">
        <f>$AA$40/$M$40*M44</f>
        <v>-1.2365954823611418E-3</v>
      </c>
      <c r="AE44" s="82">
        <f>$AB$40/$M$40*M44</f>
        <v>-1.2363316371976068E-4</v>
      </c>
      <c r="AF44" s="22">
        <f>AA44-AD44</f>
        <v>-0.9862036176113198</v>
      </c>
      <c r="AG44" s="22">
        <f>AB44-AE44</f>
        <v>49.190175084913342</v>
      </c>
      <c r="AH44" s="64"/>
      <c r="AI44" s="25">
        <f>A44</f>
        <v>3</v>
      </c>
      <c r="AJ44" s="82">
        <f t="shared" si="1"/>
        <v>721055.91073981184</v>
      </c>
      <c r="AK44" s="82">
        <f t="shared" si="1"/>
        <v>459173.31338513223</v>
      </c>
      <c r="AL44" s="66"/>
      <c r="AM44" s="9" t="str">
        <f>IF(A45=0,A44&amp;" - 1",A44&amp;" - "&amp;A45)</f>
        <v>3 - 4</v>
      </c>
      <c r="AN44" s="18">
        <f>AN43+F43+F44</f>
        <v>-64.090000000083819</v>
      </c>
      <c r="AO44" s="18">
        <f>AN44*G44</f>
        <v>3152.5871000042721</v>
      </c>
      <c r="AP44" s="9" t="str">
        <f>D44&amp;","&amp;C44</f>
        <v>459173.31,721055.92</v>
      </c>
    </row>
    <row r="45" spans="1:44" s="46" customFormat="1">
      <c r="A45" s="20">
        <f t="shared" ref="A45:A46" si="2">A44+1</f>
        <v>4</v>
      </c>
      <c r="B45" s="44"/>
      <c r="C45" s="60">
        <v>721054.93</v>
      </c>
      <c r="D45" s="60">
        <v>459222.5</v>
      </c>
      <c r="E45" s="79"/>
      <c r="F45" s="72">
        <f t="shared" ref="F45:F46" si="3">IF(C46=0,C45-$C$42,C45-C46)</f>
        <v>32.53000000002794</v>
      </c>
      <c r="G45" s="72">
        <f t="shared" ref="G45:G46" si="4">IF(D46=0,D45-$D$42,D45-D46)</f>
        <v>0.65000000002328306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32.536493357487807</v>
      </c>
      <c r="N45" s="22">
        <f t="shared" ref="N45:N46" si="11">IF(F45=0,,ATAN(G45/F45))</f>
        <v>1.9978896829150064E-2</v>
      </c>
      <c r="O45" s="22">
        <f t="shared" ref="O45:O46" si="12">ABS(DEGREES(N45))</f>
        <v>1.1447064676376015</v>
      </c>
      <c r="P45" s="24" t="str">
        <f t="shared" ref="P45:P46" si="13">TEXT(INT(O45),"00")</f>
        <v>01</v>
      </c>
      <c r="Q45" s="25" t="str">
        <f t="shared" ref="Q45:Q46" si="14">TEXT((O45-P45)*60,"00")</f>
        <v>09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09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1.1499999999999999</v>
      </c>
      <c r="X45" s="22">
        <f t="shared" ref="X45:X46" si="20">IF(R45="",W45,IF(R45="N",IF(U45="E",180+W45,180-W45),IF(U45="E",360-W45,W45)))</f>
        <v>1.1499999999999999</v>
      </c>
      <c r="Y45" s="22">
        <f t="shared" ref="Y45:Y46" si="21">RADIANS(X45)</f>
        <v>2.007128639793479E-2</v>
      </c>
      <c r="Z45" s="64"/>
      <c r="AA45" s="58">
        <f t="shared" ref="AA45:AA46" si="22">-M45*COS(Y45)</f>
        <v>-32.529939807973001</v>
      </c>
      <c r="AB45" s="58">
        <f t="shared" ref="AB45:AB46" si="23">-M45*SIN(Y45)</f>
        <v>-0.6530054299174316</v>
      </c>
      <c r="AC45" s="64"/>
      <c r="AD45" s="82">
        <f t="shared" ref="AD45:AD46" si="24">$AA$40/$M$40*M45</f>
        <v>-8.1777463980653106E-4</v>
      </c>
      <c r="AE45" s="82">
        <f t="shared" ref="AE45:AE46" si="25">$AB$40/$M$40*M45</f>
        <v>-8.1760015600269032E-5</v>
      </c>
      <c r="AF45" s="22">
        <f t="shared" ref="AF45:AF46" si="26">AA45-AD45</f>
        <v>-32.529122033333195</v>
      </c>
      <c r="AG45" s="22">
        <f t="shared" ref="AG45:AG46" si="27">AB45-AE45</f>
        <v>-0.65292366990183137</v>
      </c>
      <c r="AH45" s="64"/>
      <c r="AI45" s="25">
        <f t="shared" ref="AI45:AI46" si="28">A45</f>
        <v>4</v>
      </c>
      <c r="AJ45" s="82">
        <f t="shared" ref="AJ45:AJ46" si="29">AJ44+AF44</f>
        <v>721054.92453619419</v>
      </c>
      <c r="AK45" s="82">
        <f t="shared" ref="AK45:AK46" si="30">AK44+AG44</f>
        <v>459222.50356021716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-30.570000000065193</v>
      </c>
      <c r="AO45" s="18">
        <f t="shared" ref="AO45:AO46" si="33">AN45*G45</f>
        <v>-19.870500000754138</v>
      </c>
      <c r="AP45" s="9" t="str">
        <f t="shared" ref="AP45:AP46" si="34">D45&amp;","&amp;C45</f>
        <v>459222.5,721054.93</v>
      </c>
    </row>
    <row r="46" spans="1:44" s="46" customFormat="1">
      <c r="A46" s="20">
        <f t="shared" si="2"/>
        <v>5</v>
      </c>
      <c r="B46" s="44"/>
      <c r="C46" s="60">
        <v>721022.4</v>
      </c>
      <c r="D46" s="60">
        <v>459221.85</v>
      </c>
      <c r="E46" s="79"/>
      <c r="F46" s="72">
        <f t="shared" si="3"/>
        <v>-0.97999999998137355</v>
      </c>
      <c r="G46" s="72">
        <f t="shared" si="4"/>
        <v>49.199999999953434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49.209759194649401</v>
      </c>
      <c r="N46" s="22">
        <f t="shared" si="11"/>
        <v>-1.5508802612597037</v>
      </c>
      <c r="O46" s="22">
        <f t="shared" si="12"/>
        <v>88.858893500327497</v>
      </c>
      <c r="P46" s="24" t="str">
        <f t="shared" si="13"/>
        <v>88</v>
      </c>
      <c r="Q46" s="25" t="str">
        <f t="shared" si="14"/>
        <v>52</v>
      </c>
      <c r="R46" s="23" t="str">
        <f t="shared" si="15"/>
        <v>N</v>
      </c>
      <c r="S46" s="25" t="str">
        <f t="shared" si="16"/>
        <v>88</v>
      </c>
      <c r="T46" s="25" t="str">
        <f t="shared" si="17"/>
        <v>52</v>
      </c>
      <c r="U46" s="24" t="str">
        <f t="shared" si="18"/>
        <v>W</v>
      </c>
      <c r="V46" s="44"/>
      <c r="W46" s="22">
        <f t="shared" si="19"/>
        <v>88.86666666666666</v>
      </c>
      <c r="X46" s="22">
        <f t="shared" si="20"/>
        <v>91.13333333333334</v>
      </c>
      <c r="Y46" s="22">
        <f t="shared" si="21"/>
        <v>1.5905767249841658</v>
      </c>
      <c r="Z46" s="64"/>
      <c r="AA46" s="58">
        <f t="shared" si="22"/>
        <v>0.97332515756364402</v>
      </c>
      <c r="AB46" s="58">
        <f t="shared" si="23"/>
        <v>-49.200132501173556</v>
      </c>
      <c r="AC46" s="64"/>
      <c r="AD46" s="82">
        <f t="shared" si="24"/>
        <v>-1.2368417413092033E-3</v>
      </c>
      <c r="AE46" s="82">
        <f t="shared" si="25"/>
        <v>-1.2365778436028329E-4</v>
      </c>
      <c r="AF46" s="22">
        <f t="shared" si="26"/>
        <v>0.97456199930495324</v>
      </c>
      <c r="AG46" s="22">
        <f t="shared" si="27"/>
        <v>-49.200008843389199</v>
      </c>
      <c r="AH46" s="64"/>
      <c r="AI46" s="25">
        <f t="shared" si="28"/>
        <v>5</v>
      </c>
      <c r="AJ46" s="82">
        <f t="shared" si="29"/>
        <v>721022.3954141608</v>
      </c>
      <c r="AK46" s="82">
        <f t="shared" si="30"/>
        <v>459221.85063654726</v>
      </c>
      <c r="AL46" s="66"/>
      <c r="AM46" s="9" t="str">
        <f t="shared" si="31"/>
        <v>5 - 1</v>
      </c>
      <c r="AN46" s="18">
        <f t="shared" si="32"/>
        <v>0.97999999998137355</v>
      </c>
      <c r="AO46" s="18">
        <f t="shared" si="33"/>
        <v>48.21599999903794</v>
      </c>
      <c r="AP46" s="9" t="str">
        <f t="shared" si="34"/>
        <v>459221.85,721022.4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81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82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58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83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3193.7412999992916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1596.8706499996458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4.3212690946280623E-3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37429.974622165333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37000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37000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161.74499254747573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4.3197227049489584E-3</v>
      </c>
      <c r="AB40" s="91">
        <f>SUM(AB42:AB65536)</f>
        <v>-1.1559559046991907E-4</v>
      </c>
      <c r="AC40" s="91"/>
      <c r="AD40" s="91">
        <f>SUM(AD42:AD65536)</f>
        <v>4.3197227049489584E-3</v>
      </c>
      <c r="AE40" s="91">
        <f>SUM(AE42:AE65536)</f>
        <v>-1.1559559046991905E-4</v>
      </c>
      <c r="AF40" s="91">
        <f>SUM(AF42:AF65536)</f>
        <v>0</v>
      </c>
      <c r="AG40" s="91">
        <f>SUM(AG42:AG65536)</f>
        <v>-2.886579864025407E-15</v>
      </c>
      <c r="AH40" s="92"/>
      <c r="AI40" s="93">
        <v>1</v>
      </c>
      <c r="AJ40" s="92">
        <f>AJ44+AF44</f>
        <v>720989.9147204021</v>
      </c>
      <c r="AK40" s="92">
        <f>AK44+AG44</f>
        <v>459218.19761787885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205.23999999999069</v>
      </c>
      <c r="G41" s="72">
        <f>IF(D42=0,D41-$D$41,D41-D42)</f>
        <v>3277.5699999999488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3283.9897323986352</v>
      </c>
      <c r="N41" s="36">
        <f>IF(F41=0,,ATAN(G41/F41))</f>
        <v>1.5082584202465801</v>
      </c>
      <c r="O41" s="36">
        <f>ABS(DEGREES(N41))</f>
        <v>86.416841895197905</v>
      </c>
      <c r="P41" s="37" t="str">
        <f>TEXT(INT(O41),"00")</f>
        <v>86</v>
      </c>
      <c r="Q41" s="38" t="str">
        <f>TEXT((O41-P41)*60,"00")</f>
        <v>25</v>
      </c>
      <c r="R41" s="39" t="str">
        <f>IF(L41="",IF(F41&gt;0,"S","N"),"")</f>
        <v>S</v>
      </c>
      <c r="S41" s="25" t="str">
        <f>IF(L41="",IF(INT(Q41)=60,INT(P41+1),P41),"due")</f>
        <v>86</v>
      </c>
      <c r="T41" s="38" t="str">
        <f>IF(L41="",IF(INT(Q41)=60,"00",Q41),L41)</f>
        <v>25</v>
      </c>
      <c r="U41" s="40" t="str">
        <f>IF(L41="",IF(G41&gt;0,"W","E"),"")</f>
        <v>W</v>
      </c>
      <c r="V41" s="41"/>
      <c r="W41" s="22">
        <f>IF(S41="due",90*(I41+K41),S41+T41/60)</f>
        <v>86.416666666666671</v>
      </c>
      <c r="X41" s="22">
        <f>IF(R41="",W41,IF(R41="N",IF(U41="E",180+W41,180-W41),IF(U41="E",360-W41,W41)))</f>
        <v>86.416666666666671</v>
      </c>
      <c r="Y41" s="22">
        <f>RADIANS(X41)</f>
        <v>1.5082553619317665</v>
      </c>
      <c r="Z41" s="64"/>
      <c r="AA41" s="58">
        <f>-M41*COS(Y41)</f>
        <v>-205.25002383991472</v>
      </c>
      <c r="AB41" s="58">
        <f>-M41*SIN(Y41)</f>
        <v>-3277.5693722960882</v>
      </c>
      <c r="AC41" s="64"/>
      <c r="AD41" s="22">
        <v>0</v>
      </c>
      <c r="AE41" s="22">
        <v>0</v>
      </c>
      <c r="AF41" s="22">
        <f t="shared" ref="AF41:AG43" si="0">AA41-AD41</f>
        <v>-205.25002383991472</v>
      </c>
      <c r="AG41" s="22">
        <f t="shared" si="0"/>
        <v>-3277.5693722960882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721023.38</v>
      </c>
      <c r="D42" s="60">
        <v>459172.65</v>
      </c>
      <c r="E42" s="79"/>
      <c r="F42" s="72">
        <f>IF(C43=0,C42-$C$42,C42-C43)</f>
        <v>0.97999999998137355</v>
      </c>
      <c r="G42" s="72">
        <f>IF(D43=0,D42-$D$42,D42-D43)</f>
        <v>-49.199999999953434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49.209759194649401</v>
      </c>
      <c r="N42" s="36">
        <f>IF(F42=0,,ATAN(G42/F42))</f>
        <v>-1.5508802612597037</v>
      </c>
      <c r="O42" s="36">
        <f>ABS(DEGREES(N42))</f>
        <v>88.858893500327497</v>
      </c>
      <c r="P42" s="37" t="str">
        <f>TEXT(INT(O42),"00")</f>
        <v>88</v>
      </c>
      <c r="Q42" s="38" t="str">
        <f>TEXT((O42-P42)*60,"00")</f>
        <v>52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52</v>
      </c>
      <c r="U42" s="40" t="str">
        <f>IF(L42="",IF(G42&gt;0,"W","E"),"")</f>
        <v>E</v>
      </c>
      <c r="V42" s="44"/>
      <c r="W42" s="22">
        <f>IF(S42="due",90*(I42+K42),S42+T42/60)</f>
        <v>88.86666666666666</v>
      </c>
      <c r="X42" s="22">
        <f>IF(R42="",W42,IF(R42="N",IF(U42="E",180+W42,180-W42),IF(U42="E",360-W42,W42)))</f>
        <v>271.13333333333333</v>
      </c>
      <c r="Y42" s="22">
        <f>RADIANS(X42)</f>
        <v>4.7321693785739587</v>
      </c>
      <c r="Z42" s="64"/>
      <c r="AA42" s="58">
        <f>-M42*COS(Y42)</f>
        <v>-0.97332515756362703</v>
      </c>
      <c r="AB42" s="58">
        <f>-M42*SIN(Y42)</f>
        <v>49.200132501173556</v>
      </c>
      <c r="AC42" s="64"/>
      <c r="AD42" s="82">
        <f>$AA$40/$M$40*M42</f>
        <v>1.3142447920655291E-3</v>
      </c>
      <c r="AE42" s="82">
        <f>$AB$40/$M$40*M42</f>
        <v>-3.5169133098932546E-5</v>
      </c>
      <c r="AF42" s="22">
        <f t="shared" si="0"/>
        <v>-0.97463940235569257</v>
      </c>
      <c r="AG42" s="22">
        <f t="shared" si="0"/>
        <v>49.200167670306655</v>
      </c>
      <c r="AH42" s="63"/>
      <c r="AI42" s="38">
        <f>A42</f>
        <v>1</v>
      </c>
      <c r="AJ42" s="82">
        <f t="shared" ref="AJ42:AK44" si="1">AJ41+AF41</f>
        <v>721023.36997616012</v>
      </c>
      <c r="AK42" s="82">
        <f t="shared" si="1"/>
        <v>459172.65062770387</v>
      </c>
      <c r="AL42" s="66"/>
      <c r="AM42" s="9" t="str">
        <f>IF(A43=0,A42&amp;" - 1",A42&amp;" - "&amp;A43)</f>
        <v>1 - 2</v>
      </c>
      <c r="AN42" s="18">
        <f>F42</f>
        <v>0.97999999998137355</v>
      </c>
      <c r="AO42" s="18">
        <f>AN42*G42</f>
        <v>-48.21599999903794</v>
      </c>
      <c r="AP42" s="9" t="str">
        <f>D42&amp;","&amp;C42</f>
        <v>459172.65,721023.38</v>
      </c>
    </row>
    <row r="43" spans="1:44">
      <c r="A43" s="20">
        <f>A42+1</f>
        <v>2</v>
      </c>
      <c r="B43" s="44"/>
      <c r="C43" s="60">
        <v>721022.4</v>
      </c>
      <c r="D43" s="60">
        <v>459221.85</v>
      </c>
      <c r="E43" s="79"/>
      <c r="F43" s="72">
        <f>IF(C44=0,C43-$C$42,C43-C44)</f>
        <v>29.540000000037253</v>
      </c>
      <c r="G43" s="72">
        <f>IF(D44=0,D43-$D$42,D43-D44)</f>
        <v>0.58999999996740371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29.545891423380045</v>
      </c>
      <c r="N43" s="36">
        <f>IF(F43=0,,ATAN(G43/F43))</f>
        <v>1.9970262862993284E-2</v>
      </c>
      <c r="O43" s="36">
        <f>ABS(DEGREES(N43))</f>
        <v>1.1442117778163594</v>
      </c>
      <c r="P43" s="37" t="str">
        <f>TEXT(INT(O43),"00")</f>
        <v>01</v>
      </c>
      <c r="Q43" s="38" t="str">
        <f>TEXT((O43-P43)*60,"00")</f>
        <v>09</v>
      </c>
      <c r="R43" s="39" t="str">
        <f>IF(L43="",IF(F43&gt;0,"S","N"),"")</f>
        <v>S</v>
      </c>
      <c r="S43" s="25" t="str">
        <f>IF(L43="",IF(INT(Q43)=60,INT(P43+1),P43),"due")</f>
        <v>01</v>
      </c>
      <c r="T43" s="38" t="str">
        <f>IF(L43="",IF(INT(Q43)=60,"00",Q43),L43)</f>
        <v>09</v>
      </c>
      <c r="U43" s="40" t="str">
        <f>IF(L43="",IF(G43&gt;0,"W","E"),"")</f>
        <v>W</v>
      </c>
      <c r="V43" s="44"/>
      <c r="W43" s="22">
        <f>IF(S43="due",90*(I43+K43),S43+T43/60)</f>
        <v>1.1499999999999999</v>
      </c>
      <c r="X43" s="22">
        <f>IF(R43="",W43,IF(R43="N",IF(U43="E",180+W43,180-W43),IF(U43="E",360-W43,W43)))</f>
        <v>1.1499999999999999</v>
      </c>
      <c r="Y43" s="22">
        <f>RADIANS(X43)</f>
        <v>2.007128639793479E-2</v>
      </c>
      <c r="Z43" s="64"/>
      <c r="AA43" s="58">
        <f>-M43*COS(Y43)</f>
        <v>-29.539940245412748</v>
      </c>
      <c r="AB43" s="58">
        <f>-M43*SIN(Y43)</f>
        <v>-0.5929842321738058</v>
      </c>
      <c r="AC43" s="64"/>
      <c r="AD43" s="82">
        <f>$AA$40/$M$40*M43</f>
        <v>7.8908197409616394E-4</v>
      </c>
      <c r="AE43" s="82">
        <f>$AB$40/$M$40*M43</f>
        <v>-2.1115799081342477E-5</v>
      </c>
      <c r="AF43" s="22">
        <f t="shared" si="0"/>
        <v>-29.540729327386845</v>
      </c>
      <c r="AG43" s="22">
        <f t="shared" si="0"/>
        <v>-0.59296311637472443</v>
      </c>
      <c r="AH43" s="64"/>
      <c r="AI43" s="25">
        <f>A43</f>
        <v>2</v>
      </c>
      <c r="AJ43" s="82">
        <f t="shared" si="1"/>
        <v>721022.39533675776</v>
      </c>
      <c r="AK43" s="82">
        <f t="shared" si="1"/>
        <v>459221.85079537419</v>
      </c>
      <c r="AL43" s="66"/>
      <c r="AM43" s="9" t="str">
        <f>IF(A44=0,A43&amp;" - 1",A43&amp;" - "&amp;A44)</f>
        <v>2 - 3</v>
      </c>
      <c r="AN43" s="18">
        <f>AN42+F42+F43</f>
        <v>31.5</v>
      </c>
      <c r="AO43" s="18">
        <f>AN43*G43</f>
        <v>18.584999998973217</v>
      </c>
      <c r="AP43" s="9" t="str">
        <f>D43&amp;","&amp;C43</f>
        <v>459221.85,721022.4</v>
      </c>
    </row>
    <row r="44" spans="1:44" s="46" customFormat="1">
      <c r="A44" s="20">
        <f>A43+1</f>
        <v>3</v>
      </c>
      <c r="B44" s="44"/>
      <c r="C44" s="60">
        <v>720992.86</v>
      </c>
      <c r="D44" s="60">
        <v>459221.26</v>
      </c>
      <c r="E44" s="79"/>
      <c r="F44" s="72">
        <f>IF(C45=0,C44-$C$42,C44-C45)</f>
        <v>2.9399999999441206</v>
      </c>
      <c r="G44" s="72">
        <f>IF(D45=0,D44-$D$42,D44-D45)</f>
        <v>3.0599999999976717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4.2434891303804685</v>
      </c>
      <c r="N44" s="22">
        <f>IF(F44=0,,ATAN(G44/F44))</f>
        <v>0.80539549737971439</v>
      </c>
      <c r="O44" s="22">
        <f>ABS(DEGREES(N44))</f>
        <v>46.145762838697387</v>
      </c>
      <c r="P44" s="24" t="str">
        <f>TEXT(INT(O44),"00")</f>
        <v>46</v>
      </c>
      <c r="Q44" s="25" t="str">
        <f>TEXT((O44-P44)*60,"00")</f>
        <v>09</v>
      </c>
      <c r="R44" s="23" t="str">
        <f>IF(L44="",IF(F44&gt;0,"S","N"),"")</f>
        <v>S</v>
      </c>
      <c r="S44" s="25" t="str">
        <f>IF(L44="",IF(INT(Q44)=60,INT(P44+1),P44),"due")</f>
        <v>46</v>
      </c>
      <c r="T44" s="25" t="str">
        <f>IF(L44="",IF(INT(Q44)=60,"00",Q44),L44)</f>
        <v>09</v>
      </c>
      <c r="U44" s="24" t="str">
        <f>IF(L44="",IF(G44&gt;0,"W","E"),"")</f>
        <v>W</v>
      </c>
      <c r="V44" s="44"/>
      <c r="W44" s="22">
        <f>IF(S44="due",90*(I44+K44),S44+T44/60)</f>
        <v>46.15</v>
      </c>
      <c r="X44" s="22">
        <f>IF(R44="",W44,IF(R44="N",IF(U44="E",180+W44,180-W44),IF(U44="E",360-W44,W44)))</f>
        <v>46.15</v>
      </c>
      <c r="Y44" s="22">
        <f>RADIANS(X44)</f>
        <v>0.80546944979538304</v>
      </c>
      <c r="Z44" s="64"/>
      <c r="AA44" s="58">
        <f>-M44*COS(Y44)</f>
        <v>-2.9397736975130107</v>
      </c>
      <c r="AB44" s="58">
        <f>-M44*SIN(Y44)</f>
        <v>-3.0602174117320269</v>
      </c>
      <c r="AC44" s="64"/>
      <c r="AD44" s="82">
        <f>$AA$40/$M$40*M44</f>
        <v>1.1333084292750612E-4</v>
      </c>
      <c r="AE44" s="82">
        <f>$AB$40/$M$40*M44</f>
        <v>-3.0327283951930235E-6</v>
      </c>
      <c r="AF44" s="22">
        <f>AA44-AD44</f>
        <v>-2.9398870283559382</v>
      </c>
      <c r="AG44" s="22">
        <f>AB44-AE44</f>
        <v>-3.0602143790036318</v>
      </c>
      <c r="AH44" s="64"/>
      <c r="AI44" s="25">
        <f>A44</f>
        <v>3</v>
      </c>
      <c r="AJ44" s="82">
        <f t="shared" si="1"/>
        <v>720992.8546074304</v>
      </c>
      <c r="AK44" s="82">
        <f t="shared" si="1"/>
        <v>459221.25783225783</v>
      </c>
      <c r="AL44" s="66"/>
      <c r="AM44" s="9" t="str">
        <f>IF(A45=0,A44&amp;" - 1",A44&amp;" - "&amp;A45)</f>
        <v>3 - 4</v>
      </c>
      <c r="AN44" s="18">
        <f>AN43+F43+F44</f>
        <v>63.979999999981374</v>
      </c>
      <c r="AO44" s="18">
        <f>AN44*G44</f>
        <v>195.77879999979405</v>
      </c>
      <c r="AP44" s="9" t="str">
        <f>D44&amp;","&amp;C44</f>
        <v>459221.26,720992.86</v>
      </c>
    </row>
    <row r="45" spans="1:44" s="46" customFormat="1">
      <c r="A45" s="20">
        <f t="shared" ref="A45:A46" si="2">A44+1</f>
        <v>4</v>
      </c>
      <c r="B45" s="44"/>
      <c r="C45" s="60">
        <v>720989.92</v>
      </c>
      <c r="D45" s="60">
        <v>459218.2</v>
      </c>
      <c r="E45" s="79"/>
      <c r="F45" s="72">
        <f t="shared" ref="F45:F46" si="3">IF(C46=0,C45-$C$42,C45-C46)</f>
        <v>-0.92999999993480742</v>
      </c>
      <c r="G45" s="72">
        <f t="shared" ref="G45:G46" si="4">IF(D46=0,D45-$D$42,D45-D46)</f>
        <v>46.200000000011642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46.209359441578002</v>
      </c>
      <c r="N45" s="22">
        <f t="shared" ref="N45:N46" si="11">IF(F45=0,,ATAN(G45/F45))</f>
        <v>-1.5506691749583563</v>
      </c>
      <c r="O45" s="22">
        <f t="shared" ref="O45:O46" si="12">ABS(DEGREES(N45))</f>
        <v>88.846799146147262</v>
      </c>
      <c r="P45" s="24" t="str">
        <f t="shared" ref="P45:P46" si="13">TEXT(INT(O45),"00")</f>
        <v>88</v>
      </c>
      <c r="Q45" s="25" t="str">
        <f t="shared" ref="Q45:Q46" si="14">TEXT((O45-P45)*60,"00")</f>
        <v>51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51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88.85</v>
      </c>
      <c r="X45" s="22">
        <f t="shared" ref="X45:X46" si="20">IF(R45="",W45,IF(R45="N",IF(U45="E",180+W45,180-W45),IF(U45="E",360-W45,W45)))</f>
        <v>91.15</v>
      </c>
      <c r="Y45" s="22">
        <f t="shared" ref="Y45:Y46" si="21">RADIANS(X45)</f>
        <v>1.5908676131928314</v>
      </c>
      <c r="Z45" s="64"/>
      <c r="AA45" s="58">
        <f t="shared" ref="AA45:AA46" si="22">-M45*COS(Y45)</f>
        <v>0.92741901522133352</v>
      </c>
      <c r="AB45" s="58">
        <f t="shared" ref="AB45:AB46" si="23">-M45*SIN(Y45)</f>
        <v>-46.200051882775625</v>
      </c>
      <c r="AC45" s="64"/>
      <c r="AD45" s="82">
        <f t="shared" ref="AD45:AD46" si="24">$AA$40/$M$40*M45</f>
        <v>1.234113130904758E-3</v>
      </c>
      <c r="AE45" s="82">
        <f t="shared" ref="AE45:AE46" si="25">$AB$40/$M$40*M45</f>
        <v>-3.3024813354379806E-5</v>
      </c>
      <c r="AF45" s="22">
        <f t="shared" ref="AF45:AF46" si="26">AA45-AD45</f>
        <v>0.92618490209042881</v>
      </c>
      <c r="AG45" s="22">
        <f t="shared" ref="AG45:AG46" si="27">AB45-AE45</f>
        <v>-46.20001885796227</v>
      </c>
      <c r="AH45" s="64"/>
      <c r="AI45" s="25">
        <f t="shared" ref="AI45:AI46" si="28">A45</f>
        <v>4</v>
      </c>
      <c r="AJ45" s="82">
        <f t="shared" ref="AJ45:AJ46" si="29">AJ44+AF44</f>
        <v>720989.9147204021</v>
      </c>
      <c r="AK45" s="82">
        <f t="shared" ref="AK45:AK46" si="30">AK44+AG44</f>
        <v>459218.19761787885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65.989999999990687</v>
      </c>
      <c r="AO45" s="18">
        <f t="shared" ref="AO45:AO46" si="33">AN45*G45</f>
        <v>3048.7380000003382</v>
      </c>
      <c r="AP45" s="9" t="str">
        <f t="shared" ref="AP45:AP46" si="34">D45&amp;","&amp;C45</f>
        <v>459218.2,720989.92</v>
      </c>
    </row>
    <row r="46" spans="1:44" s="46" customFormat="1">
      <c r="A46" s="20">
        <f t="shared" si="2"/>
        <v>5</v>
      </c>
      <c r="B46" s="44"/>
      <c r="C46" s="60">
        <v>720990.85</v>
      </c>
      <c r="D46" s="60">
        <v>459172</v>
      </c>
      <c r="E46" s="79"/>
      <c r="F46" s="72">
        <f t="shared" si="3"/>
        <v>-32.53000000002794</v>
      </c>
      <c r="G46" s="72">
        <f t="shared" si="4"/>
        <v>-0.65000000002328306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32.536493357487807</v>
      </c>
      <c r="N46" s="22">
        <f t="shared" si="11"/>
        <v>1.9978896829150064E-2</v>
      </c>
      <c r="O46" s="22">
        <f t="shared" si="12"/>
        <v>1.1447064676376015</v>
      </c>
      <c r="P46" s="24" t="str">
        <f t="shared" si="13"/>
        <v>01</v>
      </c>
      <c r="Q46" s="25" t="str">
        <f t="shared" si="14"/>
        <v>09</v>
      </c>
      <c r="R46" s="23" t="str">
        <f t="shared" si="15"/>
        <v>N</v>
      </c>
      <c r="S46" s="25" t="str">
        <f t="shared" si="16"/>
        <v>01</v>
      </c>
      <c r="T46" s="25" t="str">
        <f t="shared" si="17"/>
        <v>09</v>
      </c>
      <c r="U46" s="24" t="str">
        <f t="shared" si="18"/>
        <v>E</v>
      </c>
      <c r="V46" s="44"/>
      <c r="W46" s="22">
        <f t="shared" si="19"/>
        <v>1.1499999999999999</v>
      </c>
      <c r="X46" s="22">
        <f t="shared" si="20"/>
        <v>181.15</v>
      </c>
      <c r="Y46" s="22">
        <f t="shared" si="21"/>
        <v>3.161663939987728</v>
      </c>
      <c r="Z46" s="64"/>
      <c r="AA46" s="58">
        <f t="shared" si="22"/>
        <v>32.529939807973001</v>
      </c>
      <c r="AB46" s="58">
        <f t="shared" si="23"/>
        <v>0.65300542991743038</v>
      </c>
      <c r="AC46" s="64"/>
      <c r="AD46" s="82">
        <f t="shared" si="24"/>
        <v>8.6895196495500107E-4</v>
      </c>
      <c r="AE46" s="82">
        <f t="shared" si="25"/>
        <v>-2.3253116540071209E-5</v>
      </c>
      <c r="AF46" s="22">
        <f t="shared" si="26"/>
        <v>32.529070856008047</v>
      </c>
      <c r="AG46" s="22">
        <f t="shared" si="27"/>
        <v>0.65302868303397044</v>
      </c>
      <c r="AH46" s="64"/>
      <c r="AI46" s="25">
        <f t="shared" si="28"/>
        <v>5</v>
      </c>
      <c r="AJ46" s="82">
        <f t="shared" si="29"/>
        <v>720990.84090530418</v>
      </c>
      <c r="AK46" s="82">
        <f t="shared" si="30"/>
        <v>459171.99759902089</v>
      </c>
      <c r="AL46" s="66"/>
      <c r="AM46" s="9" t="str">
        <f t="shared" si="31"/>
        <v>5 - 1</v>
      </c>
      <c r="AN46" s="18">
        <f t="shared" si="32"/>
        <v>32.53000000002794</v>
      </c>
      <c r="AO46" s="18">
        <f t="shared" si="33"/>
        <v>-21.144500000775558</v>
      </c>
      <c r="AP46" s="9" t="str">
        <f t="shared" si="34"/>
        <v>459172,720990.85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topLeftCell="A30" workbookViewId="0">
      <selection activeCell="D52" sqref="D52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84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85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58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86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2836.4319999976083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1418.2159999988041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1.055318819412883E-3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147971.00812851725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150000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150000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156.15658960552094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-1.0089819405614264E-3</v>
      </c>
      <c r="AB40" s="91">
        <f>SUM(AB42:AB65536)</f>
        <v>3.0927860292606635E-4</v>
      </c>
      <c r="AC40" s="91"/>
      <c r="AD40" s="91">
        <f>SUM(AD42:AD65536)</f>
        <v>-1.0089819405614264E-3</v>
      </c>
      <c r="AE40" s="91">
        <f>SUM(AE42:AE65536)</f>
        <v>3.0927860292606635E-4</v>
      </c>
      <c r="AF40" s="91">
        <f>SUM(AF42:AF65536)</f>
        <v>0</v>
      </c>
      <c r="AG40" s="91">
        <f>SUM(AG42:AG65536)</f>
        <v>1.3100631690576847E-14</v>
      </c>
      <c r="AH40" s="92"/>
      <c r="AI40" s="93">
        <v>1</v>
      </c>
      <c r="AJ40" s="92">
        <f>AJ44+AF44</f>
        <v>720982.04530668247</v>
      </c>
      <c r="AK40" s="92">
        <f>AK44+AG44</f>
        <v>459123.64832793357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275.34999999997672</v>
      </c>
      <c r="G41" s="72">
        <f>IF(D42=0,D41-$D$41,D41-D42)</f>
        <v>3279.0099999999511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3290.5507445714416</v>
      </c>
      <c r="N41" s="36">
        <f>IF(F41=0,,ATAN(G41/F41))</f>
        <v>1.4870193606659614</v>
      </c>
      <c r="O41" s="36">
        <f>ABS(DEGREES(N41))</f>
        <v>85.199933420401564</v>
      </c>
      <c r="P41" s="37" t="str">
        <f>TEXT(INT(O41),"00")</f>
        <v>85</v>
      </c>
      <c r="Q41" s="38" t="str">
        <f>TEXT((O41-P41)*60,"00")</f>
        <v>12</v>
      </c>
      <c r="R41" s="39" t="str">
        <f>IF(L41="",IF(F41&gt;0,"S","N"),"")</f>
        <v>S</v>
      </c>
      <c r="S41" s="25" t="str">
        <f>IF(L41="",IF(INT(Q41)=60,INT(P41+1),P41),"due")</f>
        <v>85</v>
      </c>
      <c r="T41" s="38" t="str">
        <f>IF(L41="",IF(INT(Q41)=60,"00",Q41),L41)</f>
        <v>12</v>
      </c>
      <c r="U41" s="40" t="str">
        <f>IF(L41="",IF(G41&gt;0,"W","E"),"")</f>
        <v>W</v>
      </c>
      <c r="V41" s="41"/>
      <c r="W41" s="22">
        <f>IF(S41="due",90*(I41+K41),S41+T41/60)</f>
        <v>85.2</v>
      </c>
      <c r="X41" s="22">
        <f>IF(R41="",W41,IF(R41="N",IF(U41="E",180+W41,180-W41),IF(U41="E",360-W41,W41)))</f>
        <v>85.2</v>
      </c>
      <c r="Y41" s="22">
        <f>RADIANS(X41)</f>
        <v>1.4870205226991688</v>
      </c>
      <c r="Z41" s="64"/>
      <c r="AA41" s="58">
        <f>-M41*COS(Y41)</f>
        <v>-275.34618968128302</v>
      </c>
      <c r="AB41" s="58">
        <f>-M41*SIN(Y41)</f>
        <v>-3279.0103199635814</v>
      </c>
      <c r="AC41" s="64"/>
      <c r="AD41" s="22">
        <v>0</v>
      </c>
      <c r="AE41" s="22">
        <v>0</v>
      </c>
      <c r="AF41" s="22">
        <f t="shared" ref="AF41:AG43" si="0">AA41-AD41</f>
        <v>-275.34618968128302</v>
      </c>
      <c r="AG41" s="22">
        <f t="shared" si="0"/>
        <v>-3279.0103199635814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720953.27</v>
      </c>
      <c r="D42" s="60">
        <v>459171.21</v>
      </c>
      <c r="E42" s="79"/>
      <c r="F42" s="72">
        <f>IF(C43=0,C42-$C$42,C42-C43)</f>
        <v>-1.0100000000093132</v>
      </c>
      <c r="G42" s="72">
        <f>IF(D43=0,D42-$D$42,D42-D43)</f>
        <v>51.119999999995343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51.129976530402814</v>
      </c>
      <c r="N42" s="36">
        <f>IF(F42=0,,ATAN(G42/F42))</f>
        <v>-1.5510414635150087</v>
      </c>
      <c r="O42" s="36">
        <f>ABS(DEGREES(N42))</f>
        <v>88.868129709204453</v>
      </c>
      <c r="P42" s="37" t="str">
        <f>TEXT(INT(O42),"00")</f>
        <v>88</v>
      </c>
      <c r="Q42" s="38" t="str">
        <f>TEXT((O42-P42)*60,"00")</f>
        <v>52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52</v>
      </c>
      <c r="U42" s="40" t="str">
        <f>IF(L42="",IF(G42&gt;0,"W","E"),"")</f>
        <v>W</v>
      </c>
      <c r="V42" s="44"/>
      <c r="W42" s="22">
        <f>IF(S42="due",90*(I42+K42),S42+T42/60)</f>
        <v>88.86666666666666</v>
      </c>
      <c r="X42" s="22">
        <f>IF(R42="",W42,IF(R42="N",IF(U42="E",180+W42,180-W42),IF(U42="E",360-W42,W42)))</f>
        <v>91.13333333333334</v>
      </c>
      <c r="Y42" s="22">
        <f>RADIANS(X42)</f>
        <v>1.5905767249841658</v>
      </c>
      <c r="Z42" s="64"/>
      <c r="AA42" s="58">
        <f>-M42*COS(Y42)</f>
        <v>1.0113053442474644</v>
      </c>
      <c r="AB42" s="58">
        <f>-M42*SIN(Y42)</f>
        <v>-51.119974193070938</v>
      </c>
      <c r="AC42" s="64"/>
      <c r="AD42" s="82">
        <f>$AA$40/$M$40*M42</f>
        <v>-3.3036852988932132E-4</v>
      </c>
      <c r="AE42" s="82">
        <f>$AB$40/$M$40*M42</f>
        <v>1.012663490468958E-4</v>
      </c>
      <c r="AF42" s="22">
        <f t="shared" si="0"/>
        <v>1.0116357127773536</v>
      </c>
      <c r="AG42" s="22">
        <f t="shared" si="0"/>
        <v>-51.120075459419986</v>
      </c>
      <c r="AH42" s="63"/>
      <c r="AI42" s="38">
        <f>A42</f>
        <v>1</v>
      </c>
      <c r="AJ42" s="82">
        <f t="shared" ref="AJ42:AK44" si="1">AJ41+AF41</f>
        <v>720953.27381031867</v>
      </c>
      <c r="AK42" s="82">
        <f t="shared" si="1"/>
        <v>459171.20968003641</v>
      </c>
      <c r="AL42" s="66"/>
      <c r="AM42" s="9" t="str">
        <f>IF(A43=0,A42&amp;" - 1",A42&amp;" - "&amp;A43)</f>
        <v>1 - 2</v>
      </c>
      <c r="AN42" s="18">
        <f>F42</f>
        <v>-1.0100000000093132</v>
      </c>
      <c r="AO42" s="18">
        <f>AN42*G42</f>
        <v>-51.631200000471388</v>
      </c>
      <c r="AP42" s="9" t="str">
        <f>D42&amp;","&amp;C42</f>
        <v>459171.21,720953.27</v>
      </c>
    </row>
    <row r="43" spans="1:44">
      <c r="A43" s="20">
        <f>A42+1</f>
        <v>2</v>
      </c>
      <c r="B43" s="44"/>
      <c r="C43" s="60">
        <v>720954.28</v>
      </c>
      <c r="D43" s="60">
        <v>459120.09</v>
      </c>
      <c r="E43" s="79"/>
      <c r="F43" s="72">
        <f>IF(C44=0,C43-$C$42,C43-C44)</f>
        <v>-24.82999999995809</v>
      </c>
      <c r="G43" s="72">
        <f>IF(D44=0,D43-$D$42,D43-D44)</f>
        <v>-0.5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24.835033722504157</v>
      </c>
      <c r="N43" s="36">
        <f>IF(F43=0,,ATAN(G43/F43))</f>
        <v>2.0134209978770936E-2</v>
      </c>
      <c r="O43" s="36">
        <f>ABS(DEGREES(N43))</f>
        <v>1.1536052556137615</v>
      </c>
      <c r="P43" s="37" t="str">
        <f>TEXT(INT(O43),"00")</f>
        <v>01</v>
      </c>
      <c r="Q43" s="38" t="str">
        <f>TEXT((O43-P43)*60,"00")</f>
        <v>09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09</v>
      </c>
      <c r="U43" s="40" t="str">
        <f>IF(L43="",IF(G43&gt;0,"W","E"),"")</f>
        <v>E</v>
      </c>
      <c r="V43" s="44"/>
      <c r="W43" s="22">
        <f>IF(S43="due",90*(I43+K43),S43+T43/60)</f>
        <v>1.1499999999999999</v>
      </c>
      <c r="X43" s="22">
        <f>IF(R43="",W43,IF(R43="N",IF(U43="E",180+W43,180-W43),IF(U43="E",360-W43,W43)))</f>
        <v>181.15</v>
      </c>
      <c r="Y43" s="22">
        <f>RADIANS(X43)</f>
        <v>3.161663939987728</v>
      </c>
      <c r="Z43" s="64"/>
      <c r="AA43" s="58">
        <f>-M43*COS(Y43)</f>
        <v>24.83003141259282</v>
      </c>
      <c r="AB43" s="58">
        <f>-M43*SIN(Y43)</f>
        <v>0.49843760649902685</v>
      </c>
      <c r="AC43" s="64"/>
      <c r="AD43" s="82">
        <f>$AA$40/$M$40*M43</f>
        <v>-1.6046777521551853E-4</v>
      </c>
      <c r="AE43" s="82">
        <f>$AB$40/$M$40*M43</f>
        <v>4.9187450575869071E-5</v>
      </c>
      <c r="AF43" s="22">
        <f t="shared" si="0"/>
        <v>24.830191880368037</v>
      </c>
      <c r="AG43" s="22">
        <f t="shared" si="0"/>
        <v>0.49838841904845099</v>
      </c>
      <c r="AH43" s="64"/>
      <c r="AI43" s="25">
        <f>A43</f>
        <v>2</v>
      </c>
      <c r="AJ43" s="82">
        <f t="shared" si="1"/>
        <v>720954.28544603148</v>
      </c>
      <c r="AK43" s="82">
        <f t="shared" si="1"/>
        <v>459120.08960457699</v>
      </c>
      <c r="AL43" s="66"/>
      <c r="AM43" s="9" t="str">
        <f>IF(A44=0,A43&amp;" - 1",A43&amp;" - "&amp;A44)</f>
        <v>2 - 3</v>
      </c>
      <c r="AN43" s="18">
        <f>AN42+F42+F43</f>
        <v>-26.849999999976717</v>
      </c>
      <c r="AO43" s="18">
        <f>AN43*G43</f>
        <v>13.424999999988358</v>
      </c>
      <c r="AP43" s="9" t="str">
        <f>D43&amp;","&amp;C43</f>
        <v>459120.09,720954.28</v>
      </c>
    </row>
    <row r="44" spans="1:44" s="46" customFormat="1">
      <c r="A44" s="20">
        <f>A43+1</f>
        <v>3</v>
      </c>
      <c r="B44" s="44"/>
      <c r="C44" s="60">
        <v>720979.11</v>
      </c>
      <c r="D44" s="60">
        <v>459120.59</v>
      </c>
      <c r="E44" s="79"/>
      <c r="F44" s="72">
        <f>IF(C45=0,C44-$C$42,C44-C45)</f>
        <v>-2.9300000000512227</v>
      </c>
      <c r="G44" s="72">
        <f>IF(D45=0,D44-$D$42,D44-D45)</f>
        <v>-3.0599999999976717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4.2365670064671361</v>
      </c>
      <c r="N44" s="22">
        <f>IF(F44=0,,ATAN(G44/F44))</f>
        <v>0.80709759497349642</v>
      </c>
      <c r="O44" s="22">
        <f>ABS(DEGREES(N44))</f>
        <v>46.24328584714047</v>
      </c>
      <c r="P44" s="24" t="str">
        <f>TEXT(INT(O44),"00")</f>
        <v>46</v>
      </c>
      <c r="Q44" s="25" t="str">
        <f>TEXT((O44-P44)*60,"00")</f>
        <v>15</v>
      </c>
      <c r="R44" s="23" t="str">
        <f>IF(L44="",IF(F44&gt;0,"S","N"),"")</f>
        <v>N</v>
      </c>
      <c r="S44" s="25" t="str">
        <f>IF(L44="",IF(INT(Q44)=60,INT(P44+1),P44),"due")</f>
        <v>46</v>
      </c>
      <c r="T44" s="25" t="str">
        <f>IF(L44="",IF(INT(Q44)=60,"00",Q44),L44)</f>
        <v>15</v>
      </c>
      <c r="U44" s="24" t="str">
        <f>IF(L44="",IF(G44&gt;0,"W","E"),"")</f>
        <v>E</v>
      </c>
      <c r="V44" s="44"/>
      <c r="W44" s="22">
        <f>IF(S44="due",90*(I44+K44),S44+T44/60)</f>
        <v>46.25</v>
      </c>
      <c r="X44" s="22">
        <f>IF(R44="",W44,IF(R44="N",IF(U44="E",180+W44,180-W44),IF(U44="E",360-W44,W44)))</f>
        <v>226.25</v>
      </c>
      <c r="Y44" s="22">
        <f>RADIANS(X44)</f>
        <v>3.9488074326371705</v>
      </c>
      <c r="Z44" s="64"/>
      <c r="AA44" s="58">
        <f>-M44*COS(Y44)</f>
        <v>2.9296413966684312</v>
      </c>
      <c r="AB44" s="58">
        <f>-M44*SIN(Y44)</f>
        <v>3.0603433283232384</v>
      </c>
      <c r="AC44" s="64"/>
      <c r="AD44" s="82">
        <f>$AA$40/$M$40*M44</f>
        <v>-2.7373930298440605E-5</v>
      </c>
      <c r="AE44" s="82">
        <f>$AB$40/$M$40*M44</f>
        <v>8.390805205677326E-6</v>
      </c>
      <c r="AF44" s="22">
        <f>AA44-AD44</f>
        <v>2.9296687705987297</v>
      </c>
      <c r="AG44" s="22">
        <f>AB44-AE44</f>
        <v>3.0603349375180326</v>
      </c>
      <c r="AH44" s="64"/>
      <c r="AI44" s="25">
        <f>A44</f>
        <v>3</v>
      </c>
      <c r="AJ44" s="82">
        <f t="shared" si="1"/>
        <v>720979.11563791183</v>
      </c>
      <c r="AK44" s="82">
        <f t="shared" si="1"/>
        <v>459120.58799299604</v>
      </c>
      <c r="AL44" s="66"/>
      <c r="AM44" s="9" t="str">
        <f>IF(A45=0,A44&amp;" - 1",A44&amp;" - "&amp;A45)</f>
        <v>3 - 4</v>
      </c>
      <c r="AN44" s="18">
        <f>AN43+F43+F44</f>
        <v>-54.60999999998603</v>
      </c>
      <c r="AO44" s="18">
        <f>AN44*G44</f>
        <v>167.10659999983011</v>
      </c>
      <c r="AP44" s="9" t="str">
        <f>D44&amp;","&amp;C44</f>
        <v>459120.59,720979.11</v>
      </c>
    </row>
    <row r="45" spans="1:44" s="46" customFormat="1">
      <c r="A45" s="20">
        <f t="shared" ref="A45:A46" si="2">A44+1</f>
        <v>4</v>
      </c>
      <c r="B45" s="44"/>
      <c r="C45" s="60">
        <v>720982.04</v>
      </c>
      <c r="D45" s="60">
        <v>459123.65</v>
      </c>
      <c r="E45" s="79"/>
      <c r="F45" s="72">
        <f t="shared" ref="F45:F46" si="3">IF(C46=0,C45-$C$42,C45-C46)</f>
        <v>0.95000000006984919</v>
      </c>
      <c r="G45" s="72">
        <f t="shared" ref="G45:G46" si="4">IF(D46=0,D45-$D$42,D45-D46)</f>
        <v>-48.119999999995343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48.12937668409684</v>
      </c>
      <c r="N45" s="22">
        <f t="shared" ref="N45:N46" si="11">IF(F45=0,,ATAN(G45/F45))</f>
        <v>-1.5510565802177412</v>
      </c>
      <c r="O45" s="22">
        <f t="shared" ref="O45:O46" si="12">ABS(DEGREES(N45))</f>
        <v>88.868995832471185</v>
      </c>
      <c r="P45" s="24" t="str">
        <f t="shared" ref="P45:P46" si="13">TEXT(INT(O45),"00")</f>
        <v>88</v>
      </c>
      <c r="Q45" s="25" t="str">
        <f t="shared" ref="Q45:Q46" si="14">TEXT((O45-P45)*60,"00")</f>
        <v>52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52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88.86666666666666</v>
      </c>
      <c r="X45" s="22">
        <f t="shared" ref="X45:X46" si="20">IF(R45="",W45,IF(R45="N",IF(U45="E",180+W45,180-W45),IF(U45="E",360-W45,W45)))</f>
        <v>271.13333333333333</v>
      </c>
      <c r="Y45" s="22">
        <f t="shared" ref="Y45:Y46" si="21">RADIANS(X45)</f>
        <v>4.7321693785739587</v>
      </c>
      <c r="Z45" s="64"/>
      <c r="AA45" s="58">
        <f t="shared" ref="AA45:AA46" si="22">-M45*COS(Y45)</f>
        <v>-0.9519561548592429</v>
      </c>
      <c r="AB45" s="58">
        <f t="shared" ref="AB45:AB46" si="23">-M45*SIN(Y45)</f>
        <v>48.1199613412034</v>
      </c>
      <c r="AC45" s="64"/>
      <c r="AD45" s="82">
        <f t="shared" ref="AD45:AD46" si="24">$AA$40/$M$40*M45</f>
        <v>-3.1098061252110619E-4</v>
      </c>
      <c r="AE45" s="82">
        <f t="shared" ref="AE45:AE46" si="25">$AB$40/$M$40*M45</f>
        <v>9.5323459728231593E-5</v>
      </c>
      <c r="AF45" s="22">
        <f t="shared" ref="AF45:AF46" si="26">AA45-AD45</f>
        <v>-0.95164517424672179</v>
      </c>
      <c r="AG45" s="22">
        <f t="shared" ref="AG45:AG46" si="27">AB45-AE45</f>
        <v>48.119866017743675</v>
      </c>
      <c r="AH45" s="64"/>
      <c r="AI45" s="25">
        <f t="shared" ref="AI45:AI46" si="28">A45</f>
        <v>4</v>
      </c>
      <c r="AJ45" s="82">
        <f t="shared" ref="AJ45:AJ46" si="29">AJ44+AF44</f>
        <v>720982.04530668247</v>
      </c>
      <c r="AK45" s="82">
        <f t="shared" ref="AK45:AK46" si="30">AK44+AG44</f>
        <v>459123.64832793357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-56.589999999967404</v>
      </c>
      <c r="AO45" s="18">
        <f t="shared" ref="AO45:AO46" si="33">AN45*G45</f>
        <v>2723.1107999981677</v>
      </c>
      <c r="AP45" s="9" t="str">
        <f t="shared" ref="AP45:AP46" si="34">D45&amp;","&amp;C45</f>
        <v>459123.65,720982.04</v>
      </c>
    </row>
    <row r="46" spans="1:44" s="46" customFormat="1">
      <c r="A46" s="20">
        <f t="shared" si="2"/>
        <v>5</v>
      </c>
      <c r="B46" s="44"/>
      <c r="C46" s="60">
        <v>720981.09</v>
      </c>
      <c r="D46" s="60">
        <v>459171.77</v>
      </c>
      <c r="E46" s="79"/>
      <c r="F46" s="72">
        <f t="shared" si="3"/>
        <v>27.819999999948777</v>
      </c>
      <c r="G46" s="72">
        <f t="shared" si="4"/>
        <v>0.55999999999767169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27.825635662049976</v>
      </c>
      <c r="N46" s="22">
        <f t="shared" si="11"/>
        <v>2.0126685204093674E-2</v>
      </c>
      <c r="O46" s="22">
        <f t="shared" si="12"/>
        <v>1.1531741177829675</v>
      </c>
      <c r="P46" s="24" t="str">
        <f t="shared" si="13"/>
        <v>01</v>
      </c>
      <c r="Q46" s="25" t="str">
        <f t="shared" si="14"/>
        <v>09</v>
      </c>
      <c r="R46" s="23" t="str">
        <f t="shared" si="15"/>
        <v>S</v>
      </c>
      <c r="S46" s="25" t="str">
        <f t="shared" si="16"/>
        <v>01</v>
      </c>
      <c r="T46" s="25" t="str">
        <f t="shared" si="17"/>
        <v>09</v>
      </c>
      <c r="U46" s="24" t="str">
        <f t="shared" si="18"/>
        <v>W</v>
      </c>
      <c r="V46" s="44"/>
      <c r="W46" s="22">
        <f t="shared" si="19"/>
        <v>1.1499999999999999</v>
      </c>
      <c r="X46" s="22">
        <f t="shared" si="20"/>
        <v>1.1499999999999999</v>
      </c>
      <c r="Y46" s="22">
        <f t="shared" si="21"/>
        <v>2.007128639793479E-2</v>
      </c>
      <c r="Z46" s="64"/>
      <c r="AA46" s="58">
        <f t="shared" si="22"/>
        <v>-27.820030980590033</v>
      </c>
      <c r="AB46" s="58">
        <f t="shared" si="23"/>
        <v>-0.55845880435179496</v>
      </c>
      <c r="AC46" s="64"/>
      <c r="AD46" s="82">
        <f t="shared" si="24"/>
        <v>-1.7979109263703978E-4</v>
      </c>
      <c r="AE46" s="82">
        <f t="shared" si="25"/>
        <v>5.5110538369392543E-5</v>
      </c>
      <c r="AF46" s="22">
        <f t="shared" si="26"/>
        <v>-27.819851189497395</v>
      </c>
      <c r="AG46" s="22">
        <f t="shared" si="27"/>
        <v>-0.55851391489016433</v>
      </c>
      <c r="AH46" s="64"/>
      <c r="AI46" s="25">
        <f t="shared" si="28"/>
        <v>5</v>
      </c>
      <c r="AJ46" s="82">
        <f t="shared" si="29"/>
        <v>720981.09366150817</v>
      </c>
      <c r="AK46" s="82">
        <f t="shared" si="30"/>
        <v>459171.76819395128</v>
      </c>
      <c r="AL46" s="66"/>
      <c r="AM46" s="9" t="str">
        <f t="shared" si="31"/>
        <v>5 - 1</v>
      </c>
      <c r="AN46" s="18">
        <f t="shared" si="32"/>
        <v>-27.819999999948777</v>
      </c>
      <c r="AO46" s="18">
        <f t="shared" si="33"/>
        <v>-15.579199999906542</v>
      </c>
      <c r="AP46" s="9" t="str">
        <f t="shared" si="34"/>
        <v>459171.77,720981.09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87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88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58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89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2844.9312000059304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1422.4656000029652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4.8792442376848827E-3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32361.780259613577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32000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32000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157.90102985294394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-4.8781107529694001E-3</v>
      </c>
      <c r="AB40" s="91">
        <f>SUM(AB42:AB65536)</f>
        <v>1.051656443209481E-4</v>
      </c>
      <c r="AC40" s="91"/>
      <c r="AD40" s="91">
        <f>SUM(AD42:AD65536)</f>
        <v>-4.878110752969401E-3</v>
      </c>
      <c r="AE40" s="91">
        <f>SUM(AE42:AE65536)</f>
        <v>1.051656443209481E-4</v>
      </c>
      <c r="AF40" s="91">
        <f>SUM(AF42:AF65536)</f>
        <v>2.886579864025407E-15</v>
      </c>
      <c r="AG40" s="91">
        <f>SUM(AG42:AG65536)</f>
        <v>0</v>
      </c>
      <c r="AH40" s="92"/>
      <c r="AI40" s="93">
        <v>1</v>
      </c>
      <c r="AJ40" s="92">
        <f>AJ44+AF44</f>
        <v>720954.2835360805</v>
      </c>
      <c r="AK40" s="92">
        <f>AK44+AG44</f>
        <v>459120.08973989711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275.34999999997672</v>
      </c>
      <c r="G41" s="72">
        <f>IF(D42=0,D41-$D$41,D41-D42)</f>
        <v>3279.0099999999511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3290.5507445714416</v>
      </c>
      <c r="N41" s="36">
        <f>IF(F41=0,,ATAN(G41/F41))</f>
        <v>1.4870193606659614</v>
      </c>
      <c r="O41" s="36">
        <f>ABS(DEGREES(N41))</f>
        <v>85.199933420401564</v>
      </c>
      <c r="P41" s="37" t="str">
        <f>TEXT(INT(O41),"00")</f>
        <v>85</v>
      </c>
      <c r="Q41" s="38" t="str">
        <f>TEXT((O41-P41)*60,"00")</f>
        <v>12</v>
      </c>
      <c r="R41" s="39" t="str">
        <f>IF(L41="",IF(F41&gt;0,"S","N"),"")</f>
        <v>S</v>
      </c>
      <c r="S41" s="25" t="str">
        <f>IF(L41="",IF(INT(Q41)=60,INT(P41+1),P41),"due")</f>
        <v>85</v>
      </c>
      <c r="T41" s="38" t="str">
        <f>IF(L41="",IF(INT(Q41)=60,"00",Q41),L41)</f>
        <v>12</v>
      </c>
      <c r="U41" s="40" t="str">
        <f>IF(L41="",IF(G41&gt;0,"W","E"),"")</f>
        <v>W</v>
      </c>
      <c r="V41" s="41"/>
      <c r="W41" s="22">
        <f>IF(S41="due",90*(I41+K41),S41+T41/60)</f>
        <v>85.2</v>
      </c>
      <c r="X41" s="22">
        <f>IF(R41="",W41,IF(R41="N",IF(U41="E",180+W41,180-W41),IF(U41="E",360-W41,W41)))</f>
        <v>85.2</v>
      </c>
      <c r="Y41" s="22">
        <f>RADIANS(X41)</f>
        <v>1.4870205226991688</v>
      </c>
      <c r="Z41" s="64"/>
      <c r="AA41" s="58">
        <f>-M41*COS(Y41)</f>
        <v>-275.34618968128302</v>
      </c>
      <c r="AB41" s="58">
        <f>-M41*SIN(Y41)</f>
        <v>-3279.0103199635814</v>
      </c>
      <c r="AC41" s="64"/>
      <c r="AD41" s="22">
        <v>0</v>
      </c>
      <c r="AE41" s="22">
        <v>0</v>
      </c>
      <c r="AF41" s="22">
        <f t="shared" ref="AF41:AG43" si="0">AA41-AD41</f>
        <v>-275.34618968128302</v>
      </c>
      <c r="AG41" s="22">
        <f t="shared" si="0"/>
        <v>-3279.0103199635814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720953.27</v>
      </c>
      <c r="D42" s="60">
        <v>459171.21</v>
      </c>
      <c r="E42" s="79"/>
      <c r="F42" s="72">
        <f>IF(C43=0,C42-$C$42,C42-C43)</f>
        <v>27.810000000055879</v>
      </c>
      <c r="G42" s="72">
        <f>IF(D43=0,D42-$D$42,D42-D43)</f>
        <v>0.55999999999767169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27.81563768823403</v>
      </c>
      <c r="N42" s="36">
        <f>IF(F42=0,,ATAN(G42/F42))</f>
        <v>2.0133920460178978E-2</v>
      </c>
      <c r="O42" s="36">
        <f>ABS(DEGREES(N42))</f>
        <v>1.1535886674203517</v>
      </c>
      <c r="P42" s="37" t="str">
        <f>TEXT(INT(O42),"00")</f>
        <v>01</v>
      </c>
      <c r="Q42" s="38" t="str">
        <f>TEXT((O42-P42)*60,"00")</f>
        <v>09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09</v>
      </c>
      <c r="U42" s="40" t="str">
        <f>IF(L42="",IF(G42&gt;0,"W","E"),"")</f>
        <v>W</v>
      </c>
      <c r="V42" s="44"/>
      <c r="W42" s="22">
        <f>IF(S42="due",90*(I42+K42),S42+T42/60)</f>
        <v>1.1499999999999999</v>
      </c>
      <c r="X42" s="22">
        <f>IF(R42="",W42,IF(R42="N",IF(U42="E",180+W42,180-W42),IF(U42="E",360-W42,W42)))</f>
        <v>1.1499999999999999</v>
      </c>
      <c r="Y42" s="22">
        <f>RADIANS(X42)</f>
        <v>2.007128639793479E-2</v>
      </c>
      <c r="Z42" s="64"/>
      <c r="AA42" s="58">
        <f>-M42*COS(Y42)</f>
        <v>-27.81003502058104</v>
      </c>
      <c r="AB42" s="58">
        <f>-M42*SIN(Y42)</f>
        <v>-0.55825814562934906</v>
      </c>
      <c r="AC42" s="64"/>
      <c r="AD42" s="82">
        <f>$AA$40/$M$40*M42</f>
        <v>-8.5932157272212723E-4</v>
      </c>
      <c r="AE42" s="82">
        <f>$AB$40/$M$40*M42</f>
        <v>1.8525841550276882E-5</v>
      </c>
      <c r="AF42" s="22">
        <f t="shared" si="0"/>
        <v>-27.809175699008318</v>
      </c>
      <c r="AG42" s="22">
        <f t="shared" si="0"/>
        <v>-0.55827667147089932</v>
      </c>
      <c r="AH42" s="63"/>
      <c r="AI42" s="38">
        <f>A42</f>
        <v>1</v>
      </c>
      <c r="AJ42" s="82">
        <f t="shared" ref="AJ42:AK44" si="1">AJ41+AF41</f>
        <v>720953.27381031867</v>
      </c>
      <c r="AK42" s="82">
        <f t="shared" si="1"/>
        <v>459171.20968003641</v>
      </c>
      <c r="AL42" s="66"/>
      <c r="AM42" s="9" t="str">
        <f>IF(A43=0,A42&amp;" - 1",A42&amp;" - "&amp;A43)</f>
        <v>1 - 2</v>
      </c>
      <c r="AN42" s="18">
        <f>F42</f>
        <v>27.810000000055879</v>
      </c>
      <c r="AO42" s="18">
        <f>AN42*G42</f>
        <v>15.573599999966543</v>
      </c>
      <c r="AP42" s="9" t="str">
        <f>D42&amp;","&amp;C42</f>
        <v>459171.21,720953.27</v>
      </c>
    </row>
    <row r="43" spans="1:44">
      <c r="A43" s="20">
        <f>A42+1</f>
        <v>2</v>
      </c>
      <c r="B43" s="44"/>
      <c r="C43" s="60">
        <v>720925.46</v>
      </c>
      <c r="D43" s="60">
        <v>459170.65</v>
      </c>
      <c r="E43" s="79"/>
      <c r="F43" s="72">
        <f>IF(C44=0,C43-$C$42,C43-C44)</f>
        <v>-1</v>
      </c>
      <c r="G43" s="72">
        <f>IF(D44=0,D43-$D$42,D43-D44)</f>
        <v>51.119999999995343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51.129779972140732</v>
      </c>
      <c r="N43" s="36">
        <f>IF(F43=0,,ATAN(G43/F43))</f>
        <v>-1.5512370060905647</v>
      </c>
      <c r="O43" s="36">
        <f>ABS(DEGREES(N43))</f>
        <v>88.879333473498932</v>
      </c>
      <c r="P43" s="37" t="str">
        <f>TEXT(INT(O43),"00")</f>
        <v>88</v>
      </c>
      <c r="Q43" s="38" t="str">
        <f>TEXT((O43-P43)*60,"00")</f>
        <v>53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53</v>
      </c>
      <c r="U43" s="40" t="str">
        <f>IF(L43="",IF(G43&gt;0,"W","E"),"")</f>
        <v>W</v>
      </c>
      <c r="V43" s="44"/>
      <c r="W43" s="22">
        <f>IF(S43="due",90*(I43+K43),S43+T43/60)</f>
        <v>88.88333333333334</v>
      </c>
      <c r="X43" s="22">
        <f>IF(R43="",W43,IF(R43="N",IF(U43="E",180+W43,180-W43),IF(U43="E",360-W43,W43)))</f>
        <v>91.11666666666666</v>
      </c>
      <c r="Y43" s="22">
        <f>RADIANS(X43)</f>
        <v>1.5902858367754997</v>
      </c>
      <c r="Z43" s="64"/>
      <c r="AA43" s="58">
        <f>-M43*COS(Y43)</f>
        <v>0.99643127336911652</v>
      </c>
      <c r="AB43" s="58">
        <f>-M43*SIN(Y43)</f>
        <v>-51.120069686151396</v>
      </c>
      <c r="AC43" s="64"/>
      <c r="AD43" s="82">
        <f>$AA$40/$M$40*M43</f>
        <v>-1.5795763315245347E-3</v>
      </c>
      <c r="AE43" s="82">
        <f>$AB$40/$M$40*M43</f>
        <v>3.4053585716105046E-5</v>
      </c>
      <c r="AF43" s="22">
        <f t="shared" si="0"/>
        <v>0.99801084970064102</v>
      </c>
      <c r="AG43" s="22">
        <f t="shared" si="0"/>
        <v>-51.120103739737111</v>
      </c>
      <c r="AH43" s="64"/>
      <c r="AI43" s="25">
        <f>A43</f>
        <v>2</v>
      </c>
      <c r="AJ43" s="82">
        <f t="shared" si="1"/>
        <v>720925.46463461965</v>
      </c>
      <c r="AK43" s="82">
        <f t="shared" si="1"/>
        <v>459170.65140336496</v>
      </c>
      <c r="AL43" s="66"/>
      <c r="AM43" s="9" t="str">
        <f>IF(A44=0,A43&amp;" - 1",A43&amp;" - "&amp;A44)</f>
        <v>2 - 3</v>
      </c>
      <c r="AN43" s="18">
        <f>AN42+F42+F43</f>
        <v>54.620000000111759</v>
      </c>
      <c r="AO43" s="18">
        <f>AN43*G43</f>
        <v>2792.1744000054587</v>
      </c>
      <c r="AP43" s="9" t="str">
        <f>D43&amp;","&amp;C43</f>
        <v>459170.65,720925.46</v>
      </c>
    </row>
    <row r="44" spans="1:44" s="46" customFormat="1">
      <c r="A44" s="20">
        <f>A43+1</f>
        <v>3</v>
      </c>
      <c r="B44" s="44"/>
      <c r="C44" s="60">
        <v>720926.46</v>
      </c>
      <c r="D44" s="60">
        <v>459119.53</v>
      </c>
      <c r="E44" s="79"/>
      <c r="F44" s="72">
        <f>IF(C45=0,C44-$C$42,C44-C45)</f>
        <v>-27.820000000065193</v>
      </c>
      <c r="G44" s="72">
        <f>IF(D45=0,D44-$D$42,D44-D45)</f>
        <v>-0.55999999999767169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27.825635662166366</v>
      </c>
      <c r="N44" s="22">
        <f>IF(F44=0,,ATAN(G44/F44))</f>
        <v>2.0126685204009474E-2</v>
      </c>
      <c r="O44" s="22">
        <f>ABS(DEGREES(N44))</f>
        <v>1.1531741177781432</v>
      </c>
      <c r="P44" s="24" t="str">
        <f>TEXT(INT(O44),"00")</f>
        <v>01</v>
      </c>
      <c r="Q44" s="25" t="str">
        <f>TEXT((O44-P44)*60,"00")</f>
        <v>09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09</v>
      </c>
      <c r="U44" s="24" t="str">
        <f>IF(L44="",IF(G44&gt;0,"W","E"),"")</f>
        <v>E</v>
      </c>
      <c r="V44" s="44"/>
      <c r="W44" s="22">
        <f>IF(S44="due",90*(I44+K44),S44+T44/60)</f>
        <v>1.1499999999999999</v>
      </c>
      <c r="X44" s="22">
        <f>IF(R44="",W44,IF(R44="N",IF(U44="E",180+W44,180-W44),IF(U44="E",360-W44,W44)))</f>
        <v>181.15</v>
      </c>
      <c r="Y44" s="22">
        <f>RADIANS(X44)</f>
        <v>3.161663939987728</v>
      </c>
      <c r="Z44" s="64"/>
      <c r="AA44" s="58">
        <f>-M44*COS(Y44)</f>
        <v>27.820030980706402</v>
      </c>
      <c r="AB44" s="58">
        <f>-M44*SIN(Y44)</f>
        <v>0.55845880435412987</v>
      </c>
      <c r="AC44" s="64"/>
      <c r="AD44" s="82">
        <f>$AA$40/$M$40*M44</f>
        <v>-8.5963044483140132E-4</v>
      </c>
      <c r="AE44" s="82">
        <f>$AB$40/$M$40*M44</f>
        <v>1.8532500426228974E-5</v>
      </c>
      <c r="AF44" s="22">
        <f>AA44-AD44</f>
        <v>27.820890611151235</v>
      </c>
      <c r="AG44" s="22">
        <f>AB44-AE44</f>
        <v>0.5584402718537036</v>
      </c>
      <c r="AH44" s="64"/>
      <c r="AI44" s="25">
        <f>A44</f>
        <v>3</v>
      </c>
      <c r="AJ44" s="82">
        <f t="shared" si="1"/>
        <v>720926.46264546935</v>
      </c>
      <c r="AK44" s="82">
        <f t="shared" si="1"/>
        <v>459119.53129962523</v>
      </c>
      <c r="AL44" s="66"/>
      <c r="AM44" s="9" t="str">
        <f>IF(A45=0,A44&amp;" - 1",A44&amp;" - "&amp;A45)</f>
        <v>3 - 4</v>
      </c>
      <c r="AN44" s="18">
        <f>AN43+F43+F44</f>
        <v>25.800000000046566</v>
      </c>
      <c r="AO44" s="18">
        <f>AN44*G44</f>
        <v>-14.447999999966006</v>
      </c>
      <c r="AP44" s="9" t="str">
        <f>D44&amp;","&amp;C44</f>
        <v>459119.53,720926.46</v>
      </c>
    </row>
    <row r="45" spans="1:44" s="46" customFormat="1">
      <c r="A45" s="20">
        <f>A44+1</f>
        <v>4</v>
      </c>
      <c r="B45" s="44"/>
      <c r="C45" s="60">
        <v>720954.28</v>
      </c>
      <c r="D45" s="60">
        <v>459120.09</v>
      </c>
      <c r="E45" s="79"/>
      <c r="F45" s="72">
        <f>IF(C46=0,C45-$C$42,C45-C46)</f>
        <v>1.0100000000093132</v>
      </c>
      <c r="G45" s="72">
        <f>IF(D46=0,D45-$D$42,D45-D46)</f>
        <v>-51.119999999995343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51.129976530402814</v>
      </c>
      <c r="N45" s="22">
        <f>IF(F45=0,,ATAN(G45/F45))</f>
        <v>-1.5510414635150087</v>
      </c>
      <c r="O45" s="22">
        <f>ABS(DEGREES(N45))</f>
        <v>88.868129709204453</v>
      </c>
      <c r="P45" s="24" t="str">
        <f>TEXT(INT(O45),"00")</f>
        <v>88</v>
      </c>
      <c r="Q45" s="25" t="str">
        <f>TEXT((O45-P45)*60,"00")</f>
        <v>52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52</v>
      </c>
      <c r="U45" s="24" t="str">
        <f>IF(L45="",IF(G45&gt;0,"W","E"),"")</f>
        <v>E</v>
      </c>
      <c r="V45" s="44"/>
      <c r="W45" s="22">
        <f>IF(S45="due",90*(I45+K45),S45+T45/60)</f>
        <v>88.86666666666666</v>
      </c>
      <c r="X45" s="22">
        <f>IF(R45="",W45,IF(R45="N",IF(U45="E",180+W45,180-W45),IF(U45="E",360-W45,W45)))</f>
        <v>271.13333333333333</v>
      </c>
      <c r="Y45" s="22">
        <f>RADIANS(X45)</f>
        <v>4.7321693785739587</v>
      </c>
      <c r="Z45" s="64"/>
      <c r="AA45" s="58">
        <f>-M45*COS(Y45)</f>
        <v>-1.0113053442474469</v>
      </c>
      <c r="AB45" s="58">
        <f>-M45*SIN(Y45)</f>
        <v>51.119974193070938</v>
      </c>
      <c r="AC45" s="64"/>
      <c r="AD45" s="82">
        <f>$AA$40/$M$40*M45</f>
        <v>-1.5795824038913376E-3</v>
      </c>
      <c r="AE45" s="82">
        <f>$AB$40/$M$40*M45</f>
        <v>3.4053716628337205E-5</v>
      </c>
      <c r="AF45" s="22">
        <f>AA45-AD45</f>
        <v>-1.0097257618435556</v>
      </c>
      <c r="AG45" s="22">
        <f>AB45-AE45</f>
        <v>51.119940139354313</v>
      </c>
      <c r="AH45" s="64"/>
      <c r="AI45" s="25">
        <f>A45</f>
        <v>4</v>
      </c>
      <c r="AJ45" s="82">
        <f t="shared" ref="AJ45" si="2">AJ44+AF44</f>
        <v>720954.2835360805</v>
      </c>
      <c r="AK45" s="82">
        <f t="shared" ref="AK45" si="3">AK44+AG44</f>
        <v>459120.08973989711</v>
      </c>
      <c r="AL45" s="66"/>
      <c r="AM45" s="9" t="str">
        <f>IF(A46=0,A45&amp;" - 1",A45&amp;" - "&amp;A46)</f>
        <v>4 - 1</v>
      </c>
      <c r="AN45" s="18">
        <f>AN44+F44+F45</f>
        <v>-1.0100000000093132</v>
      </c>
      <c r="AO45" s="18">
        <f>AN45*G45</f>
        <v>51.631200000471388</v>
      </c>
      <c r="AP45" s="9" t="str">
        <f>D45&amp;","&amp;C45</f>
        <v>459120.09,720954.28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topLeftCell="A30" workbookViewId="0">
      <selection activeCell="D49" sqref="D4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90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91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58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76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92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2836.5111999976461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1418.2555999988231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1.7457063340860373E-3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89449.822002572924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89000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89000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156.15312085276014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1.7453708514522104E-3</v>
      </c>
      <c r="AB40" s="91">
        <f>SUM(AB42:AB65536)</f>
        <v>3.4222737603784026E-5</v>
      </c>
      <c r="AC40" s="91"/>
      <c r="AD40" s="91">
        <f>SUM(AD42:AD65536)</f>
        <v>1.7453708514522104E-3</v>
      </c>
      <c r="AE40" s="91">
        <f>SUM(AE42:AE65536)</f>
        <v>3.4222737603784026E-5</v>
      </c>
      <c r="AF40" s="91">
        <f>SUM(AF42:AF65536)</f>
        <v>-1.9984014443252818E-15</v>
      </c>
      <c r="AG40" s="91">
        <f>SUM(AG42:AG65536)</f>
        <v>0</v>
      </c>
      <c r="AH40" s="92"/>
      <c r="AI40" s="93">
        <v>1</v>
      </c>
      <c r="AJ40" s="92">
        <f>AJ44+AF44</f>
        <v>720901.52387578588</v>
      </c>
      <c r="AK40" s="92">
        <f>AK44+AG44</f>
        <v>459119.04219170002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303.1600000000326</v>
      </c>
      <c r="G41" s="72">
        <f>IF(D42=0,D41-$D$41,D41-D42)</f>
        <v>3279.5699999999488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3293.55209014518</v>
      </c>
      <c r="N41" s="36">
        <f>IF(F41=0,,ATAN(G41/F41))</f>
        <v>1.4786193329554536</v>
      </c>
      <c r="O41" s="36">
        <f>ABS(DEGREES(N41))</f>
        <v>84.718647284796532</v>
      </c>
      <c r="P41" s="37" t="str">
        <f>TEXT(INT(O41),"00")</f>
        <v>84</v>
      </c>
      <c r="Q41" s="38" t="str">
        <f>TEXT((O41-P41)*60,"00")</f>
        <v>43</v>
      </c>
      <c r="R41" s="39" t="str">
        <f>IF(L41="",IF(F41&gt;0,"S","N"),"")</f>
        <v>S</v>
      </c>
      <c r="S41" s="25" t="str">
        <f>IF(L41="",IF(INT(Q41)=60,INT(P41+1),P41),"due")</f>
        <v>84</v>
      </c>
      <c r="T41" s="38" t="str">
        <f>IF(L41="",IF(INT(Q41)=60,"00",Q41),L41)</f>
        <v>43</v>
      </c>
      <c r="U41" s="40" t="str">
        <f>IF(L41="",IF(G41&gt;0,"W","E"),"")</f>
        <v>W</v>
      </c>
      <c r="V41" s="41"/>
      <c r="W41" s="22">
        <f>IF(S41="due",90*(I41+K41),S41+T41/60)</f>
        <v>84.716666666666669</v>
      </c>
      <c r="X41" s="22">
        <f>IF(R41="",W41,IF(R41="N",IF(U41="E",180+W41,180-W41),IF(U41="E",360-W41,W41)))</f>
        <v>84.716666666666669</v>
      </c>
      <c r="Y41" s="22">
        <f>RADIANS(X41)</f>
        <v>1.4785847646478629</v>
      </c>
      <c r="Z41" s="64"/>
      <c r="AA41" s="58">
        <f>-M41*COS(Y41)</f>
        <v>-303.27336900340208</v>
      </c>
      <c r="AB41" s="58">
        <f>-M41*SIN(Y41)</f>
        <v>-3279.559518312331</v>
      </c>
      <c r="AC41" s="64"/>
      <c r="AD41" s="22">
        <v>0</v>
      </c>
      <c r="AE41" s="22">
        <v>0</v>
      </c>
      <c r="AF41" s="22">
        <f t="shared" ref="AF41:AG43" si="0">AA41-AD41</f>
        <v>-303.27336900340208</v>
      </c>
      <c r="AG41" s="22">
        <f t="shared" si="0"/>
        <v>-3279.559518312331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720925.46</v>
      </c>
      <c r="D42" s="60">
        <v>459170.65</v>
      </c>
      <c r="E42" s="79"/>
      <c r="F42" s="72">
        <f>IF(C43=0,C42-$C$42,C42-C43)</f>
        <v>27.819999999948777</v>
      </c>
      <c r="G42" s="72">
        <f>IF(D43=0,D42-$D$42,D42-D43)</f>
        <v>0.55999999999767169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27.825635662049976</v>
      </c>
      <c r="N42" s="36">
        <f>IF(F42=0,,ATAN(G42/F42))</f>
        <v>2.0126685204093674E-2</v>
      </c>
      <c r="O42" s="36">
        <f>ABS(DEGREES(N42))</f>
        <v>1.1531741177829675</v>
      </c>
      <c r="P42" s="37" t="str">
        <f>TEXT(INT(O42),"00")</f>
        <v>01</v>
      </c>
      <c r="Q42" s="38" t="str">
        <f>TEXT((O42-P42)*60,"00")</f>
        <v>09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09</v>
      </c>
      <c r="U42" s="40" t="str">
        <f>IF(L42="",IF(G42&gt;0,"W","E"),"")</f>
        <v>W</v>
      </c>
      <c r="V42" s="44"/>
      <c r="W42" s="22">
        <f>IF(S42="due",90*(I42+K42),S42+T42/60)</f>
        <v>1.1499999999999999</v>
      </c>
      <c r="X42" s="22">
        <f>IF(R42="",W42,IF(R42="N",IF(U42="E",180+W42,180-W42),IF(U42="E",360-W42,W42)))</f>
        <v>1.1499999999999999</v>
      </c>
      <c r="Y42" s="22">
        <f>RADIANS(X42)</f>
        <v>2.007128639793479E-2</v>
      </c>
      <c r="Z42" s="64"/>
      <c r="AA42" s="58">
        <f>-M42*COS(Y42)</f>
        <v>-27.820030980590033</v>
      </c>
      <c r="AB42" s="58">
        <f>-M42*SIN(Y42)</f>
        <v>-0.55845880435179496</v>
      </c>
      <c r="AC42" s="64"/>
      <c r="AD42" s="82">
        <f>$AA$40/$M$40*M42</f>
        <v>3.1101557972360375E-4</v>
      </c>
      <c r="AE42" s="82">
        <f>$AB$40/$M$40*M42</f>
        <v>6.0983054499355482E-6</v>
      </c>
      <c r="AF42" s="22">
        <f t="shared" si="0"/>
        <v>-27.820341996169756</v>
      </c>
      <c r="AG42" s="22">
        <f t="shared" si="0"/>
        <v>-0.55846490265724491</v>
      </c>
      <c r="AH42" s="63"/>
      <c r="AI42" s="38">
        <f>A42</f>
        <v>1</v>
      </c>
      <c r="AJ42" s="82">
        <f t="shared" ref="AJ42:AK44" si="1">AJ41+AF41</f>
        <v>720925.34663099656</v>
      </c>
      <c r="AK42" s="82">
        <f t="shared" si="1"/>
        <v>459170.66048168764</v>
      </c>
      <c r="AL42" s="66"/>
      <c r="AM42" s="9" t="str">
        <f>IF(A43=0,A42&amp;" - 1",A42&amp;" - "&amp;A43)</f>
        <v>1 - 2</v>
      </c>
      <c r="AN42" s="18">
        <f>F42</f>
        <v>27.819999999948777</v>
      </c>
      <c r="AO42" s="18">
        <f>AN42*G42</f>
        <v>15.579199999906542</v>
      </c>
      <c r="AP42" s="9" t="str">
        <f>D42&amp;","&amp;C42</f>
        <v>459170.65,720925.46</v>
      </c>
    </row>
    <row r="43" spans="1:44">
      <c r="A43" s="20">
        <f>A42+1</f>
        <v>2</v>
      </c>
      <c r="B43" s="44"/>
      <c r="C43" s="60">
        <v>720897.64</v>
      </c>
      <c r="D43" s="60">
        <v>459170.09</v>
      </c>
      <c r="E43" s="79"/>
      <c r="F43" s="72">
        <f>IF(C44=0,C43-$C$42,C43-C44)</f>
        <v>-0.93999999994412065</v>
      </c>
      <c r="G43" s="72">
        <f>IF(D44=0,D43-$D$42,D43-D44)</f>
        <v>48.120000000053551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48.129180337972187</v>
      </c>
      <c r="N43" s="36">
        <f>IF(F43=0,,ATAN(G43/F43))</f>
        <v>-1.5512643139024589</v>
      </c>
      <c r="O43" s="36">
        <f>ABS(DEGREES(N43))</f>
        <v>88.880898095868204</v>
      </c>
      <c r="P43" s="37" t="str">
        <f>TEXT(INT(O43),"00")</f>
        <v>88</v>
      </c>
      <c r="Q43" s="38" t="str">
        <f>TEXT((O43-P43)*60,"00")</f>
        <v>53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53</v>
      </c>
      <c r="U43" s="40" t="str">
        <f>IF(L43="",IF(G43&gt;0,"W","E"),"")</f>
        <v>W</v>
      </c>
      <c r="V43" s="44"/>
      <c r="W43" s="22">
        <f>IF(S43="due",90*(I43+K43),S43+T43/60)</f>
        <v>88.88333333333334</v>
      </c>
      <c r="X43" s="22">
        <f>IF(R43="",W43,IF(R43="N",IF(U43="E",180+W43,180-W43),IF(U43="E",360-W43,W43)))</f>
        <v>91.11666666666666</v>
      </c>
      <c r="Y43" s="22">
        <f>RADIANS(X43)</f>
        <v>1.5902858367754997</v>
      </c>
      <c r="Z43" s="64"/>
      <c r="AA43" s="58">
        <f>-M43*COS(Y43)</f>
        <v>0.93795475897819636</v>
      </c>
      <c r="AB43" s="58">
        <f>-M43*SIN(Y43)</f>
        <v>-48.12003990932633</v>
      </c>
      <c r="AC43" s="64"/>
      <c r="AD43" s="82">
        <f>$AA$40/$M$40*M43</f>
        <v>5.3795446422996458E-4</v>
      </c>
      <c r="AE43" s="82">
        <f>$AB$40/$M$40*M43</f>
        <v>1.0548058859129164E-5</v>
      </c>
      <c r="AF43" s="22">
        <f t="shared" si="0"/>
        <v>0.93741680451396636</v>
      </c>
      <c r="AG43" s="22">
        <f t="shared" si="0"/>
        <v>-48.12005045738519</v>
      </c>
      <c r="AH43" s="64"/>
      <c r="AI43" s="25">
        <f>A43</f>
        <v>2</v>
      </c>
      <c r="AJ43" s="82">
        <f t="shared" si="1"/>
        <v>720897.52628900041</v>
      </c>
      <c r="AK43" s="82">
        <f t="shared" si="1"/>
        <v>459170.10201678495</v>
      </c>
      <c r="AL43" s="66"/>
      <c r="AM43" s="9" t="str">
        <f>IF(A44=0,A43&amp;" - 1",A43&amp;" - "&amp;A44)</f>
        <v>2 - 3</v>
      </c>
      <c r="AN43" s="18">
        <f>AN42+F42+F43</f>
        <v>54.699999999953434</v>
      </c>
      <c r="AO43" s="18">
        <f>AN43*G43</f>
        <v>2632.1640000006887</v>
      </c>
      <c r="AP43" s="9" t="str">
        <f>D43&amp;","&amp;C43</f>
        <v>459170.09,720897.64</v>
      </c>
    </row>
    <row r="44" spans="1:44" s="46" customFormat="1">
      <c r="A44" s="20">
        <f>A43+1</f>
        <v>3</v>
      </c>
      <c r="B44" s="44"/>
      <c r="C44" s="60">
        <v>720898.58</v>
      </c>
      <c r="D44" s="60">
        <v>459121.97</v>
      </c>
      <c r="E44" s="79"/>
      <c r="F44" s="72">
        <f>IF(C45=0,C44-$C$42,C44-C45)</f>
        <v>-3.0600000000558794</v>
      </c>
      <c r="G44" s="72">
        <f>IF(D45=0,D44-$D$42,D44-D45)</f>
        <v>2.9399999999441206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4.243489130422442</v>
      </c>
      <c r="N44" s="22">
        <f>IF(F44=0,,ATAN(G44/F44))</f>
        <v>-0.76540082940567877</v>
      </c>
      <c r="O44" s="22">
        <f>ABS(DEGREES(N44))</f>
        <v>43.85423716075811</v>
      </c>
      <c r="P44" s="24" t="str">
        <f>TEXT(INT(O44),"00")</f>
        <v>43</v>
      </c>
      <c r="Q44" s="25" t="str">
        <f>TEXT((O44-P44)*60,"00")</f>
        <v>51</v>
      </c>
      <c r="R44" s="23" t="str">
        <f>IF(L44="",IF(F44&gt;0,"S","N"),"")</f>
        <v>N</v>
      </c>
      <c r="S44" s="25" t="str">
        <f>IF(L44="",IF(INT(Q44)=60,INT(P44+1),P44),"due")</f>
        <v>43</v>
      </c>
      <c r="T44" s="25" t="str">
        <f>IF(L44="",IF(INT(Q44)=60,"00",Q44),L44)</f>
        <v>51</v>
      </c>
      <c r="U44" s="24" t="str">
        <f>IF(L44="",IF(G44&gt;0,"W","E"),"")</f>
        <v>W</v>
      </c>
      <c r="V44" s="44"/>
      <c r="W44" s="22">
        <f>IF(S44="due",90*(I44+K44),S44+T44/60)</f>
        <v>43.85</v>
      </c>
      <c r="X44" s="22">
        <f>IF(R44="",W44,IF(R44="N",IF(U44="E",180+W44,180-W44),IF(U44="E",360-W44,W44)))</f>
        <v>136.15</v>
      </c>
      <c r="Y44" s="22">
        <f>RADIANS(X44)</f>
        <v>2.3762657765902797</v>
      </c>
      <c r="Z44" s="64"/>
      <c r="AA44" s="58">
        <f>-M44*COS(Y44)</f>
        <v>3.0602174117622969</v>
      </c>
      <c r="AB44" s="58">
        <f>-M44*SIN(Y44)</f>
        <v>-2.9397736975420887</v>
      </c>
      <c r="AC44" s="64"/>
      <c r="AD44" s="82">
        <f>$AA$40/$M$40*M44</f>
        <v>4.7430766649084885E-5</v>
      </c>
      <c r="AE44" s="82">
        <f>$AB$40/$M$40*M44</f>
        <v>9.3000904651717638E-7</v>
      </c>
      <c r="AF44" s="22">
        <f>AA44-AD44</f>
        <v>3.060169980995648</v>
      </c>
      <c r="AG44" s="22">
        <f>AB44-AE44</f>
        <v>-2.9397746275511354</v>
      </c>
      <c r="AH44" s="64"/>
      <c r="AI44" s="25">
        <f>A44</f>
        <v>3</v>
      </c>
      <c r="AJ44" s="82">
        <f t="shared" si="1"/>
        <v>720898.4637058049</v>
      </c>
      <c r="AK44" s="82">
        <f t="shared" si="1"/>
        <v>459121.98196632758</v>
      </c>
      <c r="AL44" s="66"/>
      <c r="AM44" s="9" t="str">
        <f>IF(A45=0,A44&amp;" - 1",A44&amp;" - "&amp;A45)</f>
        <v>3 - 4</v>
      </c>
      <c r="AN44" s="18">
        <f>AN43+F43+F44</f>
        <v>50.699999999953434</v>
      </c>
      <c r="AO44" s="18">
        <f>AN44*G44</f>
        <v>149.05799999703001</v>
      </c>
      <c r="AP44" s="9" t="str">
        <f>D44&amp;","&amp;C44</f>
        <v>459121.97,720898.58</v>
      </c>
    </row>
    <row r="45" spans="1:44" s="46" customFormat="1">
      <c r="A45" s="20">
        <f t="shared" ref="A45:A46" si="2">A44+1</f>
        <v>4</v>
      </c>
      <c r="B45" s="44"/>
      <c r="C45" s="60">
        <v>720901.64</v>
      </c>
      <c r="D45" s="60">
        <v>459119.03</v>
      </c>
      <c r="E45" s="79"/>
      <c r="F45" s="72">
        <f t="shared" ref="F45:F46" si="3">IF(C46=0,C45-$C$42,C45-C46)</f>
        <v>-24.819999999948777</v>
      </c>
      <c r="G45" s="72">
        <f t="shared" ref="G45:G46" si="4">IF(D46=0,D45-$D$42,D45-D46)</f>
        <v>-0.5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24.825035750174809</v>
      </c>
      <c r="N45" s="22">
        <f t="shared" ref="N45:N46" si="11">IF(F45=0,,ATAN(G45/F45))</f>
        <v>2.0142319876324387E-2</v>
      </c>
      <c r="O45" s="22">
        <f t="shared" ref="O45:O46" si="12">ABS(DEGREES(N45))</f>
        <v>1.1540699185158576</v>
      </c>
      <c r="P45" s="24" t="str">
        <f t="shared" ref="P45:P46" si="13">TEXT(INT(O45),"00")</f>
        <v>01</v>
      </c>
      <c r="Q45" s="25" t="str">
        <f t="shared" ref="Q45:Q46" si="14">TEXT((O45-P45)*60,"00")</f>
        <v>09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09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1.1499999999999999</v>
      </c>
      <c r="X45" s="22">
        <f t="shared" ref="X45:X46" si="20">IF(R45="",W45,IF(R45="N",IF(U45="E",180+W45,180-W45),IF(U45="E",360-W45,W45)))</f>
        <v>181.15</v>
      </c>
      <c r="Y45" s="22">
        <f t="shared" ref="Y45:Y46" si="21">RADIANS(X45)</f>
        <v>3.161663939987728</v>
      </c>
      <c r="Z45" s="64"/>
      <c r="AA45" s="58">
        <f t="shared" ref="AA45:AA46" si="22">-M45*COS(Y45)</f>
        <v>24.820035454070123</v>
      </c>
      <c r="AB45" s="58">
        <f t="shared" ref="AB45:AB46" si="23">-M45*SIN(Y45)</f>
        <v>0.49823694780641681</v>
      </c>
      <c r="AC45" s="64"/>
      <c r="AD45" s="82">
        <f t="shared" ref="AD45:AD46" si="24">$AA$40/$M$40*M45</f>
        <v>2.7747696330366548E-4</v>
      </c>
      <c r="AE45" s="82">
        <f t="shared" ref="AE45:AE46" si="25">$AB$40/$M$40*M45</f>
        <v>5.44068975274517E-6</v>
      </c>
      <c r="AF45" s="22">
        <f t="shared" ref="AF45:AF46" si="26">AA45-AD45</f>
        <v>24.819757977106818</v>
      </c>
      <c r="AG45" s="22">
        <f t="shared" ref="AG45:AG46" si="27">AB45-AE45</f>
        <v>0.49823150711666409</v>
      </c>
      <c r="AH45" s="64"/>
      <c r="AI45" s="25">
        <f t="shared" ref="AI45:AI46" si="28">A45</f>
        <v>4</v>
      </c>
      <c r="AJ45" s="82">
        <f t="shared" ref="AJ45:AJ46" si="29">AJ44+AF44</f>
        <v>720901.52387578588</v>
      </c>
      <c r="AK45" s="82">
        <f t="shared" ref="AK45:AK46" si="30">AK44+AG44</f>
        <v>459119.04219170002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22.819999999948777</v>
      </c>
      <c r="AO45" s="18">
        <f t="shared" ref="AO45:AO46" si="33">AN45*G45</f>
        <v>-11.409999999974389</v>
      </c>
      <c r="AP45" s="9" t="str">
        <f t="shared" ref="AP45:AP46" si="34">D45&amp;","&amp;C45</f>
        <v>459119.03,720901.64</v>
      </c>
    </row>
    <row r="46" spans="1:44" s="46" customFormat="1">
      <c r="A46" s="20">
        <f t="shared" si="2"/>
        <v>5</v>
      </c>
      <c r="B46" s="44"/>
      <c r="C46" s="60">
        <v>720926.46</v>
      </c>
      <c r="D46" s="60">
        <v>459119.53</v>
      </c>
      <c r="E46" s="79"/>
      <c r="F46" s="72">
        <f t="shared" si="3"/>
        <v>1</v>
      </c>
      <c r="G46" s="72">
        <f t="shared" si="4"/>
        <v>-51.119999999995343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51.129779972140732</v>
      </c>
      <c r="N46" s="22">
        <f t="shared" si="11"/>
        <v>-1.5512370060905647</v>
      </c>
      <c r="O46" s="22">
        <f t="shared" si="12"/>
        <v>88.879333473498932</v>
      </c>
      <c r="P46" s="24" t="str">
        <f t="shared" si="13"/>
        <v>88</v>
      </c>
      <c r="Q46" s="25" t="str">
        <f t="shared" si="14"/>
        <v>53</v>
      </c>
      <c r="R46" s="23" t="str">
        <f t="shared" si="15"/>
        <v>S</v>
      </c>
      <c r="S46" s="25" t="str">
        <f t="shared" si="16"/>
        <v>88</v>
      </c>
      <c r="T46" s="25" t="str">
        <f t="shared" si="17"/>
        <v>53</v>
      </c>
      <c r="U46" s="24" t="str">
        <f t="shared" si="18"/>
        <v>E</v>
      </c>
      <c r="V46" s="44"/>
      <c r="W46" s="22">
        <f t="shared" si="19"/>
        <v>88.88333333333334</v>
      </c>
      <c r="X46" s="22">
        <f t="shared" si="20"/>
        <v>271.11666666666667</v>
      </c>
      <c r="Y46" s="22">
        <f t="shared" si="21"/>
        <v>4.7318784903652933</v>
      </c>
      <c r="Z46" s="64"/>
      <c r="AA46" s="58">
        <f t="shared" si="22"/>
        <v>-0.99643127336913306</v>
      </c>
      <c r="AB46" s="58">
        <f t="shared" si="23"/>
        <v>51.120069686151396</v>
      </c>
      <c r="AC46" s="64"/>
      <c r="AD46" s="82">
        <f t="shared" si="24"/>
        <v>5.7149307754589165E-4</v>
      </c>
      <c r="AE46" s="82">
        <f t="shared" si="25"/>
        <v>1.1205674495456968E-5</v>
      </c>
      <c r="AF46" s="22">
        <f t="shared" si="26"/>
        <v>-0.99700276644667896</v>
      </c>
      <c r="AG46" s="22">
        <f t="shared" si="27"/>
        <v>51.120058480476899</v>
      </c>
      <c r="AH46" s="64"/>
      <c r="AI46" s="25">
        <f t="shared" si="28"/>
        <v>5</v>
      </c>
      <c r="AJ46" s="82">
        <f t="shared" si="29"/>
        <v>720926.34363376303</v>
      </c>
      <c r="AK46" s="82">
        <f t="shared" si="30"/>
        <v>459119.54042320716</v>
      </c>
      <c r="AL46" s="66"/>
      <c r="AM46" s="9" t="str">
        <f t="shared" si="31"/>
        <v>5 - 1</v>
      </c>
      <c r="AN46" s="18">
        <f t="shared" si="32"/>
        <v>-1</v>
      </c>
      <c r="AO46" s="18">
        <f t="shared" si="33"/>
        <v>51.119999999995343</v>
      </c>
      <c r="AP46" s="9" t="str">
        <f t="shared" si="34"/>
        <v>459119.53,720926.46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29" t="s">
        <v>48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  <c r="X1" s="129"/>
      <c r="Y1" s="129"/>
      <c r="Z1" s="129"/>
      <c r="AA1" s="129"/>
      <c r="AB1" s="129"/>
      <c r="AC1" s="129"/>
      <c r="AD1" s="129"/>
      <c r="AE1" s="129"/>
      <c r="AF1" s="129"/>
      <c r="AG1" s="129"/>
      <c r="AH1" s="129"/>
      <c r="AI1" s="129"/>
      <c r="AJ1" s="129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24" t="s">
        <v>93</v>
      </c>
      <c r="D7" s="125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24" t="s">
        <v>94</v>
      </c>
      <c r="D8" s="125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24" t="s">
        <v>58</v>
      </c>
      <c r="D9" s="125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24" t="s">
        <v>60</v>
      </c>
      <c r="D10" s="125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24" t="s">
        <v>61</v>
      </c>
      <c r="D11" s="125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24" t="s">
        <v>62</v>
      </c>
      <c r="D12" s="125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24" t="s">
        <v>63</v>
      </c>
      <c r="D13" s="125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24" t="s">
        <v>64</v>
      </c>
      <c r="D14" s="125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24" t="s">
        <v>65</v>
      </c>
      <c r="D15" s="125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24" t="s">
        <v>66</v>
      </c>
      <c r="D16" s="125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24" t="s">
        <v>95</v>
      </c>
      <c r="D19" s="125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67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23" t="s">
        <v>16</v>
      </c>
      <c r="B28" s="123"/>
      <c r="C28" s="33">
        <f>ABS(SUM(AO42:AO65536))</f>
        <v>2730.5595999960906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26" t="s">
        <v>17</v>
      </c>
      <c r="B29" s="126"/>
      <c r="C29" s="32">
        <f>ABS(C28/2)</f>
        <v>1365.2797999980453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26">
        <f>SQRT(AA40^2+AB40^2)</f>
        <v>4.9517408760810372E-3</v>
      </c>
      <c r="C32" s="126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8">
        <f>M40/B32</f>
        <v>30765.600338556604</v>
      </c>
      <c r="C33" s="12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26" t="str">
        <f>"1 : "&amp;TEXT(B35,"00")</f>
        <v>1 : 31000</v>
      </c>
      <c r="C34" s="126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7">
        <f>ROUND(B33,2-LEN(INT(B33)))</f>
        <v>31000</v>
      </c>
      <c r="C35" s="127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6" t="s">
        <v>9</v>
      </c>
      <c r="B38" s="88"/>
      <c r="C38" s="118" t="s">
        <v>7</v>
      </c>
      <c r="D38" s="118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0" t="s">
        <v>8</v>
      </c>
      <c r="N38" s="120"/>
      <c r="O38" s="120"/>
      <c r="P38" s="120"/>
      <c r="Q38" s="120"/>
      <c r="R38" s="120"/>
      <c r="S38" s="120"/>
      <c r="T38" s="120"/>
      <c r="U38" s="120"/>
      <c r="V38" s="121"/>
      <c r="W38" s="59"/>
      <c r="X38" s="59" t="s">
        <v>33</v>
      </c>
      <c r="Y38" s="59" t="s">
        <v>34</v>
      </c>
      <c r="Z38" s="80"/>
      <c r="AA38" s="116" t="s">
        <v>30</v>
      </c>
      <c r="AB38" s="116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5"/>
      <c r="AL38" s="65"/>
      <c r="AM38" s="114" t="s">
        <v>18</v>
      </c>
      <c r="AN38" s="119"/>
      <c r="AO38" s="115"/>
      <c r="AP38" s="110" t="s">
        <v>56</v>
      </c>
    </row>
    <row r="39" spans="1:44">
      <c r="A39" s="117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9"/>
      <c r="P39" s="119"/>
      <c r="Q39" s="115"/>
      <c r="R39" s="114" t="s">
        <v>24</v>
      </c>
      <c r="S39" s="119"/>
      <c r="T39" s="119"/>
      <c r="U39" s="115"/>
      <c r="V39" s="122"/>
      <c r="W39" s="59"/>
      <c r="X39" s="59"/>
      <c r="Y39" s="59"/>
      <c r="Z39" s="81"/>
      <c r="AA39" s="117"/>
      <c r="AB39" s="117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10"/>
    </row>
    <row r="40" spans="1:44" s="11" customFormat="1">
      <c r="A40" s="111" t="s">
        <v>25</v>
      </c>
      <c r="B40" s="112"/>
      <c r="C40" s="112"/>
      <c r="D40" s="112"/>
      <c r="E40" s="112"/>
      <c r="F40" s="112"/>
      <c r="G40" s="112"/>
      <c r="H40" s="112"/>
      <c r="I40" s="112"/>
      <c r="J40" s="112"/>
      <c r="K40" s="112"/>
      <c r="L40" s="113"/>
      <c r="M40" s="51">
        <f>SUM(M42:M65536)</f>
        <v>152.34328077360334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4.6959526725789402E-3</v>
      </c>
      <c r="AB40" s="91">
        <f>SUM(AB42:AB65536)</f>
        <v>1.5709125375877875E-3</v>
      </c>
      <c r="AC40" s="91"/>
      <c r="AD40" s="91">
        <f>SUM(AD42:AD65536)</f>
        <v>4.6959526725789402E-3</v>
      </c>
      <c r="AE40" s="91">
        <f>SUM(AE42:AE65536)</f>
        <v>1.5709125375877875E-3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720977.10379195283</v>
      </c>
      <c r="AK40" s="92">
        <f>AK44+AG44</f>
        <v>459220.90715723974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275.34999999997672</v>
      </c>
      <c r="G41" s="72">
        <f>IF(D42=0,D41-$D$41,D41-D42)</f>
        <v>3279.0099999999511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3290.5507445714416</v>
      </c>
      <c r="N41" s="36">
        <f>IF(F41=0,,ATAN(G41/F41))</f>
        <v>1.4870193606659614</v>
      </c>
      <c r="O41" s="36">
        <f>ABS(DEGREES(N41))</f>
        <v>85.199933420401564</v>
      </c>
      <c r="P41" s="37" t="str">
        <f>TEXT(INT(O41),"00")</f>
        <v>85</v>
      </c>
      <c r="Q41" s="38" t="str">
        <f>TEXT((O41-P41)*60,"00")</f>
        <v>12</v>
      </c>
      <c r="R41" s="39" t="str">
        <f>IF(L41="",IF(F41&gt;0,"S","N"),"")</f>
        <v>S</v>
      </c>
      <c r="S41" s="25" t="str">
        <f>IF(L41="",IF(INT(Q41)=60,INT(P41+1),P41),"due")</f>
        <v>85</v>
      </c>
      <c r="T41" s="38" t="str">
        <f>IF(L41="",IF(INT(Q41)=60,"00",Q41),L41)</f>
        <v>12</v>
      </c>
      <c r="U41" s="40" t="str">
        <f>IF(L41="",IF(G41&gt;0,"W","E"),"")</f>
        <v>W</v>
      </c>
      <c r="V41" s="41"/>
      <c r="W41" s="22">
        <f>IF(S41="due",90*(I41+K41),S41+T41/60)</f>
        <v>85.2</v>
      </c>
      <c r="X41" s="22">
        <f>IF(R41="",W41,IF(R41="N",IF(U41="E",180+W41,180-W41),IF(U41="E",360-W41,W41)))</f>
        <v>85.2</v>
      </c>
      <c r="Y41" s="22">
        <f>RADIANS(X41)</f>
        <v>1.4870205226991688</v>
      </c>
      <c r="Z41" s="64"/>
      <c r="AA41" s="58">
        <f>-M41*COS(Y41)</f>
        <v>-275.34618968128302</v>
      </c>
      <c r="AB41" s="58">
        <f>-M41*SIN(Y41)</f>
        <v>-3279.0103199635814</v>
      </c>
      <c r="AC41" s="64"/>
      <c r="AD41" s="22">
        <v>0</v>
      </c>
      <c r="AE41" s="22">
        <v>0</v>
      </c>
      <c r="AF41" s="22">
        <f t="shared" ref="AF41:AG43" si="0">AA41-AD41</f>
        <v>-275.34618968128302</v>
      </c>
      <c r="AG41" s="22">
        <f t="shared" si="0"/>
        <v>-3279.0103199635814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720953.27</v>
      </c>
      <c r="D42" s="60">
        <v>459171.21</v>
      </c>
      <c r="E42" s="79"/>
      <c r="F42" s="72">
        <f>IF(C43=0,C42-$C$42,C42-C43)</f>
        <v>-27.819999999948777</v>
      </c>
      <c r="G42" s="72">
        <f>IF(D43=0,D42-$D$42,D42-D43)</f>
        <v>-0.55999999999767169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27.825635662049976</v>
      </c>
      <c r="N42" s="36">
        <f>IF(F42=0,,ATAN(G42/F42))</f>
        <v>2.0126685204093674E-2</v>
      </c>
      <c r="O42" s="36">
        <f>ABS(DEGREES(N42))</f>
        <v>1.1531741177829675</v>
      </c>
      <c r="P42" s="37" t="str">
        <f>TEXT(INT(O42),"00")</f>
        <v>01</v>
      </c>
      <c r="Q42" s="38" t="str">
        <f>TEXT((O42-P42)*60,"00")</f>
        <v>09</v>
      </c>
      <c r="R42" s="39" t="str">
        <f>IF(L42="",IF(F42&gt;0,"S","N"),"")</f>
        <v>N</v>
      </c>
      <c r="S42" s="25" t="str">
        <f>IF(L42="",IF(INT(Q42)=60,INT(P42+1),P42),"due")</f>
        <v>01</v>
      </c>
      <c r="T42" s="38" t="str">
        <f>IF(L42="",IF(INT(Q42)=60,"00",Q42),L42)</f>
        <v>09</v>
      </c>
      <c r="U42" s="40" t="str">
        <f>IF(L42="",IF(G42&gt;0,"W","E"),"")</f>
        <v>E</v>
      </c>
      <c r="V42" s="44"/>
      <c r="W42" s="22">
        <f>IF(S42="due",90*(I42+K42),S42+T42/60)</f>
        <v>1.1499999999999999</v>
      </c>
      <c r="X42" s="22">
        <f>IF(R42="",W42,IF(R42="N",IF(U42="E",180+W42,180-W42),IF(U42="E",360-W42,W42)))</f>
        <v>181.15</v>
      </c>
      <c r="Y42" s="22">
        <f>RADIANS(X42)</f>
        <v>3.161663939987728</v>
      </c>
      <c r="Z42" s="64"/>
      <c r="AA42" s="58">
        <f>-M42*COS(Y42)</f>
        <v>27.820030980590033</v>
      </c>
      <c r="AB42" s="58">
        <f>-M42*SIN(Y42)</f>
        <v>0.55845880435179396</v>
      </c>
      <c r="AC42" s="64"/>
      <c r="AD42" s="82">
        <f>$AA$40/$M$40*M42</f>
        <v>8.5771993021206098E-4</v>
      </c>
      <c r="AE42" s="82">
        <f>$AB$40/$M$40*M42</f>
        <v>2.8692857148602326E-4</v>
      </c>
      <c r="AF42" s="22">
        <f t="shared" si="0"/>
        <v>27.81917326065982</v>
      </c>
      <c r="AG42" s="22">
        <f t="shared" si="0"/>
        <v>0.55817187578030791</v>
      </c>
      <c r="AH42" s="63"/>
      <c r="AI42" s="38">
        <f>A42</f>
        <v>1</v>
      </c>
      <c r="AJ42" s="82">
        <f t="shared" ref="AJ42:AK44" si="1">AJ41+AF41</f>
        <v>720953.27381031867</v>
      </c>
      <c r="AK42" s="82">
        <f t="shared" si="1"/>
        <v>459171.20968003641</v>
      </c>
      <c r="AL42" s="66"/>
      <c r="AM42" s="9" t="str">
        <f>IF(A43=0,A42&amp;" - 1",A42&amp;" - "&amp;A43)</f>
        <v>1 - 2</v>
      </c>
      <c r="AN42" s="18">
        <f>F42</f>
        <v>-27.819999999948777</v>
      </c>
      <c r="AO42" s="18">
        <f>AN42*G42</f>
        <v>15.579199999906542</v>
      </c>
      <c r="AP42" s="9" t="str">
        <f>D42&amp;","&amp;C42</f>
        <v>459171.21,720953.27</v>
      </c>
    </row>
    <row r="43" spans="1:44">
      <c r="A43" s="20">
        <f>A42+1</f>
        <v>2</v>
      </c>
      <c r="B43" s="44"/>
      <c r="C43" s="60">
        <v>720981.09</v>
      </c>
      <c r="D43" s="60">
        <v>459171.77</v>
      </c>
      <c r="E43" s="79"/>
      <c r="F43" s="72">
        <f>IF(C44=0,C43-$C$42,C43-C44)</f>
        <v>0.92999999993480742</v>
      </c>
      <c r="G43" s="72">
        <f>IF(D44=0,D43-$D$42,D43-D44)</f>
        <v>-46.199999999953434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46.209359441519808</v>
      </c>
      <c r="N43" s="36">
        <f>IF(F43=0,,ATAN(G43/F43))</f>
        <v>-1.550669174958331</v>
      </c>
      <c r="O43" s="36">
        <f>ABS(DEGREES(N43))</f>
        <v>88.846799146145813</v>
      </c>
      <c r="P43" s="37" t="str">
        <f>TEXT(INT(O43),"00")</f>
        <v>88</v>
      </c>
      <c r="Q43" s="38" t="str">
        <f>TEXT((O43-P43)*60,"00")</f>
        <v>51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51</v>
      </c>
      <c r="U43" s="40" t="str">
        <f>IF(L43="",IF(G43&gt;0,"W","E"),"")</f>
        <v>E</v>
      </c>
      <c r="V43" s="44"/>
      <c r="W43" s="22">
        <f>IF(S43="due",90*(I43+K43),S43+T43/60)</f>
        <v>88.85</v>
      </c>
      <c r="X43" s="22">
        <f>IF(R43="",W43,IF(R43="N",IF(U43="E",180+W43,180-W43),IF(U43="E",360-W43,W43)))</f>
        <v>271.14999999999998</v>
      </c>
      <c r="Y43" s="22">
        <f>RADIANS(X43)</f>
        <v>4.7324602667826241</v>
      </c>
      <c r="Z43" s="64"/>
      <c r="AA43" s="58">
        <f>-M43*COS(Y43)</f>
        <v>-0.92741901522013948</v>
      </c>
      <c r="AB43" s="58">
        <f>-M43*SIN(Y43)</f>
        <v>46.200051882717446</v>
      </c>
      <c r="AC43" s="64"/>
      <c r="AD43" s="82">
        <f>$AA$40/$M$40*M43</f>
        <v>1.4243947213533103E-3</v>
      </c>
      <c r="AE43" s="82">
        <f>$AB$40/$M$40*M43</f>
        <v>4.7649533167439803E-4</v>
      </c>
      <c r="AF43" s="22">
        <f t="shared" si="0"/>
        <v>-0.92884340994149284</v>
      </c>
      <c r="AG43" s="22">
        <f t="shared" si="0"/>
        <v>46.199575387385771</v>
      </c>
      <c r="AH43" s="64"/>
      <c r="AI43" s="25">
        <f>A43</f>
        <v>2</v>
      </c>
      <c r="AJ43" s="82">
        <f t="shared" si="1"/>
        <v>720981.09298357938</v>
      </c>
      <c r="AK43" s="82">
        <f t="shared" si="1"/>
        <v>459171.76785191218</v>
      </c>
      <c r="AL43" s="66"/>
      <c r="AM43" s="9" t="str">
        <f>IF(A44=0,A43&amp;" - 1",A43&amp;" - "&amp;A44)</f>
        <v>2 - 3</v>
      </c>
      <c r="AN43" s="18">
        <f>AN42+F42+F43</f>
        <v>-54.709999999962747</v>
      </c>
      <c r="AO43" s="18">
        <f>AN43*G43</f>
        <v>2527.6019999957311</v>
      </c>
      <c r="AP43" s="9" t="str">
        <f>D43&amp;","&amp;C43</f>
        <v>459171.77,720981.09</v>
      </c>
    </row>
    <row r="44" spans="1:44" s="46" customFormat="1">
      <c r="A44" s="20">
        <f>A43+1</f>
        <v>3</v>
      </c>
      <c r="B44" s="44"/>
      <c r="C44" s="60">
        <v>720980.16</v>
      </c>
      <c r="D44" s="60">
        <v>459217.97</v>
      </c>
      <c r="E44" s="79"/>
      <c r="F44" s="72">
        <f>IF(C45=0,C44-$C$42,C44-C45)</f>
        <v>3.0600000000558794</v>
      </c>
      <c r="G44" s="72">
        <f>IF(D45=0,D44-$D$42,D44-D45)</f>
        <v>-2.9400000000023283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4.2434891304627698</v>
      </c>
      <c r="N44" s="22">
        <f>IF(F44=0,,ATAN(G44/F44))</f>
        <v>-0.76540082941557008</v>
      </c>
      <c r="O44" s="22">
        <f>ABS(DEGREES(N44))</f>
        <v>43.854237161324839</v>
      </c>
      <c r="P44" s="24" t="str">
        <f>TEXT(INT(O44),"00")</f>
        <v>43</v>
      </c>
      <c r="Q44" s="25" t="str">
        <f>TEXT((O44-P44)*60,"00")</f>
        <v>51</v>
      </c>
      <c r="R44" s="23" t="str">
        <f>IF(L44="",IF(F44&gt;0,"S","N"),"")</f>
        <v>S</v>
      </c>
      <c r="S44" s="25" t="str">
        <f>IF(L44="",IF(INT(Q44)=60,INT(P44+1),P44),"due")</f>
        <v>43</v>
      </c>
      <c r="T44" s="25" t="str">
        <f>IF(L44="",IF(INT(Q44)=60,"00",Q44),L44)</f>
        <v>51</v>
      </c>
      <c r="U44" s="24" t="str">
        <f>IF(L44="",IF(G44&gt;0,"W","E"),"")</f>
        <v>E</v>
      </c>
      <c r="V44" s="44"/>
      <c r="W44" s="22">
        <f>IF(S44="due",90*(I44+K44),S44+T44/60)</f>
        <v>43.85</v>
      </c>
      <c r="X44" s="22">
        <f>IF(R44="",W44,IF(R44="N",IF(U44="E",180+W44,180-W44),IF(U44="E",360-W44,W44)))</f>
        <v>316.14999999999998</v>
      </c>
      <c r="Y44" s="22">
        <f>RADIANS(X44)</f>
        <v>5.5178584301800724</v>
      </c>
      <c r="Z44" s="64"/>
      <c r="AA44" s="58">
        <f>-M44*COS(Y44)</f>
        <v>-3.0602174117913776</v>
      </c>
      <c r="AB44" s="58">
        <f>-M44*SIN(Y44)</f>
        <v>2.9397736975700282</v>
      </c>
      <c r="AC44" s="64"/>
      <c r="AD44" s="82">
        <f>$AA$40/$M$40*M44</f>
        <v>1.3080474584809608E-4</v>
      </c>
      <c r="AE44" s="82">
        <f>$AB$40/$M$40*M44</f>
        <v>4.375742890865006E-5</v>
      </c>
      <c r="AF44" s="22">
        <f>AA44-AD44</f>
        <v>-3.0603482165372258</v>
      </c>
      <c r="AG44" s="22">
        <f>AB44-AE44</f>
        <v>2.9397299401411194</v>
      </c>
      <c r="AH44" s="64"/>
      <c r="AI44" s="25">
        <f>A44</f>
        <v>3</v>
      </c>
      <c r="AJ44" s="82">
        <f t="shared" si="1"/>
        <v>720980.16414016939</v>
      </c>
      <c r="AK44" s="82">
        <f t="shared" si="1"/>
        <v>459217.96742729959</v>
      </c>
      <c r="AL44" s="66"/>
      <c r="AM44" s="9" t="str">
        <f>IF(A45=0,A44&amp;" - 1",A44&amp;" - "&amp;A45)</f>
        <v>3 - 4</v>
      </c>
      <c r="AN44" s="18">
        <f>AN43+F43+F44</f>
        <v>-50.71999999997206</v>
      </c>
      <c r="AO44" s="18">
        <f>AN44*G44</f>
        <v>149.11680000003594</v>
      </c>
      <c r="AP44" s="9" t="str">
        <f>D44&amp;","&amp;C44</f>
        <v>459217.97,720980.16</v>
      </c>
    </row>
    <row r="45" spans="1:44" s="46" customFormat="1">
      <c r="A45" s="20">
        <f t="shared" ref="A45:A46" si="2">A44+1</f>
        <v>4</v>
      </c>
      <c r="B45" s="44"/>
      <c r="C45" s="60">
        <v>720977.1</v>
      </c>
      <c r="D45" s="60">
        <v>459220.91</v>
      </c>
      <c r="E45" s="79"/>
      <c r="F45" s="72">
        <f t="shared" ref="F45:F46" si="3">IF(C46=0,C45-$C$42,C45-C46)</f>
        <v>24.82999999995809</v>
      </c>
      <c r="G45" s="72">
        <f t="shared" ref="G45:G46" si="4">IF(D46=0,D45-$D$42,D45-D46)</f>
        <v>0.47999999998137355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24.834639115515667</v>
      </c>
      <c r="N45" s="22">
        <f t="shared" ref="N45:N46" si="11">IF(F45=0,,ATAN(G45/F45))</f>
        <v>1.9329046337818904E-2</v>
      </c>
      <c r="O45" s="22">
        <f t="shared" ref="O45:O46" si="12">ABS(DEGREES(N45))</f>
        <v>1.1074727771698232</v>
      </c>
      <c r="P45" s="24" t="str">
        <f t="shared" ref="P45:P46" si="13">TEXT(INT(O45),"00")</f>
        <v>01</v>
      </c>
      <c r="Q45" s="25" t="str">
        <f t="shared" ref="Q45:Q46" si="14">TEXT((O45-P45)*60,"00")</f>
        <v>06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01</v>
      </c>
      <c r="T45" s="25" t="str">
        <f t="shared" ref="T45:T46" si="17">IF(L45="",IF(INT(Q45)=60,"00",Q45),L45)</f>
        <v>06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1.1000000000000001</v>
      </c>
      <c r="X45" s="22">
        <f t="shared" ref="X45:X46" si="20">IF(R45="",W45,IF(R45="N",IF(U45="E",180+W45,180-W45),IF(U45="E",360-W45,W45)))</f>
        <v>1.1000000000000001</v>
      </c>
      <c r="Y45" s="22">
        <f t="shared" ref="Y45:Y46" si="21">RADIANS(X45)</f>
        <v>1.9198621771937627E-2</v>
      </c>
      <c r="Z45" s="64"/>
      <c r="AA45" s="58">
        <f t="shared" ref="AA45:AA46" si="22">-M45*COS(Y45)</f>
        <v>-24.830062392563338</v>
      </c>
      <c r="AB45" s="58">
        <f t="shared" ref="AB45:AB46" si="23">-M45*SIN(Y45)</f>
        <v>-0.476761553937192</v>
      </c>
      <c r="AC45" s="64"/>
      <c r="AD45" s="82">
        <f t="shared" ref="AD45:AD46" si="24">$AA$40/$M$40*M45</f>
        <v>7.6552303019094853E-4</v>
      </c>
      <c r="AE45" s="82">
        <f t="shared" ref="AE45:AE46" si="25">$AB$40/$M$40*M45</f>
        <v>2.5608642373278512E-4</v>
      </c>
      <c r="AF45" s="22">
        <f t="shared" ref="AF45:AF46" si="26">AA45-AD45</f>
        <v>-24.830827915593527</v>
      </c>
      <c r="AG45" s="22">
        <f t="shared" ref="AG45:AG46" si="27">AB45-AE45</f>
        <v>-0.47701764036092476</v>
      </c>
      <c r="AH45" s="64"/>
      <c r="AI45" s="25">
        <f t="shared" ref="AI45:AI46" si="28">A45</f>
        <v>4</v>
      </c>
      <c r="AJ45" s="82">
        <f t="shared" ref="AJ45:AJ46" si="29">AJ44+AF44</f>
        <v>720977.10379195283</v>
      </c>
      <c r="AK45" s="82">
        <f t="shared" ref="AK45:AK46" si="30">AK44+AG44</f>
        <v>459220.90715723974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-22.82999999995809</v>
      </c>
      <c r="AO45" s="18">
        <f t="shared" ref="AO45:AO46" si="33">AN45*G45</f>
        <v>-10.958399999554642</v>
      </c>
      <c r="AP45" s="9" t="str">
        <f t="shared" ref="AP45:AP46" si="34">D45&amp;","&amp;C45</f>
        <v>459220.91,720977.1</v>
      </c>
    </row>
    <row r="46" spans="1:44" s="46" customFormat="1">
      <c r="A46" s="20">
        <f t="shared" si="2"/>
        <v>5</v>
      </c>
      <c r="B46" s="44"/>
      <c r="C46" s="60">
        <v>720952.27</v>
      </c>
      <c r="D46" s="60">
        <v>459220.43</v>
      </c>
      <c r="E46" s="79"/>
      <c r="F46" s="72">
        <f t="shared" si="3"/>
        <v>-1</v>
      </c>
      <c r="G46" s="72">
        <f t="shared" si="4"/>
        <v>49.21999999997206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49.230157424055122</v>
      </c>
      <c r="N46" s="22">
        <f t="shared" si="11"/>
        <v>-1.5504821772352588</v>
      </c>
      <c r="O46" s="22">
        <f t="shared" si="12"/>
        <v>88.836084965835212</v>
      </c>
      <c r="P46" s="24" t="str">
        <f t="shared" si="13"/>
        <v>88</v>
      </c>
      <c r="Q46" s="25" t="str">
        <f t="shared" si="14"/>
        <v>50</v>
      </c>
      <c r="R46" s="23" t="str">
        <f t="shared" si="15"/>
        <v>N</v>
      </c>
      <c r="S46" s="25" t="str">
        <f t="shared" si="16"/>
        <v>88</v>
      </c>
      <c r="T46" s="25" t="str">
        <f t="shared" si="17"/>
        <v>50</v>
      </c>
      <c r="U46" s="24" t="str">
        <f t="shared" si="18"/>
        <v>W</v>
      </c>
      <c r="V46" s="44"/>
      <c r="W46" s="22">
        <f t="shared" si="19"/>
        <v>88.833333333333329</v>
      </c>
      <c r="X46" s="22">
        <f t="shared" si="20"/>
        <v>91.166666666666671</v>
      </c>
      <c r="Y46" s="22">
        <f t="shared" si="21"/>
        <v>1.5911585014014973</v>
      </c>
      <c r="Z46" s="64"/>
      <c r="AA46" s="58">
        <f t="shared" si="22"/>
        <v>1.0023637916574</v>
      </c>
      <c r="AB46" s="58">
        <f t="shared" si="23"/>
        <v>-49.219951918164483</v>
      </c>
      <c r="AC46" s="64"/>
      <c r="AD46" s="82">
        <f t="shared" si="24"/>
        <v>1.5175102449745247E-3</v>
      </c>
      <c r="AE46" s="82">
        <f t="shared" si="25"/>
        <v>5.0764478178593104E-4</v>
      </c>
      <c r="AF46" s="22">
        <f t="shared" si="26"/>
        <v>1.0008462814124255</v>
      </c>
      <c r="AG46" s="22">
        <f t="shared" si="27"/>
        <v>-49.220459562946267</v>
      </c>
      <c r="AH46" s="64"/>
      <c r="AI46" s="25">
        <f t="shared" si="28"/>
        <v>5</v>
      </c>
      <c r="AJ46" s="82">
        <f t="shared" si="29"/>
        <v>720952.27296403726</v>
      </c>
      <c r="AK46" s="82">
        <f t="shared" si="30"/>
        <v>459220.43013959937</v>
      </c>
      <c r="AL46" s="66"/>
      <c r="AM46" s="9" t="str">
        <f t="shared" si="31"/>
        <v>5 - 1</v>
      </c>
      <c r="AN46" s="18">
        <f t="shared" si="32"/>
        <v>1</v>
      </c>
      <c r="AO46" s="18">
        <f t="shared" si="33"/>
        <v>49.21999999997206</v>
      </c>
      <c r="AP46" s="9" t="str">
        <f t="shared" si="34"/>
        <v>459220.43,720952.27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40:L40"/>
    <mergeCell ref="A28:B28"/>
    <mergeCell ref="A29:B29"/>
    <mergeCell ref="B32:C32"/>
    <mergeCell ref="B33:C33"/>
    <mergeCell ref="AP38:AP39"/>
    <mergeCell ref="N39:Q39"/>
    <mergeCell ref="M38:U38"/>
    <mergeCell ref="B34:C34"/>
    <mergeCell ref="B35:C35"/>
    <mergeCell ref="AM38:AO38"/>
    <mergeCell ref="R39:U39"/>
    <mergeCell ref="V38:V39"/>
    <mergeCell ref="AA38:AA39"/>
    <mergeCell ref="AB38:AB39"/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2235</vt:lpstr>
      <vt:lpstr>2236</vt:lpstr>
      <vt:lpstr>2237</vt:lpstr>
      <vt:lpstr>2238</vt:lpstr>
      <vt:lpstr>2239</vt:lpstr>
      <vt:lpstr>2240</vt:lpstr>
      <vt:lpstr>2241</vt:lpstr>
      <vt:lpstr>2242</vt:lpstr>
      <vt:lpstr>2243</vt:lpstr>
      <vt:lpstr>2244</vt:lpstr>
      <vt:lpstr>'2235'!Print_Area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2007-04-15T03:08:16Z</dcterms:modified>
</cp:coreProperties>
</file>