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2245" sheetId="2" r:id="rId1"/>
    <sheet name="2246" sheetId="4" r:id="rId2"/>
    <sheet name="2247" sheetId="5" r:id="rId3"/>
    <sheet name="2248" sheetId="6" r:id="rId4"/>
    <sheet name="2249" sheetId="7" r:id="rId5"/>
    <sheet name="2250" sheetId="8" r:id="rId6"/>
    <sheet name="2251" sheetId="9" r:id="rId7"/>
    <sheet name="2252" sheetId="10" r:id="rId8"/>
    <sheet name="2253" sheetId="11" r:id="rId9"/>
    <sheet name="2254" sheetId="3" r:id="rId10"/>
  </sheets>
  <definedNames>
    <definedName name="_xlnm.Print_Area" localSheetId="0">'2245'!$A$1:$AJ$43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7" i="11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7" i="10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5" i="9"/>
  <c r="G45"/>
  <c r="F45"/>
  <c r="N45" s="1"/>
  <c r="O45" s="1"/>
  <c r="A45"/>
  <c r="AM45" s="1"/>
  <c r="AP46" i="8"/>
  <c r="G46"/>
  <c r="F46"/>
  <c r="N46" s="1"/>
  <c r="O46" s="1"/>
  <c r="AP45"/>
  <c r="G45"/>
  <c r="F45"/>
  <c r="N45" s="1"/>
  <c r="O45" s="1"/>
  <c r="A45"/>
  <c r="A46" s="1"/>
  <c r="AP46" i="7"/>
  <c r="G46"/>
  <c r="F46"/>
  <c r="N46" s="1"/>
  <c r="O46" s="1"/>
  <c r="AP45"/>
  <c r="G45"/>
  <c r="F45"/>
  <c r="N45" s="1"/>
  <c r="O45" s="1"/>
  <c r="A45"/>
  <c r="A46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6" i="4"/>
  <c r="G46"/>
  <c r="F46"/>
  <c r="N46" s="1"/>
  <c r="O46" s="1"/>
  <c r="AP45"/>
  <c r="G45"/>
  <c r="F45"/>
  <c r="N45" s="1"/>
  <c r="O45" s="1"/>
  <c r="A45"/>
  <c r="A46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10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6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6"/>
  <c r="L45"/>
  <c r="W41" i="2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10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9"/>
  <c r="T45"/>
  <c r="S45"/>
  <c r="W45" s="1"/>
  <c r="R45"/>
  <c r="X45" s="1"/>
  <c r="Y45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6"/>
  <c r="T46"/>
  <c r="S46"/>
  <c r="W46" s="1"/>
  <c r="R46"/>
  <c r="X46" s="1"/>
  <c r="Y46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U46"/>
  <c r="T46"/>
  <c r="S46"/>
  <c r="W46" s="1"/>
  <c r="R46"/>
  <c r="X46" s="1"/>
  <c r="Y46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5" i="3" l="1"/>
  <c r="AA45"/>
  <c r="AB47" i="11"/>
  <c r="AA47"/>
  <c r="AB46"/>
  <c r="AA46"/>
  <c r="AB45"/>
  <c r="AA45"/>
  <c r="AB47" i="10"/>
  <c r="AA47"/>
  <c r="AB46"/>
  <c r="AA46"/>
  <c r="AB45"/>
  <c r="AA45"/>
  <c r="AB45" i="9"/>
  <c r="AA45"/>
  <c r="AB46" i="8"/>
  <c r="AA46"/>
  <c r="AB45"/>
  <c r="AA45"/>
  <c r="AB46" i="7"/>
  <c r="AA46"/>
  <c r="AB45"/>
  <c r="AA45"/>
  <c r="AB45" i="6"/>
  <c r="AA45"/>
  <c r="AB45" i="5"/>
  <c r="AA45"/>
  <c r="AB46" i="4"/>
  <c r="AA46"/>
  <c r="AB45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7" i="11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7" i="10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7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4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6" s="1"/>
  <c r="AJ47" s="1"/>
  <c r="AJ40"/>
  <c r="AK45"/>
  <c r="AK46" s="1"/>
  <c r="AK47" s="1"/>
  <c r="AK40"/>
  <c r="AJ45" i="10"/>
  <c r="AJ46" s="1"/>
  <c r="AJ47" s="1"/>
  <c r="AJ40"/>
  <c r="AK45"/>
  <c r="AK46" s="1"/>
  <c r="AK47" s="1"/>
  <c r="AK40"/>
  <c r="AJ45" i="9"/>
  <c r="AJ40"/>
  <c r="AK45"/>
  <c r="AK40"/>
  <c r="AJ45" i="8"/>
  <c r="AJ46" s="1"/>
  <c r="AJ40"/>
  <c r="AK45"/>
  <c r="AK46" s="1"/>
  <c r="AK40"/>
  <c r="AJ45" i="7"/>
  <c r="AJ46" s="1"/>
  <c r="AJ40"/>
  <c r="AK45"/>
  <c r="AK46" s="1"/>
  <c r="AK40"/>
  <c r="AJ45" i="6"/>
  <c r="AJ40"/>
  <c r="AK45"/>
  <c r="AK40"/>
  <c r="AJ45" i="5"/>
  <c r="AJ40"/>
  <c r="AK45"/>
  <c r="AK40"/>
  <c r="AJ45" i="4"/>
  <c r="AJ46" s="1"/>
  <c r="AJ40"/>
  <c r="AK45"/>
  <c r="AK46" s="1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<sst xmlns="http://schemas.openxmlformats.org/spreadsheetml/2006/main" count="930" uniqueCount="100">
  <si>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</si>
  <si>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</si>
  <si>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</si>
  <si>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</si>
  <si>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</si>
  <si>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</si>
  <si>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</si>
  <si>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</si>
  <si>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</si>
  <si>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</si>
  <si>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</si>
  <si>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</si>
  <si>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</si>
  <si>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</si>
  <si>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</si>
  <si>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</si>
  <si>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</si>
  <si>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</si>
  <si>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</si>
  <si>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</si>
  <si>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</si>
  <si>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</si>
  <si>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</si>
  <si>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</si>
  <si>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</si>
  <si>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</si>
  <si>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</si>
  <si>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</si>
  <si>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</si>
  <si>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</si>
  <si>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</si>
  <si>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</si>
  <si>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</si>
  <si>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</si>
  <si>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</si>
  <si>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</si>
  <si>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</si>
  <si>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</si>
  <si>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</si>
  <si>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</si>
  <si>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</si>
  <si>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</si>
  <si>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</si>
  <si>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</si>
  <si>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</si>
  <si>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</si>
  <si>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</si>
  <si>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</si>
  <si>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</si>
  <si>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</si>
  <si>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</si>
  <si>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</si>
  <si>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</si>
  <si>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</si>
  <si>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</si>
  <si>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</si>
  <si>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</si>
  <si>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2245</t>
  </si>
  <si>
    <t>409 C-3</t>
  </si>
  <si>
    <t>Lagradilla, Fortunato</t>
  </si>
  <si>
    <t>6 31 N. 124 37 E.</t>
  </si>
  <si>
    <t xml:space="preserve"> Lapuz (Bo. 6)</t>
  </si>
  <si>
    <t>Norala</t>
  </si>
  <si>
    <t>South Cotabato</t>
  </si>
  <si>
    <t>Mindanao</t>
  </si>
  <si>
    <t>E.E. Orodio</t>
  </si>
  <si>
    <t>September 4-15,1978</t>
  </si>
  <si>
    <t>1,365.66</t>
  </si>
  <si>
    <t>BLLM 1</t>
  </si>
  <si>
    <t>2246</t>
  </si>
  <si>
    <t>Adorio, Gloria</t>
  </si>
  <si>
    <t>Lapuz (Bo. 6)</t>
  </si>
  <si>
    <t>September 4-15, 1978</t>
  </si>
  <si>
    <t>1,421.02</t>
  </si>
  <si>
    <t>2247</t>
  </si>
  <si>
    <t>Golelao, Loreto</t>
  </si>
  <si>
    <t>1,422.47</t>
  </si>
  <si>
    <t>2248</t>
  </si>
  <si>
    <t>Igalino, Ramon</t>
  </si>
  <si>
    <t>713.68</t>
  </si>
  <si>
    <t>2249</t>
  </si>
  <si>
    <t>Golelao, Mauricio</t>
  </si>
  <si>
    <t>669.80</t>
  </si>
  <si>
    <t>2250</t>
  </si>
  <si>
    <t>Horlador, Salvador</t>
  </si>
  <si>
    <t>1,362.01</t>
  </si>
  <si>
    <t>2251</t>
  </si>
  <si>
    <t>Lamen, Epifanio</t>
  </si>
  <si>
    <t xml:space="preserve">Mindanao </t>
  </si>
  <si>
    <t>1,369.38</t>
  </si>
  <si>
    <t>2252</t>
  </si>
  <si>
    <t>Magracia, Engracia De</t>
  </si>
  <si>
    <t>1,383.28</t>
  </si>
  <si>
    <t>2253</t>
  </si>
  <si>
    <t>Selauso, Bonifacio</t>
  </si>
  <si>
    <t>1,245.39</t>
  </si>
  <si>
    <t>2254</t>
  </si>
  <si>
    <t>Flores,Numeriano</t>
  </si>
  <si>
    <t>Sept. 4-15, 1978</t>
  </si>
  <si>
    <t>1,262.80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</si>
</sst>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C20" sqref="C2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59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2730.8711999906955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1365.4355999953477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1.6494144121873898E-3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92370.826664404245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92000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92000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152.3577727659316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-1.6089848550677743E-3</v>
      </c>
      <c r="AB40" s="91">
        <f>SUM(AB42:AB65536)</f>
        <v>-3.6295404570552137E-4</v>
      </c>
      <c r="AC40" s="91"/>
      <c r="AD40" s="91">
        <f>SUM(AD42:AD65536)</f>
        <v>-1.6089848550677741E-3</v>
      </c>
      <c r="AE40" s="91">
        <f>SUM(AE42:AE65536)</f>
        <v>-3.6295404570552137E-4</v>
      </c>
      <c r="AF40" s="91">
        <f>SUM(AF42:AF65536)</f>
        <v>0</v>
      </c>
      <c r="AG40" s="91">
        <f>SUM(AG42:AG65536)</f>
        <v>-2.55351295663786E-15</v>
      </c>
      <c r="AH40" s="92"/>
      <c r="AI40" s="93">
        <v>1</v>
      </c>
      <c r="AJ40" s="92">
        <f>AJ44+AF44</f>
        <v>720896.57109537651</v>
      </c>
      <c r="AK40" s="92">
        <f>AK44+AG44</f>
        <v>459216.32195577642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303.1600000000326</v>
      </c>
      <c r="G41" s="72">
        <f>IF(D42=0,D41-$D$41,D41-D42)</f>
        <v>3279.5699999999488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3293.55209014518</v>
      </c>
      <c r="N41" s="36">
        <f>IF(F41=0,,ATAN(G41/F41))</f>
        <v>1.4786193329554536</v>
      </c>
      <c r="O41" s="36">
        <f>ABS(DEGREES(N41))</f>
        <v>84.718647284796532</v>
      </c>
      <c r="P41" s="37" t="str">
        <f>TEXT(INT(O41),"00")</f>
        <v>84</v>
      </c>
      <c r="Q41" s="38" t="str">
        <f>TEXT((O41-P41)*60,"00")</f>
        <v>43</v>
      </c>
      <c r="R41" s="39" t="str">
        <f>IF(L41="",IF(F41&gt;0,"S","N"),"")</f>
        <v>S</v>
      </c>
      <c r="S41" s="25" t="str">
        <f>IF(L41="",IF(INT(Q41)=60,INT(P41+1),P41),"due")</f>
        <v>84</v>
      </c>
      <c r="T41" s="38" t="str">
        <f>IF(L41="",IF(INT(Q41)=60,"00",Q41),L41)</f>
        <v>43</v>
      </c>
      <c r="U41" s="40" t="str">
        <f>IF(L41="",IF(G41&gt;0,"W","E"),"")</f>
        <v>W</v>
      </c>
      <c r="V41" s="41"/>
      <c r="W41" s="22">
        <f>IF(S41="due",90*(I41+K41),S41+T41/60)</f>
        <v>84.716666666666669</v>
      </c>
      <c r="X41" s="22">
        <f>IF(R41="",W41,IF(R41="N",IF(U41="E",180+W41,180-W41),IF(U41="E",360-W41,W41)))</f>
        <v>84.716666666666669</v>
      </c>
      <c r="Y41" s="22">
        <f>RADIANS(X41)</f>
        <v>1.4785847646478629</v>
      </c>
      <c r="Z41" s="64"/>
      <c r="AA41" s="58">
        <f>-M41*COS(Y41)</f>
        <v>-303.27336900340208</v>
      </c>
      <c r="AB41" s="58">
        <f>-M41*SIN(Y41)</f>
        <v>-3279.559518312331</v>
      </c>
      <c r="AC41" s="64"/>
      <c r="AD41" s="22">
        <v>0</v>
      </c>
      <c r="AE41" s="22">
        <v>0</v>
      </c>
      <c r="AF41" s="22">
        <f t="shared" ref="AF41:AG43" si="0">AA41-AD41</f>
        <v>-303.27336900340208</v>
      </c>
      <c r="AG41" s="22">
        <f t="shared" si="0"/>
        <v>-3279.559518312331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720925.46</v>
      </c>
      <c r="D42" s="60">
        <v>459170.65</v>
      </c>
      <c r="E42" s="79"/>
      <c r="F42" s="72">
        <f>IF(C43=0,C42-$C$42,C42-C43)</f>
        <v>1.0200000000186265</v>
      </c>
      <c r="G42" s="72">
        <f>IF(D43=0,D42-$D$42,D42-D43)</f>
        <v>-49.21999999997206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49.230567739944739</v>
      </c>
      <c r="N42" s="36">
        <f>IF(F42=0,,ATAN(G42/F42))</f>
        <v>-1.5500760093809853</v>
      </c>
      <c r="O42" s="36">
        <f>ABS(DEGREES(N42))</f>
        <v>88.81281326201146</v>
      </c>
      <c r="P42" s="37" t="str">
        <f>TEXT(INT(O42),"00")</f>
        <v>88</v>
      </c>
      <c r="Q42" s="38" t="str">
        <f>TEXT((O42-P42)*60,"00")</f>
        <v>49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49</v>
      </c>
      <c r="U42" s="40" t="str">
        <f>IF(L42="",IF(G42&gt;0,"W","E"),"")</f>
        <v>E</v>
      </c>
      <c r="V42" s="44"/>
      <c r="W42" s="22">
        <f>IF(S42="due",90*(I42+K42),S42+T42/60)</f>
        <v>88.816666666666663</v>
      </c>
      <c r="X42" s="22">
        <f>IF(R42="",W42,IF(R42="N",IF(U42="E",180+W42,180-W42),IF(U42="E",360-W42,W42)))</f>
        <v>271.18333333333334</v>
      </c>
      <c r="Y42" s="22">
        <f>RADIANS(X42)</f>
        <v>4.7330420431999558</v>
      </c>
      <c r="Z42" s="64"/>
      <c r="AA42" s="58">
        <f>-M42*COS(Y42)</f>
        <v>-1.0166897263689756</v>
      </c>
      <c r="AB42" s="58">
        <f>-M42*SIN(Y42)</f>
        <v>49.220068488347145</v>
      </c>
      <c r="AC42" s="64"/>
      <c r="AD42" s="82">
        <f>$AA$40/$M$40*M42</f>
        <v>-5.1990283437427284E-4</v>
      </c>
      <c r="AE42" s="82">
        <f>$AB$40/$M$40*M42</f>
        <v>-1.1727943648168235E-4</v>
      </c>
      <c r="AF42" s="22">
        <f t="shared" si="0"/>
        <v>-1.0161698235346013</v>
      </c>
      <c r="AG42" s="22">
        <f t="shared" si="0"/>
        <v>49.220185767783626</v>
      </c>
      <c r="AH42" s="63"/>
      <c r="AI42" s="38">
        <f>A42</f>
        <v>1</v>
      </c>
      <c r="AJ42" s="82">
        <f t="shared" ref="AJ42:AK44" si="1">AJ41+AF41</f>
        <v>720925.34663099656</v>
      </c>
      <c r="AK42" s="82">
        <f t="shared" si="1"/>
        <v>459170.66048168764</v>
      </c>
      <c r="AL42" s="66"/>
      <c r="AM42" s="9" t="str">
        <f>IF(A43=0,A42&amp;" - 1",A42&amp;" - "&amp;A43)</f>
        <v>1 - 2</v>
      </c>
      <c r="AN42" s="18">
        <f>F42</f>
        <v>1.0200000000186265</v>
      </c>
      <c r="AO42" s="18">
        <f>AN42*G42</f>
        <v>-50.204400000888299</v>
      </c>
      <c r="AP42" s="9" t="str">
        <f>D42&amp;","&amp;C42</f>
        <v>459170.65,720925.46</v>
      </c>
    </row>
    <row r="43" spans="1:44">
      <c r="A43" s="20">
        <f>A42+1</f>
        <v>2</v>
      </c>
      <c r="B43" s="44"/>
      <c r="C43" s="60">
        <v>720924.44</v>
      </c>
      <c r="D43" s="60">
        <v>459219.87</v>
      </c>
      <c r="E43" s="79"/>
      <c r="F43" s="72">
        <f>IF(C44=0,C43-$C$42,C43-C44)</f>
        <v>24.82999999995809</v>
      </c>
      <c r="G43" s="72">
        <f>IF(D44=0,D43-$D$42,D43-D44)</f>
        <v>0.5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24.835033722504157</v>
      </c>
      <c r="N43" s="36">
        <f>IF(F43=0,,ATAN(G43/F43))</f>
        <v>2.0134209978770936E-2</v>
      </c>
      <c r="O43" s="36">
        <f>ABS(DEGREES(N43))</f>
        <v>1.1536052556137615</v>
      </c>
      <c r="P43" s="37" t="str">
        <f>TEXT(INT(O43),"00")</f>
        <v>01</v>
      </c>
      <c r="Q43" s="38" t="str">
        <f>TEXT((O43-P43)*60,"00")</f>
        <v>09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09</v>
      </c>
      <c r="U43" s="40" t="str">
        <f>IF(L43="",IF(G43&gt;0,"W","E"),"")</f>
        <v>W</v>
      </c>
      <c r="V43" s="44"/>
      <c r="W43" s="22">
        <f>IF(S43="due",90*(I43+K43),S43+T43/60)</f>
        <v>1.1499999999999999</v>
      </c>
      <c r="X43" s="22">
        <f>IF(R43="",W43,IF(R43="N",IF(U43="E",180+W43,180-W43),IF(U43="E",360-W43,W43)))</f>
        <v>1.1499999999999999</v>
      </c>
      <c r="Y43" s="22">
        <f>RADIANS(X43)</f>
        <v>2.007128639793479E-2</v>
      </c>
      <c r="Z43" s="64"/>
      <c r="AA43" s="58">
        <f>-M43*COS(Y43)</f>
        <v>-24.83003141259282</v>
      </c>
      <c r="AB43" s="58">
        <f>-M43*SIN(Y43)</f>
        <v>-0.4984376064990278</v>
      </c>
      <c r="AC43" s="64"/>
      <c r="AD43" s="82">
        <f>$AA$40/$M$40*M43</f>
        <v>-2.6227210078737663E-4</v>
      </c>
      <c r="AE43" s="82">
        <f>$AB$40/$M$40*M43</f>
        <v>-5.9163216954242158E-5</v>
      </c>
      <c r="AF43" s="22">
        <f t="shared" si="0"/>
        <v>-24.829769140492033</v>
      </c>
      <c r="AG43" s="22">
        <f t="shared" si="0"/>
        <v>-0.49837844328207354</v>
      </c>
      <c r="AH43" s="64"/>
      <c r="AI43" s="25">
        <f>A43</f>
        <v>2</v>
      </c>
      <c r="AJ43" s="82">
        <f t="shared" si="1"/>
        <v>720924.33046117297</v>
      </c>
      <c r="AK43" s="82">
        <f t="shared" si="1"/>
        <v>459219.88066745544</v>
      </c>
      <c r="AL43" s="66"/>
      <c r="AM43" s="9" t="str">
        <f>IF(A44=0,A43&amp;" - 1",A43&amp;" - "&amp;A44)</f>
        <v>2 - 3</v>
      </c>
      <c r="AN43" s="18">
        <f>AN42+F42+F43</f>
        <v>26.869999999995343</v>
      </c>
      <c r="AO43" s="18">
        <f>AN43*G43</f>
        <v>13.434999999997672</v>
      </c>
      <c r="AP43" s="9" t="str">
        <f>D43&amp;","&amp;C43</f>
        <v>459219.87,720924.44</v>
      </c>
    </row>
    <row r="44" spans="1:44" s="46" customFormat="1">
      <c r="A44" s="20">
        <f>A43+1</f>
        <v>3</v>
      </c>
      <c r="B44" s="44"/>
      <c r="C44" s="60">
        <v>720899.61</v>
      </c>
      <c r="D44" s="60">
        <v>459219.37</v>
      </c>
      <c r="E44" s="79"/>
      <c r="F44" s="72">
        <f>IF(C45=0,C44-$C$42,C44-C45)</f>
        <v>2.9299999999348074</v>
      </c>
      <c r="G44" s="72">
        <f>IF(D45=0,D44-$D$42,D44-D45)</f>
        <v>3.0599999999976717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4.2365670063866236</v>
      </c>
      <c r="N44" s="22">
        <f>IF(F44=0,,ATAN(G44/F44))</f>
        <v>0.80709759499334388</v>
      </c>
      <c r="O44" s="22">
        <f>ABS(DEGREES(N44))</f>
        <v>46.243285848277644</v>
      </c>
      <c r="P44" s="24" t="str">
        <f>TEXT(INT(O44),"00")</f>
        <v>46</v>
      </c>
      <c r="Q44" s="25" t="str">
        <f>TEXT((O44-P44)*60,"00")</f>
        <v>15</v>
      </c>
      <c r="R44" s="23" t="str">
        <f>IF(L44="",IF(F44&gt;0,"S","N"),"")</f>
        <v>S</v>
      </c>
      <c r="S44" s="25" t="str">
        <f>IF(L44="",IF(INT(Q44)=60,INT(P44+1),P44),"due")</f>
        <v>46</v>
      </c>
      <c r="T44" s="25" t="str">
        <f>IF(L44="",IF(INT(Q44)=60,"00",Q44),L44)</f>
        <v>15</v>
      </c>
      <c r="U44" s="24" t="str">
        <f>IF(L44="",IF(G44&gt;0,"W","E"),"")</f>
        <v>W</v>
      </c>
      <c r="V44" s="44"/>
      <c r="W44" s="22">
        <f>IF(S44="due",90*(I44+K44),S44+T44/60)</f>
        <v>46.25</v>
      </c>
      <c r="X44" s="22">
        <f>IF(R44="",W44,IF(R44="N",IF(U44="E",180+W44,180-W44),IF(U44="E",360-W44,W44)))</f>
        <v>46.25</v>
      </c>
      <c r="Y44" s="22">
        <f>RADIANS(X44)</f>
        <v>0.80721477904737737</v>
      </c>
      <c r="Z44" s="64"/>
      <c r="AA44" s="58">
        <f>-M44*COS(Y44)</f>
        <v>-2.9296413966127552</v>
      </c>
      <c r="AB44" s="58">
        <f>-M44*SIN(Y44)</f>
        <v>-3.0603433282650792</v>
      </c>
      <c r="AC44" s="64"/>
      <c r="AD44" s="82">
        <f>$AA$40/$M$40*M44</f>
        <v>-4.4740560504440077E-5</v>
      </c>
      <c r="AE44" s="82">
        <f>$AB$40/$M$40*M44</f>
        <v>-1.0092554563874483E-5</v>
      </c>
      <c r="AF44" s="22">
        <f>AA44-AD44</f>
        <v>-2.9295966560522508</v>
      </c>
      <c r="AG44" s="22">
        <f>AB44-AE44</f>
        <v>-3.0603332357105151</v>
      </c>
      <c r="AH44" s="64"/>
      <c r="AI44" s="25">
        <f>A44</f>
        <v>3</v>
      </c>
      <c r="AJ44" s="82">
        <f t="shared" si="1"/>
        <v>720899.50069203251</v>
      </c>
      <c r="AK44" s="82">
        <f t="shared" si="1"/>
        <v>459219.38228901214</v>
      </c>
      <c r="AL44" s="66"/>
      <c r="AM44" s="9" t="str">
        <f>IF(A45=0,A44&amp;" - 1",A44&amp;" - "&amp;A45)</f>
        <v>3 - 4</v>
      </c>
      <c r="AN44" s="18">
        <f>AN43+F43+F44</f>
        <v>54.629999999888241</v>
      </c>
      <c r="AO44" s="18">
        <f>AN44*G44</f>
        <v>167.16779999953081</v>
      </c>
      <c r="AP44" s="9" t="str">
        <f>D44&amp;","&amp;C44</f>
        <v>459219.37,720899.61</v>
      </c>
    </row>
    <row r="45" spans="1:44" s="46" customFormat="1">
      <c r="A45" s="20">
        <f t="shared" ref="A45:A46" si="2">A44+1</f>
        <v>4</v>
      </c>
      <c r="B45" s="44"/>
      <c r="C45" s="60">
        <v>720896.68</v>
      </c>
      <c r="D45" s="60">
        <v>459216.31</v>
      </c>
      <c r="E45" s="79"/>
      <c r="F45" s="72">
        <f t="shared" ref="F45:F46" si="3">IF(C46=0,C45-$C$42,C45-C46)</f>
        <v>-0.9599999999627471</v>
      </c>
      <c r="G45" s="72">
        <f t="shared" ref="G45:G46" si="4">IF(D46=0,D45-$D$42,D45-D46)</f>
        <v>46.21999999997206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46.229968635046092</v>
      </c>
      <c r="N45" s="22">
        <f t="shared" ref="N45:N46" si="11">IF(F45=0,,ATAN(G45/F45))</f>
        <v>-1.5500290834606578</v>
      </c>
      <c r="O45" s="22">
        <f t="shared" ref="O45:O46" si="12">ABS(DEGREES(N45))</f>
        <v>88.810124604826925</v>
      </c>
      <c r="P45" s="24" t="str">
        <f t="shared" ref="P45:P46" si="13">TEXT(INT(O45),"00")</f>
        <v>88</v>
      </c>
      <c r="Q45" s="25" t="str">
        <f t="shared" ref="Q45:Q46" si="14">TEXT((O45-P45)*60,"00")</f>
        <v>49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49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88.816666666666663</v>
      </c>
      <c r="X45" s="22">
        <f t="shared" ref="X45:X46" si="20">IF(R45="",W45,IF(R45="N",IF(U45="E",180+W45,180-W45),IF(U45="E",360-W45,W45)))</f>
        <v>91.183333333333337</v>
      </c>
      <c r="Y45" s="22">
        <f t="shared" ref="Y45:Y46" si="21">RADIANS(X45)</f>
        <v>1.5914493896101629</v>
      </c>
      <c r="Z45" s="64"/>
      <c r="AA45" s="58">
        <f t="shared" ref="AA45:AA46" si="22">-M45*COS(Y45)</f>
        <v>0.95472257012945172</v>
      </c>
      <c r="AB45" s="58">
        <f t="shared" ref="AB45:AB46" si="23">-M45*SIN(Y45)</f>
        <v>-46.220109311980544</v>
      </c>
      <c r="AC45" s="64"/>
      <c r="AD45" s="82">
        <f t="shared" ref="AD45:AD46" si="24">$AA$40/$M$40*M45</f>
        <v>-4.8821479884930479E-4</v>
      </c>
      <c r="AE45" s="82">
        <f t="shared" ref="AE45:AE46" si="25">$AB$40/$M$40*M45</f>
        <v>-1.101312643543798E-4</v>
      </c>
      <c r="AF45" s="22">
        <f t="shared" ref="AF45:AF46" si="26">AA45-AD45</f>
        <v>0.95521078492830103</v>
      </c>
      <c r="AG45" s="22">
        <f t="shared" ref="AG45:AG46" si="27">AB45-AE45</f>
        <v>-46.219999180716187</v>
      </c>
      <c r="AH45" s="64"/>
      <c r="AI45" s="25">
        <f t="shared" ref="AI45:AI46" si="28">A45</f>
        <v>4</v>
      </c>
      <c r="AJ45" s="82">
        <f t="shared" ref="AJ45:AJ46" si="29">AJ44+AF44</f>
        <v>720896.57109537651</v>
      </c>
      <c r="AK45" s="82">
        <f t="shared" ref="AK45:AK46" si="30">AK44+AG44</f>
        <v>459216.32195577642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56.599999999860302</v>
      </c>
      <c r="AO45" s="18">
        <f t="shared" ref="AO45:AO46" si="33">AN45*G45</f>
        <v>2616.0519999919616</v>
      </c>
      <c r="AP45" s="9" t="str">
        <f t="shared" ref="AP45:AP46" si="34">D45&amp;","&amp;C45</f>
        <v>459216.31,720896.68</v>
      </c>
    </row>
    <row r="46" spans="1:44" s="46" customFormat="1">
      <c r="A46" s="20">
        <f t="shared" si="2"/>
        <v>5</v>
      </c>
      <c r="B46" s="44"/>
      <c r="C46" s="60">
        <v>720897.64</v>
      </c>
      <c r="D46" s="60">
        <v>459170.09</v>
      </c>
      <c r="E46" s="79"/>
      <c r="F46" s="72">
        <f t="shared" si="3"/>
        <v>-27.819999999948777</v>
      </c>
      <c r="G46" s="72">
        <f t="shared" si="4"/>
        <v>-0.55999999999767169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27.825635662049976</v>
      </c>
      <c r="N46" s="22">
        <f t="shared" si="11"/>
        <v>2.0126685204093674E-2</v>
      </c>
      <c r="O46" s="22">
        <f t="shared" si="12"/>
        <v>1.1531741177829675</v>
      </c>
      <c r="P46" s="24" t="str">
        <f t="shared" si="13"/>
        <v>01</v>
      </c>
      <c r="Q46" s="25" t="str">
        <f t="shared" si="14"/>
        <v>09</v>
      </c>
      <c r="R46" s="23" t="str">
        <f t="shared" si="15"/>
        <v>N</v>
      </c>
      <c r="S46" s="25" t="str">
        <f t="shared" si="16"/>
        <v>01</v>
      </c>
      <c r="T46" s="25" t="str">
        <f t="shared" si="17"/>
        <v>09</v>
      </c>
      <c r="U46" s="24" t="str">
        <f t="shared" si="18"/>
        <v>E</v>
      </c>
      <c r="V46" s="44"/>
      <c r="W46" s="22">
        <f t="shared" si="19"/>
        <v>1.1499999999999999</v>
      </c>
      <c r="X46" s="22">
        <f t="shared" si="20"/>
        <v>181.15</v>
      </c>
      <c r="Y46" s="22">
        <f t="shared" si="21"/>
        <v>3.161663939987728</v>
      </c>
      <c r="Z46" s="64"/>
      <c r="AA46" s="58">
        <f t="shared" si="22"/>
        <v>27.820030980590033</v>
      </c>
      <c r="AB46" s="58">
        <f t="shared" si="23"/>
        <v>0.55845880435179396</v>
      </c>
      <c r="AC46" s="64"/>
      <c r="AD46" s="82">
        <f t="shared" si="24"/>
        <v>-2.9385456055237982E-4</v>
      </c>
      <c r="AE46" s="82">
        <f t="shared" si="25"/>
        <v>-6.6287573351342556E-5</v>
      </c>
      <c r="AF46" s="22">
        <f t="shared" si="26"/>
        <v>27.820324835150586</v>
      </c>
      <c r="AG46" s="22">
        <f t="shared" si="27"/>
        <v>0.55852509192514532</v>
      </c>
      <c r="AH46" s="64"/>
      <c r="AI46" s="25">
        <f t="shared" si="28"/>
        <v>5</v>
      </c>
      <c r="AJ46" s="82">
        <f t="shared" si="29"/>
        <v>720897.52630616142</v>
      </c>
      <c r="AK46" s="82">
        <f t="shared" si="30"/>
        <v>459170.10195659572</v>
      </c>
      <c r="AL46" s="66"/>
      <c r="AM46" s="9" t="str">
        <f t="shared" si="31"/>
        <v>5 - 1</v>
      </c>
      <c r="AN46" s="18">
        <f t="shared" si="32"/>
        <v>27.819999999948777</v>
      </c>
      <c r="AO46" s="18">
        <f t="shared" si="33"/>
        <v>-15.579199999906542</v>
      </c>
      <c r="AP46" s="9" t="str">
        <f t="shared" si="34"/>
        <v>459170.09,720897.64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97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58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71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98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99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2525.5976999980981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1262.798849999049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6.3762442560681845E-3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22570.461974502123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23000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23000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143.91477852172454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-6.2458157231333189E-3</v>
      </c>
      <c r="AB40" s="91">
        <f>SUM(AB42:AB65536)</f>
        <v>1.2830731723885158E-3</v>
      </c>
      <c r="AC40" s="91"/>
      <c r="AD40" s="91">
        <f>SUM(AD42:AD65536)</f>
        <v>-6.2458157231333172E-3</v>
      </c>
      <c r="AE40" s="91">
        <f>SUM(AE42:AE65536)</f>
        <v>1.2830731723885158E-3</v>
      </c>
      <c r="AF40" s="91">
        <f>SUM(AF42:AF65536)</f>
        <v>0</v>
      </c>
      <c r="AG40" s="91">
        <f>SUM(AG42:AG65536)</f>
        <v>6.2172489379008766E-15</v>
      </c>
      <c r="AH40" s="92"/>
      <c r="AI40" s="93">
        <v>1</v>
      </c>
      <c r="AJ40" s="92">
        <f>AJ44+AF44</f>
        <v>721105.62574727344</v>
      </c>
      <c r="AK40" s="92">
        <f>AK44+AG44</f>
        <v>459233.50139712909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92.630000000004657</v>
      </c>
      <c r="G41" s="72">
        <f>IF(D42=0,D41-$D$41,D41-D42)</f>
        <v>3216.109999999986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3217.4436823353894</v>
      </c>
      <c r="N41" s="36">
        <f>IF(F41=0,,ATAN(G41/F41))</f>
        <v>1.5420024114552655</v>
      </c>
      <c r="O41" s="36">
        <f>ABS(DEGREES(N41))</f>
        <v>88.350230175382137</v>
      </c>
      <c r="P41" s="37" t="str">
        <f>TEXT(INT(O41),"00")</f>
        <v>88</v>
      </c>
      <c r="Q41" s="38" t="str">
        <f>TEXT((O41-P41)*60,"00")</f>
        <v>21</v>
      </c>
      <c r="R41" s="39" t="str">
        <f>IF(L41="",IF(F41&gt;0,"S","N"),"")</f>
        <v>S</v>
      </c>
      <c r="S41" s="25" t="str">
        <f>IF(L41="",IF(INT(Q41)=60,INT(P41+1),P41),"due")</f>
        <v>88</v>
      </c>
      <c r="T41" s="38" t="str">
        <f>IF(L41="",IF(INT(Q41)=60,"00",Q41),L41)</f>
        <v>21</v>
      </c>
      <c r="U41" s="40" t="str">
        <f>IF(L41="",IF(G41&gt;0,"W","E"),"")</f>
        <v>W</v>
      </c>
      <c r="V41" s="41"/>
      <c r="W41" s="22">
        <f>IF(S41="due",90*(I41+K41),S41+T41/60)</f>
        <v>88.35</v>
      </c>
      <c r="X41" s="22">
        <f>IF(R41="",W41,IF(R41="N",IF(U41="E",180+W41,180-W41),IF(U41="E",360-W41,W41)))</f>
        <v>88.35</v>
      </c>
      <c r="Y41" s="22">
        <f>RADIANS(X41)</f>
        <v>1.5419983941369901</v>
      </c>
      <c r="Z41" s="64"/>
      <c r="AA41" s="58">
        <f>-M41*COS(Y41)</f>
        <v>-92.642920136735569</v>
      </c>
      <c r="AB41" s="58">
        <f>-M41*SIN(Y41)</f>
        <v>-3216.1096278498417</v>
      </c>
      <c r="AC41" s="64"/>
      <c r="AD41" s="22">
        <v>0</v>
      </c>
      <c r="AE41" s="22">
        <v>0</v>
      </c>
      <c r="AF41" s="22">
        <f t="shared" ref="AF41:AG43" si="0">AA41-AD41</f>
        <v>-92.642920136735569</v>
      </c>
      <c r="AG41" s="22">
        <f t="shared" si="0"/>
        <v>-3216.1096278498417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721135.99</v>
      </c>
      <c r="D42" s="60">
        <v>459234.11</v>
      </c>
      <c r="E42" s="79"/>
      <c r="F42" s="72">
        <f>IF(C43=0,C42-$C$42,C42-C43)</f>
        <v>0.83999999996740371</v>
      </c>
      <c r="G42" s="72">
        <f>IF(D43=0,D42-$D$42,D42-D43)</f>
        <v>-41.450000000011642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41.458510585896718</v>
      </c>
      <c r="N42" s="36">
        <f>IF(F42=0,,ATAN(G42/F42))</f>
        <v>-1.5505337203698293</v>
      </c>
      <c r="O42" s="36">
        <f>ABS(DEGREES(N42))</f>
        <v>88.839038169908974</v>
      </c>
      <c r="P42" s="37" t="str">
        <f>TEXT(INT(O42),"00")</f>
        <v>88</v>
      </c>
      <c r="Q42" s="38" t="str">
        <f>TEXT((O42-P42)*60,"00")</f>
        <v>50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50</v>
      </c>
      <c r="U42" s="40" t="str">
        <f>IF(L42="",IF(G42&gt;0,"W","E"),"")</f>
        <v>E</v>
      </c>
      <c r="V42" s="44"/>
      <c r="W42" s="22">
        <f>IF(S42="due",90*(I42+K42),S42+T42/60)</f>
        <v>88.833333333333329</v>
      </c>
      <c r="X42" s="22">
        <f>IF(R42="",W42,IF(R42="N",IF(U42="E",180+W42,180-W42),IF(U42="E",360-W42,W42)))</f>
        <v>271.16666666666669</v>
      </c>
      <c r="Y42" s="22">
        <f>RADIANS(X42)</f>
        <v>4.7327511549912904</v>
      </c>
      <c r="Z42" s="64"/>
      <c r="AA42" s="58">
        <f>-M42*COS(Y42)</f>
        <v>-0.84412709692132848</v>
      </c>
      <c r="AB42" s="58">
        <f>-M42*SIN(Y42)</f>
        <v>41.449916157275318</v>
      </c>
      <c r="AC42" s="64"/>
      <c r="AD42" s="82">
        <f>$AA$40/$M$40*M42</f>
        <v>-1.7992746814115023E-3</v>
      </c>
      <c r="AE42" s="82">
        <f>$AB$40/$M$40*M42</f>
        <v>3.6962362897233284E-4</v>
      </c>
      <c r="AF42" s="22">
        <f t="shared" si="0"/>
        <v>-0.84232782223991698</v>
      </c>
      <c r="AG42" s="22">
        <f t="shared" si="0"/>
        <v>41.449546533646348</v>
      </c>
      <c r="AH42" s="63"/>
      <c r="AI42" s="38">
        <f>A42</f>
        <v>1</v>
      </c>
      <c r="AJ42" s="82">
        <f t="shared" ref="AJ42:AK44" si="1">AJ41+AF41</f>
        <v>721135.97707986331</v>
      </c>
      <c r="AK42" s="82">
        <f t="shared" si="1"/>
        <v>459234.11037215014</v>
      </c>
      <c r="AL42" s="66"/>
      <c r="AM42" s="9" t="str">
        <f>IF(A43=0,A42&amp;" - 1",A42&amp;" - "&amp;A43)</f>
        <v>1 - 2</v>
      </c>
      <c r="AN42" s="18">
        <f>F42</f>
        <v>0.83999999996740371</v>
      </c>
      <c r="AO42" s="18">
        <f>AN42*G42</f>
        <v>-34.817999998658664</v>
      </c>
      <c r="AP42" s="9" t="str">
        <f>D42&amp;","&amp;C42</f>
        <v>459234.11,721135.99</v>
      </c>
    </row>
    <row r="43" spans="1:44">
      <c r="A43" s="20">
        <f>A42+1</f>
        <v>2</v>
      </c>
      <c r="B43" s="44"/>
      <c r="C43" s="60">
        <v>721135.15</v>
      </c>
      <c r="D43" s="60">
        <v>459275.56</v>
      </c>
      <c r="E43" s="79"/>
      <c r="F43" s="72">
        <f>IF(C44=0,C43-$C$42,C43-C44)</f>
        <v>30.349999999976717</v>
      </c>
      <c r="G43" s="72">
        <f>IF(D44=0,D43-$D$42,D43-D44)</f>
        <v>0.32000000000698492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30.351686938267388</v>
      </c>
      <c r="N43" s="36">
        <f>IF(F43=0,,ATAN(G43/F43))</f>
        <v>1.0543266649172496E-2</v>
      </c>
      <c r="O43" s="36">
        <f>ABS(DEGREES(N43))</f>
        <v>0.60408468127862158</v>
      </c>
      <c r="P43" s="37" t="str">
        <f>TEXT(INT(O43),"00")</f>
        <v>00</v>
      </c>
      <c r="Q43" s="38" t="str">
        <f>TEXT((O43-P43)*60,"00")</f>
        <v>36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36</v>
      </c>
      <c r="U43" s="40" t="str">
        <f>IF(L43="",IF(G43&gt;0,"W","E"),"")</f>
        <v>W</v>
      </c>
      <c r="V43" s="44"/>
      <c r="W43" s="22">
        <f>IF(S43="due",90*(I43+K43),S43+T43/60)</f>
        <v>0.6</v>
      </c>
      <c r="X43" s="22">
        <f>IF(R43="",W43,IF(R43="N",IF(U43="E",180+W43,180-W43),IF(U43="E",360-W43,W43)))</f>
        <v>0.6</v>
      </c>
      <c r="Y43" s="22">
        <f>RADIANS(X43)</f>
        <v>1.0471975511965976E-2</v>
      </c>
      <c r="Z43" s="64"/>
      <c r="AA43" s="58">
        <f>-M43*COS(Y43)</f>
        <v>-30.350022736014786</v>
      </c>
      <c r="AB43" s="58">
        <f>-M43*SIN(Y43)</f>
        <v>-0.31783631318141331</v>
      </c>
      <c r="AC43" s="64"/>
      <c r="AD43" s="82">
        <f>$AA$40/$M$40*M43</f>
        <v>-1.3172451463977625E-3</v>
      </c>
      <c r="AE43" s="82">
        <f>$AB$40/$M$40*M43</f>
        <v>2.706006683069532E-4</v>
      </c>
      <c r="AF43" s="22">
        <f t="shared" si="0"/>
        <v>-30.348705490868387</v>
      </c>
      <c r="AG43" s="22">
        <f t="shared" si="0"/>
        <v>-0.31810691384972029</v>
      </c>
      <c r="AH43" s="64"/>
      <c r="AI43" s="25">
        <f>A43</f>
        <v>2</v>
      </c>
      <c r="AJ43" s="82">
        <f t="shared" si="1"/>
        <v>721135.13475204108</v>
      </c>
      <c r="AK43" s="82">
        <f t="shared" si="1"/>
        <v>459275.55991868378</v>
      </c>
      <c r="AL43" s="66"/>
      <c r="AM43" s="9" t="str">
        <f>IF(A44=0,A43&amp;" - 1",A43&amp;" - "&amp;A44)</f>
        <v>2 - 3</v>
      </c>
      <c r="AN43" s="18">
        <f>AN42+F42+F43</f>
        <v>32.029999999911524</v>
      </c>
      <c r="AO43" s="18">
        <f>AN43*G43</f>
        <v>10.249600000195414</v>
      </c>
      <c r="AP43" s="9" t="str">
        <f>D43&amp;","&amp;C43</f>
        <v>459275.56,721135.15</v>
      </c>
    </row>
    <row r="44" spans="1:44" s="46" customFormat="1">
      <c r="A44" s="20">
        <f>A43+1</f>
        <v>3</v>
      </c>
      <c r="B44" s="44"/>
      <c r="C44" s="60">
        <v>721104.8</v>
      </c>
      <c r="D44" s="60">
        <v>459275.24</v>
      </c>
      <c r="E44" s="79"/>
      <c r="F44" s="72">
        <f>IF(C45=0,C44-$C$42,C44-C45)</f>
        <v>-0.83999999996740371</v>
      </c>
      <c r="G44" s="72">
        <f>IF(D45=0,D44-$D$42,D44-D45)</f>
        <v>41.739999999990687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41.748451468278049</v>
      </c>
      <c r="N44" s="22">
        <f>IF(F44=0,,ATAN(G44/F44))</f>
        <v>-1.550674462207793</v>
      </c>
      <c r="O44" s="22">
        <f>ABS(DEGREES(N44))</f>
        <v>88.847102083225224</v>
      </c>
      <c r="P44" s="24" t="str">
        <f>TEXT(INT(O44),"00")</f>
        <v>88</v>
      </c>
      <c r="Q44" s="25" t="str">
        <f>TEXT((O44-P44)*60,"00")</f>
        <v>51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51</v>
      </c>
      <c r="U44" s="24" t="str">
        <f>IF(L44="",IF(G44&gt;0,"W","E"),"")</f>
        <v>W</v>
      </c>
      <c r="V44" s="44"/>
      <c r="W44" s="22">
        <f>IF(S44="due",90*(I44+K44),S44+T44/60)</f>
        <v>88.85</v>
      </c>
      <c r="X44" s="22">
        <f>IF(R44="",W44,IF(R44="N",IF(U44="E",180+W44,180-W44),IF(U44="E",360-W44,W44)))</f>
        <v>91.15</v>
      </c>
      <c r="Y44" s="22">
        <f>RADIANS(X44)</f>
        <v>1.5908676131928314</v>
      </c>
      <c r="Z44" s="64"/>
      <c r="AA44" s="58">
        <f>-M44*COS(Y44)</f>
        <v>0.83788886527797912</v>
      </c>
      <c r="AB44" s="58">
        <f>-M44*SIN(Y44)</f>
        <v>-41.740042432280909</v>
      </c>
      <c r="AC44" s="64"/>
      <c r="AD44" s="82">
        <f>$AA$40/$M$40*M44</f>
        <v>-1.8118579431206749E-3</v>
      </c>
      <c r="AE44" s="82">
        <f>$AB$40/$M$40*M44</f>
        <v>3.7220859885230933E-4</v>
      </c>
      <c r="AF44" s="22">
        <f>AA44-AD44</f>
        <v>0.83970072322109979</v>
      </c>
      <c r="AG44" s="22">
        <f>AB44-AE44</f>
        <v>-41.740414640879763</v>
      </c>
      <c r="AH44" s="64"/>
      <c r="AI44" s="25">
        <f>A44</f>
        <v>3</v>
      </c>
      <c r="AJ44" s="82">
        <f t="shared" si="1"/>
        <v>721104.78604655026</v>
      </c>
      <c r="AK44" s="82">
        <f t="shared" si="1"/>
        <v>459275.24181176996</v>
      </c>
      <c r="AL44" s="66"/>
      <c r="AM44" s="9" t="str">
        <f>IF(A45=0,A44&amp;" - 1",A44&amp;" - "&amp;A45)</f>
        <v>3 - 4</v>
      </c>
      <c r="AN44" s="18">
        <f>AN43+F43+F44</f>
        <v>61.539999999920838</v>
      </c>
      <c r="AO44" s="18">
        <f>AN44*G44</f>
        <v>2568.6795999961228</v>
      </c>
      <c r="AP44" s="9" t="str">
        <f>D44&amp;","&amp;C44</f>
        <v>459275.24,721104.8</v>
      </c>
    </row>
    <row r="45" spans="1:44" s="46" customFormat="1">
      <c r="A45" s="20">
        <f>A44+1</f>
        <v>4</v>
      </c>
      <c r="B45" s="44"/>
      <c r="C45" s="60">
        <v>721105.64</v>
      </c>
      <c r="D45" s="60">
        <v>459233.5</v>
      </c>
      <c r="E45" s="79"/>
      <c r="F45" s="72">
        <f>IF(C46=0,C45-$C$42,C45-C46)</f>
        <v>-30.349999999976717</v>
      </c>
      <c r="G45" s="72">
        <f>IF(D46=0,D45-$D$42,D45-D46)</f>
        <v>-0.60999999998603016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30.356129529282381</v>
      </c>
      <c r="N45" s="22">
        <f>IF(F45=0,,ATAN(G45/F45))</f>
        <v>2.0096141041700748E-2</v>
      </c>
      <c r="O45" s="22">
        <f>ABS(DEGREES(N45))</f>
        <v>1.1514240661890907</v>
      </c>
      <c r="P45" s="24" t="str">
        <f>TEXT(INT(O45),"00")</f>
        <v>01</v>
      </c>
      <c r="Q45" s="25" t="str">
        <f>TEXT((O45-P45)*60,"00")</f>
        <v>09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09</v>
      </c>
      <c r="U45" s="24" t="str">
        <f>IF(L45="",IF(G45&gt;0,"W","E"),"")</f>
        <v>E</v>
      </c>
      <c r="V45" s="44"/>
      <c r="W45" s="22">
        <f>IF(S45="due",90*(I45+K45),S45+T45/60)</f>
        <v>1.1499999999999999</v>
      </c>
      <c r="X45" s="22">
        <f>IF(R45="",W45,IF(R45="N",IF(U45="E",180+W45,180-W45),IF(U45="E",360-W45,W45)))</f>
        <v>181.15</v>
      </c>
      <c r="Y45" s="22">
        <f>RADIANS(X45)</f>
        <v>3.161663939987728</v>
      </c>
      <c r="Z45" s="64"/>
      <c r="AA45" s="58">
        <f>-M45*COS(Y45)</f>
        <v>30.350015151935004</v>
      </c>
      <c r="AB45" s="58">
        <f>-M45*SIN(Y45)</f>
        <v>0.60924566135939573</v>
      </c>
      <c r="AC45" s="64"/>
      <c r="AD45" s="82">
        <f>$AA$40/$M$40*M45</f>
        <v>-1.3174379522033783E-3</v>
      </c>
      <c r="AE45" s="82">
        <f>$AB$40/$M$40*M45</f>
        <v>2.7064027625692044E-4</v>
      </c>
      <c r="AF45" s="22">
        <f>AA45-AD45</f>
        <v>30.351332589887207</v>
      </c>
      <c r="AG45" s="22">
        <f>AB45-AE45</f>
        <v>0.60897502108313883</v>
      </c>
      <c r="AH45" s="64"/>
      <c r="AI45" s="25">
        <f>A45</f>
        <v>4</v>
      </c>
      <c r="AJ45" s="82">
        <f t="shared" ref="AJ45" si="2">AJ44+AF44</f>
        <v>721105.62574727344</v>
      </c>
      <c r="AK45" s="82">
        <f t="shared" ref="AK45" si="3">AK44+AG44</f>
        <v>459233.50139712909</v>
      </c>
      <c r="AL45" s="66"/>
      <c r="AM45" s="9" t="str">
        <f>IF(A46=0,A45&amp;" - 1",A45&amp;" - "&amp;A46)</f>
        <v>4 - 1</v>
      </c>
      <c r="AN45" s="18">
        <f>AN44+F44+F45</f>
        <v>30.349999999976717</v>
      </c>
      <c r="AO45" s="18">
        <f>AN45*G45</f>
        <v>-18.513499999561812</v>
      </c>
      <c r="AP45" s="9" t="str">
        <f>D45&amp;","&amp;C45</f>
        <v>459233.5,721105.64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71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72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73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2842.0751999961699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1421.0375999980849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6.5964456591445786E-3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23705.167621661894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24000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24000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156.36985005720621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-4.4949096053308324E-3</v>
      </c>
      <c r="AB40" s="91">
        <f>SUM(AB42:AB65536)</f>
        <v>-4.8279273994077387E-3</v>
      </c>
      <c r="AC40" s="91"/>
      <c r="AD40" s="91">
        <f>SUM(AD42:AD65536)</f>
        <v>-4.4949096053308324E-3</v>
      </c>
      <c r="AE40" s="91">
        <f>SUM(AE42:AE65536)</f>
        <v>-4.8279273994077396E-3</v>
      </c>
      <c r="AF40" s="91">
        <f>SUM(AF42:AF65536)</f>
        <v>0</v>
      </c>
      <c r="AG40" s="91">
        <f>SUM(AG42:AG65536)</f>
        <v>6.106226635438361E-15</v>
      </c>
      <c r="AH40" s="92"/>
      <c r="AI40" s="93">
        <v>1</v>
      </c>
      <c r="AJ40" s="92">
        <f>AJ44+AF44</f>
        <v>720888.41996681667</v>
      </c>
      <c r="AK40" s="92">
        <f>AK44+AG44</f>
        <v>459121.76046552596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368.97999999998137</v>
      </c>
      <c r="G41" s="72">
        <f>IF(D42=0,D41-$D$41,D41-D42)</f>
        <v>3280.8999999999651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3301.5831127505721</v>
      </c>
      <c r="N41" s="36">
        <f>IF(F41=0,,ATAN(G41/F41))</f>
        <v>1.4588038589589314</v>
      </c>
      <c r="O41" s="36">
        <f>ABS(DEGREES(N41))</f>
        <v>83.583304255744579</v>
      </c>
      <c r="P41" s="37" t="str">
        <f>TEXT(INT(O41),"00")</f>
        <v>83</v>
      </c>
      <c r="Q41" s="38" t="str">
        <f>TEXT((O41-P41)*60,"00")</f>
        <v>35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35</v>
      </c>
      <c r="U41" s="40" t="str">
        <f>IF(L41="",IF(G41&gt;0,"W","E"),"")</f>
        <v>W</v>
      </c>
      <c r="V41" s="41"/>
      <c r="W41" s="22">
        <f>IF(S41="due",90*(I41+K41),S41+T41/60)</f>
        <v>83.583333333333329</v>
      </c>
      <c r="X41" s="22">
        <f>IF(R41="",W41,IF(R41="N",IF(U41="E",180+W41,180-W41),IF(U41="E",360-W41,W41)))</f>
        <v>83.583333333333329</v>
      </c>
      <c r="Y41" s="22">
        <f>RADIANS(X41)</f>
        <v>1.4588043664585937</v>
      </c>
      <c r="Z41" s="64"/>
      <c r="AA41" s="58">
        <f>-M41*COS(Y41)</f>
        <v>-368.97833494429193</v>
      </c>
      <c r="AB41" s="58">
        <f>-M41*SIN(Y41)</f>
        <v>-3280.9001872567678</v>
      </c>
      <c r="AC41" s="64"/>
      <c r="AD41" s="22">
        <v>0</v>
      </c>
      <c r="AE41" s="22">
        <v>0</v>
      </c>
      <c r="AF41" s="22">
        <f t="shared" ref="AF41:AG43" si="0">AA41-AD41</f>
        <v>-368.97833494429193</v>
      </c>
      <c r="AG41" s="22">
        <f t="shared" si="0"/>
        <v>-3280.9001872567678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720859.64</v>
      </c>
      <c r="D42" s="60">
        <v>459169.32</v>
      </c>
      <c r="E42" s="79"/>
      <c r="F42" s="72">
        <f>IF(C43=0,C42-$C$42,C42-C43)</f>
        <v>-1.0300000000279397</v>
      </c>
      <c r="G42" s="72">
        <f>IF(D43=0,D42-$D$42,D42-D43)</f>
        <v>51.119999999995343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51.130375512014197</v>
      </c>
      <c r="N42" s="36">
        <f>IF(F42=0,,ATAN(G42/F42))</f>
        <v>-1.5506503829115752</v>
      </c>
      <c r="O42" s="36">
        <f>ABS(DEGREES(N42))</f>
        <v>88.845722441178296</v>
      </c>
      <c r="P42" s="37" t="str">
        <f>TEXT(INT(O42),"00")</f>
        <v>88</v>
      </c>
      <c r="Q42" s="38" t="str">
        <f>TEXT((O42-P42)*60,"00")</f>
        <v>51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51</v>
      </c>
      <c r="U42" s="40" t="str">
        <f>IF(L42="",IF(G42&gt;0,"W","E"),"")</f>
        <v>W</v>
      </c>
      <c r="V42" s="44"/>
      <c r="W42" s="22">
        <f>IF(S42="due",90*(I42+K42),S42+T42/60)</f>
        <v>88.85</v>
      </c>
      <c r="X42" s="22">
        <f>IF(R42="",W42,IF(R42="N",IF(U42="E",180+W42,180-W42),IF(U42="E",360-W42,W42)))</f>
        <v>91.15</v>
      </c>
      <c r="Y42" s="22">
        <f>RADIANS(X42)</f>
        <v>1.5908676131928314</v>
      </c>
      <c r="Z42" s="64"/>
      <c r="AA42" s="58">
        <f>-M42*COS(Y42)</f>
        <v>1.026183506508046</v>
      </c>
      <c r="AB42" s="58">
        <f>-M42*SIN(Y42)</f>
        <v>-51.120076754740417</v>
      </c>
      <c r="AC42" s="64"/>
      <c r="AD42" s="82">
        <f>$AA$40/$M$40*M42</f>
        <v>-1.4697616959346415E-3</v>
      </c>
      <c r="AE42" s="82">
        <f>$AB$40/$M$40*M42</f>
        <v>-1.5786530509951317E-3</v>
      </c>
      <c r="AF42" s="22">
        <f t="shared" si="0"/>
        <v>1.0276532682039807</v>
      </c>
      <c r="AG42" s="22">
        <f t="shared" si="0"/>
        <v>-51.118498101689418</v>
      </c>
      <c r="AH42" s="63"/>
      <c r="AI42" s="38">
        <f>A42</f>
        <v>1</v>
      </c>
      <c r="AJ42" s="82">
        <f t="shared" ref="AJ42:AK44" si="1">AJ41+AF41</f>
        <v>720859.64166505565</v>
      </c>
      <c r="AK42" s="82">
        <f t="shared" si="1"/>
        <v>459169.31981274323</v>
      </c>
      <c r="AL42" s="66"/>
      <c r="AM42" s="9" t="str">
        <f>IF(A43=0,A42&amp;" - 1",A42&amp;" - "&amp;A43)</f>
        <v>1 - 2</v>
      </c>
      <c r="AN42" s="18">
        <f>F42</f>
        <v>-1.0300000000279397</v>
      </c>
      <c r="AO42" s="18">
        <f>AN42*G42</f>
        <v>-52.653600001423477</v>
      </c>
      <c r="AP42" s="9" t="str">
        <f>D42&amp;","&amp;C42</f>
        <v>459169.32,720859.64</v>
      </c>
    </row>
    <row r="43" spans="1:44">
      <c r="A43" s="20">
        <f>A42+1</f>
        <v>2</v>
      </c>
      <c r="B43" s="44"/>
      <c r="C43" s="60">
        <v>720860.67</v>
      </c>
      <c r="D43" s="60">
        <v>459118.2</v>
      </c>
      <c r="E43" s="79"/>
      <c r="F43" s="72">
        <f>IF(C44=0,C43-$C$42,C43-C44)</f>
        <v>-24.809999999939464</v>
      </c>
      <c r="G43" s="72">
        <f>IF(D44=0,D43-$D$42,D43-D44)</f>
        <v>-0.5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24.815037779479528</v>
      </c>
      <c r="N43" s="36">
        <f>IF(F43=0,,ATAN(G43/F43))</f>
        <v>2.0150436308828571E-2</v>
      </c>
      <c r="O43" s="36">
        <f>ABS(DEGREES(N43))</f>
        <v>1.1545349558430502</v>
      </c>
      <c r="P43" s="37" t="str">
        <f>TEXT(INT(O43),"00")</f>
        <v>01</v>
      </c>
      <c r="Q43" s="38" t="str">
        <f>TEXT((O43-P43)*60,"00")</f>
        <v>09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09</v>
      </c>
      <c r="U43" s="40" t="str">
        <f>IF(L43="",IF(G43&gt;0,"W","E"),"")</f>
        <v>E</v>
      </c>
      <c r="V43" s="44"/>
      <c r="W43" s="22">
        <f>IF(S43="due",90*(I43+K43),S43+T43/60)</f>
        <v>1.1499999999999999</v>
      </c>
      <c r="X43" s="22">
        <f>IF(R43="",W43,IF(R43="N",IF(U43="E",180+W43,180-W43),IF(U43="E",360-W43,W43)))</f>
        <v>181.15</v>
      </c>
      <c r="Y43" s="22">
        <f>RADIANS(X43)</f>
        <v>3.161663939987728</v>
      </c>
      <c r="Z43" s="64"/>
      <c r="AA43" s="58">
        <f>-M43*COS(Y43)</f>
        <v>24.810039497181162</v>
      </c>
      <c r="AB43" s="58">
        <f>-M43*SIN(Y43)</f>
        <v>0.49803628914660242</v>
      </c>
      <c r="AC43" s="64"/>
      <c r="AD43" s="82">
        <f>$AA$40/$M$40*M43</f>
        <v>-7.1331750737641452E-4</v>
      </c>
      <c r="AE43" s="82">
        <f>$AB$40/$M$40*M43</f>
        <v>-7.6616560525611538E-4</v>
      </c>
      <c r="AF43" s="22">
        <f t="shared" si="0"/>
        <v>24.810752814688538</v>
      </c>
      <c r="AG43" s="22">
        <f t="shared" si="0"/>
        <v>0.49880245475185853</v>
      </c>
      <c r="AH43" s="64"/>
      <c r="AI43" s="25">
        <f>A43</f>
        <v>2</v>
      </c>
      <c r="AJ43" s="82">
        <f t="shared" si="1"/>
        <v>720860.66931832384</v>
      </c>
      <c r="AK43" s="82">
        <f t="shared" si="1"/>
        <v>459118.20131464151</v>
      </c>
      <c r="AL43" s="66"/>
      <c r="AM43" s="9" t="str">
        <f>IF(A44=0,A43&amp;" - 1",A43&amp;" - "&amp;A44)</f>
        <v>2 - 3</v>
      </c>
      <c r="AN43" s="18">
        <f>AN42+F42+F43</f>
        <v>-26.869999999995343</v>
      </c>
      <c r="AO43" s="18">
        <f>AN43*G43</f>
        <v>13.434999999997672</v>
      </c>
      <c r="AP43" s="9" t="str">
        <f>D43&amp;","&amp;C43</f>
        <v>459118.2,720860.67</v>
      </c>
    </row>
    <row r="44" spans="1:44" s="46" customFormat="1">
      <c r="A44" s="20">
        <f>A43+1</f>
        <v>3</v>
      </c>
      <c r="B44" s="44"/>
      <c r="C44" s="60">
        <v>720885.48</v>
      </c>
      <c r="D44" s="60">
        <v>459118.7</v>
      </c>
      <c r="E44" s="79"/>
      <c r="F44" s="72">
        <f>IF(C45=0,C44-$C$42,C44-C45)</f>
        <v>-2.940000000060536</v>
      </c>
      <c r="G44" s="72">
        <f>IF(D45=0,D44-$D$42,D44-D45)</f>
        <v>-3.0599999999976717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4.2434891304611231</v>
      </c>
      <c r="N44" s="22">
        <f>IF(F44=0,,ATAN(G44/F44))</f>
        <v>0.80539549735993166</v>
      </c>
      <c r="O44" s="22">
        <f>ABS(DEGREES(N44))</f>
        <v>46.145762837563922</v>
      </c>
      <c r="P44" s="24" t="str">
        <f>TEXT(INT(O44),"00")</f>
        <v>46</v>
      </c>
      <c r="Q44" s="25" t="str">
        <f>TEXT((O44-P44)*60,"00")</f>
        <v>09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09</v>
      </c>
      <c r="U44" s="24" t="str">
        <f>IF(L44="",IF(G44&gt;0,"W","E"),"")</f>
        <v>E</v>
      </c>
      <c r="V44" s="44"/>
      <c r="W44" s="22">
        <f>IF(S44="due",90*(I44+K44),S44+T44/60)</f>
        <v>46.15</v>
      </c>
      <c r="X44" s="22">
        <f>IF(R44="",W44,IF(R44="N",IF(U44="E",180+W44,180-W44),IF(U44="E",360-W44,W44)))</f>
        <v>226.15</v>
      </c>
      <c r="Y44" s="22">
        <f>RADIANS(X44)</f>
        <v>3.9470621033851763</v>
      </c>
      <c r="Z44" s="64"/>
      <c r="AA44" s="58">
        <f>-M44*COS(Y44)</f>
        <v>2.939773697568886</v>
      </c>
      <c r="AB44" s="58">
        <f>-M44*SIN(Y44)</f>
        <v>3.0602174117901915</v>
      </c>
      <c r="AC44" s="64"/>
      <c r="AD44" s="82">
        <f>$AA$40/$M$40*M44</f>
        <v>-1.2198067623425252E-4</v>
      </c>
      <c r="AE44" s="82">
        <f>$AB$40/$M$40*M44</f>
        <v>-1.3101795157152826E-4</v>
      </c>
      <c r="AF44" s="22">
        <f>AA44-AD44</f>
        <v>2.93989567824512</v>
      </c>
      <c r="AG44" s="22">
        <f>AB44-AE44</f>
        <v>3.0603484297417629</v>
      </c>
      <c r="AH44" s="64"/>
      <c r="AI44" s="25">
        <f>A44</f>
        <v>3</v>
      </c>
      <c r="AJ44" s="82">
        <f t="shared" si="1"/>
        <v>720885.48007113847</v>
      </c>
      <c r="AK44" s="82">
        <f t="shared" si="1"/>
        <v>459118.70011709625</v>
      </c>
      <c r="AL44" s="66"/>
      <c r="AM44" s="9" t="str">
        <f>IF(A45=0,A44&amp;" - 1",A44&amp;" - "&amp;A45)</f>
        <v>3 - 4</v>
      </c>
      <c r="AN44" s="18">
        <f>AN43+F43+F44</f>
        <v>-54.619999999995343</v>
      </c>
      <c r="AO44" s="18">
        <f>AN44*G44</f>
        <v>167.13719999985858</v>
      </c>
      <c r="AP44" s="9" t="str">
        <f>D44&amp;","&amp;C44</f>
        <v>459118.7,720885.48</v>
      </c>
    </row>
    <row r="45" spans="1:44" s="46" customFormat="1">
      <c r="A45" s="20">
        <f t="shared" ref="A45:A46" si="2">A44+1</f>
        <v>4</v>
      </c>
      <c r="B45" s="44"/>
      <c r="C45" s="60">
        <v>720888.42</v>
      </c>
      <c r="D45" s="60">
        <v>459121.76</v>
      </c>
      <c r="E45" s="79"/>
      <c r="F45" s="72">
        <f t="shared" ref="F45:F46" si="3">IF(C46=0,C45-$C$42,C45-C46)</f>
        <v>0.97000000008847564</v>
      </c>
      <c r="G45" s="72">
        <f t="shared" ref="G45:G46" si="4">IF(D46=0,D45-$D$42,D45-D46)</f>
        <v>-48.349999999976717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48.35972911419087</v>
      </c>
      <c r="N45" s="22">
        <f t="shared" ref="N45:N46" si="11">IF(F45=0,,ATAN(G45/F45))</f>
        <v>-1.5507369701362239</v>
      </c>
      <c r="O45" s="22">
        <f t="shared" ref="O45:O46" si="12">ABS(DEGREES(N45))</f>
        <v>88.850683523710416</v>
      </c>
      <c r="P45" s="24" t="str">
        <f t="shared" ref="P45:P46" si="13">TEXT(INT(O45),"00")</f>
        <v>88</v>
      </c>
      <c r="Q45" s="25" t="str">
        <f t="shared" ref="Q45:Q46" si="14">TEXT((O45-P45)*60,"00")</f>
        <v>51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51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88.85</v>
      </c>
      <c r="X45" s="22">
        <f t="shared" ref="X45:X46" si="20">IF(R45="",W45,IF(R45="N",IF(U45="E",180+W45,180-W45),IF(U45="E",360-W45,W45)))</f>
        <v>271.14999999999998</v>
      </c>
      <c r="Y45" s="22">
        <f t="shared" ref="Y45:Y46" si="21">RADIANS(X45)</f>
        <v>4.7324602667826241</v>
      </c>
      <c r="Z45" s="64"/>
      <c r="AA45" s="58">
        <f t="shared" ref="AA45:AA46" si="22">-M45*COS(Y45)</f>
        <v>-0.97057680291273285</v>
      </c>
      <c r="AB45" s="58">
        <f t="shared" ref="AB45:AB46" si="23">-M45*SIN(Y45)</f>
        <v>48.349988424689073</v>
      </c>
      <c r="AC45" s="64"/>
      <c r="AD45" s="82">
        <f t="shared" ref="AD45:AD46" si="24">$AA$40/$M$40*M45</f>
        <v>-1.390118432850388E-3</v>
      </c>
      <c r="AE45" s="82">
        <f t="shared" ref="AE45:AE46" si="25">$AB$40/$M$40*M45</f>
        <v>-1.4931091967724159E-3</v>
      </c>
      <c r="AF45" s="22">
        <f t="shared" ref="AF45:AF46" si="26">AA45-AD45</f>
        <v>-0.96918668447988243</v>
      </c>
      <c r="AG45" s="22">
        <f t="shared" ref="AG45:AG46" si="27">AB45-AE45</f>
        <v>48.351481533885845</v>
      </c>
      <c r="AH45" s="64"/>
      <c r="AI45" s="25">
        <f t="shared" ref="AI45:AI46" si="28">A45</f>
        <v>4</v>
      </c>
      <c r="AJ45" s="82">
        <f t="shared" ref="AJ45:AJ46" si="29">AJ44+AF44</f>
        <v>720888.41996681667</v>
      </c>
      <c r="AK45" s="82">
        <f t="shared" ref="AK45:AK46" si="30">AK44+AG44</f>
        <v>459121.76046552596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-56.589999999967404</v>
      </c>
      <c r="AO45" s="18">
        <f t="shared" ref="AO45:AO46" si="33">AN45*G45</f>
        <v>2736.1264999971063</v>
      </c>
      <c r="AP45" s="9" t="str">
        <f t="shared" ref="AP45:AP46" si="34">D45&amp;","&amp;C45</f>
        <v>459121.76,720888.42</v>
      </c>
    </row>
    <row r="46" spans="1:44" s="46" customFormat="1">
      <c r="A46" s="20">
        <f t="shared" si="2"/>
        <v>5</v>
      </c>
      <c r="B46" s="44"/>
      <c r="C46" s="60">
        <v>720887.45</v>
      </c>
      <c r="D46" s="60">
        <v>459170.11</v>
      </c>
      <c r="E46" s="79"/>
      <c r="F46" s="72">
        <f t="shared" si="3"/>
        <v>27.809999999939464</v>
      </c>
      <c r="G46" s="72">
        <f t="shared" si="4"/>
        <v>0.78999999997904524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27.821218521060501</v>
      </c>
      <c r="N46" s="22">
        <f t="shared" si="11"/>
        <v>2.8399410400779368E-2</v>
      </c>
      <c r="O46" s="22">
        <f t="shared" si="12"/>
        <v>1.6271663566245915</v>
      </c>
      <c r="P46" s="24" t="str">
        <f t="shared" si="13"/>
        <v>01</v>
      </c>
      <c r="Q46" s="25" t="str">
        <f t="shared" si="14"/>
        <v>38</v>
      </c>
      <c r="R46" s="23" t="str">
        <f t="shared" si="15"/>
        <v>S</v>
      </c>
      <c r="S46" s="25" t="str">
        <f t="shared" si="16"/>
        <v>01</v>
      </c>
      <c r="T46" s="25" t="str">
        <f t="shared" si="17"/>
        <v>38</v>
      </c>
      <c r="U46" s="24" t="str">
        <f t="shared" si="18"/>
        <v>W</v>
      </c>
      <c r="V46" s="44"/>
      <c r="W46" s="22">
        <f t="shared" si="19"/>
        <v>1.6333333333333333</v>
      </c>
      <c r="X46" s="22">
        <f t="shared" si="20"/>
        <v>1.6333333333333333</v>
      </c>
      <c r="Y46" s="22">
        <f t="shared" si="21"/>
        <v>2.8507044449240716E-2</v>
      </c>
      <c r="Z46" s="64"/>
      <c r="AA46" s="58">
        <f t="shared" si="22"/>
        <v>-27.809914807950694</v>
      </c>
      <c r="AB46" s="58">
        <f t="shared" si="23"/>
        <v>-0.7929932982848592</v>
      </c>
      <c r="AC46" s="64"/>
      <c r="AD46" s="82">
        <f t="shared" si="24"/>
        <v>-7.9973129293513625E-4</v>
      </c>
      <c r="AE46" s="82">
        <f t="shared" si="25"/>
        <v>-8.5898159481254848E-4</v>
      </c>
      <c r="AF46" s="22">
        <f t="shared" si="26"/>
        <v>-27.809115076657758</v>
      </c>
      <c r="AG46" s="22">
        <f t="shared" si="27"/>
        <v>-0.79213431669004664</v>
      </c>
      <c r="AH46" s="64"/>
      <c r="AI46" s="25">
        <f t="shared" si="28"/>
        <v>5</v>
      </c>
      <c r="AJ46" s="82">
        <f t="shared" si="29"/>
        <v>720887.4507801322</v>
      </c>
      <c r="AK46" s="82">
        <f t="shared" si="30"/>
        <v>459170.11194705986</v>
      </c>
      <c r="AL46" s="66"/>
      <c r="AM46" s="9" t="str">
        <f t="shared" si="31"/>
        <v>5 - 1</v>
      </c>
      <c r="AN46" s="18">
        <f t="shared" si="32"/>
        <v>-27.809999999939464</v>
      </c>
      <c r="AO46" s="18">
        <f t="shared" si="33"/>
        <v>-21.969899999369424</v>
      </c>
      <c r="AP46" s="9" t="str">
        <f t="shared" si="34"/>
        <v>459170.11,720887.45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30" workbookViewId="0">
      <selection activeCell="D50" sqref="D5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74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75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71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76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2845.4592000064222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1422.7296000032111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5.1385240937664297E-3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30730.929832511392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31000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31000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157.91162336820534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5.1137594454737645E-3</v>
      </c>
      <c r="AB40" s="91">
        <f>SUM(AB42:AB65536)</f>
        <v>5.0387914825478219E-4</v>
      </c>
      <c r="AC40" s="91"/>
      <c r="AD40" s="91">
        <f>SUM(AD42:AD65536)</f>
        <v>5.1137594454737645E-3</v>
      </c>
      <c r="AE40" s="91">
        <f>SUM(AE42:AE65536)</f>
        <v>5.0387914825478219E-4</v>
      </c>
      <c r="AF40" s="91">
        <f>SUM(AF42:AF65536)</f>
        <v>2.886579864025407E-15</v>
      </c>
      <c r="AG40" s="91">
        <f>SUM(AG42:AG65536)</f>
        <v>0</v>
      </c>
      <c r="AH40" s="92"/>
      <c r="AI40" s="93">
        <v>1</v>
      </c>
      <c r="AJ40" s="92">
        <f>AJ44+AF44</f>
        <v>720860.6695043518</v>
      </c>
      <c r="AK40" s="92">
        <f>AK44+AG44</f>
        <v>459118.19989914005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368.97999999998137</v>
      </c>
      <c r="G41" s="72">
        <f>IF(D42=0,D41-$D$41,D41-D42)</f>
        <v>3280.8999999999651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3301.5831127505721</v>
      </c>
      <c r="N41" s="36">
        <f>IF(F41=0,,ATAN(G41/F41))</f>
        <v>1.4588038589589314</v>
      </c>
      <c r="O41" s="36">
        <f>ABS(DEGREES(N41))</f>
        <v>83.583304255744579</v>
      </c>
      <c r="P41" s="37" t="str">
        <f>TEXT(INT(O41),"00")</f>
        <v>83</v>
      </c>
      <c r="Q41" s="38" t="str">
        <f>TEXT((O41-P41)*60,"00")</f>
        <v>35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35</v>
      </c>
      <c r="U41" s="40" t="str">
        <f>IF(L41="",IF(G41&gt;0,"W","E"),"")</f>
        <v>W</v>
      </c>
      <c r="V41" s="41"/>
      <c r="W41" s="22">
        <f>IF(S41="due",90*(I41+K41),S41+T41/60)</f>
        <v>83.583333333333329</v>
      </c>
      <c r="X41" s="22">
        <f>IF(R41="",W41,IF(R41="N",IF(U41="E",180+W41,180-W41),IF(U41="E",360-W41,W41)))</f>
        <v>83.583333333333329</v>
      </c>
      <c r="Y41" s="22">
        <f>RADIANS(X41)</f>
        <v>1.4588043664585937</v>
      </c>
      <c r="Z41" s="64"/>
      <c r="AA41" s="58">
        <f>-M41*COS(Y41)</f>
        <v>-368.97833494429193</v>
      </c>
      <c r="AB41" s="58">
        <f>-M41*SIN(Y41)</f>
        <v>-3280.9001872567678</v>
      </c>
      <c r="AC41" s="64"/>
      <c r="AD41" s="22">
        <v>0</v>
      </c>
      <c r="AE41" s="22">
        <v>0</v>
      </c>
      <c r="AF41" s="22">
        <f t="shared" ref="AF41:AG43" si="0">AA41-AD41</f>
        <v>-368.97833494429193</v>
      </c>
      <c r="AG41" s="22">
        <f t="shared" si="0"/>
        <v>-3280.9001872567678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720859.64</v>
      </c>
      <c r="D42" s="60">
        <v>459169.32</v>
      </c>
      <c r="E42" s="79"/>
      <c r="F42" s="72">
        <f>IF(C43=0,C42-$C$42,C42-C43)</f>
        <v>27.810000000055879</v>
      </c>
      <c r="G42" s="72">
        <f>IF(D43=0,D42-$D$42,D42-D43)</f>
        <v>0.55999999999767169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27.81563768823403</v>
      </c>
      <c r="N42" s="36">
        <f>IF(F42=0,,ATAN(G42/F42))</f>
        <v>2.0133920460178978E-2</v>
      </c>
      <c r="O42" s="36">
        <f>ABS(DEGREES(N42))</f>
        <v>1.1535886674203517</v>
      </c>
      <c r="P42" s="37" t="str">
        <f>TEXT(INT(O42),"00")</f>
        <v>01</v>
      </c>
      <c r="Q42" s="38" t="str">
        <f>TEXT((O42-P42)*60,"00")</f>
        <v>09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09</v>
      </c>
      <c r="U42" s="40" t="str">
        <f>IF(L42="",IF(G42&gt;0,"W","E"),"")</f>
        <v>W</v>
      </c>
      <c r="V42" s="44"/>
      <c r="W42" s="22">
        <f>IF(S42="due",90*(I42+K42),S42+T42/60)</f>
        <v>1.1499999999999999</v>
      </c>
      <c r="X42" s="22">
        <f>IF(R42="",W42,IF(R42="N",IF(U42="E",180+W42,180-W42),IF(U42="E",360-W42,W42)))</f>
        <v>1.1499999999999999</v>
      </c>
      <c r="Y42" s="22">
        <f>RADIANS(X42)</f>
        <v>2.007128639793479E-2</v>
      </c>
      <c r="Z42" s="64"/>
      <c r="AA42" s="58">
        <f>-M42*COS(Y42)</f>
        <v>-27.81003502058104</v>
      </c>
      <c r="AB42" s="58">
        <f>-M42*SIN(Y42)</f>
        <v>-0.55825814562934906</v>
      </c>
      <c r="AC42" s="64"/>
      <c r="AD42" s="82">
        <f>$AA$40/$M$40*M42</f>
        <v>9.0077270390928393E-4</v>
      </c>
      <c r="AE42" s="82">
        <f>$AB$40/$M$40*M42</f>
        <v>8.8756733212920488E-5</v>
      </c>
      <c r="AF42" s="22">
        <f t="shared" si="0"/>
        <v>-27.810935793284948</v>
      </c>
      <c r="AG42" s="22">
        <f t="shared" si="0"/>
        <v>-0.55834690236256201</v>
      </c>
      <c r="AH42" s="63"/>
      <c r="AI42" s="38">
        <f>A42</f>
        <v>1</v>
      </c>
      <c r="AJ42" s="82">
        <f t="shared" ref="AJ42:AK44" si="1">AJ41+AF41</f>
        <v>720859.64166505565</v>
      </c>
      <c r="AK42" s="82">
        <f t="shared" si="1"/>
        <v>459169.31981274323</v>
      </c>
      <c r="AL42" s="66"/>
      <c r="AM42" s="9" t="str">
        <f>IF(A43=0,A42&amp;" - 1",A42&amp;" - "&amp;A43)</f>
        <v>1 - 2</v>
      </c>
      <c r="AN42" s="18">
        <f>F42</f>
        <v>27.810000000055879</v>
      </c>
      <c r="AO42" s="18">
        <f>AN42*G42</f>
        <v>15.573599999966543</v>
      </c>
      <c r="AP42" s="9" t="str">
        <f>D42&amp;","&amp;C42</f>
        <v>459169.32,720859.64</v>
      </c>
    </row>
    <row r="43" spans="1:44">
      <c r="A43" s="20">
        <f>A42+1</f>
        <v>2</v>
      </c>
      <c r="B43" s="44"/>
      <c r="C43" s="60">
        <v>720831.83</v>
      </c>
      <c r="D43" s="60">
        <v>459168.76</v>
      </c>
      <c r="E43" s="79"/>
      <c r="F43" s="72">
        <f>IF(C44=0,C43-$C$42,C43-C44)</f>
        <v>-1.0100000000093132</v>
      </c>
      <c r="G43" s="72">
        <f>IF(D44=0,D43-$D$42,D43-D44)</f>
        <v>51.119999999995343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51.129976530402814</v>
      </c>
      <c r="N43" s="36">
        <f>IF(F43=0,,ATAN(G43/F43))</f>
        <v>-1.5510414635150087</v>
      </c>
      <c r="O43" s="36">
        <f>ABS(DEGREES(N43))</f>
        <v>88.868129709204453</v>
      </c>
      <c r="P43" s="37" t="str">
        <f>TEXT(INT(O43),"00")</f>
        <v>88</v>
      </c>
      <c r="Q43" s="38" t="str">
        <f>TEXT((O43-P43)*60,"00")</f>
        <v>52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52</v>
      </c>
      <c r="U43" s="40" t="str">
        <f>IF(L43="",IF(G43&gt;0,"W","E"),"")</f>
        <v>W</v>
      </c>
      <c r="V43" s="44"/>
      <c r="W43" s="22">
        <f>IF(S43="due",90*(I43+K43),S43+T43/60)</f>
        <v>88.86666666666666</v>
      </c>
      <c r="X43" s="22">
        <f>IF(R43="",W43,IF(R43="N",IF(U43="E",180+W43,180-W43),IF(U43="E",360-W43,W43)))</f>
        <v>91.13333333333334</v>
      </c>
      <c r="Y43" s="22">
        <f>RADIANS(X43)</f>
        <v>1.5905767249841658</v>
      </c>
      <c r="Z43" s="64"/>
      <c r="AA43" s="58">
        <f>-M43*COS(Y43)</f>
        <v>1.0113053442474644</v>
      </c>
      <c r="AB43" s="58">
        <f>-M43*SIN(Y43)</f>
        <v>-51.119974193070938</v>
      </c>
      <c r="AC43" s="64"/>
      <c r="AD43" s="82">
        <f>$AA$40/$M$40*M43</f>
        <v>1.6557767873713351E-3</v>
      </c>
      <c r="AE43" s="82">
        <f>$AB$40/$M$40*M43</f>
        <v>1.6315030188977008E-4</v>
      </c>
      <c r="AF43" s="22">
        <f t="shared" si="0"/>
        <v>1.0096495674600932</v>
      </c>
      <c r="AG43" s="22">
        <f t="shared" si="0"/>
        <v>-51.120137343372825</v>
      </c>
      <c r="AH43" s="64"/>
      <c r="AI43" s="25">
        <f>A43</f>
        <v>2</v>
      </c>
      <c r="AJ43" s="82">
        <f t="shared" si="1"/>
        <v>720831.83072926232</v>
      </c>
      <c r="AK43" s="82">
        <f t="shared" si="1"/>
        <v>459168.76146584086</v>
      </c>
      <c r="AL43" s="66"/>
      <c r="AM43" s="9" t="str">
        <f>IF(A44=0,A43&amp;" - 1",A43&amp;" - "&amp;A44)</f>
        <v>2 - 3</v>
      </c>
      <c r="AN43" s="18">
        <f>AN42+F42+F43</f>
        <v>54.610000000102445</v>
      </c>
      <c r="AO43" s="18">
        <f>AN43*G43</f>
        <v>2791.6632000049826</v>
      </c>
      <c r="AP43" s="9" t="str">
        <f>D43&amp;","&amp;C43</f>
        <v>459168.76,720831.83</v>
      </c>
    </row>
    <row r="44" spans="1:44" s="46" customFormat="1">
      <c r="A44" s="20">
        <f>A43+1</f>
        <v>3</v>
      </c>
      <c r="B44" s="44"/>
      <c r="C44" s="60">
        <v>720832.84</v>
      </c>
      <c r="D44" s="60">
        <v>459117.64</v>
      </c>
      <c r="E44" s="79"/>
      <c r="F44" s="72">
        <f>IF(C45=0,C44-$C$42,C44-C45)</f>
        <v>-27.830000000074506</v>
      </c>
      <c r="G44" s="72">
        <f>IF(D45=0,D44-$D$42,D44-D45)</f>
        <v>-0.55999999999767169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27.835633637554299</v>
      </c>
      <c r="N44" s="22">
        <f>IF(F44=0,,ATAN(G44/F44))</f>
        <v>2.0119455145343919E-2</v>
      </c>
      <c r="O44" s="22">
        <f>ABS(DEGREES(N44))</f>
        <v>1.1527598659309748</v>
      </c>
      <c r="P44" s="24" t="str">
        <f>TEXT(INT(O44),"00")</f>
        <v>01</v>
      </c>
      <c r="Q44" s="25" t="str">
        <f>TEXT((O44-P44)*60,"00")</f>
        <v>09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09</v>
      </c>
      <c r="U44" s="24" t="str">
        <f>IF(L44="",IF(G44&gt;0,"W","E"),"")</f>
        <v>E</v>
      </c>
      <c r="V44" s="44"/>
      <c r="W44" s="22">
        <f>IF(S44="due",90*(I44+K44),S44+T44/60)</f>
        <v>1.1499999999999999</v>
      </c>
      <c r="X44" s="22">
        <f>IF(R44="",W44,IF(R44="N",IF(U44="E",180+W44,180-W44),IF(U44="E",360-W44,W44)))</f>
        <v>181.15</v>
      </c>
      <c r="Y44" s="22">
        <f>RADIANS(X44)</f>
        <v>3.161663939987728</v>
      </c>
      <c r="Z44" s="64"/>
      <c r="AA44" s="58">
        <f>-M44*COS(Y44)</f>
        <v>27.830026942287066</v>
      </c>
      <c r="AB44" s="58">
        <f>-M44*SIN(Y44)</f>
        <v>0.55865946310812553</v>
      </c>
      <c r="AC44" s="64"/>
      <c r="AD44" s="82">
        <f>$AA$40/$M$40*M44</f>
        <v>9.0142024632906706E-4</v>
      </c>
      <c r="AE44" s="82">
        <f>$AB$40/$M$40*M44</f>
        <v>8.8820538154552611E-5</v>
      </c>
      <c r="AF44" s="22">
        <f>AA44-AD44</f>
        <v>27.829125522040737</v>
      </c>
      <c r="AG44" s="22">
        <f>AB44-AE44</f>
        <v>0.55857064256997102</v>
      </c>
      <c r="AH44" s="64"/>
      <c r="AI44" s="25">
        <f>A44</f>
        <v>3</v>
      </c>
      <c r="AJ44" s="82">
        <f t="shared" si="1"/>
        <v>720832.84037882974</v>
      </c>
      <c r="AK44" s="82">
        <f t="shared" si="1"/>
        <v>459117.6413284975</v>
      </c>
      <c r="AL44" s="66"/>
      <c r="AM44" s="9" t="str">
        <f>IF(A45=0,A44&amp;" - 1",A44&amp;" - "&amp;A45)</f>
        <v>3 - 4</v>
      </c>
      <c r="AN44" s="18">
        <f>AN43+F43+F44</f>
        <v>25.770000000018626</v>
      </c>
      <c r="AO44" s="18">
        <f>AN44*G44</f>
        <v>-14.431199999950431</v>
      </c>
      <c r="AP44" s="9" t="str">
        <f>D44&amp;","&amp;C44</f>
        <v>459117.64,720832.84</v>
      </c>
    </row>
    <row r="45" spans="1:44" s="46" customFormat="1">
      <c r="A45" s="20">
        <f>A44+1</f>
        <v>4</v>
      </c>
      <c r="B45" s="44"/>
      <c r="C45" s="60">
        <v>720860.67</v>
      </c>
      <c r="D45" s="60">
        <v>459118.2</v>
      </c>
      <c r="E45" s="79"/>
      <c r="F45" s="72">
        <f>IF(C46=0,C45-$C$42,C45-C46)</f>
        <v>1.0300000000279397</v>
      </c>
      <c r="G45" s="72">
        <f>IF(D46=0,D45-$D$42,D45-D46)</f>
        <v>-51.119999999995343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51.130375512014197</v>
      </c>
      <c r="N45" s="22">
        <f>IF(F45=0,,ATAN(G45/F45))</f>
        <v>-1.5506503829115752</v>
      </c>
      <c r="O45" s="22">
        <f>ABS(DEGREES(N45))</f>
        <v>88.845722441178296</v>
      </c>
      <c r="P45" s="24" t="str">
        <f>TEXT(INT(O45),"00")</f>
        <v>88</v>
      </c>
      <c r="Q45" s="25" t="str">
        <f>TEXT((O45-P45)*60,"00")</f>
        <v>51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51</v>
      </c>
      <c r="U45" s="24" t="str">
        <f>IF(L45="",IF(G45&gt;0,"W","E"),"")</f>
        <v>E</v>
      </c>
      <c r="V45" s="44"/>
      <c r="W45" s="22">
        <f>IF(S45="due",90*(I45+K45),S45+T45/60)</f>
        <v>88.85</v>
      </c>
      <c r="X45" s="22">
        <f>IF(R45="",W45,IF(R45="N",IF(U45="E",180+W45,180-W45),IF(U45="E",360-W45,W45)))</f>
        <v>271.14999999999998</v>
      </c>
      <c r="Y45" s="22">
        <f>RADIANS(X45)</f>
        <v>4.7324602667826241</v>
      </c>
      <c r="Z45" s="64"/>
      <c r="AA45" s="58">
        <f>-M45*COS(Y45)</f>
        <v>-1.0261835065080169</v>
      </c>
      <c r="AB45" s="58">
        <f>-M45*SIN(Y45)</f>
        <v>51.120076754740417</v>
      </c>
      <c r="AC45" s="64"/>
      <c r="AD45" s="82">
        <f>$AA$40/$M$40*M45</f>
        <v>1.6557897078640781E-3</v>
      </c>
      <c r="AE45" s="82">
        <f>$AB$40/$M$40*M45</f>
        <v>1.63151574997539E-4</v>
      </c>
      <c r="AF45" s="22">
        <f>AA45-AD45</f>
        <v>-1.0278392962158811</v>
      </c>
      <c r="AG45" s="22">
        <f>AB45-AE45</f>
        <v>51.119913603165422</v>
      </c>
      <c r="AH45" s="64"/>
      <c r="AI45" s="25">
        <f>A45</f>
        <v>4</v>
      </c>
      <c r="AJ45" s="82">
        <f t="shared" ref="AJ45" si="2">AJ44+AF44</f>
        <v>720860.6695043518</v>
      </c>
      <c r="AK45" s="82">
        <f t="shared" ref="AK45" si="3">AK44+AG44</f>
        <v>459118.19989914005</v>
      </c>
      <c r="AL45" s="66"/>
      <c r="AM45" s="9" t="str">
        <f>IF(A46=0,A45&amp;" - 1",A45&amp;" - "&amp;A46)</f>
        <v>4 - 1</v>
      </c>
      <c r="AN45" s="18">
        <f>AN44+F44+F45</f>
        <v>-1.0300000000279397</v>
      </c>
      <c r="AO45" s="18">
        <f>AN45*G45</f>
        <v>52.653600001423477</v>
      </c>
      <c r="AP45" s="9" t="str">
        <f>D45&amp;","&amp;C45</f>
        <v>459118.2,720860.67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71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79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1427.3499999956728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713.67499999783638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1.9510911600224936E-3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66720.320545431547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67000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67000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130.17742761005866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-7.0419393322573853E-4</v>
      </c>
      <c r="AB40" s="91">
        <f>SUM(AB42:AB65536)</f>
        <v>-1.8195789675433116E-3</v>
      </c>
      <c r="AC40" s="91"/>
      <c r="AD40" s="91">
        <f>SUM(AD42:AD65536)</f>
        <v>-7.0419393322573875E-4</v>
      </c>
      <c r="AE40" s="91">
        <f>SUM(AE42:AE65536)</f>
        <v>-1.819578967543312E-3</v>
      </c>
      <c r="AF40" s="91">
        <f>SUM(AF42:AF65536)</f>
        <v>0</v>
      </c>
      <c r="AG40" s="91">
        <f>SUM(AG42:AG65536)</f>
        <v>-5.3845816694320092E-15</v>
      </c>
      <c r="AH40" s="92"/>
      <c r="AI40" s="93">
        <v>1</v>
      </c>
      <c r="AJ40" s="92">
        <f>AJ44+AF44</f>
        <v>720831.91721053561</v>
      </c>
      <c r="AK40" s="92">
        <f>AK44+AG44</f>
        <v>459168.74991217663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410.79000000003725</v>
      </c>
      <c r="G41" s="72">
        <f>IF(D42=0,D41-$D$41,D41-D42)</f>
        <v>3281.7399999999907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3307.3502765355788</v>
      </c>
      <c r="N41" s="36">
        <f>IF(F41=0,,ATAN(G41/F41))</f>
        <v>1.4462695696467318</v>
      </c>
      <c r="O41" s="36">
        <f>ABS(DEGREES(N41))</f>
        <v>82.865142378959604</v>
      </c>
      <c r="P41" s="37" t="str">
        <f>TEXT(INT(O41),"00")</f>
        <v>82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82</v>
      </c>
      <c r="T41" s="38" t="str">
        <f>IF(L41="",IF(INT(Q41)=60,"00",Q41),L41)</f>
        <v>52</v>
      </c>
      <c r="U41" s="40" t="str">
        <f>IF(L41="",IF(G41&gt;0,"W","E"),"")</f>
        <v>W</v>
      </c>
      <c r="V41" s="41"/>
      <c r="W41" s="22">
        <f>IF(S41="due",90*(I41+K41),S41+T41/60)</f>
        <v>82.86666666666666</v>
      </c>
      <c r="X41" s="22">
        <f>IF(R41="",W41,IF(R41="N",IF(U41="E",180+W41,180-W41),IF(U41="E",360-W41,W41)))</f>
        <v>82.86666666666666</v>
      </c>
      <c r="Y41" s="22">
        <f>RADIANS(X41)</f>
        <v>1.4462961734859676</v>
      </c>
      <c r="Z41" s="64"/>
      <c r="AA41" s="58">
        <f>-M41*COS(Y41)</f>
        <v>-410.70269297130255</v>
      </c>
      <c r="AB41" s="58">
        <f>-M41*SIN(Y41)</f>
        <v>-3281.7509274297599</v>
      </c>
      <c r="AC41" s="64"/>
      <c r="AD41" s="22">
        <v>0</v>
      </c>
      <c r="AE41" s="22">
        <v>0</v>
      </c>
      <c r="AF41" s="22">
        <f t="shared" ref="AF41:AG43" si="0">AA41-AD41</f>
        <v>-410.70269297130255</v>
      </c>
      <c r="AG41" s="22">
        <f t="shared" si="0"/>
        <v>-3281.7509274297599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720817.83</v>
      </c>
      <c r="D42" s="60">
        <v>459168.48</v>
      </c>
      <c r="E42" s="79"/>
      <c r="F42" s="72">
        <f>IF(C43=0,C42-$C$42,C42-C43)</f>
        <v>-1.1000000000931323</v>
      </c>
      <c r="G42" s="72">
        <f>IF(D43=0,D42-$D$42,D42-D43)</f>
        <v>51.119999999995343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51.13183352863193</v>
      </c>
      <c r="N42" s="36">
        <f>IF(F42=0,,ATAN(G42/F42))</f>
        <v>-1.5492816501182998</v>
      </c>
      <c r="O42" s="36">
        <f>ABS(DEGREES(N42))</f>
        <v>88.767299828842454</v>
      </c>
      <c r="P42" s="37" t="str">
        <f>TEXT(INT(O42),"00")</f>
        <v>88</v>
      </c>
      <c r="Q42" s="38" t="str">
        <f>TEXT((O42-P42)*60,"00")</f>
        <v>46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46</v>
      </c>
      <c r="U42" s="40" t="str">
        <f>IF(L42="",IF(G42&gt;0,"W","E"),"")</f>
        <v>W</v>
      </c>
      <c r="V42" s="44"/>
      <c r="W42" s="22">
        <f>IF(S42="due",90*(I42+K42),S42+T42/60)</f>
        <v>88.766666666666666</v>
      </c>
      <c r="X42" s="22">
        <f>IF(R42="",W42,IF(R42="N",IF(U42="E",180+W42,180-W42),IF(U42="E",360-W42,W42)))</f>
        <v>91.233333333333334</v>
      </c>
      <c r="Y42" s="22">
        <f>RADIANS(X42)</f>
        <v>1.59232205423616</v>
      </c>
      <c r="Z42" s="64"/>
      <c r="AA42" s="58">
        <f>-M42*COS(Y42)</f>
        <v>1.100564915115714</v>
      </c>
      <c r="AB42" s="58">
        <f>-M42*SIN(Y42)</f>
        <v>-51.119987841032831</v>
      </c>
      <c r="AC42" s="64"/>
      <c r="AD42" s="82">
        <f>$AA$40/$M$40*M42</f>
        <v>-2.7659731511539575E-4</v>
      </c>
      <c r="AE42" s="82">
        <f>$AB$40/$M$40*M42</f>
        <v>-7.1470461944690949E-4</v>
      </c>
      <c r="AF42" s="22">
        <f t="shared" si="0"/>
        <v>1.1008415124308293</v>
      </c>
      <c r="AG42" s="22">
        <f t="shared" si="0"/>
        <v>-51.119273136413383</v>
      </c>
      <c r="AH42" s="63"/>
      <c r="AI42" s="38">
        <f>A42</f>
        <v>1</v>
      </c>
      <c r="AJ42" s="82">
        <f t="shared" ref="AJ42:AK44" si="1">AJ41+AF41</f>
        <v>720817.91730702866</v>
      </c>
      <c r="AK42" s="82">
        <f t="shared" si="1"/>
        <v>459168.46907257021</v>
      </c>
      <c r="AL42" s="66"/>
      <c r="AM42" s="9" t="str">
        <f>IF(A43=0,A42&amp;" - 1",A42&amp;" - "&amp;A43)</f>
        <v>1 - 2</v>
      </c>
      <c r="AN42" s="18">
        <f>F42</f>
        <v>-1.1000000000931323</v>
      </c>
      <c r="AO42" s="18">
        <f>AN42*G42</f>
        <v>-56.232000004755797</v>
      </c>
      <c r="AP42" s="9" t="str">
        <f>D42&amp;","&amp;C42</f>
        <v>459168.48,720817.83</v>
      </c>
    </row>
    <row r="43" spans="1:44">
      <c r="A43" s="20">
        <f>A42+1</f>
        <v>2</v>
      </c>
      <c r="B43" s="44"/>
      <c r="C43" s="60">
        <v>720818.93</v>
      </c>
      <c r="D43" s="60">
        <v>459117.36</v>
      </c>
      <c r="E43" s="79"/>
      <c r="F43" s="72">
        <f>IF(C44=0,C43-$C$42,C43-C44)</f>
        <v>-13.909999999916181</v>
      </c>
      <c r="G43" s="72">
        <f>IF(D44=0,D43-$D$42,D43-D44)</f>
        <v>-0.28000000002793968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13.912817830967377</v>
      </c>
      <c r="N43" s="36">
        <f>IF(F43=0,,ATAN(G43/F43))</f>
        <v>2.0126685206269319E-2</v>
      </c>
      <c r="O43" s="36">
        <f>ABS(DEGREES(N43))</f>
        <v>1.1531741179076227</v>
      </c>
      <c r="P43" s="37" t="str">
        <f>TEXT(INT(O43),"00")</f>
        <v>01</v>
      </c>
      <c r="Q43" s="38" t="str">
        <f>TEXT((O43-P43)*60,"00")</f>
        <v>09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09</v>
      </c>
      <c r="U43" s="40" t="str">
        <f>IF(L43="",IF(G43&gt;0,"W","E"),"")</f>
        <v>E</v>
      </c>
      <c r="V43" s="44"/>
      <c r="W43" s="22">
        <f>IF(S43="due",90*(I43+K43),S43+T43/60)</f>
        <v>1.1499999999999999</v>
      </c>
      <c r="X43" s="22">
        <f>IF(R43="",W43,IF(R43="N",IF(U43="E",180+W43,180-W43),IF(U43="E",360-W43,W43)))</f>
        <v>181.15</v>
      </c>
      <c r="Y43" s="22">
        <f>RADIANS(X43)</f>
        <v>3.161663939987728</v>
      </c>
      <c r="Z43" s="64"/>
      <c r="AA43" s="58">
        <f>-M43*COS(Y43)</f>
        <v>13.910015490237418</v>
      </c>
      <c r="AB43" s="58">
        <f>-M43*SIN(Y43)</f>
        <v>0.27922940217474074</v>
      </c>
      <c r="AC43" s="64"/>
      <c r="AD43" s="82">
        <f>$AA$40/$M$40*M43</f>
        <v>-7.5261295990496893E-5</v>
      </c>
      <c r="AE43" s="82">
        <f>$AB$40/$M$40*M43</f>
        <v>-1.9446897337932725E-4</v>
      </c>
      <c r="AF43" s="22">
        <f t="shared" si="0"/>
        <v>13.910090751533408</v>
      </c>
      <c r="AG43" s="22">
        <f t="shared" si="0"/>
        <v>0.27942387114812006</v>
      </c>
      <c r="AH43" s="64"/>
      <c r="AI43" s="25">
        <f>A43</f>
        <v>2</v>
      </c>
      <c r="AJ43" s="82">
        <f t="shared" si="1"/>
        <v>720819.0181485411</v>
      </c>
      <c r="AK43" s="82">
        <f t="shared" si="1"/>
        <v>459117.34979943378</v>
      </c>
      <c r="AL43" s="66"/>
      <c r="AM43" s="9" t="str">
        <f>IF(A44=0,A43&amp;" - 1",A43&amp;" - "&amp;A44)</f>
        <v>2 - 3</v>
      </c>
      <c r="AN43" s="18">
        <f>AN42+F42+F43</f>
        <v>-16.110000000102445</v>
      </c>
      <c r="AO43" s="18">
        <f>AN43*G43</f>
        <v>4.5108000004787927</v>
      </c>
      <c r="AP43" s="9" t="str">
        <f>D43&amp;","&amp;C43</f>
        <v>459117.36,720818.93</v>
      </c>
    </row>
    <row r="44" spans="1:44" s="46" customFormat="1">
      <c r="A44" s="20">
        <f>A43+1</f>
        <v>3</v>
      </c>
      <c r="B44" s="44"/>
      <c r="C44" s="60">
        <v>720832.84</v>
      </c>
      <c r="D44" s="60">
        <v>459117.64</v>
      </c>
      <c r="E44" s="79"/>
      <c r="F44" s="72">
        <f>IF(C45=0,C44-$C$42,C44-C45)</f>
        <v>1.0100000000093132</v>
      </c>
      <c r="G44" s="72">
        <f>IF(D45=0,D44-$D$42,D44-D45)</f>
        <v>-51.119999999995343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51.129976530402814</v>
      </c>
      <c r="N44" s="22">
        <f>IF(F44=0,,ATAN(G44/F44))</f>
        <v>-1.5510414635150087</v>
      </c>
      <c r="O44" s="22">
        <f>ABS(DEGREES(N44))</f>
        <v>88.868129709204453</v>
      </c>
      <c r="P44" s="24" t="str">
        <f>TEXT(INT(O44),"00")</f>
        <v>88</v>
      </c>
      <c r="Q44" s="25" t="str">
        <f>TEXT((O44-P44)*60,"00")</f>
        <v>52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52</v>
      </c>
      <c r="U44" s="24" t="str">
        <f>IF(L44="",IF(G44&gt;0,"W","E"),"")</f>
        <v>E</v>
      </c>
      <c r="V44" s="44"/>
      <c r="W44" s="22">
        <f>IF(S44="due",90*(I44+K44),S44+T44/60)</f>
        <v>88.86666666666666</v>
      </c>
      <c r="X44" s="22">
        <f>IF(R44="",W44,IF(R44="N",IF(U44="E",180+W44,180-W44),IF(U44="E",360-W44,W44)))</f>
        <v>271.13333333333333</v>
      </c>
      <c r="Y44" s="22">
        <f>RADIANS(X44)</f>
        <v>4.7321693785739587</v>
      </c>
      <c r="Z44" s="64"/>
      <c r="AA44" s="58">
        <f>-M44*COS(Y44)</f>
        <v>-1.0113053442474469</v>
      </c>
      <c r="AB44" s="58">
        <f>-M44*SIN(Y44)</f>
        <v>51.119974193070938</v>
      </c>
      <c r="AC44" s="64"/>
      <c r="AD44" s="82">
        <f>$AA$40/$M$40*M44</f>
        <v>-2.7658726969576378E-4</v>
      </c>
      <c r="AE44" s="82">
        <f>$AB$40/$M$40*M44</f>
        <v>-7.1467866291218224E-4</v>
      </c>
      <c r="AF44" s="22">
        <f>AA44-AD44</f>
        <v>-1.0110287569777512</v>
      </c>
      <c r="AG44" s="22">
        <f>AB44-AE44</f>
        <v>51.120688871733847</v>
      </c>
      <c r="AH44" s="64"/>
      <c r="AI44" s="25">
        <f>A44</f>
        <v>3</v>
      </c>
      <c r="AJ44" s="82">
        <f t="shared" si="1"/>
        <v>720832.92823929258</v>
      </c>
      <c r="AK44" s="82">
        <f t="shared" si="1"/>
        <v>459117.62922330492</v>
      </c>
      <c r="AL44" s="66"/>
      <c r="AM44" s="9" t="str">
        <f>IF(A45=0,A44&amp;" - 1",A44&amp;" - "&amp;A45)</f>
        <v>3 - 4</v>
      </c>
      <c r="AN44" s="18">
        <f>AN43+F43+F44</f>
        <v>-29.010000000009313</v>
      </c>
      <c r="AO44" s="18">
        <f>AN44*G44</f>
        <v>1482.991200000341</v>
      </c>
      <c r="AP44" s="9" t="str">
        <f>D44&amp;","&amp;C44</f>
        <v>459117.64,720832.84</v>
      </c>
    </row>
    <row r="45" spans="1:44" s="46" customFormat="1">
      <c r="A45" s="20">
        <f>A44+1</f>
        <v>4</v>
      </c>
      <c r="B45" s="44"/>
      <c r="C45" s="60">
        <v>720831.83</v>
      </c>
      <c r="D45" s="60">
        <v>459168.76</v>
      </c>
      <c r="E45" s="79"/>
      <c r="F45" s="72">
        <f>IF(C46=0,C45-$C$42,C45-C46)</f>
        <v>14</v>
      </c>
      <c r="G45" s="72">
        <f>IF(D46=0,D45-$D$42,D45-D46)</f>
        <v>0.28000000002793968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14.002799720056545</v>
      </c>
      <c r="N45" s="22">
        <f>IF(F45=0,,ATAN(G45/F45))</f>
        <v>1.9997333975145429E-2</v>
      </c>
      <c r="O45" s="22">
        <f>ABS(DEGREES(N45))</f>
        <v>1.1457628382894025</v>
      </c>
      <c r="P45" s="24" t="str">
        <f>TEXT(INT(O45),"00")</f>
        <v>01</v>
      </c>
      <c r="Q45" s="25" t="str">
        <f>TEXT((O45-P45)*60,"00")</f>
        <v>09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09</v>
      </c>
      <c r="U45" s="24" t="str">
        <f>IF(L45="",IF(G45&gt;0,"W","E"),"")</f>
        <v>W</v>
      </c>
      <c r="V45" s="44"/>
      <c r="W45" s="22">
        <f>IF(S45="due",90*(I45+K45),S45+T45/60)</f>
        <v>1.1499999999999999</v>
      </c>
      <c r="X45" s="22">
        <f>IF(R45="",W45,IF(R45="N",IF(U45="E",180+W45,180-W45),IF(U45="E",360-W45,W45)))</f>
        <v>1.1499999999999999</v>
      </c>
      <c r="Y45" s="22">
        <f>RADIANS(X45)</f>
        <v>2.007128639793479E-2</v>
      </c>
      <c r="Z45" s="64"/>
      <c r="AA45" s="58">
        <f>-M45*COS(Y45)</f>
        <v>-13.999979255038911</v>
      </c>
      <c r="AB45" s="58">
        <f>-M45*SIN(Y45)</f>
        <v>-0.28103533318039259</v>
      </c>
      <c r="AC45" s="64"/>
      <c r="AD45" s="82">
        <f>$AA$40/$M$40*M45</f>
        <v>-7.5748052424082213E-5</v>
      </c>
      <c r="AE45" s="82">
        <f>$AB$40/$M$40*M45</f>
        <v>-1.9572671180489293E-4</v>
      </c>
      <c r="AF45" s="22">
        <f>AA45-AD45</f>
        <v>-13.999903506986486</v>
      </c>
      <c r="AG45" s="22">
        <f>AB45-AE45</f>
        <v>-0.28083960646858769</v>
      </c>
      <c r="AH45" s="64"/>
      <c r="AI45" s="25">
        <f>A45</f>
        <v>4</v>
      </c>
      <c r="AJ45" s="82">
        <f t="shared" ref="AJ45" si="2">AJ44+AF44</f>
        <v>720831.91721053561</v>
      </c>
      <c r="AK45" s="82">
        <f t="shared" ref="AK45" si="3">AK44+AG44</f>
        <v>459168.74991217663</v>
      </c>
      <c r="AL45" s="66"/>
      <c r="AM45" s="9" t="str">
        <f>IF(A46=0,A45&amp;" - 1",A45&amp;" - "&amp;A46)</f>
        <v>4 - 1</v>
      </c>
      <c r="AN45" s="18">
        <f>AN44+F44+F45</f>
        <v>-14</v>
      </c>
      <c r="AO45" s="18">
        <f>AN45*G45</f>
        <v>-3.9200000003911555</v>
      </c>
      <c r="AP45" s="9" t="str">
        <f>D45&amp;","&amp;C45</f>
        <v>459168.76,720831.83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80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81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71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72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1339.6022999976501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669.80114999882505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3.3055365097070934E-3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38443.146322476241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127.0752237169572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2.8938673586154096E-3</v>
      </c>
      <c r="AB40" s="91">
        <f>SUM(AB42:AB65536)</f>
        <v>1.5975303839823596E-3</v>
      </c>
      <c r="AC40" s="91"/>
      <c r="AD40" s="91">
        <f>SUM(AD42:AD65536)</f>
        <v>2.8938673586154096E-3</v>
      </c>
      <c r="AE40" s="91">
        <f>SUM(AE42:AE65536)</f>
        <v>1.5975303839823596E-3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720809.9092482694</v>
      </c>
      <c r="AK40" s="92">
        <f>AK44+AG44</f>
        <v>459117.16961923789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410.79000000003725</v>
      </c>
      <c r="G41" s="72">
        <f>IF(D42=0,D41-$D$41,D41-D42)</f>
        <v>3281.7399999999907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3307.3502765355788</v>
      </c>
      <c r="N41" s="36">
        <f>IF(F41=0,,ATAN(G41/F41))</f>
        <v>1.4462695696467318</v>
      </c>
      <c r="O41" s="36">
        <f>ABS(DEGREES(N41))</f>
        <v>82.865142378959604</v>
      </c>
      <c r="P41" s="37" t="str">
        <f>TEXT(INT(O41),"00")</f>
        <v>82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82</v>
      </c>
      <c r="T41" s="38" t="str">
        <f>IF(L41="",IF(INT(Q41)=60,"00",Q41),L41)</f>
        <v>52</v>
      </c>
      <c r="U41" s="40" t="str">
        <f>IF(L41="",IF(G41&gt;0,"W","E"),"")</f>
        <v>W</v>
      </c>
      <c r="V41" s="41"/>
      <c r="W41" s="22">
        <f>IF(S41="due",90*(I41+K41),S41+T41/60)</f>
        <v>82.86666666666666</v>
      </c>
      <c r="X41" s="22">
        <f>IF(R41="",W41,IF(R41="N",IF(U41="E",180+W41,180-W41),IF(U41="E",360-W41,W41)))</f>
        <v>82.86666666666666</v>
      </c>
      <c r="Y41" s="22">
        <f>RADIANS(X41)</f>
        <v>1.4462961734859676</v>
      </c>
      <c r="Z41" s="64"/>
      <c r="AA41" s="58">
        <f>-M41*COS(Y41)</f>
        <v>-410.70269297130255</v>
      </c>
      <c r="AB41" s="58">
        <f>-M41*SIN(Y41)</f>
        <v>-3281.7509274297599</v>
      </c>
      <c r="AC41" s="64"/>
      <c r="AD41" s="22">
        <v>0</v>
      </c>
      <c r="AE41" s="22">
        <v>0</v>
      </c>
      <c r="AF41" s="22">
        <f t="shared" ref="AF41:AG43" si="0">AA41-AD41</f>
        <v>-410.70269297130255</v>
      </c>
      <c r="AG41" s="22">
        <f t="shared" si="0"/>
        <v>-3281.7509274297599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720817.83</v>
      </c>
      <c r="D42" s="60">
        <v>459168.48</v>
      </c>
      <c r="E42" s="79"/>
      <c r="F42" s="72">
        <f>IF(C43=0,C42-$C$42,C42-C43)</f>
        <v>14.399999999906868</v>
      </c>
      <c r="G42" s="72">
        <f>IF(D43=0,D42-$D$42,D42-D43)</f>
        <v>0.28999999997904524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14.402919842771661</v>
      </c>
      <c r="N42" s="36">
        <f>IF(F42=0,,ATAN(G42/F42))</f>
        <v>2.0136166940987875E-2</v>
      </c>
      <c r="O42" s="36">
        <f>ABS(DEGREES(N42))</f>
        <v>1.1537173812894586</v>
      </c>
      <c r="P42" s="37" t="str">
        <f>TEXT(INT(O42),"00")</f>
        <v>01</v>
      </c>
      <c r="Q42" s="38" t="str">
        <f>TEXT((O42-P42)*60,"00")</f>
        <v>09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09</v>
      </c>
      <c r="U42" s="40" t="str">
        <f>IF(L42="",IF(G42&gt;0,"W","E"),"")</f>
        <v>W</v>
      </c>
      <c r="V42" s="44"/>
      <c r="W42" s="22">
        <f>IF(S42="due",90*(I42+K42),S42+T42/60)</f>
        <v>1.1499999999999999</v>
      </c>
      <c r="X42" s="22">
        <f>IF(R42="",W42,IF(R42="N",IF(U42="E",180+W42,180-W42),IF(U42="E",360-W42,W42)))</f>
        <v>1.1499999999999999</v>
      </c>
      <c r="Y42" s="22">
        <f>RADIANS(X42)</f>
        <v>2.007128639793479E-2</v>
      </c>
      <c r="Z42" s="64"/>
      <c r="AA42" s="58">
        <f>-M42*COS(Y42)</f>
        <v>-14.400018784956048</v>
      </c>
      <c r="AB42" s="58">
        <f>-M42*SIN(Y42)</f>
        <v>-0.28906571954936705</v>
      </c>
      <c r="AC42" s="64"/>
      <c r="AD42" s="82">
        <f>$AA$40/$M$40*M42</f>
        <v>3.279957995162609E-4</v>
      </c>
      <c r="AE42" s="82">
        <f>$AB$40/$M$40*M42</f>
        <v>1.8106678386134347E-4</v>
      </c>
      <c r="AF42" s="22">
        <f t="shared" si="0"/>
        <v>-14.400346780755564</v>
      </c>
      <c r="AG42" s="22">
        <f t="shared" si="0"/>
        <v>-0.28924678633322837</v>
      </c>
      <c r="AH42" s="63"/>
      <c r="AI42" s="38">
        <f>A42</f>
        <v>1</v>
      </c>
      <c r="AJ42" s="82">
        <f t="shared" ref="AJ42:AK44" si="1">AJ41+AF41</f>
        <v>720817.91730702866</v>
      </c>
      <c r="AK42" s="82">
        <f t="shared" si="1"/>
        <v>459168.46907257021</v>
      </c>
      <c r="AL42" s="66"/>
      <c r="AM42" s="9" t="str">
        <f>IF(A43=0,A42&amp;" - 1",A42&amp;" - "&amp;A43)</f>
        <v>1 - 2</v>
      </c>
      <c r="AN42" s="18">
        <f>F42</f>
        <v>14.399999999906868</v>
      </c>
      <c r="AO42" s="18">
        <f>AN42*G42</f>
        <v>4.1759999996712427</v>
      </c>
      <c r="AP42" s="9" t="str">
        <f>D42&amp;","&amp;C42</f>
        <v>459168.48,720817.83</v>
      </c>
    </row>
    <row r="43" spans="1:44">
      <c r="A43" s="20">
        <f>A42+1</f>
        <v>2</v>
      </c>
      <c r="B43" s="44"/>
      <c r="C43" s="60">
        <v>720803.43</v>
      </c>
      <c r="D43" s="60">
        <v>459168.19</v>
      </c>
      <c r="E43" s="79"/>
      <c r="F43" s="72">
        <f>IF(C44=0,C43-$C$42,C43-C44)</f>
        <v>-3.3299999999580905</v>
      </c>
      <c r="G43" s="72">
        <f>IF(D44=0,D43-$D$42,D43-D44)</f>
        <v>48.070000000006985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48.185203122954583</v>
      </c>
      <c r="N43" s="36">
        <f>IF(F43=0,,ATAN(G43/F43))</f>
        <v>-1.5016328459502111</v>
      </c>
      <c r="O43" s="36">
        <f>ABS(DEGREES(N43))</f>
        <v>86.037224451165613</v>
      </c>
      <c r="P43" s="37" t="str">
        <f>TEXT(INT(O43),"00")</f>
        <v>86</v>
      </c>
      <c r="Q43" s="38" t="str">
        <f>TEXT((O43-P43)*60,"00")</f>
        <v>02</v>
      </c>
      <c r="R43" s="39" t="str">
        <f>IF(L43="",IF(F43&gt;0,"S","N"),"")</f>
        <v>N</v>
      </c>
      <c r="S43" s="25" t="str">
        <f>IF(L43="",IF(INT(Q43)=60,INT(P43+1),P43),"due")</f>
        <v>86</v>
      </c>
      <c r="T43" s="38" t="str">
        <f>IF(L43="",IF(INT(Q43)=60,"00",Q43),L43)</f>
        <v>02</v>
      </c>
      <c r="U43" s="40" t="str">
        <f>IF(L43="",IF(G43&gt;0,"W","E"),"")</f>
        <v>W</v>
      </c>
      <c r="V43" s="44"/>
      <c r="W43" s="22">
        <f>IF(S43="due",90*(I43+K43),S43+T43/60)</f>
        <v>86.033333333333331</v>
      </c>
      <c r="X43" s="22">
        <f>IF(R43="",W43,IF(R43="N",IF(U43="E",180+W43,180-W43),IF(U43="E",360-W43,W43)))</f>
        <v>93.966666666666669</v>
      </c>
      <c r="Y43" s="22">
        <f>RADIANS(X43)</f>
        <v>1.6400277204573384</v>
      </c>
      <c r="Z43" s="64"/>
      <c r="AA43" s="58">
        <f>-M43*COS(Y43)</f>
        <v>3.3332645614258936</v>
      </c>
      <c r="AB43" s="58">
        <f>-M43*SIN(Y43)</f>
        <v>-48.069773739470982</v>
      </c>
      <c r="AC43" s="64"/>
      <c r="AD43" s="82">
        <f>$AA$40/$M$40*M43</f>
        <v>1.0973152940998063E-3</v>
      </c>
      <c r="AE43" s="82">
        <f>$AB$40/$M$40*M43</f>
        <v>6.0576187706533704E-4</v>
      </c>
      <c r="AF43" s="22">
        <f t="shared" si="0"/>
        <v>3.3321672461317937</v>
      </c>
      <c r="AG43" s="22">
        <f t="shared" si="0"/>
        <v>-48.07037950134805</v>
      </c>
      <c r="AH43" s="64"/>
      <c r="AI43" s="25">
        <f>A43</f>
        <v>2</v>
      </c>
      <c r="AJ43" s="82">
        <f t="shared" si="1"/>
        <v>720803.51696024789</v>
      </c>
      <c r="AK43" s="82">
        <f t="shared" si="1"/>
        <v>459168.17982578388</v>
      </c>
      <c r="AL43" s="66"/>
      <c r="AM43" s="9" t="str">
        <f>IF(A44=0,A43&amp;" - 1",A43&amp;" - "&amp;A44)</f>
        <v>2 - 3</v>
      </c>
      <c r="AN43" s="18">
        <f>AN42+F42+F43</f>
        <v>25.469999999855645</v>
      </c>
      <c r="AO43" s="18">
        <f>AN43*G43</f>
        <v>1224.3428999932387</v>
      </c>
      <c r="AP43" s="9" t="str">
        <f>D43&amp;","&amp;C43</f>
        <v>459168.19,720803.43</v>
      </c>
    </row>
    <row r="44" spans="1:44" s="46" customFormat="1">
      <c r="A44" s="20">
        <f>A43+1</f>
        <v>3</v>
      </c>
      <c r="B44" s="44"/>
      <c r="C44" s="60">
        <v>720806.76</v>
      </c>
      <c r="D44" s="60">
        <v>459120.12</v>
      </c>
      <c r="E44" s="79"/>
      <c r="F44" s="72">
        <f>IF(C45=0,C44-$C$42,C44-C45)</f>
        <v>-3.059999999939464</v>
      </c>
      <c r="G44" s="72">
        <f>IF(D45=0,D44-$D$42,D44-D45)</f>
        <v>2.9400000000023283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4.2434891303788218</v>
      </c>
      <c r="N44" s="22">
        <f>IF(F44=0,,ATAN(G44/F44))</f>
        <v>-0.76540082943457699</v>
      </c>
      <c r="O44" s="22">
        <f>ABS(DEGREES(N44))</f>
        <v>43.854237162413853</v>
      </c>
      <c r="P44" s="24" t="str">
        <f>TEXT(INT(O44),"00")</f>
        <v>43</v>
      </c>
      <c r="Q44" s="25" t="str">
        <f>TEXT((O44-P44)*60,"00")</f>
        <v>51</v>
      </c>
      <c r="R44" s="23" t="str">
        <f>IF(L44="",IF(F44&gt;0,"S","N"),"")</f>
        <v>N</v>
      </c>
      <c r="S44" s="25" t="str">
        <f>IF(L44="",IF(INT(Q44)=60,INT(P44+1),P44),"due")</f>
        <v>43</v>
      </c>
      <c r="T44" s="25" t="str">
        <f>IF(L44="",IF(INT(Q44)=60,"00",Q44),L44)</f>
        <v>51</v>
      </c>
      <c r="U44" s="24" t="str">
        <f>IF(L44="",IF(G44&gt;0,"W","E"),"")</f>
        <v>W</v>
      </c>
      <c r="V44" s="44"/>
      <c r="W44" s="22">
        <f>IF(S44="due",90*(I44+K44),S44+T44/60)</f>
        <v>43.85</v>
      </c>
      <c r="X44" s="22">
        <f>IF(R44="",W44,IF(R44="N",IF(U44="E",180+W44,180-W44),IF(U44="E",360-W44,W44)))</f>
        <v>136.15</v>
      </c>
      <c r="Y44" s="22">
        <f>RADIANS(X44)</f>
        <v>2.3762657765902797</v>
      </c>
      <c r="Z44" s="64"/>
      <c r="AA44" s="58">
        <f>-M44*COS(Y44)</f>
        <v>3.0602174117308398</v>
      </c>
      <c r="AB44" s="58">
        <f>-M44*SIN(Y44)</f>
        <v>-2.9397736975118698</v>
      </c>
      <c r="AC44" s="64"/>
      <c r="AD44" s="82">
        <f>$AA$40/$M$40*M44</f>
        <v>9.6636419923956258E-5</v>
      </c>
      <c r="AE44" s="82">
        <f>$AB$40/$M$40*M44</f>
        <v>5.3347164156709096E-5</v>
      </c>
      <c r="AF44" s="22">
        <f>AA44-AD44</f>
        <v>3.0601207753109159</v>
      </c>
      <c r="AG44" s="22">
        <f>AB44-AE44</f>
        <v>-2.9398270446760266</v>
      </c>
      <c r="AH44" s="64"/>
      <c r="AI44" s="25">
        <f>A44</f>
        <v>3</v>
      </c>
      <c r="AJ44" s="82">
        <f t="shared" si="1"/>
        <v>720806.84912749403</v>
      </c>
      <c r="AK44" s="82">
        <f t="shared" si="1"/>
        <v>459120.10944628256</v>
      </c>
      <c r="AL44" s="66"/>
      <c r="AM44" s="9" t="str">
        <f>IF(A45=0,A44&amp;" - 1",A44&amp;" - "&amp;A45)</f>
        <v>3 - 4</v>
      </c>
      <c r="AN44" s="18">
        <f>AN43+F43+F44</f>
        <v>19.07999999995809</v>
      </c>
      <c r="AO44" s="18">
        <f>AN44*G44</f>
        <v>56.095199999921213</v>
      </c>
      <c r="AP44" s="9" t="str">
        <f>D44&amp;","&amp;C44</f>
        <v>459120.12,720806.76</v>
      </c>
    </row>
    <row r="45" spans="1:44" s="46" customFormat="1">
      <c r="A45" s="20">
        <f t="shared" ref="A45:A46" si="2">A44+1</f>
        <v>4</v>
      </c>
      <c r="B45" s="44"/>
      <c r="C45" s="60">
        <v>720809.82</v>
      </c>
      <c r="D45" s="60">
        <v>459117.18</v>
      </c>
      <c r="E45" s="79"/>
      <c r="F45" s="72">
        <f t="shared" ref="F45:F46" si="3">IF(C46=0,C45-$C$42,C45-C46)</f>
        <v>-9.1100000001024455</v>
      </c>
      <c r="G45" s="72">
        <f t="shared" ref="G45:G46" si="4">IF(D46=0,D45-$D$42,D45-D46)</f>
        <v>-0.17999999999301508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9.1117780922202023</v>
      </c>
      <c r="N45" s="22">
        <f t="shared" ref="N45:N46" si="11">IF(F45=0,,ATAN(G45/F45))</f>
        <v>1.9755936504940848E-2</v>
      </c>
      <c r="O45" s="22">
        <f t="shared" ref="O45:O46" si="12">ABS(DEGREES(N45))</f>
        <v>1.1319317820615451</v>
      </c>
      <c r="P45" s="24" t="str">
        <f t="shared" ref="P45:P46" si="13">TEXT(INT(O45),"00")</f>
        <v>01</v>
      </c>
      <c r="Q45" s="25" t="str">
        <f t="shared" ref="Q45:Q46" si="14">TEXT((O45-P45)*60,"00")</f>
        <v>08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08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1.1333333333333333</v>
      </c>
      <c r="X45" s="22">
        <f t="shared" ref="X45:X46" si="20">IF(R45="",W45,IF(R45="N",IF(U45="E",180+W45,180-W45),IF(U45="E",360-W45,W45)))</f>
        <v>181.13333333333333</v>
      </c>
      <c r="Y45" s="22">
        <f t="shared" ref="Y45:Y46" si="21">RADIANS(X45)</f>
        <v>3.1613730517790621</v>
      </c>
      <c r="Z45" s="64"/>
      <c r="AA45" s="58">
        <f t="shared" ref="AA45:AA46" si="22">-M45*COS(Y45)</f>
        <v>9.1099955942736717</v>
      </c>
      <c r="AB45" s="58">
        <f t="shared" ref="AB45:AB46" si="23">-M45*SIN(Y45)</f>
        <v>0.18022284588337023</v>
      </c>
      <c r="AC45" s="64"/>
      <c r="AD45" s="82">
        <f t="shared" ref="AD45:AD46" si="24">$AA$40/$M$40*M45</f>
        <v>2.0750132424519503E-4</v>
      </c>
      <c r="AE45" s="82">
        <f t="shared" ref="AE45:AE46" si="25">$AB$40/$M$40*M45</f>
        <v>1.1454902008946188E-4</v>
      </c>
      <c r="AF45" s="22">
        <f t="shared" ref="AF45:AF46" si="26">AA45-AD45</f>
        <v>9.1097880929494259</v>
      </c>
      <c r="AG45" s="22">
        <f t="shared" ref="AG45:AG46" si="27">AB45-AE45</f>
        <v>0.18010829686328078</v>
      </c>
      <c r="AH45" s="64"/>
      <c r="AI45" s="25">
        <f t="shared" ref="AI45:AI46" si="28">A45</f>
        <v>4</v>
      </c>
      <c r="AJ45" s="82">
        <f t="shared" ref="AJ45:AJ46" si="29">AJ44+AF44</f>
        <v>720809.9092482694</v>
      </c>
      <c r="AK45" s="82">
        <f t="shared" ref="AK45:AK46" si="30">AK44+AG44</f>
        <v>459117.16961923789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6.909999999916181</v>
      </c>
      <c r="AO45" s="18">
        <f t="shared" ref="AO45:AO46" si="33">AN45*G45</f>
        <v>-1.2437999999366467</v>
      </c>
      <c r="AP45" s="9" t="str">
        <f t="shared" ref="AP45:AP46" si="34">D45&amp;","&amp;C45</f>
        <v>459117.18,720809.82</v>
      </c>
    </row>
    <row r="46" spans="1:44" s="46" customFormat="1">
      <c r="A46" s="20">
        <f t="shared" si="2"/>
        <v>5</v>
      </c>
      <c r="B46" s="44"/>
      <c r="C46" s="60">
        <v>720818.93</v>
      </c>
      <c r="D46" s="60">
        <v>459117.36</v>
      </c>
      <c r="E46" s="79"/>
      <c r="F46" s="72">
        <f t="shared" si="3"/>
        <v>1.1000000000931323</v>
      </c>
      <c r="G46" s="72">
        <f t="shared" si="4"/>
        <v>-51.119999999995343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51.13183352863193</v>
      </c>
      <c r="N46" s="22">
        <f t="shared" si="11"/>
        <v>-1.5492816501182998</v>
      </c>
      <c r="O46" s="22">
        <f t="shared" si="12"/>
        <v>88.767299828842454</v>
      </c>
      <c r="P46" s="24" t="str">
        <f t="shared" si="13"/>
        <v>88</v>
      </c>
      <c r="Q46" s="25" t="str">
        <f t="shared" si="14"/>
        <v>46</v>
      </c>
      <c r="R46" s="23" t="str">
        <f t="shared" si="15"/>
        <v>S</v>
      </c>
      <c r="S46" s="25" t="str">
        <f t="shared" si="16"/>
        <v>88</v>
      </c>
      <c r="T46" s="25" t="str">
        <f t="shared" si="17"/>
        <v>46</v>
      </c>
      <c r="U46" s="24" t="str">
        <f t="shared" si="18"/>
        <v>E</v>
      </c>
      <c r="V46" s="44"/>
      <c r="W46" s="22">
        <f t="shared" si="19"/>
        <v>88.766666666666666</v>
      </c>
      <c r="X46" s="22">
        <f t="shared" si="20"/>
        <v>271.23333333333335</v>
      </c>
      <c r="Y46" s="22">
        <f t="shared" si="21"/>
        <v>4.7339147078259538</v>
      </c>
      <c r="Z46" s="64"/>
      <c r="AA46" s="58">
        <f t="shared" si="22"/>
        <v>-1.1005649151157417</v>
      </c>
      <c r="AB46" s="58">
        <f t="shared" si="23"/>
        <v>51.119987841032831</v>
      </c>
      <c r="AC46" s="64"/>
      <c r="AD46" s="82">
        <f t="shared" si="24"/>
        <v>1.164418520830191E-3</v>
      </c>
      <c r="AE46" s="82">
        <f t="shared" si="25"/>
        <v>6.4280553880950806E-4</v>
      </c>
      <c r="AF46" s="22">
        <f t="shared" si="26"/>
        <v>-1.1017293336365719</v>
      </c>
      <c r="AG46" s="22">
        <f t="shared" si="27"/>
        <v>51.119345035494021</v>
      </c>
      <c r="AH46" s="64"/>
      <c r="AI46" s="25">
        <f t="shared" si="28"/>
        <v>5</v>
      </c>
      <c r="AJ46" s="82">
        <f t="shared" si="29"/>
        <v>720819.0190363623</v>
      </c>
      <c r="AK46" s="82">
        <f t="shared" si="30"/>
        <v>459117.34972753475</v>
      </c>
      <c r="AL46" s="66"/>
      <c r="AM46" s="9" t="str">
        <f t="shared" si="31"/>
        <v>5 - 1</v>
      </c>
      <c r="AN46" s="18">
        <f t="shared" si="32"/>
        <v>-1.1000000000931323</v>
      </c>
      <c r="AO46" s="18">
        <f t="shared" si="33"/>
        <v>56.232000004755797</v>
      </c>
      <c r="AP46" s="9" t="str">
        <f t="shared" si="34"/>
        <v>459117.36,720818.93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M23" sqref="M2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71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2724.0467999962834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1362.0233999981417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5.5764458565656537E-3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27280.049421465927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27000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27000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152.12571856323993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-2.9800021721961834E-3</v>
      </c>
      <c r="AB40" s="91">
        <f>SUM(AB42:AB65536)</f>
        <v>4.7134207795309635E-3</v>
      </c>
      <c r="AC40" s="91"/>
      <c r="AD40" s="91">
        <f>SUM(AD42:AD65536)</f>
        <v>-2.9800021721961834E-3</v>
      </c>
      <c r="AE40" s="91">
        <f>SUM(AE42:AE65536)</f>
        <v>4.7134207795309626E-3</v>
      </c>
      <c r="AF40" s="91">
        <f>SUM(AF42:AF65536)</f>
        <v>-5.3290705182007514E-15</v>
      </c>
      <c r="AG40" s="91">
        <f>SUM(AG42:AG65536)</f>
        <v>0</v>
      </c>
      <c r="AH40" s="92"/>
      <c r="AI40" s="93">
        <v>1</v>
      </c>
      <c r="AJ40" s="92">
        <f>AJ44+AF44</f>
        <v>720883.46355162957</v>
      </c>
      <c r="AK40" s="92">
        <f>AK44+AG44</f>
        <v>459219.04081463447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368.97999999998137</v>
      </c>
      <c r="G41" s="72">
        <f>IF(D42=0,D41-$D$41,D41-D42)</f>
        <v>3280.8999999999651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3301.5831127505721</v>
      </c>
      <c r="N41" s="36">
        <f>IF(F41=0,,ATAN(G41/F41))</f>
        <v>1.4588038589589314</v>
      </c>
      <c r="O41" s="36">
        <f>ABS(DEGREES(N41))</f>
        <v>83.583304255744579</v>
      </c>
      <c r="P41" s="37" t="str">
        <f>TEXT(INT(O41),"00")</f>
        <v>83</v>
      </c>
      <c r="Q41" s="38" t="str">
        <f>TEXT((O41-P41)*60,"00")</f>
        <v>35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35</v>
      </c>
      <c r="U41" s="40" t="str">
        <f>IF(L41="",IF(G41&gt;0,"W","E"),"")</f>
        <v>W</v>
      </c>
      <c r="V41" s="41"/>
      <c r="W41" s="22">
        <f>IF(S41="due",90*(I41+K41),S41+T41/60)</f>
        <v>83.583333333333329</v>
      </c>
      <c r="X41" s="22">
        <f>IF(R41="",W41,IF(R41="N",IF(U41="E",180+W41,180-W41),IF(U41="E",360-W41,W41)))</f>
        <v>83.583333333333329</v>
      </c>
      <c r="Y41" s="22">
        <f>RADIANS(X41)</f>
        <v>1.4588043664585937</v>
      </c>
      <c r="Z41" s="64"/>
      <c r="AA41" s="58">
        <f>-M41*COS(Y41)</f>
        <v>-368.97833494429193</v>
      </c>
      <c r="AB41" s="58">
        <f>-M41*SIN(Y41)</f>
        <v>-3280.9001872567678</v>
      </c>
      <c r="AC41" s="64"/>
      <c r="AD41" s="22">
        <v>0</v>
      </c>
      <c r="AE41" s="22">
        <v>0</v>
      </c>
      <c r="AF41" s="22">
        <f t="shared" ref="AF41:AG43" si="0">AA41-AD41</f>
        <v>-368.97833494429193</v>
      </c>
      <c r="AG41" s="22">
        <f t="shared" si="0"/>
        <v>-3280.9001872567678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720859.64</v>
      </c>
      <c r="D42" s="60">
        <v>459169.32</v>
      </c>
      <c r="E42" s="79"/>
      <c r="F42" s="72">
        <f>IF(C43=0,C42-$C$42,C42-C43)</f>
        <v>-27.809999999939464</v>
      </c>
      <c r="G42" s="72">
        <f>IF(D43=0,D42-$D$42,D42-D43)</f>
        <v>-0.78999999997904524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27.821218521060501</v>
      </c>
      <c r="N42" s="36">
        <f>IF(F42=0,,ATAN(G42/F42))</f>
        <v>2.8399410400779368E-2</v>
      </c>
      <c r="O42" s="36">
        <f>ABS(DEGREES(N42))</f>
        <v>1.6271663566245915</v>
      </c>
      <c r="P42" s="37" t="str">
        <f>TEXT(INT(O42),"00")</f>
        <v>01</v>
      </c>
      <c r="Q42" s="38" t="str">
        <f>TEXT((O42-P42)*60,"00")</f>
        <v>38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38</v>
      </c>
      <c r="U42" s="40" t="str">
        <f>IF(L42="",IF(G42&gt;0,"W","E"),"")</f>
        <v>E</v>
      </c>
      <c r="V42" s="44"/>
      <c r="W42" s="22">
        <f>IF(S42="due",90*(I42+K42),S42+T42/60)</f>
        <v>1.6333333333333333</v>
      </c>
      <c r="X42" s="22">
        <f>IF(R42="",W42,IF(R42="N",IF(U42="E",180+W42,180-W42),IF(U42="E",360-W42,W42)))</f>
        <v>181.63333333333333</v>
      </c>
      <c r="Y42" s="22">
        <f>RADIANS(X42)</f>
        <v>3.1700996980390337</v>
      </c>
      <c r="Z42" s="64"/>
      <c r="AA42" s="58">
        <f>-M42*COS(Y42)</f>
        <v>27.809914807950694</v>
      </c>
      <c r="AB42" s="58">
        <f>-M42*SIN(Y42)</f>
        <v>0.79299329828485177</v>
      </c>
      <c r="AC42" s="64"/>
      <c r="AD42" s="82">
        <f>$AA$40/$M$40*M42</f>
        <v>-5.4499194750846642E-4</v>
      </c>
      <c r="AE42" s="82">
        <f>$AB$40/$M$40*M42</f>
        <v>8.6200486497307915E-4</v>
      </c>
      <c r="AF42" s="22">
        <f t="shared" si="0"/>
        <v>27.810459799898201</v>
      </c>
      <c r="AG42" s="22">
        <f t="shared" si="0"/>
        <v>0.79213129341987865</v>
      </c>
      <c r="AH42" s="63"/>
      <c r="AI42" s="38">
        <f>A42</f>
        <v>1</v>
      </c>
      <c r="AJ42" s="82">
        <f t="shared" ref="AJ42:AK44" si="1">AJ41+AF41</f>
        <v>720859.64166505565</v>
      </c>
      <c r="AK42" s="82">
        <f t="shared" si="1"/>
        <v>459169.31981274323</v>
      </c>
      <c r="AL42" s="66"/>
      <c r="AM42" s="9" t="str">
        <f>IF(A43=0,A42&amp;" - 1",A42&amp;" - "&amp;A43)</f>
        <v>1 - 2</v>
      </c>
      <c r="AN42" s="18">
        <f>F42</f>
        <v>-27.809999999939464</v>
      </c>
      <c r="AO42" s="18">
        <f>AN42*G42</f>
        <v>21.969899999369424</v>
      </c>
      <c r="AP42" s="9" t="str">
        <f>D42&amp;","&amp;C42</f>
        <v>459169.32,720859.64</v>
      </c>
    </row>
    <row r="43" spans="1:44">
      <c r="A43" s="20">
        <f>A42+1</f>
        <v>2</v>
      </c>
      <c r="B43" s="44"/>
      <c r="C43" s="60">
        <v>720887.45</v>
      </c>
      <c r="D43" s="60">
        <v>459170.11</v>
      </c>
      <c r="E43" s="79"/>
      <c r="F43" s="72">
        <f>IF(C44=0,C43-$C$42,C43-C44)</f>
        <v>0.94999999995343387</v>
      </c>
      <c r="G43" s="72">
        <f>IF(D44=0,D43-$D$42,D43-D44)</f>
        <v>-45.989999999990687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45.999810869166133</v>
      </c>
      <c r="N43" s="36">
        <f>IF(F43=0,,ATAN(G43/F43))</f>
        <v>-1.5501425996026719</v>
      </c>
      <c r="O43" s="36">
        <f>ABS(DEGREES(N43))</f>
        <v>88.816628600670938</v>
      </c>
      <c r="P43" s="37" t="str">
        <f>TEXT(INT(O43),"00")</f>
        <v>88</v>
      </c>
      <c r="Q43" s="38" t="str">
        <f>TEXT((O43-P43)*60,"00")</f>
        <v>49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49</v>
      </c>
      <c r="U43" s="40" t="str">
        <f>IF(L43="",IF(G43&gt;0,"W","E"),"")</f>
        <v>E</v>
      </c>
      <c r="V43" s="44"/>
      <c r="W43" s="22">
        <f>IF(S43="due",90*(I43+K43),S43+T43/60)</f>
        <v>88.816666666666663</v>
      </c>
      <c r="X43" s="22">
        <f>IF(R43="",W43,IF(R43="N",IF(U43="E",180+W43,180-W43),IF(U43="E",360-W43,W43)))</f>
        <v>271.18333333333334</v>
      </c>
      <c r="Y43" s="22">
        <f>RADIANS(X43)</f>
        <v>4.7330420431999558</v>
      </c>
      <c r="Z43" s="64"/>
      <c r="AA43" s="58">
        <f>-M43*COS(Y43)</f>
        <v>-0.94996944525689186</v>
      </c>
      <c r="AB43" s="58">
        <f>-M43*SIN(Y43)</f>
        <v>45.990000631138642</v>
      </c>
      <c r="AC43" s="64"/>
      <c r="AD43" s="82">
        <f>$AA$40/$M$40*M43</f>
        <v>-9.0109376379868061E-4</v>
      </c>
      <c r="AE43" s="82">
        <f>$AB$40/$M$40*M43</f>
        <v>1.4252452935174765E-3</v>
      </c>
      <c r="AF43" s="22">
        <f t="shared" si="0"/>
        <v>-0.94906835149309321</v>
      </c>
      <c r="AG43" s="22">
        <f t="shared" si="0"/>
        <v>45.988575385845124</v>
      </c>
      <c r="AH43" s="64"/>
      <c r="AI43" s="25">
        <f>A43</f>
        <v>2</v>
      </c>
      <c r="AJ43" s="82">
        <f t="shared" si="1"/>
        <v>720887.4521248556</v>
      </c>
      <c r="AK43" s="82">
        <f t="shared" si="1"/>
        <v>459170.11194403667</v>
      </c>
      <c r="AL43" s="66"/>
      <c r="AM43" s="9" t="str">
        <f>IF(A44=0,A43&amp;" - 1",A43&amp;" - "&amp;A44)</f>
        <v>2 - 3</v>
      </c>
      <c r="AN43" s="18">
        <f>AN42+F42+F43</f>
        <v>-54.669999999925494</v>
      </c>
      <c r="AO43" s="18">
        <f>AN43*G43</f>
        <v>2514.2732999960645</v>
      </c>
      <c r="AP43" s="9" t="str">
        <f>D43&amp;","&amp;C43</f>
        <v>459170.11,720887.45</v>
      </c>
    </row>
    <row r="44" spans="1:44" s="46" customFormat="1">
      <c r="A44" s="20">
        <f>A43+1</f>
        <v>3</v>
      </c>
      <c r="B44" s="44"/>
      <c r="C44" s="60">
        <v>720886.5</v>
      </c>
      <c r="D44" s="60">
        <v>459216.1</v>
      </c>
      <c r="E44" s="79"/>
      <c r="F44" s="72">
        <f>IF(C45=0,C44-$C$42,C44-C45)</f>
        <v>3.0400000000372529</v>
      </c>
      <c r="G44" s="72">
        <f>IF(D45=0,D44-$D$42,D44-D45)</f>
        <v>-2.9400000000023283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4.2290897366029236</v>
      </c>
      <c r="N44" s="22">
        <f>IF(F44=0,,ATAN(G44/F44))</f>
        <v>-0.76867731384891558</v>
      </c>
      <c r="O44" s="22">
        <f>ABS(DEGREES(N44))</f>
        <v>44.041965890995847</v>
      </c>
      <c r="P44" s="24" t="str">
        <f>TEXT(INT(O44),"00")</f>
        <v>44</v>
      </c>
      <c r="Q44" s="25" t="str">
        <f>TEXT((O44-P44)*60,"00")</f>
        <v>03</v>
      </c>
      <c r="R44" s="23" t="str">
        <f>IF(L44="",IF(F44&gt;0,"S","N"),"")</f>
        <v>S</v>
      </c>
      <c r="S44" s="25" t="str">
        <f>IF(L44="",IF(INT(Q44)=60,INT(P44+1),P44),"due")</f>
        <v>44</v>
      </c>
      <c r="T44" s="25" t="str">
        <f>IF(L44="",IF(INT(Q44)=60,"00",Q44),L44)</f>
        <v>03</v>
      </c>
      <c r="U44" s="24" t="str">
        <f>IF(L44="",IF(G44&gt;0,"W","E"),"")</f>
        <v>E</v>
      </c>
      <c r="V44" s="44"/>
      <c r="W44" s="22">
        <f>IF(S44="due",90*(I44+K44),S44+T44/60)</f>
        <v>44.05</v>
      </c>
      <c r="X44" s="22">
        <f>IF(R44="",W44,IF(R44="N",IF(U44="E",180+W44,180-W44),IF(U44="E",360-W44,W44)))</f>
        <v>315.95</v>
      </c>
      <c r="Y44" s="22">
        <f>RADIANS(X44)</f>
        <v>5.5143677716760839</v>
      </c>
      <c r="Z44" s="64"/>
      <c r="AA44" s="58">
        <f>-M44*COS(Y44)</f>
        <v>-3.0395877184877071</v>
      </c>
      <c r="AB44" s="58">
        <f>-M44*SIN(Y44)</f>
        <v>2.940426244927576</v>
      </c>
      <c r="AC44" s="64"/>
      <c r="AD44" s="82">
        <f>$AA$40/$M$40*M44</f>
        <v>-8.2843957750971948E-5</v>
      </c>
      <c r="AE44" s="82">
        <f>$AB$40/$M$40*M44</f>
        <v>1.3103293533314576E-4</v>
      </c>
      <c r="AF44" s="22">
        <f>AA44-AD44</f>
        <v>-3.039504874529956</v>
      </c>
      <c r="AG44" s="22">
        <f>AB44-AE44</f>
        <v>2.9402952119922428</v>
      </c>
      <c r="AH44" s="64"/>
      <c r="AI44" s="25">
        <f>A44</f>
        <v>3</v>
      </c>
      <c r="AJ44" s="82">
        <f t="shared" si="1"/>
        <v>720886.50305650407</v>
      </c>
      <c r="AK44" s="82">
        <f t="shared" si="1"/>
        <v>459216.1005194225</v>
      </c>
      <c r="AL44" s="66"/>
      <c r="AM44" s="9" t="str">
        <f>IF(A45=0,A44&amp;" - 1",A44&amp;" - "&amp;A45)</f>
        <v>3 - 4</v>
      </c>
      <c r="AN44" s="18">
        <f>AN43+F43+F44</f>
        <v>-50.679999999934807</v>
      </c>
      <c r="AO44" s="18">
        <f>AN44*G44</f>
        <v>148.99919999992633</v>
      </c>
      <c r="AP44" s="9" t="str">
        <f>D44&amp;","&amp;C44</f>
        <v>459216.1,720886.5</v>
      </c>
    </row>
    <row r="45" spans="1:44" s="46" customFormat="1">
      <c r="A45" s="20">
        <f t="shared" ref="A45:A46" si="2">A44+1</f>
        <v>4</v>
      </c>
      <c r="B45" s="44"/>
      <c r="C45" s="60">
        <v>720883.46</v>
      </c>
      <c r="D45" s="60">
        <v>459219.04</v>
      </c>
      <c r="E45" s="79"/>
      <c r="F45" s="72">
        <f t="shared" ref="F45:F46" si="3">IF(C46=0,C45-$C$42,C45-C46)</f>
        <v>24.839999999967404</v>
      </c>
      <c r="G45" s="72">
        <f t="shared" ref="G45:G46" si="4">IF(D46=0,D45-$D$42,D45-D46)</f>
        <v>0.5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24.845031696465604</v>
      </c>
      <c r="N45" s="22">
        <f t="shared" ref="N45:N46" si="11">IF(F45=0,,ATAN(G45/F45))</f>
        <v>2.0126106608280042E-2</v>
      </c>
      <c r="O45" s="22">
        <f t="shared" ref="O45:O46" si="12">ABS(DEGREES(N45))</f>
        <v>1.1531409666848025</v>
      </c>
      <c r="P45" s="24" t="str">
        <f t="shared" ref="P45:P46" si="13">TEXT(INT(O45),"00")</f>
        <v>01</v>
      </c>
      <c r="Q45" s="25" t="str">
        <f t="shared" ref="Q45:Q46" si="14">TEXT((O45-P45)*60,"00")</f>
        <v>09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09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1.1499999999999999</v>
      </c>
      <c r="X45" s="22">
        <f t="shared" ref="X45:X46" si="20">IF(R45="",W45,IF(R45="N",IF(U45="E",180+W45,180-W45),IF(U45="E",360-W45,W45)))</f>
        <v>1.1499999999999999</v>
      </c>
      <c r="Y45" s="22">
        <f t="shared" ref="Y45:Y46" si="21">RADIANS(X45)</f>
        <v>2.007128639793479E-2</v>
      </c>
      <c r="Z45" s="64"/>
      <c r="AA45" s="58">
        <f t="shared" ref="AA45:AA46" si="22">-M45*COS(Y45)</f>
        <v>-24.840027372747286</v>
      </c>
      <c r="AB45" s="58">
        <f t="shared" ref="AB45:AB46" si="23">-M45*SIN(Y45)</f>
        <v>-0.49863826522439392</v>
      </c>
      <c r="AC45" s="64"/>
      <c r="AD45" s="82">
        <f t="shared" ref="AD45:AD46" si="24">$AA$40/$M$40*M45</f>
        <v>-4.8669119937778444E-4</v>
      </c>
      <c r="AE45" s="82">
        <f t="shared" ref="AE45:AE46" si="25">$AB$40/$M$40*M45</f>
        <v>7.6979152356506275E-4</v>
      </c>
      <c r="AF45" s="22">
        <f t="shared" ref="AF45:AF46" si="26">AA45-AD45</f>
        <v>-24.839540681547909</v>
      </c>
      <c r="AG45" s="22">
        <f t="shared" ref="AG45:AG46" si="27">AB45-AE45</f>
        <v>-0.49940805674795896</v>
      </c>
      <c r="AH45" s="64"/>
      <c r="AI45" s="25">
        <f t="shared" ref="AI45:AI46" si="28">A45</f>
        <v>4</v>
      </c>
      <c r="AJ45" s="82">
        <f t="shared" ref="AJ45:AJ46" si="29">AJ44+AF44</f>
        <v>720883.46355162957</v>
      </c>
      <c r="AK45" s="82">
        <f t="shared" ref="AK45:AK46" si="30">AK44+AG44</f>
        <v>459219.04081463447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-22.799999999930151</v>
      </c>
      <c r="AO45" s="18">
        <f t="shared" ref="AO45:AO46" si="33">AN45*G45</f>
        <v>-11.399999999965075</v>
      </c>
      <c r="AP45" s="9" t="str">
        <f t="shared" ref="AP45:AP46" si="34">D45&amp;","&amp;C45</f>
        <v>459219.04,720883.46</v>
      </c>
    </row>
    <row r="46" spans="1:44" s="46" customFormat="1">
      <c r="A46" s="20">
        <f t="shared" si="2"/>
        <v>5</v>
      </c>
      <c r="B46" s="44"/>
      <c r="C46" s="60">
        <v>720858.62</v>
      </c>
      <c r="D46" s="60">
        <v>459218.54</v>
      </c>
      <c r="E46" s="79"/>
      <c r="F46" s="72">
        <f t="shared" si="3"/>
        <v>-1.0200000000186265</v>
      </c>
      <c r="G46" s="72">
        <f t="shared" si="4"/>
        <v>49.21999999997206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49.230567739944739</v>
      </c>
      <c r="N46" s="22">
        <f t="shared" si="11"/>
        <v>-1.5500760093809853</v>
      </c>
      <c r="O46" s="22">
        <f t="shared" si="12"/>
        <v>88.81281326201146</v>
      </c>
      <c r="P46" s="24" t="str">
        <f t="shared" si="13"/>
        <v>88</v>
      </c>
      <c r="Q46" s="25" t="str">
        <f t="shared" si="14"/>
        <v>49</v>
      </c>
      <c r="R46" s="23" t="str">
        <f t="shared" si="15"/>
        <v>N</v>
      </c>
      <c r="S46" s="25" t="str">
        <f t="shared" si="16"/>
        <v>88</v>
      </c>
      <c r="T46" s="25" t="str">
        <f t="shared" si="17"/>
        <v>49</v>
      </c>
      <c r="U46" s="24" t="str">
        <f t="shared" si="18"/>
        <v>W</v>
      </c>
      <c r="V46" s="44"/>
      <c r="W46" s="22">
        <f t="shared" si="19"/>
        <v>88.816666666666663</v>
      </c>
      <c r="X46" s="22">
        <f t="shared" si="20"/>
        <v>91.183333333333337</v>
      </c>
      <c r="Y46" s="22">
        <f t="shared" si="21"/>
        <v>1.5914493896101629</v>
      </c>
      <c r="Z46" s="64"/>
      <c r="AA46" s="58">
        <f t="shared" si="22"/>
        <v>1.0166897263689925</v>
      </c>
      <c r="AB46" s="58">
        <f t="shared" si="23"/>
        <v>-49.220068488347145</v>
      </c>
      <c r="AC46" s="64"/>
      <c r="AD46" s="82">
        <f t="shared" si="24"/>
        <v>-9.6438130376027957E-4</v>
      </c>
      <c r="AE46" s="82">
        <f t="shared" si="25"/>
        <v>1.5253461621421987E-3</v>
      </c>
      <c r="AF46" s="22">
        <f t="shared" si="26"/>
        <v>1.0176541076727528</v>
      </c>
      <c r="AG46" s="22">
        <f t="shared" si="27"/>
        <v>-49.221593834509285</v>
      </c>
      <c r="AH46" s="64"/>
      <c r="AI46" s="25">
        <f t="shared" si="28"/>
        <v>5</v>
      </c>
      <c r="AJ46" s="82">
        <f t="shared" si="29"/>
        <v>720858.624010948</v>
      </c>
      <c r="AK46" s="82">
        <f t="shared" si="30"/>
        <v>459218.54140657774</v>
      </c>
      <c r="AL46" s="66"/>
      <c r="AM46" s="9" t="str">
        <f t="shared" si="31"/>
        <v>5 - 1</v>
      </c>
      <c r="AN46" s="18">
        <f t="shared" si="32"/>
        <v>1.0200000000186265</v>
      </c>
      <c r="AO46" s="18">
        <f t="shared" si="33"/>
        <v>50.204400000888299</v>
      </c>
      <c r="AP46" s="9" t="str">
        <f t="shared" si="34"/>
        <v>459218.54,720858.62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C20" sqref="C2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87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71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88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72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89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2738.7587999981674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1369.3793999990837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1.164337608101492E-10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1323434112099.9583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1300000000000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1300000000000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154.09241085623873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1.163371621260012E-10</v>
      </c>
      <c r="AB40" s="91">
        <f>SUM(AB42:AB65536)</f>
        <v>4.7418735604765061E-12</v>
      </c>
      <c r="AC40" s="91"/>
      <c r="AD40" s="91">
        <f>SUM(AD42:AD65536)</f>
        <v>1.163371621260012E-10</v>
      </c>
      <c r="AE40" s="91">
        <f>SUM(AE42:AE65536)</f>
        <v>4.7418735604765069E-12</v>
      </c>
      <c r="AF40" s="91">
        <f>SUM(AF42:AF65536)</f>
        <v>0</v>
      </c>
      <c r="AG40" s="91">
        <f>SUM(AG42:AG65536)</f>
        <v>6.3282712403633923E-15</v>
      </c>
      <c r="AH40" s="92"/>
      <c r="AI40" s="93">
        <v>1</v>
      </c>
      <c r="AJ40" s="92">
        <f>AJ44+AF44</f>
        <v>720831.83163003519</v>
      </c>
      <c r="AK40" s="92">
        <f>AK44+AG44</f>
        <v>459168.76155459759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368.97999999998137</v>
      </c>
      <c r="G41" s="72">
        <f>IF(D42=0,D41-$D$41,D41-D42)</f>
        <v>3280.8999999999651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3301.5831127505721</v>
      </c>
      <c r="N41" s="36">
        <f>IF(F41=0,,ATAN(G41/F41))</f>
        <v>1.4588038589589314</v>
      </c>
      <c r="O41" s="36">
        <f>ABS(DEGREES(N41))</f>
        <v>83.583304255744579</v>
      </c>
      <c r="P41" s="37" t="str">
        <f>TEXT(INT(O41),"00")</f>
        <v>83</v>
      </c>
      <c r="Q41" s="38" t="str">
        <f>TEXT((O41-P41)*60,"00")</f>
        <v>35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35</v>
      </c>
      <c r="U41" s="40" t="str">
        <f>IF(L41="",IF(G41&gt;0,"W","E"),"")</f>
        <v>W</v>
      </c>
      <c r="V41" s="41"/>
      <c r="W41" s="22">
        <f>IF(S41="due",90*(I41+K41),S41+T41/60)</f>
        <v>83.583333333333329</v>
      </c>
      <c r="X41" s="22">
        <f>IF(R41="",W41,IF(R41="N",IF(U41="E",180+W41,180-W41),IF(U41="E",360-W41,W41)))</f>
        <v>83.583333333333329</v>
      </c>
      <c r="Y41" s="22">
        <f>RADIANS(X41)</f>
        <v>1.4588043664585937</v>
      </c>
      <c r="Z41" s="64"/>
      <c r="AA41" s="58">
        <f>-M41*COS(Y41)</f>
        <v>-368.97833494429193</v>
      </c>
      <c r="AB41" s="58">
        <f>-M41*SIN(Y41)</f>
        <v>-3280.9001872567678</v>
      </c>
      <c r="AC41" s="64"/>
      <c r="AD41" s="22">
        <v>0</v>
      </c>
      <c r="AE41" s="22">
        <v>0</v>
      </c>
      <c r="AF41" s="22">
        <f t="shared" ref="AF41:AG43" si="0">AA41-AD41</f>
        <v>-368.97833494429193</v>
      </c>
      <c r="AG41" s="22">
        <f t="shared" si="0"/>
        <v>-3280.9001872567678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720859.64</v>
      </c>
      <c r="D42" s="60">
        <v>459169.32</v>
      </c>
      <c r="E42" s="79"/>
      <c r="F42" s="72">
        <f>IF(C43=0,C42-$C$42,C42-C43)</f>
        <v>1.0200000000186265</v>
      </c>
      <c r="G42" s="72">
        <f>IF(D43=0,D42-$D$42,D42-D43)</f>
        <v>-49.21999999997206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49.230567739944739</v>
      </c>
      <c r="N42" s="36">
        <f>IF(F42=0,,ATAN(G42/F42))</f>
        <v>-1.5500760093809853</v>
      </c>
      <c r="O42" s="36">
        <f>ABS(DEGREES(N42))</f>
        <v>88.81281326201146</v>
      </c>
      <c r="P42" s="37" t="str">
        <f>TEXT(INT(O42),"00")</f>
        <v>88</v>
      </c>
      <c r="Q42" s="38" t="str">
        <f>TEXT((O42-P42)*60,"00")</f>
        <v>49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49</v>
      </c>
      <c r="U42" s="40" t="str">
        <f>IF(L42="",IF(G42&gt;0,"W","E"),"")</f>
        <v>E</v>
      </c>
      <c r="V42" s="44"/>
      <c r="W42" s="22">
        <f>IF(S42="due",90*(I42+K42),S42+T42/60)</f>
        <v>88.816666666666663</v>
      </c>
      <c r="X42" s="22">
        <f>IF(R42="",W42,IF(R42="N",IF(U42="E",180+W42,180-W42),IF(U42="E",360-W42,W42)))</f>
        <v>271.18333333333334</v>
      </c>
      <c r="Y42" s="22">
        <f>RADIANS(X42)</f>
        <v>4.7330420431999558</v>
      </c>
      <c r="Z42" s="64"/>
      <c r="AA42" s="58">
        <f>-M42*COS(Y42)</f>
        <v>-1.0166897263689756</v>
      </c>
      <c r="AB42" s="58">
        <f>-M42*SIN(Y42)</f>
        <v>49.220068488347145</v>
      </c>
      <c r="AC42" s="64"/>
      <c r="AD42" s="82">
        <f>$AA$40/$M$40*M42</f>
        <v>3.7168245398278502E-11</v>
      </c>
      <c r="AE42" s="82">
        <f>$AB$40/$M$40*M42</f>
        <v>1.5149683636988806E-12</v>
      </c>
      <c r="AF42" s="22">
        <f t="shared" si="0"/>
        <v>-1.0166897264061439</v>
      </c>
      <c r="AG42" s="22">
        <f t="shared" si="0"/>
        <v>49.220068488345632</v>
      </c>
      <c r="AH42" s="63"/>
      <c r="AI42" s="38">
        <f>A42</f>
        <v>1</v>
      </c>
      <c r="AJ42" s="82">
        <f t="shared" ref="AJ42:AK44" si="1">AJ41+AF41</f>
        <v>720859.64166505565</v>
      </c>
      <c r="AK42" s="82">
        <f t="shared" si="1"/>
        <v>459169.31981274323</v>
      </c>
      <c r="AL42" s="66"/>
      <c r="AM42" s="9" t="str">
        <f>IF(A43=0,A42&amp;" - 1",A42&amp;" - "&amp;A43)</f>
        <v>1 - 2</v>
      </c>
      <c r="AN42" s="18">
        <f>F42</f>
        <v>1.0200000000186265</v>
      </c>
      <c r="AO42" s="18">
        <f>AN42*G42</f>
        <v>-50.204400000888299</v>
      </c>
      <c r="AP42" s="9" t="str">
        <f>D42&amp;","&amp;C42</f>
        <v>459169.32,720859.64</v>
      </c>
    </row>
    <row r="43" spans="1:44">
      <c r="A43" s="20">
        <f>A42+1</f>
        <v>2</v>
      </c>
      <c r="B43" s="44"/>
      <c r="C43" s="60">
        <v>720858.62</v>
      </c>
      <c r="D43" s="60">
        <v>459218.54</v>
      </c>
      <c r="E43" s="79"/>
      <c r="F43" s="72">
        <f>IF(C44=0,C43-$C$42,C43-C44)</f>
        <v>27.809999999939464</v>
      </c>
      <c r="G43" s="72">
        <f>IF(D44=0,D43-$D$42,D43-D44)</f>
        <v>0.55999999999767169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27.815637688117636</v>
      </c>
      <c r="N43" s="36">
        <f>IF(F43=0,,ATAN(G43/F43))</f>
        <v>2.0133920460263237E-2</v>
      </c>
      <c r="O43" s="36">
        <f>ABS(DEGREES(N43))</f>
        <v>1.1535886674251794</v>
      </c>
      <c r="P43" s="37" t="str">
        <f>TEXT(INT(O43),"00")</f>
        <v>01</v>
      </c>
      <c r="Q43" s="38" t="str">
        <f>TEXT((O43-P43)*60,"00")</f>
        <v>09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09</v>
      </c>
      <c r="U43" s="40" t="str">
        <f>IF(L43="",IF(G43&gt;0,"W","E"),"")</f>
        <v>W</v>
      </c>
      <c r="V43" s="44"/>
      <c r="W43" s="22">
        <f>IF(S43="due",90*(I43+K43),S43+T43/60)</f>
        <v>1.1499999999999999</v>
      </c>
      <c r="X43" s="22">
        <f>IF(R43="",W43,IF(R43="N",IF(U43="E",180+W43,180-W43),IF(U43="E",360-W43,W43)))</f>
        <v>1.1499999999999999</v>
      </c>
      <c r="Y43" s="22">
        <f>RADIANS(X43)</f>
        <v>2.007128639793479E-2</v>
      </c>
      <c r="Z43" s="64"/>
      <c r="AA43" s="58">
        <f>-M43*COS(Y43)</f>
        <v>-27.810035020464667</v>
      </c>
      <c r="AB43" s="58">
        <f>-M43*SIN(Y43)</f>
        <v>-0.55825814562701304</v>
      </c>
      <c r="AC43" s="64"/>
      <c r="AD43" s="82">
        <f>$AA$40/$M$40*M43</f>
        <v>2.1000335664679073E-11</v>
      </c>
      <c r="AE43" s="82">
        <f>$AB$40/$M$40*M43</f>
        <v>8.5596841653761905E-13</v>
      </c>
      <c r="AF43" s="22">
        <f t="shared" si="0"/>
        <v>-27.810035020485667</v>
      </c>
      <c r="AG43" s="22">
        <f t="shared" si="0"/>
        <v>-0.55825814562786902</v>
      </c>
      <c r="AH43" s="64"/>
      <c r="AI43" s="25">
        <f>A43</f>
        <v>2</v>
      </c>
      <c r="AJ43" s="82">
        <f t="shared" si="1"/>
        <v>720858.62497532926</v>
      </c>
      <c r="AK43" s="82">
        <f t="shared" si="1"/>
        <v>459218.53988123155</v>
      </c>
      <c r="AL43" s="66"/>
      <c r="AM43" s="9" t="str">
        <f>IF(A44=0,A43&amp;" - 1",A43&amp;" - "&amp;A44)</f>
        <v>2 - 3</v>
      </c>
      <c r="AN43" s="18">
        <f>AN42+F42+F43</f>
        <v>29.849999999976717</v>
      </c>
      <c r="AO43" s="18">
        <f>AN43*G43</f>
        <v>16.715999999917461</v>
      </c>
      <c r="AP43" s="9" t="str">
        <f>D43&amp;","&amp;C43</f>
        <v>459218.54,720858.62</v>
      </c>
    </row>
    <row r="44" spans="1:44" s="46" customFormat="1">
      <c r="A44" s="20">
        <f>A43+1</f>
        <v>3</v>
      </c>
      <c r="B44" s="44"/>
      <c r="C44" s="60">
        <v>720830.81</v>
      </c>
      <c r="D44" s="60">
        <v>459217.98</v>
      </c>
      <c r="E44" s="79"/>
      <c r="F44" s="72">
        <f>IF(C45=0,C44-$C$42,C44-C45)</f>
        <v>-1.0199999999022111</v>
      </c>
      <c r="G44" s="72">
        <f>IF(D45=0,D44-$D$42,D44-D45)</f>
        <v>49.21999999997206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49.23056773994233</v>
      </c>
      <c r="N44" s="22">
        <f>IF(F44=0,,ATAN(G44/F44))</f>
        <v>-1.5500760093833494</v>
      </c>
      <c r="O44" s="22">
        <f>ABS(DEGREES(N44))</f>
        <v>88.812813262146918</v>
      </c>
      <c r="P44" s="24" t="str">
        <f>TEXT(INT(O44),"00")</f>
        <v>88</v>
      </c>
      <c r="Q44" s="25" t="str">
        <f>TEXT((O44-P44)*60,"00")</f>
        <v>49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49</v>
      </c>
      <c r="U44" s="24" t="str">
        <f>IF(L44="",IF(G44&gt;0,"W","E"),"")</f>
        <v>W</v>
      </c>
      <c r="V44" s="44"/>
      <c r="W44" s="22">
        <f>IF(S44="due",90*(I44+K44),S44+T44/60)</f>
        <v>88.816666666666663</v>
      </c>
      <c r="X44" s="22">
        <f>IF(R44="",W44,IF(R44="N",IF(U44="E",180+W44,180-W44),IF(U44="E",360-W44,W44)))</f>
        <v>91.183333333333337</v>
      </c>
      <c r="Y44" s="22">
        <f>RADIANS(X44)</f>
        <v>1.5914493896101629</v>
      </c>
      <c r="Z44" s="64"/>
      <c r="AA44" s="58">
        <f>-M44*COS(Y44)</f>
        <v>1.0166897263689427</v>
      </c>
      <c r="AB44" s="58">
        <f>-M44*SIN(Y44)</f>
        <v>-49.220068488344737</v>
      </c>
      <c r="AC44" s="64"/>
      <c r="AD44" s="82">
        <f>$AA$40/$M$40*M44</f>
        <v>3.7168245398276687E-11</v>
      </c>
      <c r="AE44" s="82">
        <f>$AB$40/$M$40*M44</f>
        <v>1.5149683636988065E-12</v>
      </c>
      <c r="AF44" s="22">
        <f>AA44-AD44</f>
        <v>1.0166897263317745</v>
      </c>
      <c r="AG44" s="22">
        <f>AB44-AE44</f>
        <v>-49.22006848834625</v>
      </c>
      <c r="AH44" s="64"/>
      <c r="AI44" s="25">
        <f>A44</f>
        <v>3</v>
      </c>
      <c r="AJ44" s="82">
        <f t="shared" si="1"/>
        <v>720830.8149403088</v>
      </c>
      <c r="AK44" s="82">
        <f t="shared" si="1"/>
        <v>459217.98162308591</v>
      </c>
      <c r="AL44" s="66"/>
      <c r="AM44" s="9" t="str">
        <f>IF(A45=0,A44&amp;" - 1",A44&amp;" - "&amp;A45)</f>
        <v>3 - 4</v>
      </c>
      <c r="AN44" s="18">
        <f>AN43+F43+F44</f>
        <v>56.64000000001397</v>
      </c>
      <c r="AO44" s="18">
        <f>AN44*G44</f>
        <v>2787.820799999105</v>
      </c>
      <c r="AP44" s="9" t="str">
        <f>D44&amp;","&amp;C44</f>
        <v>459217.98,720830.81</v>
      </c>
    </row>
    <row r="45" spans="1:44" s="46" customFormat="1">
      <c r="A45" s="20">
        <f>A44+1</f>
        <v>4</v>
      </c>
      <c r="B45" s="44"/>
      <c r="C45" s="60">
        <v>720831.83</v>
      </c>
      <c r="D45" s="60">
        <v>459168.76</v>
      </c>
      <c r="E45" s="79"/>
      <c r="F45" s="72">
        <f>IF(C46=0,C45-$C$42,C45-C46)</f>
        <v>-27.810000000055879</v>
      </c>
      <c r="G45" s="72">
        <f>IF(D46=0,D45-$D$42,D45-D46)</f>
        <v>-0.55999999999767169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27.81563768823403</v>
      </c>
      <c r="N45" s="22">
        <f>IF(F45=0,,ATAN(G45/F45))</f>
        <v>2.0133920460178978E-2</v>
      </c>
      <c r="O45" s="22">
        <f>ABS(DEGREES(N45))</f>
        <v>1.1535886674203517</v>
      </c>
      <c r="P45" s="24" t="str">
        <f>TEXT(INT(O45),"00")</f>
        <v>01</v>
      </c>
      <c r="Q45" s="25" t="str">
        <f>TEXT((O45-P45)*60,"00")</f>
        <v>09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09</v>
      </c>
      <c r="U45" s="24" t="str">
        <f>IF(L45="",IF(G45&gt;0,"W","E"),"")</f>
        <v>E</v>
      </c>
      <c r="V45" s="44"/>
      <c r="W45" s="22">
        <f>IF(S45="due",90*(I45+K45),S45+T45/60)</f>
        <v>1.1499999999999999</v>
      </c>
      <c r="X45" s="22">
        <f>IF(R45="",W45,IF(R45="N",IF(U45="E",180+W45,180-W45),IF(U45="E",360-W45,W45)))</f>
        <v>181.15</v>
      </c>
      <c r="Y45" s="22">
        <f>RADIANS(X45)</f>
        <v>3.161663939987728</v>
      </c>
      <c r="Z45" s="64"/>
      <c r="AA45" s="58">
        <f>-M45*COS(Y45)</f>
        <v>27.81003502058104</v>
      </c>
      <c r="AB45" s="58">
        <f>-M45*SIN(Y45)</f>
        <v>0.55825814562934795</v>
      </c>
      <c r="AC45" s="64"/>
      <c r="AD45" s="82">
        <f>$AA$40/$M$40*M45</f>
        <v>2.1000335664766948E-11</v>
      </c>
      <c r="AE45" s="82">
        <f>$AB$40/$M$40*M45</f>
        <v>8.5596841654120081E-13</v>
      </c>
      <c r="AF45" s="22">
        <f>AA45-AD45</f>
        <v>27.81003502056004</v>
      </c>
      <c r="AG45" s="22">
        <f>AB45-AE45</f>
        <v>0.55825814562849196</v>
      </c>
      <c r="AH45" s="64"/>
      <c r="AI45" s="25">
        <f>A45</f>
        <v>4</v>
      </c>
      <c r="AJ45" s="82">
        <f t="shared" ref="AJ45" si="2">AJ44+AF44</f>
        <v>720831.83163003519</v>
      </c>
      <c r="AK45" s="82">
        <f t="shared" ref="AK45" si="3">AK44+AG44</f>
        <v>459168.76155459759</v>
      </c>
      <c r="AL45" s="66"/>
      <c r="AM45" s="9" t="str">
        <f>IF(A46=0,A45&amp;" - 1",A45&amp;" - "&amp;A46)</f>
        <v>4 - 1</v>
      </c>
      <c r="AN45" s="18">
        <f>AN44+F44+F45</f>
        <v>27.810000000055879</v>
      </c>
      <c r="AO45" s="18">
        <f>AN45*G45</f>
        <v>-15.573599999966543</v>
      </c>
      <c r="AP45" s="9" t="str">
        <f>D45&amp;","&amp;C45</f>
        <v>459168.76,720831.83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90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91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71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72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2766.5626999975534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1383.2813499987767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5.2289054863845193E-3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29281.089494065091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29000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29000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153.10804950283307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4.9518303734217284E-3</v>
      </c>
      <c r="AB40" s="91">
        <f>SUM(AB42:AB65536)</f>
        <v>-1.6795322379758448E-3</v>
      </c>
      <c r="AC40" s="91"/>
      <c r="AD40" s="91">
        <f>SUM(AD42:AD65536)</f>
        <v>4.9518303734217292E-3</v>
      </c>
      <c r="AE40" s="91">
        <f>SUM(AE42:AE65536)</f>
        <v>-1.6795322379758448E-3</v>
      </c>
      <c r="AF40" s="91">
        <f>SUM(AF42:AF65536)</f>
        <v>0</v>
      </c>
      <c r="AG40" s="91">
        <f>SUM(AG42:AG65536)</f>
        <v>-2.886579864025407E-15</v>
      </c>
      <c r="AH40" s="92"/>
      <c r="AI40" s="93">
        <v>1</v>
      </c>
      <c r="AJ40" s="92">
        <f>AJ44+AF44</f>
        <v>720805.90777610021</v>
      </c>
      <c r="AK40" s="92">
        <f>AK44+AG44</f>
        <v>459217.46949607064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410.79000000003725</v>
      </c>
      <c r="G41" s="72">
        <f>IF(D42=0,D41-$D$41,D41-D42)</f>
        <v>3281.7399999999907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3307.3502765355788</v>
      </c>
      <c r="N41" s="36">
        <f>IF(F41=0,,ATAN(G41/F41))</f>
        <v>1.4462695696467318</v>
      </c>
      <c r="O41" s="36">
        <f>ABS(DEGREES(N41))</f>
        <v>82.865142378959604</v>
      </c>
      <c r="P41" s="37" t="str">
        <f>TEXT(INT(O41),"00")</f>
        <v>82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82</v>
      </c>
      <c r="T41" s="38" t="str">
        <f>IF(L41="",IF(INT(Q41)=60,"00",Q41),L41)</f>
        <v>52</v>
      </c>
      <c r="U41" s="40" t="str">
        <f>IF(L41="",IF(G41&gt;0,"W","E"),"")</f>
        <v>W</v>
      </c>
      <c r="V41" s="41"/>
      <c r="W41" s="22">
        <f>IF(S41="due",90*(I41+K41),S41+T41/60)</f>
        <v>82.86666666666666</v>
      </c>
      <c r="X41" s="22">
        <f>IF(R41="",W41,IF(R41="N",IF(U41="E",180+W41,180-W41),IF(U41="E",360-W41,W41)))</f>
        <v>82.86666666666666</v>
      </c>
      <c r="Y41" s="22">
        <f>RADIANS(X41)</f>
        <v>1.4462961734859676</v>
      </c>
      <c r="Z41" s="64"/>
      <c r="AA41" s="58">
        <f>-M41*COS(Y41)</f>
        <v>-410.70269297130255</v>
      </c>
      <c r="AB41" s="58">
        <f>-M41*SIN(Y41)</f>
        <v>-3281.7509274297599</v>
      </c>
      <c r="AC41" s="64"/>
      <c r="AD41" s="22">
        <v>0</v>
      </c>
      <c r="AE41" s="22">
        <v>0</v>
      </c>
      <c r="AF41" s="22">
        <f t="shared" ref="AF41:AG43" si="0">AA41-AD41</f>
        <v>-410.70269297130255</v>
      </c>
      <c r="AG41" s="22">
        <f t="shared" si="0"/>
        <v>-3281.7509274297599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720817.83</v>
      </c>
      <c r="D42" s="60">
        <v>459168.48</v>
      </c>
      <c r="E42" s="79"/>
      <c r="F42" s="72">
        <f>IF(C43=0,C42-$C$42,C42-C43)</f>
        <v>-14</v>
      </c>
      <c r="G42" s="72">
        <f>IF(D43=0,D42-$D$42,D42-D43)</f>
        <v>-0.28000000002793968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14.002799720056545</v>
      </c>
      <c r="N42" s="36">
        <f>IF(F42=0,,ATAN(G42/F42))</f>
        <v>1.9997333975145429E-2</v>
      </c>
      <c r="O42" s="36">
        <f>ABS(DEGREES(N42))</f>
        <v>1.1457628382894025</v>
      </c>
      <c r="P42" s="37" t="str">
        <f>TEXT(INT(O42),"00")</f>
        <v>01</v>
      </c>
      <c r="Q42" s="38" t="str">
        <f>TEXT((O42-P42)*60,"00")</f>
        <v>09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09</v>
      </c>
      <c r="U42" s="40" t="str">
        <f>IF(L42="",IF(G42&gt;0,"W","E"),"")</f>
        <v>E</v>
      </c>
      <c r="V42" s="44"/>
      <c r="W42" s="22">
        <f>IF(S42="due",90*(I42+K42),S42+T42/60)</f>
        <v>1.1499999999999999</v>
      </c>
      <c r="X42" s="22">
        <f>IF(R42="",W42,IF(R42="N",IF(U42="E",180+W42,180-W42),IF(U42="E",360-W42,W42)))</f>
        <v>181.15</v>
      </c>
      <c r="Y42" s="22">
        <f>RADIANS(X42)</f>
        <v>3.161663939987728</v>
      </c>
      <c r="Z42" s="64"/>
      <c r="AA42" s="58">
        <f>-M42*COS(Y42)</f>
        <v>13.999979255038911</v>
      </c>
      <c r="AB42" s="58">
        <f>-M42*SIN(Y42)</f>
        <v>0.28103533318039203</v>
      </c>
      <c r="AC42" s="64"/>
      <c r="AD42" s="82">
        <f>$AA$40/$M$40*M42</f>
        <v>4.5287944815360109E-4</v>
      </c>
      <c r="AE42" s="82">
        <f>$AB$40/$M$40*M42</f>
        <v>-1.5360494518819491E-4</v>
      </c>
      <c r="AF42" s="22">
        <f t="shared" si="0"/>
        <v>13.999526375590756</v>
      </c>
      <c r="AG42" s="22">
        <f t="shared" si="0"/>
        <v>0.28118893812558021</v>
      </c>
      <c r="AH42" s="63"/>
      <c r="AI42" s="38">
        <f>A42</f>
        <v>1</v>
      </c>
      <c r="AJ42" s="82">
        <f t="shared" ref="AJ42:AK44" si="1">AJ41+AF41</f>
        <v>720817.91730702866</v>
      </c>
      <c r="AK42" s="82">
        <f t="shared" si="1"/>
        <v>459168.46907257021</v>
      </c>
      <c r="AL42" s="66"/>
      <c r="AM42" s="9" t="str">
        <f>IF(A43=0,A42&amp;" - 1",A42&amp;" - "&amp;A43)</f>
        <v>1 - 2</v>
      </c>
      <c r="AN42" s="18">
        <f>F42</f>
        <v>-14</v>
      </c>
      <c r="AO42" s="18">
        <f>AN42*G42</f>
        <v>3.9200000003911555</v>
      </c>
      <c r="AP42" s="9" t="str">
        <f>D42&amp;","&amp;C42</f>
        <v>459168.48,720817.83</v>
      </c>
    </row>
    <row r="43" spans="1:44">
      <c r="A43" s="20">
        <f>A42+1</f>
        <v>2</v>
      </c>
      <c r="B43" s="44"/>
      <c r="C43" s="60">
        <v>720831.83</v>
      </c>
      <c r="D43" s="60">
        <v>459168.76</v>
      </c>
      <c r="E43" s="79"/>
      <c r="F43" s="72">
        <f>IF(C44=0,C43-$C$42,C43-C44)</f>
        <v>1.0199999999022111</v>
      </c>
      <c r="G43" s="72">
        <f>IF(D44=0,D43-$D$42,D43-D44)</f>
        <v>-49.21999999997206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49.23056773994233</v>
      </c>
      <c r="N43" s="36">
        <f>IF(F43=0,,ATAN(G43/F43))</f>
        <v>-1.5500760093833494</v>
      </c>
      <c r="O43" s="36">
        <f>ABS(DEGREES(N43))</f>
        <v>88.812813262146918</v>
      </c>
      <c r="P43" s="37" t="str">
        <f>TEXT(INT(O43),"00")</f>
        <v>88</v>
      </c>
      <c r="Q43" s="38" t="str">
        <f>TEXT((O43-P43)*60,"00")</f>
        <v>49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49</v>
      </c>
      <c r="U43" s="40" t="str">
        <f>IF(L43="",IF(G43&gt;0,"W","E"),"")</f>
        <v>E</v>
      </c>
      <c r="V43" s="44"/>
      <c r="W43" s="22">
        <f>IF(S43="due",90*(I43+K43),S43+T43/60)</f>
        <v>88.816666666666663</v>
      </c>
      <c r="X43" s="22">
        <f>IF(R43="",W43,IF(R43="N",IF(U43="E",180+W43,180-W43),IF(U43="E",360-W43,W43)))</f>
        <v>271.18333333333334</v>
      </c>
      <c r="Y43" s="22">
        <f>RADIANS(X43)</f>
        <v>4.7330420431999558</v>
      </c>
      <c r="Z43" s="64"/>
      <c r="AA43" s="58">
        <f>-M43*COS(Y43)</f>
        <v>-1.0166897263689259</v>
      </c>
      <c r="AB43" s="58">
        <f>-M43*SIN(Y43)</f>
        <v>49.220068488344737</v>
      </c>
      <c r="AC43" s="64"/>
      <c r="AD43" s="82">
        <f>$AA$40/$M$40*M43</f>
        <v>1.5922181846548275E-3</v>
      </c>
      <c r="AE43" s="82">
        <f>$AB$40/$M$40*M43</f>
        <v>-5.4003905007983792E-4</v>
      </c>
      <c r="AF43" s="22">
        <f t="shared" si="0"/>
        <v>-1.0182819445535807</v>
      </c>
      <c r="AG43" s="22">
        <f t="shared" si="0"/>
        <v>49.220608527394816</v>
      </c>
      <c r="AH43" s="64"/>
      <c r="AI43" s="25">
        <f>A43</f>
        <v>2</v>
      </c>
      <c r="AJ43" s="82">
        <f t="shared" si="1"/>
        <v>720831.91683340422</v>
      </c>
      <c r="AK43" s="82">
        <f t="shared" si="1"/>
        <v>459168.75026150834</v>
      </c>
      <c r="AL43" s="66"/>
      <c r="AM43" s="9" t="str">
        <f>IF(A44=0,A43&amp;" - 1",A43&amp;" - "&amp;A44)</f>
        <v>2 - 3</v>
      </c>
      <c r="AN43" s="18">
        <f>AN42+F42+F43</f>
        <v>-26.980000000097789</v>
      </c>
      <c r="AO43" s="18">
        <f>AN43*G43</f>
        <v>1327.9556000040593</v>
      </c>
      <c r="AP43" s="9" t="str">
        <f>D43&amp;","&amp;C43</f>
        <v>459168.76,720831.83</v>
      </c>
    </row>
    <row r="44" spans="1:44" s="46" customFormat="1">
      <c r="A44" s="20">
        <f>A43+1</f>
        <v>3</v>
      </c>
      <c r="B44" s="44"/>
      <c r="C44" s="60">
        <v>720830.81</v>
      </c>
      <c r="D44" s="60">
        <v>459217.98</v>
      </c>
      <c r="E44" s="79"/>
      <c r="F44" s="72">
        <f>IF(C45=0,C44-$C$42,C44-C45)</f>
        <v>24.990000000107102</v>
      </c>
      <c r="G44" s="72">
        <f>IF(D45=0,D44-$D$42,D44-D45)</f>
        <v>0.5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24.995001500407096</v>
      </c>
      <c r="N44" s="22">
        <f>IF(F44=0,,ATAN(G44/F44))</f>
        <v>2.0005333973064646E-2</v>
      </c>
      <c r="O44" s="22">
        <f>ABS(DEGREES(N44))</f>
        <v>1.1462212044062872</v>
      </c>
      <c r="P44" s="24" t="str">
        <f>TEXT(INT(O44),"00")</f>
        <v>01</v>
      </c>
      <c r="Q44" s="25" t="str">
        <f>TEXT((O44-P44)*60,"00")</f>
        <v>09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09</v>
      </c>
      <c r="U44" s="24" t="str">
        <f>IF(L44="",IF(G44&gt;0,"W","E"),"")</f>
        <v>W</v>
      </c>
      <c r="V44" s="44"/>
      <c r="W44" s="22">
        <f>IF(S44="due",90*(I44+K44),S44+T44/60)</f>
        <v>1.1499999999999999</v>
      </c>
      <c r="X44" s="22">
        <f>IF(R44="",W44,IF(R44="N",IF(U44="E",180+W44,180-W44),IF(U44="E",360-W44,W44)))</f>
        <v>1.1499999999999999</v>
      </c>
      <c r="Y44" s="22">
        <f>RADIANS(X44)</f>
        <v>2.007128639793479E-2</v>
      </c>
      <c r="Z44" s="64"/>
      <c r="AA44" s="58">
        <f>-M44*COS(Y44)</f>
        <v>-24.989966969544909</v>
      </c>
      <c r="AB44" s="58">
        <f>-M44*SIN(Y44)</f>
        <v>-0.50164815000888652</v>
      </c>
      <c r="AC44" s="64"/>
      <c r="AD44" s="82">
        <f>$AA$40/$M$40*M44</f>
        <v>8.0838994432586844E-4</v>
      </c>
      <c r="AE44" s="82">
        <f>$AB$40/$M$40*M44</f>
        <v>-2.7418487104044487E-4</v>
      </c>
      <c r="AF44" s="22">
        <f>AA44-AD44</f>
        <v>-24.990775359489234</v>
      </c>
      <c r="AG44" s="22">
        <f>AB44-AE44</f>
        <v>-0.50137396513784604</v>
      </c>
      <c r="AH44" s="64"/>
      <c r="AI44" s="25">
        <f>A44</f>
        <v>3</v>
      </c>
      <c r="AJ44" s="82">
        <f t="shared" si="1"/>
        <v>720830.89855145966</v>
      </c>
      <c r="AK44" s="82">
        <f t="shared" si="1"/>
        <v>459217.97087003576</v>
      </c>
      <c r="AL44" s="66"/>
      <c r="AM44" s="9" t="str">
        <f>IF(A45=0,A44&amp;" - 1",A44&amp;" - "&amp;A45)</f>
        <v>3 - 4</v>
      </c>
      <c r="AN44" s="18">
        <f>AN43+F43+F44</f>
        <v>-0.97000000008847564</v>
      </c>
      <c r="AO44" s="18">
        <f>AN44*G44</f>
        <v>-0.48500000004423782</v>
      </c>
      <c r="AP44" s="9" t="str">
        <f>D44&amp;","&amp;C44</f>
        <v>459217.98,720830.81</v>
      </c>
    </row>
    <row r="45" spans="1:44" s="46" customFormat="1">
      <c r="A45" s="20">
        <f t="shared" ref="A45:A47" si="2">A44+1</f>
        <v>4</v>
      </c>
      <c r="B45" s="44"/>
      <c r="C45" s="60">
        <v>720805.82</v>
      </c>
      <c r="D45" s="60">
        <v>459217.48</v>
      </c>
      <c r="E45" s="79"/>
      <c r="F45" s="72">
        <f t="shared" ref="F45:F47" si="3">IF(C46=0,C45-$C$42,C45-C46)</f>
        <v>2.9399999999441206</v>
      </c>
      <c r="G45" s="72">
        <f t="shared" ref="G45:G47" si="4">IF(D46=0,D45-$D$42,D45-D46)</f>
        <v>3.0599999999976717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4.2434891303804685</v>
      </c>
      <c r="N45" s="22">
        <f t="shared" ref="N45:N47" si="11">IF(F45=0,,ATAN(G45/F45))</f>
        <v>0.80539549737971439</v>
      </c>
      <c r="O45" s="22">
        <f t="shared" ref="O45:O47" si="12">ABS(DEGREES(N45))</f>
        <v>46.145762838697387</v>
      </c>
      <c r="P45" s="24" t="str">
        <f t="shared" ref="P45:P47" si="13">TEXT(INT(O45),"00")</f>
        <v>46</v>
      </c>
      <c r="Q45" s="25" t="str">
        <f t="shared" ref="Q45:Q47" si="14">TEXT((O45-P45)*60,"00")</f>
        <v>09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46</v>
      </c>
      <c r="T45" s="25" t="str">
        <f t="shared" ref="T45:T47" si="17">IF(L45="",IF(INT(Q45)=60,"00",Q45),L45)</f>
        <v>09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46.15</v>
      </c>
      <c r="X45" s="22">
        <f t="shared" ref="X45:X47" si="20">IF(R45="",W45,IF(R45="N",IF(U45="E",180+W45,180-W45),IF(U45="E",360-W45,W45)))</f>
        <v>46.15</v>
      </c>
      <c r="Y45" s="22">
        <f t="shared" ref="Y45:Y47" si="21">RADIANS(X45)</f>
        <v>0.80546944979538304</v>
      </c>
      <c r="Z45" s="64"/>
      <c r="AA45" s="58">
        <f t="shared" ref="AA45:AA47" si="22">-M45*COS(Y45)</f>
        <v>-2.9397736975130107</v>
      </c>
      <c r="AB45" s="58">
        <f t="shared" ref="AB45:AB47" si="23">-M45*SIN(Y45)</f>
        <v>-3.0602174117320269</v>
      </c>
      <c r="AC45" s="64"/>
      <c r="AD45" s="82">
        <f t="shared" ref="AD45:AD47" si="24">$AA$40/$M$40*M45</f>
        <v>1.3724319807701646E-4</v>
      </c>
      <c r="AE45" s="82">
        <f t="shared" ref="AE45:AE47" si="25">$AB$40/$M$40*M45</f>
        <v>-4.6549327870852427E-5</v>
      </c>
      <c r="AF45" s="22">
        <f t="shared" ref="AF45:AF47" si="26">AA45-AD45</f>
        <v>-2.9399109407110875</v>
      </c>
      <c r="AG45" s="22">
        <f t="shared" ref="AG45:AG47" si="27">AB45-AE45</f>
        <v>-3.0601708624041559</v>
      </c>
      <c r="AH45" s="64"/>
      <c r="AI45" s="25">
        <f t="shared" ref="AI45:AI47" si="28">A45</f>
        <v>4</v>
      </c>
      <c r="AJ45" s="82">
        <f t="shared" ref="AJ45:AJ47" si="29">AJ44+AF44</f>
        <v>720805.90777610021</v>
      </c>
      <c r="AK45" s="82">
        <f t="shared" ref="AK45:AK47" si="30">AK44+AG44</f>
        <v>459217.46949607064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26.959999999962747</v>
      </c>
      <c r="AO45" s="18">
        <f t="shared" ref="AO45:AO47" si="33">AN45*G45</f>
        <v>82.497599999823237</v>
      </c>
      <c r="AP45" s="9" t="str">
        <f t="shared" ref="AP45:AP47" si="34">D45&amp;","&amp;C45</f>
        <v>459217.48,720805.82</v>
      </c>
    </row>
    <row r="46" spans="1:44" s="46" customFormat="1">
      <c r="A46" s="20">
        <f t="shared" si="2"/>
        <v>5</v>
      </c>
      <c r="B46" s="44"/>
      <c r="C46" s="60">
        <v>720802.88</v>
      </c>
      <c r="D46" s="60">
        <v>459214.42</v>
      </c>
      <c r="E46" s="79"/>
      <c r="F46" s="72">
        <f t="shared" si="3"/>
        <v>-0.55000000004656613</v>
      </c>
      <c r="G46" s="72">
        <f t="shared" si="4"/>
        <v>46.229999999981374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46.233271569274969</v>
      </c>
      <c r="N46" s="22">
        <f t="shared" si="11"/>
        <v>-1.558899851489991</v>
      </c>
      <c r="O46" s="22">
        <f t="shared" si="12"/>
        <v>89.318382173947299</v>
      </c>
      <c r="P46" s="24" t="str">
        <f t="shared" si="13"/>
        <v>89</v>
      </c>
      <c r="Q46" s="25" t="str">
        <f t="shared" si="14"/>
        <v>19</v>
      </c>
      <c r="R46" s="23" t="str">
        <f t="shared" si="15"/>
        <v>N</v>
      </c>
      <c r="S46" s="25" t="str">
        <f t="shared" si="16"/>
        <v>89</v>
      </c>
      <c r="T46" s="25" t="str">
        <f t="shared" si="17"/>
        <v>19</v>
      </c>
      <c r="U46" s="24" t="str">
        <f t="shared" si="18"/>
        <v>W</v>
      </c>
      <c r="V46" s="44"/>
      <c r="W46" s="22">
        <f t="shared" si="19"/>
        <v>89.316666666666663</v>
      </c>
      <c r="X46" s="22">
        <f t="shared" si="20"/>
        <v>90.683333333333337</v>
      </c>
      <c r="Y46" s="22">
        <f t="shared" si="21"/>
        <v>1.5827227433501911</v>
      </c>
      <c r="Z46" s="64"/>
      <c r="AA46" s="58">
        <f t="shared" si="22"/>
        <v>0.55138418380530885</v>
      </c>
      <c r="AB46" s="58">
        <f t="shared" si="23"/>
        <v>-46.229983511571561</v>
      </c>
      <c r="AC46" s="64"/>
      <c r="AD46" s="82">
        <f t="shared" si="24"/>
        <v>1.4952794393423112E-3</v>
      </c>
      <c r="AE46" s="82">
        <f t="shared" si="25"/>
        <v>-5.0715994567125991E-4</v>
      </c>
      <c r="AF46" s="22">
        <f t="shared" si="26"/>
        <v>0.54988890436596649</v>
      </c>
      <c r="AG46" s="22">
        <f t="shared" si="27"/>
        <v>-46.229476351625891</v>
      </c>
      <c r="AH46" s="64"/>
      <c r="AI46" s="25">
        <f t="shared" si="28"/>
        <v>5</v>
      </c>
      <c r="AJ46" s="82">
        <f t="shared" si="29"/>
        <v>720802.9678651595</v>
      </c>
      <c r="AK46" s="82">
        <f t="shared" si="30"/>
        <v>459214.40932520822</v>
      </c>
      <c r="AL46" s="66"/>
      <c r="AM46" s="9" t="str">
        <f t="shared" si="31"/>
        <v>5 - 6</v>
      </c>
      <c r="AN46" s="18">
        <f t="shared" si="32"/>
        <v>29.349999999860302</v>
      </c>
      <c r="AO46" s="18">
        <f t="shared" si="33"/>
        <v>1356.8504999929951</v>
      </c>
      <c r="AP46" s="9" t="str">
        <f t="shared" si="34"/>
        <v>459214.42,720802.88</v>
      </c>
    </row>
    <row r="47" spans="1:44" s="46" customFormat="1">
      <c r="A47" s="20">
        <f t="shared" si="2"/>
        <v>6</v>
      </c>
      <c r="B47" s="44"/>
      <c r="C47" s="60">
        <v>720803.43</v>
      </c>
      <c r="D47" s="60">
        <v>459168.19</v>
      </c>
      <c r="E47" s="79"/>
      <c r="F47" s="72">
        <f t="shared" si="3"/>
        <v>-14.399999999906868</v>
      </c>
      <c r="G47" s="72">
        <f t="shared" si="4"/>
        <v>-0.28999999997904524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14.402919842771661</v>
      </c>
      <c r="N47" s="22">
        <f t="shared" si="11"/>
        <v>2.0136166940987875E-2</v>
      </c>
      <c r="O47" s="22">
        <f t="shared" si="12"/>
        <v>1.1537173812894586</v>
      </c>
      <c r="P47" s="24" t="str">
        <f t="shared" si="13"/>
        <v>01</v>
      </c>
      <c r="Q47" s="25" t="str">
        <f t="shared" si="14"/>
        <v>09</v>
      </c>
      <c r="R47" s="23" t="str">
        <f t="shared" si="15"/>
        <v>N</v>
      </c>
      <c r="S47" s="25" t="str">
        <f t="shared" si="16"/>
        <v>01</v>
      </c>
      <c r="T47" s="25" t="str">
        <f t="shared" si="17"/>
        <v>09</v>
      </c>
      <c r="U47" s="24" t="str">
        <f t="shared" si="18"/>
        <v>E</v>
      </c>
      <c r="V47" s="44"/>
      <c r="W47" s="22">
        <f t="shared" si="19"/>
        <v>1.1499999999999999</v>
      </c>
      <c r="X47" s="22">
        <f t="shared" si="20"/>
        <v>181.15</v>
      </c>
      <c r="Y47" s="22">
        <f t="shared" si="21"/>
        <v>3.161663939987728</v>
      </c>
      <c r="Z47" s="64"/>
      <c r="AA47" s="58">
        <f t="shared" si="22"/>
        <v>14.400018784956048</v>
      </c>
      <c r="AB47" s="58">
        <f t="shared" si="23"/>
        <v>0.2890657195493665</v>
      </c>
      <c r="AC47" s="64"/>
      <c r="AD47" s="82">
        <f t="shared" si="24"/>
        <v>4.6582015886810393E-4</v>
      </c>
      <c r="AE47" s="82">
        <f t="shared" si="25"/>
        <v>-1.5799409812525489E-4</v>
      </c>
      <c r="AF47" s="22">
        <f t="shared" si="26"/>
        <v>14.399552964797179</v>
      </c>
      <c r="AG47" s="22">
        <f t="shared" si="27"/>
        <v>0.28922371364749178</v>
      </c>
      <c r="AH47" s="64"/>
      <c r="AI47" s="25">
        <f t="shared" si="28"/>
        <v>6</v>
      </c>
      <c r="AJ47" s="82">
        <f t="shared" si="29"/>
        <v>720803.51775406383</v>
      </c>
      <c r="AK47" s="82">
        <f t="shared" si="30"/>
        <v>459168.17984885658</v>
      </c>
      <c r="AL47" s="66"/>
      <c r="AM47" s="9" t="str">
        <f t="shared" si="31"/>
        <v>6 - 1</v>
      </c>
      <c r="AN47" s="18">
        <f t="shared" si="32"/>
        <v>14.399999999906868</v>
      </c>
      <c r="AO47" s="18">
        <f t="shared" si="33"/>
        <v>-4.1759999996712427</v>
      </c>
      <c r="AP47" s="9" t="str">
        <f t="shared" si="34"/>
        <v>459168.19,720803.43</v>
      </c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5"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71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72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2490.7797999992285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1245.3898999996143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8.6611643454849643E-3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16148.021571486795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139.86066868508351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8.20797702447984E-3</v>
      </c>
      <c r="AB40" s="91">
        <f>SUM(AB42:AB65536)</f>
        <v>-2.7649377904594985E-3</v>
      </c>
      <c r="AC40" s="91"/>
      <c r="AD40" s="91">
        <f>SUM(AD42:AD65536)</f>
        <v>8.20797702447984E-3</v>
      </c>
      <c r="AE40" s="91">
        <f>SUM(AE42:AE65536)</f>
        <v>-2.7649377904594981E-3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721165.5569507269</v>
      </c>
      <c r="AK40" s="92">
        <f>AK44+AG44</f>
        <v>459272.89101393177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92.630000000004657</v>
      </c>
      <c r="G41" s="72">
        <f>IF(D42=0,D41-$D$41,D41-D42)</f>
        <v>3216.109999999986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3217.4436823353894</v>
      </c>
      <c r="N41" s="36">
        <f>IF(F41=0,,ATAN(G41/F41))</f>
        <v>1.5420024114552655</v>
      </c>
      <c r="O41" s="36">
        <f>ABS(DEGREES(N41))</f>
        <v>88.350230175382137</v>
      </c>
      <c r="P41" s="37" t="str">
        <f>TEXT(INT(O41),"00")</f>
        <v>88</v>
      </c>
      <c r="Q41" s="38" t="str">
        <f>TEXT((O41-P41)*60,"00")</f>
        <v>21</v>
      </c>
      <c r="R41" s="39" t="str">
        <f>IF(L41="",IF(F41&gt;0,"S","N"),"")</f>
        <v>S</v>
      </c>
      <c r="S41" s="25" t="str">
        <f>IF(L41="",IF(INT(Q41)=60,INT(P41+1),P41),"due")</f>
        <v>88</v>
      </c>
      <c r="T41" s="38" t="str">
        <f>IF(L41="",IF(INT(Q41)=60,"00",Q41),L41)</f>
        <v>21</v>
      </c>
      <c r="U41" s="40" t="str">
        <f>IF(L41="",IF(G41&gt;0,"W","E"),"")</f>
        <v>W</v>
      </c>
      <c r="V41" s="41"/>
      <c r="W41" s="22">
        <f>IF(S41="due",90*(I41+K41),S41+T41/60)</f>
        <v>88.35</v>
      </c>
      <c r="X41" s="22">
        <f>IF(R41="",W41,IF(R41="N",IF(U41="E",180+W41,180-W41),IF(U41="E",360-W41,W41)))</f>
        <v>88.35</v>
      </c>
      <c r="Y41" s="22">
        <f>RADIANS(X41)</f>
        <v>1.5419983941369901</v>
      </c>
      <c r="Z41" s="64"/>
      <c r="AA41" s="58">
        <f>-M41*COS(Y41)</f>
        <v>-92.642920136735569</v>
      </c>
      <c r="AB41" s="58">
        <f>-M41*SIN(Y41)</f>
        <v>-3216.1096278498417</v>
      </c>
      <c r="AC41" s="64"/>
      <c r="AD41" s="22">
        <v>0</v>
      </c>
      <c r="AE41" s="22">
        <v>0</v>
      </c>
      <c r="AF41" s="22">
        <f t="shared" ref="AF41:AG43" si="0">AA41-AD41</f>
        <v>-92.642920136735569</v>
      </c>
      <c r="AG41" s="22">
        <f t="shared" si="0"/>
        <v>-3216.1096278498417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721135.99</v>
      </c>
      <c r="D42" s="60">
        <v>459234.11</v>
      </c>
      <c r="E42" s="79"/>
      <c r="F42" s="72">
        <f>IF(C43=0,C42-$C$42,C42-C43)</f>
        <v>-27.349999999976717</v>
      </c>
      <c r="G42" s="72">
        <f>IF(D43=0,D42-$D$42,D42-D43)</f>
        <v>-0.54999999998835847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27.355529605524247</v>
      </c>
      <c r="N42" s="36">
        <f>IF(F42=0,,ATAN(G42/F42))</f>
        <v>2.0106979087612897E-2</v>
      </c>
      <c r="O42" s="36">
        <f>ABS(DEGREES(N42))</f>
        <v>1.1520450404780258</v>
      </c>
      <c r="P42" s="37" t="str">
        <f>TEXT(INT(O42),"00")</f>
        <v>01</v>
      </c>
      <c r="Q42" s="38" t="str">
        <f>TEXT((O42-P42)*60,"00")</f>
        <v>09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09</v>
      </c>
      <c r="U42" s="40" t="str">
        <f>IF(L42="",IF(G42&gt;0,"W","E"),"")</f>
        <v>E</v>
      </c>
      <c r="V42" s="44"/>
      <c r="W42" s="22">
        <f>IF(S42="due",90*(I42+K42),S42+T42/60)</f>
        <v>1.1499999999999999</v>
      </c>
      <c r="X42" s="22">
        <f>IF(R42="",W42,IF(R42="N",IF(U42="E",180+W42,180-W42),IF(U42="E",360-W42,W42)))</f>
        <v>181.15</v>
      </c>
      <c r="Y42" s="22">
        <f>RADIANS(X42)</f>
        <v>3.161663939987728</v>
      </c>
      <c r="Z42" s="64"/>
      <c r="AA42" s="58">
        <f>-M42*COS(Y42)</f>
        <v>27.350019613534521</v>
      </c>
      <c r="AB42" s="58">
        <f>-M42*SIN(Y42)</f>
        <v>0.54902380457552813</v>
      </c>
      <c r="AC42" s="64"/>
      <c r="AD42" s="82">
        <f>$AA$40/$M$40*M42</f>
        <v>1.6054088730277044E-3</v>
      </c>
      <c r="AE42" s="82">
        <f>$AB$40/$M$40*M42</f>
        <v>-5.4079776891853527E-4</v>
      </c>
      <c r="AF42" s="22">
        <f t="shared" si="0"/>
        <v>27.348414204661491</v>
      </c>
      <c r="AG42" s="22">
        <f t="shared" si="0"/>
        <v>0.54956460234444671</v>
      </c>
      <c r="AH42" s="63"/>
      <c r="AI42" s="38">
        <f>A42</f>
        <v>1</v>
      </c>
      <c r="AJ42" s="82">
        <f t="shared" ref="AJ42:AK44" si="1">AJ41+AF41</f>
        <v>721135.97707986331</v>
      </c>
      <c r="AK42" s="82">
        <f t="shared" si="1"/>
        <v>459234.11037215014</v>
      </c>
      <c r="AL42" s="66"/>
      <c r="AM42" s="9" t="str">
        <f>IF(A43=0,A42&amp;" - 1",A42&amp;" - "&amp;A43)</f>
        <v>1 - 2</v>
      </c>
      <c r="AN42" s="18">
        <f>F42</f>
        <v>-27.349999999976717</v>
      </c>
      <c r="AO42" s="18">
        <f>AN42*G42</f>
        <v>15.042499999668799</v>
      </c>
      <c r="AP42" s="9" t="str">
        <f>D42&amp;","&amp;C42</f>
        <v>459234.11,721135.99</v>
      </c>
    </row>
    <row r="43" spans="1:44">
      <c r="A43" s="20">
        <f>A42+1</f>
        <v>2</v>
      </c>
      <c r="B43" s="44"/>
      <c r="C43" s="60">
        <v>721163.34</v>
      </c>
      <c r="D43" s="60">
        <v>459234.66</v>
      </c>
      <c r="E43" s="79"/>
      <c r="F43" s="72">
        <f>IF(C44=0,C43-$C$42,C43-C44)</f>
        <v>-2.940000000060536</v>
      </c>
      <c r="G43" s="72">
        <f>IF(D44=0,D43-$D$42,D43-D44)</f>
        <v>-3.0599999999976717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4.2434891304611231</v>
      </c>
      <c r="N43" s="36">
        <f>IF(F43=0,,ATAN(G43/F43))</f>
        <v>0.80539549735993166</v>
      </c>
      <c r="O43" s="36">
        <f>ABS(DEGREES(N43))</f>
        <v>46.145762837563922</v>
      </c>
      <c r="P43" s="37" t="str">
        <f>TEXT(INT(O43),"00")</f>
        <v>46</v>
      </c>
      <c r="Q43" s="38" t="str">
        <f>TEXT((O43-P43)*60,"00")</f>
        <v>09</v>
      </c>
      <c r="R43" s="39" t="str">
        <f>IF(L43="",IF(F43&gt;0,"S","N"),"")</f>
        <v>N</v>
      </c>
      <c r="S43" s="25" t="str">
        <f>IF(L43="",IF(INT(Q43)=60,INT(P43+1),P43),"due")</f>
        <v>46</v>
      </c>
      <c r="T43" s="38" t="str">
        <f>IF(L43="",IF(INT(Q43)=60,"00",Q43),L43)</f>
        <v>09</v>
      </c>
      <c r="U43" s="40" t="str">
        <f>IF(L43="",IF(G43&gt;0,"W","E"),"")</f>
        <v>E</v>
      </c>
      <c r="V43" s="44"/>
      <c r="W43" s="22">
        <f>IF(S43="due",90*(I43+K43),S43+T43/60)</f>
        <v>46.15</v>
      </c>
      <c r="X43" s="22">
        <f>IF(R43="",W43,IF(R43="N",IF(U43="E",180+W43,180-W43),IF(U43="E",360-W43,W43)))</f>
        <v>226.15</v>
      </c>
      <c r="Y43" s="22">
        <f>RADIANS(X43)</f>
        <v>3.9470621033851763</v>
      </c>
      <c r="Z43" s="64"/>
      <c r="AA43" s="58">
        <f>-M43*COS(Y43)</f>
        <v>2.939773697568886</v>
      </c>
      <c r="AB43" s="58">
        <f>-M43*SIN(Y43)</f>
        <v>3.0602174117901915</v>
      </c>
      <c r="AC43" s="64"/>
      <c r="AD43" s="82">
        <f>$AA$40/$M$40*M43</f>
        <v>2.4903685656530534E-4</v>
      </c>
      <c r="AE43" s="82">
        <f>$AB$40/$M$40*M43</f>
        <v>-8.3890514542259072E-5</v>
      </c>
      <c r="AF43" s="22">
        <f t="shared" si="0"/>
        <v>2.9395246607123204</v>
      </c>
      <c r="AG43" s="22">
        <f t="shared" si="0"/>
        <v>3.0603013023047336</v>
      </c>
      <c r="AH43" s="64"/>
      <c r="AI43" s="25">
        <f>A43</f>
        <v>2</v>
      </c>
      <c r="AJ43" s="82">
        <f t="shared" si="1"/>
        <v>721163.32549406798</v>
      </c>
      <c r="AK43" s="82">
        <f t="shared" si="1"/>
        <v>459234.65993675246</v>
      </c>
      <c r="AL43" s="66"/>
      <c r="AM43" s="9" t="str">
        <f>IF(A44=0,A43&amp;" - 1",A43&amp;" - "&amp;A44)</f>
        <v>2 - 3</v>
      </c>
      <c r="AN43" s="18">
        <f>AN42+F42+F43</f>
        <v>-57.64000000001397</v>
      </c>
      <c r="AO43" s="18">
        <f>AN43*G43</f>
        <v>176.37839999990854</v>
      </c>
      <c r="AP43" s="9" t="str">
        <f>D43&amp;","&amp;C43</f>
        <v>459234.66,721163.34</v>
      </c>
    </row>
    <row r="44" spans="1:44" s="46" customFormat="1">
      <c r="A44" s="20">
        <f>A43+1</f>
        <v>3</v>
      </c>
      <c r="B44" s="44"/>
      <c r="C44" s="60">
        <v>721166.28</v>
      </c>
      <c r="D44" s="60">
        <v>459237.72</v>
      </c>
      <c r="E44" s="79"/>
      <c r="F44" s="72">
        <f>IF(C45=0,C44-$C$42,C44-C45)</f>
        <v>0.71000000007916242</v>
      </c>
      <c r="G44" s="72">
        <f>IF(D45=0,D44-$D$42,D44-D45)</f>
        <v>-35.17000000004191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35.177165889296148</v>
      </c>
      <c r="N44" s="22">
        <f>IF(F44=0,,ATAN(G44/F44))</f>
        <v>-1.5506114086219944</v>
      </c>
      <c r="O44" s="22">
        <f>ABS(DEGREES(N44))</f>
        <v>88.843489378875788</v>
      </c>
      <c r="P44" s="24" t="str">
        <f>TEXT(INT(O44),"00")</f>
        <v>88</v>
      </c>
      <c r="Q44" s="25" t="str">
        <f>TEXT((O44-P44)*60,"00")</f>
        <v>51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51</v>
      </c>
      <c r="U44" s="24" t="str">
        <f>IF(L44="",IF(G44&gt;0,"W","E"),"")</f>
        <v>E</v>
      </c>
      <c r="V44" s="44"/>
      <c r="W44" s="22">
        <f>IF(S44="due",90*(I44+K44),S44+T44/60)</f>
        <v>88.85</v>
      </c>
      <c r="X44" s="22">
        <f>IF(R44="",W44,IF(R44="N",IF(U44="E",180+W44,180-W44),IF(U44="E",360-W44,W44)))</f>
        <v>271.14999999999998</v>
      </c>
      <c r="Y44" s="22">
        <f>RADIANS(X44)</f>
        <v>4.7324602667826241</v>
      </c>
      <c r="Z44" s="64"/>
      <c r="AA44" s="58">
        <f>-M44*COS(Y44)</f>
        <v>-0.70600356597831093</v>
      </c>
      <c r="AB44" s="58">
        <f>-M44*SIN(Y44)</f>
        <v>35.170080451541281</v>
      </c>
      <c r="AC44" s="64"/>
      <c r="AD44" s="82">
        <f>$AA$40/$M$40*M44</f>
        <v>2.0644357854157241E-3</v>
      </c>
      <c r="AE44" s="82">
        <f>$AB$40/$M$40*M44</f>
        <v>-6.9542549912712554E-4</v>
      </c>
      <c r="AF44" s="22">
        <f>AA44-AD44</f>
        <v>-0.70806800176372664</v>
      </c>
      <c r="AG44" s="22">
        <f>AB44-AE44</f>
        <v>35.170775877040406</v>
      </c>
      <c r="AH44" s="64"/>
      <c r="AI44" s="25">
        <f>A44</f>
        <v>3</v>
      </c>
      <c r="AJ44" s="82">
        <f t="shared" si="1"/>
        <v>721166.26501872868</v>
      </c>
      <c r="AK44" s="82">
        <f t="shared" si="1"/>
        <v>459237.72023805475</v>
      </c>
      <c r="AL44" s="66"/>
      <c r="AM44" s="9" t="str">
        <f>IF(A45=0,A44&amp;" - 1",A44&amp;" - "&amp;A45)</f>
        <v>3 - 4</v>
      </c>
      <c r="AN44" s="18">
        <f>AN43+F43+F44</f>
        <v>-59.869999999995343</v>
      </c>
      <c r="AO44" s="18">
        <f>AN44*G44</f>
        <v>2105.6279000023455</v>
      </c>
      <c r="AP44" s="9" t="str">
        <f>D44&amp;","&amp;C44</f>
        <v>459237.72,721166.28</v>
      </c>
    </row>
    <row r="45" spans="1:44" s="46" customFormat="1">
      <c r="A45" s="20">
        <f t="shared" ref="A45:A47" si="2">A44+1</f>
        <v>4</v>
      </c>
      <c r="B45" s="44"/>
      <c r="C45" s="60">
        <v>721165.57</v>
      </c>
      <c r="D45" s="60">
        <v>459272.89</v>
      </c>
      <c r="E45" s="79"/>
      <c r="F45" s="72">
        <f t="shared" ref="F45:F47" si="3">IF(C46=0,C45-$C$42,C45-C46)</f>
        <v>3.059999999939464</v>
      </c>
      <c r="G45" s="72">
        <f t="shared" ref="G45:G47" si="4">IF(D46=0,D45-$D$42,D45-D46)</f>
        <v>-2.9699999999720603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4.2643287865106689</v>
      </c>
      <c r="N45" s="22">
        <f t="shared" ref="N45:N47" si="11">IF(F45=0,,ATAN(G45/F45))</f>
        <v>-0.77047389841254887</v>
      </c>
      <c r="O45" s="22">
        <f t="shared" ref="O45:O47" si="12">ABS(DEGREES(N45))</f>
        <v>44.144902604030392</v>
      </c>
      <c r="P45" s="24" t="str">
        <f t="shared" ref="P45:P47" si="13">TEXT(INT(O45),"00")</f>
        <v>44</v>
      </c>
      <c r="Q45" s="25" t="str">
        <f t="shared" ref="Q45:Q47" si="14">TEXT((O45-P45)*60,"00")</f>
        <v>09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44</v>
      </c>
      <c r="T45" s="25" t="str">
        <f t="shared" ref="T45:T47" si="17">IF(L45="",IF(INT(Q45)=60,"00",Q45),L45)</f>
        <v>09</v>
      </c>
      <c r="U45" s="24" t="str">
        <f t="shared" ref="U45:U47" si="18">IF(L45="",IF(G45&gt;0,"W","E"),"")</f>
        <v>E</v>
      </c>
      <c r="V45" s="44"/>
      <c r="W45" s="22">
        <f t="shared" ref="W45:W47" si="19">IF(S45="due",90*(I45+K45),S45+T45/60)</f>
        <v>44.15</v>
      </c>
      <c r="X45" s="22">
        <f t="shared" ref="X45:X47" si="20">IF(R45="",W45,IF(R45="N",IF(U45="E",180+W45,180-W45),IF(U45="E",360-W45,W45)))</f>
        <v>315.85000000000002</v>
      </c>
      <c r="Y45" s="22">
        <f t="shared" ref="Y45:Y47" si="21">RADIANS(X45)</f>
        <v>5.5126224424240906</v>
      </c>
      <c r="Z45" s="64"/>
      <c r="AA45" s="58">
        <f t="shared" ref="AA45:AA47" si="22">-M45*COS(Y45)</f>
        <v>-3.0597357577912967</v>
      </c>
      <c r="AB45" s="58">
        <f t="shared" ref="AB45:AB47" si="23">-M45*SIN(Y45)</f>
        <v>2.9702722252273235</v>
      </c>
      <c r="AC45" s="64"/>
      <c r="AD45" s="82">
        <f t="shared" ref="AD45:AD47" si="24">$AA$40/$M$40*M45</f>
        <v>2.5025986958004991E-4</v>
      </c>
      <c r="AE45" s="82">
        <f t="shared" ref="AE45:AE47" si="25">$AB$40/$M$40*M45</f>
        <v>-8.4302498505250893E-5</v>
      </c>
      <c r="AF45" s="22">
        <f t="shared" ref="AF45:AF47" si="26">AA45-AD45</f>
        <v>-3.0599860176608766</v>
      </c>
      <c r="AG45" s="22">
        <f t="shared" ref="AG45:AG47" si="27">AB45-AE45</f>
        <v>2.9703565277258286</v>
      </c>
      <c r="AH45" s="64"/>
      <c r="AI45" s="25">
        <f t="shared" ref="AI45:AI47" si="28">A45</f>
        <v>4</v>
      </c>
      <c r="AJ45" s="82">
        <f t="shared" ref="AJ45:AJ47" si="29">AJ44+AF44</f>
        <v>721165.5569507269</v>
      </c>
      <c r="AK45" s="82">
        <f t="shared" ref="AK45:AK47" si="30">AK44+AG44</f>
        <v>459272.89101393177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-56.099999999976717</v>
      </c>
      <c r="AO45" s="18">
        <f t="shared" ref="AO45:AO47" si="33">AN45*G45</f>
        <v>166.61699999836344</v>
      </c>
      <c r="AP45" s="9" t="str">
        <f t="shared" ref="AP45:AP47" si="34">D45&amp;","&amp;C45</f>
        <v>459272.89,721165.57</v>
      </c>
    </row>
    <row r="46" spans="1:44" s="46" customFormat="1">
      <c r="A46" s="20">
        <f t="shared" si="2"/>
        <v>5</v>
      </c>
      <c r="B46" s="44"/>
      <c r="C46" s="60">
        <v>721162.51</v>
      </c>
      <c r="D46" s="60">
        <v>459275.86</v>
      </c>
      <c r="E46" s="79"/>
      <c r="F46" s="72">
        <f t="shared" si="3"/>
        <v>27.35999999998603</v>
      </c>
      <c r="G46" s="72">
        <f t="shared" si="4"/>
        <v>0.29999999998835847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27.361644687394591</v>
      </c>
      <c r="N46" s="22">
        <f t="shared" si="11"/>
        <v>1.0964472877398074E-2</v>
      </c>
      <c r="O46" s="22">
        <f t="shared" si="12"/>
        <v>0.62821802046057129</v>
      </c>
      <c r="P46" s="24" t="str">
        <f t="shared" si="13"/>
        <v>00</v>
      </c>
      <c r="Q46" s="25" t="str">
        <f t="shared" si="14"/>
        <v>38</v>
      </c>
      <c r="R46" s="23" t="str">
        <f t="shared" si="15"/>
        <v>S</v>
      </c>
      <c r="S46" s="25" t="str">
        <f t="shared" si="16"/>
        <v>00</v>
      </c>
      <c r="T46" s="25" t="str">
        <f t="shared" si="17"/>
        <v>38</v>
      </c>
      <c r="U46" s="24" t="str">
        <f t="shared" si="18"/>
        <v>W</v>
      </c>
      <c r="V46" s="44"/>
      <c r="W46" s="22">
        <f t="shared" si="19"/>
        <v>0.6333333333333333</v>
      </c>
      <c r="X46" s="22">
        <f t="shared" si="20"/>
        <v>0.6333333333333333</v>
      </c>
      <c r="Y46" s="22">
        <f t="shared" si="21"/>
        <v>1.1053751929297421E-2</v>
      </c>
      <c r="Z46" s="64"/>
      <c r="AA46" s="58">
        <f t="shared" si="22"/>
        <v>-27.359973107230651</v>
      </c>
      <c r="AB46" s="58">
        <f t="shared" si="23"/>
        <v>-0.30244267364946603</v>
      </c>
      <c r="AC46" s="64"/>
      <c r="AD46" s="82">
        <f t="shared" si="24"/>
        <v>1.6057677476989504E-3</v>
      </c>
      <c r="AE46" s="82">
        <f t="shared" si="25"/>
        <v>-5.4091865938126523E-4</v>
      </c>
      <c r="AF46" s="22">
        <f t="shared" si="26"/>
        <v>-27.361578874978349</v>
      </c>
      <c r="AG46" s="22">
        <f t="shared" si="27"/>
        <v>-0.30190175499008476</v>
      </c>
      <c r="AH46" s="64"/>
      <c r="AI46" s="25">
        <f t="shared" si="28"/>
        <v>5</v>
      </c>
      <c r="AJ46" s="82">
        <f t="shared" si="29"/>
        <v>721162.49696470925</v>
      </c>
      <c r="AK46" s="82">
        <f t="shared" si="30"/>
        <v>459275.86137045949</v>
      </c>
      <c r="AL46" s="66"/>
      <c r="AM46" s="9" t="str">
        <f t="shared" si="31"/>
        <v>5 - 6</v>
      </c>
      <c r="AN46" s="18">
        <f t="shared" si="32"/>
        <v>-25.680000000051223</v>
      </c>
      <c r="AO46" s="18">
        <f t="shared" si="33"/>
        <v>-7.7039999997164124</v>
      </c>
      <c r="AP46" s="9" t="str">
        <f t="shared" si="34"/>
        <v>459275.86,721162.51</v>
      </c>
    </row>
    <row r="47" spans="1:44" s="46" customFormat="1">
      <c r="A47" s="20">
        <f t="shared" si="2"/>
        <v>6</v>
      </c>
      <c r="B47" s="44"/>
      <c r="C47" s="60">
        <v>721135.15</v>
      </c>
      <c r="D47" s="60">
        <v>459275.56</v>
      </c>
      <c r="E47" s="79"/>
      <c r="F47" s="72">
        <f t="shared" si="3"/>
        <v>-0.83999999996740371</v>
      </c>
      <c r="G47" s="72">
        <f t="shared" si="4"/>
        <v>41.450000000011642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41.458510585896718</v>
      </c>
      <c r="N47" s="22">
        <f t="shared" si="11"/>
        <v>-1.5505337203698293</v>
      </c>
      <c r="O47" s="22">
        <f t="shared" si="12"/>
        <v>88.839038169908974</v>
      </c>
      <c r="P47" s="24" t="str">
        <f t="shared" si="13"/>
        <v>88</v>
      </c>
      <c r="Q47" s="25" t="str">
        <f t="shared" si="14"/>
        <v>50</v>
      </c>
      <c r="R47" s="23" t="str">
        <f t="shared" si="15"/>
        <v>N</v>
      </c>
      <c r="S47" s="25" t="str">
        <f t="shared" si="16"/>
        <v>88</v>
      </c>
      <c r="T47" s="25" t="str">
        <f t="shared" si="17"/>
        <v>50</v>
      </c>
      <c r="U47" s="24" t="str">
        <f t="shared" si="18"/>
        <v>W</v>
      </c>
      <c r="V47" s="44"/>
      <c r="W47" s="22">
        <f t="shared" si="19"/>
        <v>88.833333333333329</v>
      </c>
      <c r="X47" s="22">
        <f t="shared" si="20"/>
        <v>91.166666666666671</v>
      </c>
      <c r="Y47" s="22">
        <f t="shared" si="21"/>
        <v>1.5911585014014973</v>
      </c>
      <c r="Z47" s="64"/>
      <c r="AA47" s="58">
        <f t="shared" si="22"/>
        <v>0.8441270969213337</v>
      </c>
      <c r="AB47" s="58">
        <f t="shared" si="23"/>
        <v>-41.449916157275318</v>
      </c>
      <c r="AC47" s="64"/>
      <c r="AD47" s="82">
        <f t="shared" si="24"/>
        <v>2.433067892192105E-3</v>
      </c>
      <c r="AE47" s="82">
        <f t="shared" si="25"/>
        <v>-8.1960284998506237E-4</v>
      </c>
      <c r="AF47" s="22">
        <f t="shared" si="26"/>
        <v>0.84169402902914159</v>
      </c>
      <c r="AG47" s="22">
        <f t="shared" si="27"/>
        <v>-41.449096554425331</v>
      </c>
      <c r="AH47" s="64"/>
      <c r="AI47" s="25">
        <f t="shared" si="28"/>
        <v>6</v>
      </c>
      <c r="AJ47" s="82">
        <f t="shared" si="29"/>
        <v>721135.13538583426</v>
      </c>
      <c r="AK47" s="82">
        <f t="shared" si="30"/>
        <v>459275.55946870451</v>
      </c>
      <c r="AL47" s="66"/>
      <c r="AM47" s="9" t="str">
        <f t="shared" si="31"/>
        <v>6 - 1</v>
      </c>
      <c r="AN47" s="18">
        <f t="shared" si="32"/>
        <v>0.83999999996740371</v>
      </c>
      <c r="AO47" s="18">
        <f t="shared" si="33"/>
        <v>34.817999998658664</v>
      </c>
      <c r="AP47" s="9" t="str">
        <f t="shared" si="34"/>
        <v>459275.56,721135.15</v>
      </c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2245</vt:lpstr>
      <vt:lpstr>2246</vt:lpstr>
      <vt:lpstr>2247</vt:lpstr>
      <vt:lpstr>2248</vt:lpstr>
      <vt:lpstr>2249</vt:lpstr>
      <vt:lpstr>2250</vt:lpstr>
      <vt:lpstr>2251</vt:lpstr>
      <vt:lpstr>2252</vt:lpstr>
      <vt:lpstr>2253</vt:lpstr>
      <vt:lpstr>2254</vt:lpstr>
      <vt:lpstr>'2245'!Print_Area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2007-04-15T06:21:43Z</dcterms:modified>
</cp:coreProperties>
</file>