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9"/>
  </bookViews>
  <sheets>
    <sheet name="2255" sheetId="2" r:id="rId1"/>
    <sheet name="2256" sheetId="4" r:id="rId2"/>
    <sheet name="2257" sheetId="5" r:id="rId3"/>
    <sheet name="2258" sheetId="6" r:id="rId4"/>
    <sheet name="2259" sheetId="7" r:id="rId5"/>
    <sheet name="2260" sheetId="8" r:id="rId6"/>
    <sheet name="2261" sheetId="9" r:id="rId7"/>
    <sheet name="2262" sheetId="10" r:id="rId8"/>
    <sheet name="2263" sheetId="11" r:id="rId9"/>
    <sheet name="2264" sheetId="3" r:id="rId10"/>
  </sheets>
  <definedNames>
    <definedName name="_xlnm.Print_Area" localSheetId="0">'2255'!$A$1:$AJ$43</definedName>
  </definedNames>
  <calcPr calcId="124519"/>
</workbook>
</file>

<file path=xl/calcChain.xml><?xml version="1.0" encoding="utf-8"?>
<calcChain xmlns="http://schemas.openxmlformats.org/spreadsheetml/2006/main">
  <c r="AP45" i="3"/>
  <c r="G45"/>
  <c r="F45"/>
  <c r="N45" s="1"/>
  <c r="O45" s="1"/>
  <c r="A45"/>
  <c r="AM45" s="1"/>
  <c r="AP45" i="11"/>
  <c r="G45"/>
  <c r="F45"/>
  <c r="N45" s="1"/>
  <c r="O45" s="1"/>
  <c r="A45"/>
  <c r="AM45" s="1"/>
  <c r="AP45" i="10"/>
  <c r="G45"/>
  <c r="F45"/>
  <c r="N45" s="1"/>
  <c r="O45" s="1"/>
  <c r="A45"/>
  <c r="AM45" s="1"/>
  <c r="AP45" i="9"/>
  <c r="G45"/>
  <c r="F45"/>
  <c r="N45" s="1"/>
  <c r="O45" s="1"/>
  <c r="A45"/>
  <c r="AM45" s="1"/>
  <c r="AP45" i="8"/>
  <c r="G45"/>
  <c r="F45"/>
  <c r="N45" s="1"/>
  <c r="O45" s="1"/>
  <c r="A45"/>
  <c r="AM45" s="1"/>
  <c r="AP47" i="7"/>
  <c r="G47"/>
  <c r="F47"/>
  <c r="N47" s="1"/>
  <c r="O47" s="1"/>
  <c r="AP46"/>
  <c r="G46"/>
  <c r="F46"/>
  <c r="N46" s="1"/>
  <c r="O46" s="1"/>
  <c r="AP45"/>
  <c r="G45"/>
  <c r="F45"/>
  <c r="N45" s="1"/>
  <c r="O45" s="1"/>
  <c r="A45"/>
  <c r="A46" s="1"/>
  <c r="AP47" i="6"/>
  <c r="G47"/>
  <c r="F47"/>
  <c r="N47" s="1"/>
  <c r="O47" s="1"/>
  <c r="AP46"/>
  <c r="G46"/>
  <c r="F46"/>
  <c r="N46" s="1"/>
  <c r="O46" s="1"/>
  <c r="AP45"/>
  <c r="G45"/>
  <c r="F45"/>
  <c r="N45" s="1"/>
  <c r="O45" s="1"/>
  <c r="A45"/>
  <c r="A46" s="1"/>
  <c r="AP45" i="5"/>
  <c r="G45"/>
  <c r="F45"/>
  <c r="N45" s="1"/>
  <c r="O45" s="1"/>
  <c r="A45"/>
  <c r="AM45" s="1"/>
  <c r="AP47" i="4"/>
  <c r="G47"/>
  <c r="F47"/>
  <c r="N47" s="1"/>
  <c r="O47" s="1"/>
  <c r="AP46"/>
  <c r="G46"/>
  <c r="F46"/>
  <c r="N46" s="1"/>
  <c r="O46" s="1"/>
  <c r="AP45"/>
  <c r="G45"/>
  <c r="F45"/>
  <c r="N45" s="1"/>
  <c r="O45" s="1"/>
  <c r="A45"/>
  <c r="A46" s="1"/>
  <c r="AP47" i="2"/>
  <c r="G47"/>
  <c r="F47"/>
  <c r="N47" s="1"/>
  <c r="O47" s="1"/>
  <c r="AP46"/>
  <c r="G46"/>
  <c r="F46"/>
  <c r="N46" s="1"/>
  <c r="O46" s="1"/>
  <c r="AP45"/>
  <c r="G45"/>
  <c r="F45"/>
  <c r="N45" s="1"/>
  <c r="O45" s="1"/>
  <c r="A45"/>
  <c r="A46" s="1"/>
  <c r="H45" i="3" l="1"/>
  <c r="P45"/>
  <c r="Q45" s="1"/>
  <c r="I45"/>
  <c r="J45"/>
  <c r="K45" s="1"/>
  <c r="M45"/>
  <c r="AI45"/>
  <c r="H45" i="11"/>
  <c r="P45"/>
  <c r="Q45" s="1"/>
  <c r="I45"/>
  <c r="J45"/>
  <c r="K45" s="1"/>
  <c r="M45"/>
  <c r="AI45"/>
  <c r="H45" i="10"/>
  <c r="P45"/>
  <c r="Q45" s="1"/>
  <c r="I45"/>
  <c r="J45"/>
  <c r="K45" s="1"/>
  <c r="M45"/>
  <c r="AI45"/>
  <c r="H45" i="9"/>
  <c r="P45"/>
  <c r="Q45" s="1"/>
  <c r="I45"/>
  <c r="J45"/>
  <c r="K45" s="1"/>
  <c r="M45"/>
  <c r="AI45"/>
  <c r="H45" i="8"/>
  <c r="P45"/>
  <c r="Q45" s="1"/>
  <c r="I45"/>
  <c r="J45"/>
  <c r="K45" s="1"/>
  <c r="M45"/>
  <c r="AI45"/>
  <c r="H45" i="7"/>
  <c r="H46"/>
  <c r="H47"/>
  <c r="A47"/>
  <c r="AI46"/>
  <c r="AM45"/>
  <c r="P45"/>
  <c r="Q45" s="1"/>
  <c r="I45"/>
  <c r="P46"/>
  <c r="Q46" s="1"/>
  <c r="I46"/>
  <c r="P47"/>
  <c r="Q47" s="1"/>
  <c r="I47"/>
  <c r="J45"/>
  <c r="K45" s="1"/>
  <c r="M45"/>
  <c r="AI45"/>
  <c r="J46"/>
  <c r="K46" s="1"/>
  <c r="M46"/>
  <c r="J47"/>
  <c r="K47" s="1"/>
  <c r="M47"/>
  <c r="H45" i="6"/>
  <c r="H46"/>
  <c r="H47"/>
  <c r="A47"/>
  <c r="AI46"/>
  <c r="AM45"/>
  <c r="P45"/>
  <c r="Q45" s="1"/>
  <c r="I45"/>
  <c r="P46"/>
  <c r="Q46" s="1"/>
  <c r="I46"/>
  <c r="P47"/>
  <c r="Q47" s="1"/>
  <c r="I47"/>
  <c r="J45"/>
  <c r="K45" s="1"/>
  <c r="M45"/>
  <c r="AI45"/>
  <c r="J46"/>
  <c r="K46" s="1"/>
  <c r="M46"/>
  <c r="J47"/>
  <c r="K47" s="1"/>
  <c r="M47"/>
  <c r="H45" i="5"/>
  <c r="P45"/>
  <c r="Q45" s="1"/>
  <c r="I45"/>
  <c r="J45"/>
  <c r="K45" s="1"/>
  <c r="M45"/>
  <c r="AI45"/>
  <c r="H45" i="4"/>
  <c r="H46"/>
  <c r="H47"/>
  <c r="A47"/>
  <c r="AI46"/>
  <c r="AM45"/>
  <c r="P45"/>
  <c r="Q45" s="1"/>
  <c r="I45"/>
  <c r="P46"/>
  <c r="Q46" s="1"/>
  <c r="I46"/>
  <c r="P47"/>
  <c r="Q47" s="1"/>
  <c r="I47"/>
  <c r="J45"/>
  <c r="K45" s="1"/>
  <c r="M45"/>
  <c r="AI45"/>
  <c r="J46"/>
  <c r="K46" s="1"/>
  <c r="M46"/>
  <c r="J47"/>
  <c r="K47" s="1"/>
  <c r="M47"/>
  <c r="H45" i="2"/>
  <c r="H46"/>
  <c r="H47"/>
  <c r="A47"/>
  <c r="AI46"/>
  <c r="AM45"/>
  <c r="P45"/>
  <c r="Q45" s="1"/>
  <c r="I45"/>
  <c r="P46"/>
  <c r="Q46" s="1"/>
  <c r="I46"/>
  <c r="P47"/>
  <c r="Q47" s="1"/>
  <c r="I47"/>
  <c r="J45"/>
  <c r="K45" s="1"/>
  <c r="M45"/>
  <c r="AI45"/>
  <c r="J46"/>
  <c r="K46" s="1"/>
  <c r="M46"/>
  <c r="J47"/>
  <c r="K47" s="1"/>
  <c r="M47"/>
  <c r="AP44"/>
  <c r="AP43"/>
  <c r="AP42"/>
  <c r="AP44" i="11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M40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C28"/>
  <c r="C29"/>
  <c r="AP44" i="10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M40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C28"/>
  <c r="C29"/>
  <c r="AP44" i="9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M40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C28"/>
  <c r="C29"/>
  <c r="AP44" i="8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M40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C28"/>
  <c r="C29"/>
  <c r="AP44" i="7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M40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6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M40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5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M40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C28"/>
  <c r="C29"/>
  <c r="AP44" i="4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M40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M40"/>
  <c r="AJ41"/>
  <c r="AI44"/>
  <c r="U44"/>
  <c r="N44"/>
  <c r="O44"/>
  <c r="P44"/>
  <c r="Q44"/>
  <c r="S44" s="1"/>
  <c r="AO43"/>
  <c r="AM43"/>
  <c r="AI43"/>
  <c r="U43"/>
  <c r="N43"/>
  <c r="O43"/>
  <c r="P43"/>
  <c r="Q43"/>
  <c r="S43" s="1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C28"/>
  <c r="C29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3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L45"/>
  <c r="T42" i="1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L45"/>
  <c r="T42" i="10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L45"/>
  <c r="T42" i="9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L45"/>
  <c r="T42" i="8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L45"/>
  <c r="T42" i="7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AN46"/>
  <c r="AO45"/>
  <c r="AM47"/>
  <c r="AI47"/>
  <c r="AM46"/>
  <c r="L47"/>
  <c r="L46"/>
  <c r="L45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AN46"/>
  <c r="AO45"/>
  <c r="AM47"/>
  <c r="AI47"/>
  <c r="AM46"/>
  <c r="L47"/>
  <c r="L46"/>
  <c r="L45"/>
  <c r="T42" i="5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L45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AN46"/>
  <c r="AO45"/>
  <c r="AM47"/>
  <c r="AI47"/>
  <c r="AM46"/>
  <c r="L47"/>
  <c r="L46"/>
  <c r="L45"/>
  <c r="AM47" i="2"/>
  <c r="AI47"/>
  <c r="AM46"/>
  <c r="L47"/>
  <c r="L46"/>
  <c r="L45"/>
  <c r="P41"/>
  <c r="Q41"/>
  <c r="AN43"/>
  <c r="AO42"/>
  <c r="R41"/>
  <c r="S41"/>
  <c r="T41"/>
  <c r="U44"/>
  <c r="N44"/>
  <c r="O44" s="1"/>
  <c r="U43"/>
  <c r="N43"/>
  <c r="O43" s="1"/>
  <c r="U42"/>
  <c r="N42"/>
  <c r="O42" s="1"/>
  <c r="M42"/>
  <c r="AB42" i="3" l="1"/>
  <c r="AA42"/>
  <c r="AB44"/>
  <c r="AA44"/>
  <c r="AB43"/>
  <c r="AA43"/>
  <c r="AB41"/>
  <c r="AG41" s="1"/>
  <c r="AK42" s="1"/>
  <c r="AA41"/>
  <c r="AF41" s="1"/>
  <c r="AJ42" s="1"/>
  <c r="U45"/>
  <c r="T45"/>
  <c r="S45"/>
  <c r="W45" s="1"/>
  <c r="R45"/>
  <c r="X45" s="1"/>
  <c r="Y45" s="1"/>
  <c r="AB42" i="11"/>
  <c r="AA42"/>
  <c r="AB44"/>
  <c r="AA44"/>
  <c r="AB43"/>
  <c r="AA43"/>
  <c r="AB41"/>
  <c r="AG41" s="1"/>
  <c r="AK42" s="1"/>
  <c r="AA41"/>
  <c r="AF41" s="1"/>
  <c r="AJ42" s="1"/>
  <c r="U45"/>
  <c r="T45"/>
  <c r="S45"/>
  <c r="W45" s="1"/>
  <c r="R45"/>
  <c r="X45" s="1"/>
  <c r="Y45" s="1"/>
  <c r="AB42" i="10"/>
  <c r="AA42"/>
  <c r="AB44"/>
  <c r="AA44"/>
  <c r="AB43"/>
  <c r="AA43"/>
  <c r="AB41"/>
  <c r="AG41" s="1"/>
  <c r="AK42" s="1"/>
  <c r="AA41"/>
  <c r="AF41" s="1"/>
  <c r="AJ42" s="1"/>
  <c r="U45"/>
  <c r="T45"/>
  <c r="S45"/>
  <c r="W45" s="1"/>
  <c r="R45"/>
  <c r="X45" s="1"/>
  <c r="Y45" s="1"/>
  <c r="AB42" i="9"/>
  <c r="AA42"/>
  <c r="AB44"/>
  <c r="AA44"/>
  <c r="AB43"/>
  <c r="AA43"/>
  <c r="AB41"/>
  <c r="AG41" s="1"/>
  <c r="AK42" s="1"/>
  <c r="AA41"/>
  <c r="AF41" s="1"/>
  <c r="AJ42" s="1"/>
  <c r="U45"/>
  <c r="T45"/>
  <c r="S45"/>
  <c r="W45" s="1"/>
  <c r="R45"/>
  <c r="X45" s="1"/>
  <c r="Y45" s="1"/>
  <c r="AB42" i="8"/>
  <c r="AA42"/>
  <c r="AB44"/>
  <c r="AA44"/>
  <c r="AB43"/>
  <c r="AA43"/>
  <c r="AB41"/>
  <c r="AG41" s="1"/>
  <c r="AK42" s="1"/>
  <c r="AA41"/>
  <c r="AF41" s="1"/>
  <c r="AJ42" s="1"/>
  <c r="U45"/>
  <c r="T45"/>
  <c r="S45"/>
  <c r="W45" s="1"/>
  <c r="R45"/>
  <c r="X45" s="1"/>
  <c r="Y45" s="1"/>
  <c r="AB42" i="7"/>
  <c r="AA42"/>
  <c r="AB44"/>
  <c r="AA44"/>
  <c r="AB43"/>
  <c r="AA43"/>
  <c r="AB41"/>
  <c r="AG41" s="1"/>
  <c r="AK42" s="1"/>
  <c r="AA41"/>
  <c r="AF41" s="1"/>
  <c r="AJ42" s="1"/>
  <c r="U45"/>
  <c r="T45"/>
  <c r="S45"/>
  <c r="W45" s="1"/>
  <c r="R45"/>
  <c r="X45" s="1"/>
  <c r="Y45" s="1"/>
  <c r="U46"/>
  <c r="T46"/>
  <c r="S46"/>
  <c r="W46" s="1"/>
  <c r="R46"/>
  <c r="X46" s="1"/>
  <c r="Y46" s="1"/>
  <c r="U47"/>
  <c r="T47"/>
  <c r="S47"/>
  <c r="W47" s="1"/>
  <c r="R47"/>
  <c r="X47" s="1"/>
  <c r="Y47" s="1"/>
  <c r="AN47"/>
  <c r="AO47" s="1"/>
  <c r="AO46"/>
  <c r="C28"/>
  <c r="C29" s="1"/>
  <c r="AB42" i="6"/>
  <c r="AA42"/>
  <c r="AB44"/>
  <c r="AA44"/>
  <c r="AB43"/>
  <c r="AA43"/>
  <c r="AB41"/>
  <c r="AG41" s="1"/>
  <c r="AK42" s="1"/>
  <c r="AA41"/>
  <c r="AF41" s="1"/>
  <c r="AJ42" s="1"/>
  <c r="U45"/>
  <c r="T45"/>
  <c r="S45"/>
  <c r="W45" s="1"/>
  <c r="R45"/>
  <c r="X45" s="1"/>
  <c r="Y45" s="1"/>
  <c r="U46"/>
  <c r="T46"/>
  <c r="S46"/>
  <c r="W46" s="1"/>
  <c r="R46"/>
  <c r="X46" s="1"/>
  <c r="Y46" s="1"/>
  <c r="U47"/>
  <c r="T47"/>
  <c r="S47"/>
  <c r="W47" s="1"/>
  <c r="R47"/>
  <c r="X47" s="1"/>
  <c r="Y47" s="1"/>
  <c r="AN47"/>
  <c r="AO47" s="1"/>
  <c r="AO46"/>
  <c r="C28"/>
  <c r="C29" s="1"/>
  <c r="AB42" i="5"/>
  <c r="AA42"/>
  <c r="AB44"/>
  <c r="AA44"/>
  <c r="AB43"/>
  <c r="AA43"/>
  <c r="AB41"/>
  <c r="AG41" s="1"/>
  <c r="AK42" s="1"/>
  <c r="AA41"/>
  <c r="AF41" s="1"/>
  <c r="AJ42" s="1"/>
  <c r="U45"/>
  <c r="T45"/>
  <c r="S45"/>
  <c r="W45" s="1"/>
  <c r="R45"/>
  <c r="X45" s="1"/>
  <c r="Y45" s="1"/>
  <c r="AB42" i="4"/>
  <c r="AA42"/>
  <c r="AB44"/>
  <c r="AA44"/>
  <c r="AB43"/>
  <c r="AA43"/>
  <c r="AB41"/>
  <c r="AG41" s="1"/>
  <c r="AK42" s="1"/>
  <c r="AA41"/>
  <c r="AF41" s="1"/>
  <c r="AJ42" s="1"/>
  <c r="U45"/>
  <c r="T45"/>
  <c r="S45"/>
  <c r="W45" s="1"/>
  <c r="R45"/>
  <c r="X45" s="1"/>
  <c r="Y45" s="1"/>
  <c r="U46"/>
  <c r="T46"/>
  <c r="S46"/>
  <c r="W46" s="1"/>
  <c r="R46"/>
  <c r="X46" s="1"/>
  <c r="Y46" s="1"/>
  <c r="U47"/>
  <c r="T47"/>
  <c r="S47"/>
  <c r="W47" s="1"/>
  <c r="R47"/>
  <c r="X47" s="1"/>
  <c r="Y47" s="1"/>
  <c r="AN47"/>
  <c r="AO47" s="1"/>
  <c r="AO46"/>
  <c r="C28"/>
  <c r="C29" s="1"/>
  <c r="W41" i="2"/>
  <c r="U45"/>
  <c r="T45"/>
  <c r="S45"/>
  <c r="W45" s="1"/>
  <c r="R45"/>
  <c r="X45" s="1"/>
  <c r="Y45" s="1"/>
  <c r="U46"/>
  <c r="T46"/>
  <c r="S46"/>
  <c r="W46" s="1"/>
  <c r="R46"/>
  <c r="X46" s="1"/>
  <c r="Y46" s="1"/>
  <c r="U47"/>
  <c r="T47"/>
  <c r="S47"/>
  <c r="W47" s="1"/>
  <c r="R47"/>
  <c r="X47" s="1"/>
  <c r="Y47" s="1"/>
  <c r="M40"/>
  <c r="P42"/>
  <c r="Q42"/>
  <c r="P43"/>
  <c r="Q43"/>
  <c r="P44"/>
  <c r="Q44"/>
  <c r="AN44"/>
  <c r="AO43"/>
  <c r="X41"/>
  <c r="Y41" s="1"/>
  <c r="AB45" i="3" l="1"/>
  <c r="AA45"/>
  <c r="AB45" i="11"/>
  <c r="AA45"/>
  <c r="AB45" i="10"/>
  <c r="AA45"/>
  <c r="AB45" i="9"/>
  <c r="AA45"/>
  <c r="AB45" i="8"/>
  <c r="AA45"/>
  <c r="AB47" i="7"/>
  <c r="AA47"/>
  <c r="AB46"/>
  <c r="AA46"/>
  <c r="AB45"/>
  <c r="AA45"/>
  <c r="AB47" i="6"/>
  <c r="AA47"/>
  <c r="AB46"/>
  <c r="AA46"/>
  <c r="AB45"/>
  <c r="AA45"/>
  <c r="AB45" i="5"/>
  <c r="AA45"/>
  <c r="AB47" i="4"/>
  <c r="AA47"/>
  <c r="AB46"/>
  <c r="AA46"/>
  <c r="AB45"/>
  <c r="AA45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O44"/>
  <c r="AN45"/>
  <c r="AB47"/>
  <c r="AA47"/>
  <c r="AB46"/>
  <c r="AA46"/>
  <c r="AB45"/>
  <c r="AA45"/>
  <c r="AB41"/>
  <c r="AG41" s="1"/>
  <c r="AK42" s="1"/>
  <c r="AA41"/>
  <c r="AF41" s="1"/>
  <c r="AJ42" s="1"/>
  <c r="AA40" i="3" l="1"/>
  <c r="AB40"/>
  <c r="AA40" i="11"/>
  <c r="AB40"/>
  <c r="AA40" i="10"/>
  <c r="AB40"/>
  <c r="AA40" i="9"/>
  <c r="AB40"/>
  <c r="AA40" i="8"/>
  <c r="AB40"/>
  <c r="AA40" i="7"/>
  <c r="AB40"/>
  <c r="AA40" i="6"/>
  <c r="AB40"/>
  <c r="AA40" i="5"/>
  <c r="AB40"/>
  <c r="AA40" i="4"/>
  <c r="AB40"/>
  <c r="AB42" i="2"/>
  <c r="AA42"/>
  <c r="AB43"/>
  <c r="AA43"/>
  <c r="AB44"/>
  <c r="AA44"/>
  <c r="AN46"/>
  <c r="AO45"/>
  <c r="AE45" i="3" l="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1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10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9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8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7" i="7"/>
  <c r="AG47" s="1"/>
  <c r="AE46"/>
  <c r="AG46" s="1"/>
  <c r="AE45"/>
  <c r="AG45" s="1"/>
  <c r="AE42"/>
  <c r="AE43"/>
  <c r="AG43" s="1"/>
  <c r="AE44"/>
  <c r="AG44" s="1"/>
  <c r="AD47"/>
  <c r="AF47" s="1"/>
  <c r="AD46"/>
  <c r="AF46" s="1"/>
  <c r="AD45"/>
  <c r="AF45" s="1"/>
  <c r="AD42"/>
  <c r="AD43"/>
  <c r="AF43" s="1"/>
  <c r="AD44"/>
  <c r="AF44" s="1"/>
  <c r="B32"/>
  <c r="B33" s="1"/>
  <c r="B35" s="1"/>
  <c r="B34" s="1"/>
  <c r="AE47" i="6"/>
  <c r="AG47" s="1"/>
  <c r="AE46"/>
  <c r="AG46" s="1"/>
  <c r="AE45"/>
  <c r="AG45" s="1"/>
  <c r="AE42"/>
  <c r="AE43"/>
  <c r="AG43" s="1"/>
  <c r="AE44"/>
  <c r="AG44" s="1"/>
  <c r="AD47"/>
  <c r="AF47" s="1"/>
  <c r="AD46"/>
  <c r="AF46" s="1"/>
  <c r="AD45"/>
  <c r="AF45" s="1"/>
  <c r="AD42"/>
  <c r="AD43"/>
  <c r="AF43" s="1"/>
  <c r="AD44"/>
  <c r="AF44" s="1"/>
  <c r="B32"/>
  <c r="B33" s="1"/>
  <c r="B35" s="1"/>
  <c r="B34" s="1"/>
  <c r="AE45" i="5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7" i="4"/>
  <c r="AG47" s="1"/>
  <c r="AE46"/>
  <c r="AG46" s="1"/>
  <c r="AE45"/>
  <c r="AG45" s="1"/>
  <c r="AE42"/>
  <c r="AE43"/>
  <c r="AG43" s="1"/>
  <c r="AE44"/>
  <c r="AG44" s="1"/>
  <c r="AD47"/>
  <c r="AF47" s="1"/>
  <c r="AD46"/>
  <c r="AF46" s="1"/>
  <c r="AD45"/>
  <c r="AF45" s="1"/>
  <c r="AD42"/>
  <c r="AD43"/>
  <c r="AF43" s="1"/>
  <c r="AD44"/>
  <c r="AF44" s="1"/>
  <c r="B32"/>
  <c r="B33" s="1"/>
  <c r="B35" s="1"/>
  <c r="B34" s="1"/>
  <c r="AA40" i="2"/>
  <c r="AB40"/>
  <c r="AN47"/>
  <c r="AO47" s="1"/>
  <c r="AO46"/>
  <c r="C28" s="1"/>
  <c r="C29" s="1"/>
  <c r="AF42" i="3" l="1"/>
  <c r="AD40"/>
  <c r="AG42"/>
  <c r="AE40"/>
  <c r="AF42" i="11"/>
  <c r="AD40"/>
  <c r="AG42"/>
  <c r="AE40"/>
  <c r="AF42" i="10"/>
  <c r="AD40"/>
  <c r="AG42"/>
  <c r="AE40"/>
  <c r="AF42" i="9"/>
  <c r="AD40"/>
  <c r="AG42"/>
  <c r="AE40"/>
  <c r="AF42" i="8"/>
  <c r="AD40"/>
  <c r="AG42"/>
  <c r="AE40"/>
  <c r="AF42" i="7"/>
  <c r="AD40"/>
  <c r="AG42"/>
  <c r="AE40"/>
  <c r="AF42" i="6"/>
  <c r="AD40"/>
  <c r="AG42"/>
  <c r="AE40"/>
  <c r="AF42" i="5"/>
  <c r="AD40"/>
  <c r="AG42"/>
  <c r="AE40"/>
  <c r="AF42" i="4"/>
  <c r="AD40"/>
  <c r="AG42"/>
  <c r="AE40"/>
  <c r="AE47" i="2"/>
  <c r="AG47" s="1"/>
  <c r="AE46"/>
  <c r="AG46" s="1"/>
  <c r="AE45"/>
  <c r="AG45" s="1"/>
  <c r="AE42"/>
  <c r="AE43"/>
  <c r="AG43" s="1"/>
  <c r="AE44"/>
  <c r="AG44" s="1"/>
  <c r="AD47"/>
  <c r="AF47" s="1"/>
  <c r="AD46"/>
  <c r="AF46" s="1"/>
  <c r="AD45"/>
  <c r="AF45" s="1"/>
  <c r="AD42"/>
  <c r="AD43"/>
  <c r="AF43" s="1"/>
  <c r="AD44"/>
  <c r="AF44" s="1"/>
  <c r="B32"/>
  <c r="B33" s="1"/>
  <c r="B35" s="1"/>
  <c r="B34" s="1"/>
  <c r="AK43" i="3" l="1"/>
  <c r="AK44" s="1"/>
  <c r="AG40"/>
  <c r="AJ43"/>
  <c r="AJ44" s="1"/>
  <c r="AF40"/>
  <c r="AK43" i="11"/>
  <c r="AK44" s="1"/>
  <c r="AG40"/>
  <c r="AJ43"/>
  <c r="AJ44" s="1"/>
  <c r="AF40"/>
  <c r="AK43" i="10"/>
  <c r="AK44" s="1"/>
  <c r="AG40"/>
  <c r="AJ43"/>
  <c r="AJ44" s="1"/>
  <c r="AF40"/>
  <c r="AK43" i="9"/>
  <c r="AK44" s="1"/>
  <c r="AG40"/>
  <c r="AJ43"/>
  <c r="AJ44" s="1"/>
  <c r="AF40"/>
  <c r="AK43" i="8"/>
  <c r="AK44" s="1"/>
  <c r="AG40"/>
  <c r="AJ43"/>
  <c r="AJ44" s="1"/>
  <c r="AF40"/>
  <c r="AK43" i="7"/>
  <c r="AK44" s="1"/>
  <c r="AG40"/>
  <c r="AJ43"/>
  <c r="AJ44" s="1"/>
  <c r="AF40"/>
  <c r="AK43" i="6"/>
  <c r="AK44" s="1"/>
  <c r="AG40"/>
  <c r="AJ43"/>
  <c r="AJ44" s="1"/>
  <c r="AF40"/>
  <c r="AK43" i="5"/>
  <c r="AK44" s="1"/>
  <c r="AG40"/>
  <c r="AJ43"/>
  <c r="AJ44" s="1"/>
  <c r="AF40"/>
  <c r="AK43" i="4"/>
  <c r="AK44" s="1"/>
  <c r="AG40"/>
  <c r="AJ43"/>
  <c r="AJ44" s="1"/>
  <c r="AF40"/>
  <c r="AD40" i="2"/>
  <c r="AF42"/>
  <c r="AE40"/>
  <c r="AG42"/>
  <c r="AJ45" i="3" l="1"/>
  <c r="AJ40"/>
  <c r="AK45"/>
  <c r="AK40"/>
  <c r="AJ45" i="11"/>
  <c r="AJ40"/>
  <c r="AK45"/>
  <c r="AK40"/>
  <c r="AJ45" i="10"/>
  <c r="AJ40"/>
  <c r="AK45"/>
  <c r="AK40"/>
  <c r="AJ45" i="9"/>
  <c r="AJ40"/>
  <c r="AK45"/>
  <c r="AK40"/>
  <c r="AJ45" i="8"/>
  <c r="AJ40"/>
  <c r="AK45"/>
  <c r="AK40"/>
  <c r="AJ45" i="7"/>
  <c r="AJ46" s="1"/>
  <c r="AJ47" s="1"/>
  <c r="AJ40"/>
  <c r="AK45"/>
  <c r="AK46" s="1"/>
  <c r="AK47" s="1"/>
  <c r="AK40"/>
  <c r="AJ45" i="6"/>
  <c r="AJ46" s="1"/>
  <c r="AJ47" s="1"/>
  <c r="AJ40"/>
  <c r="AK45"/>
  <c r="AK46" s="1"/>
  <c r="AK47" s="1"/>
  <c r="AK40"/>
  <c r="AJ45" i="5"/>
  <c r="AJ40"/>
  <c r="AK45"/>
  <c r="AK40"/>
  <c r="AJ45" i="4"/>
  <c r="AJ46" s="1"/>
  <c r="AJ47" s="1"/>
  <c r="AJ40"/>
  <c r="AK45"/>
  <c r="AK46" s="1"/>
  <c r="AK47" s="1"/>
  <c r="AK40"/>
  <c r="AG40" i="2"/>
  <c r="AK43"/>
  <c r="AK44" s="1"/>
  <c r="AF40"/>
  <c r="AJ43"/>
  <c r="AJ44" s="1"/>
  <c r="AJ40" l="1"/>
  <c r="AJ45"/>
  <c r="AJ46" s="1"/>
  <c r="AJ47" s="1"/>
  <c r="AK40"/>
  <c r="AK45"/>
  <c r="AK46" s="1"/>
  <c r="AK47" s="1"/>
</calcChain>
</file>

<file path=xl/sharedStrings.xml><?xml version="1.0" encoding="utf-8"?>
<sst xmlns="http://schemas.openxmlformats.org/spreadsheetml/2006/main" count="930" uniqueCount="98">
  <si>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</si>
  <si>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</si>
  <si>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</si>
  <si>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</si>
  <si>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</si>
  <si>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</si>
  <si>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</si>
  <si>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</si>
  <si>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</si>
  <si>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</si>
  <si>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</si>
  <si>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</si>
  <si>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</si>
  <si>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</si>
  <si>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</si>
  <si>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</si>
  <si>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</si>
  <si>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</si>
  <si>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</si>
  <si>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</si>
  <si>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</si>
  <si>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</si>
  <si>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</si>
  <si>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</si>
  <si>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</si>
  <si>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</si>
  <si>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</si>
  <si>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</si>
  <si>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</si>
  <si>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</si>
  <si>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</si>
  <si>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</si>
  <si>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</si>
  <si>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</si>
  <si>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</si>
  <si>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</si>
  <si>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</si>
  <si>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</si>
  <si>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</si>
  <si>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</si>
  <si>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</si>
  <si>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</si>
  <si>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</si>
  <si>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</si>
  <si>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</si>
  <si>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</si>
  <si>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</si>
  <si>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</si>
  <si>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</si>
  <si>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</si>
  <si>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</si>
  <si>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</si>
  <si>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</si>
  <si>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</si>
  <si>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</si>
  <si>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</si>
  <si>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</si>
  <si>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2255</t>
  </si>
  <si>
    <t>409 C-3</t>
  </si>
  <si>
    <t>Delgado, Reynaldo</t>
  </si>
  <si>
    <t>6 31 N. 124 37 E.</t>
  </si>
  <si>
    <t>Lapuz (Bo. 6)</t>
  </si>
  <si>
    <t>Norala</t>
  </si>
  <si>
    <t>South Cotabato</t>
  </si>
  <si>
    <t>Mindanao</t>
  </si>
  <si>
    <t>E.E. Orodio</t>
  </si>
  <si>
    <t>September 4-15,1978</t>
  </si>
  <si>
    <t>1,262.83</t>
  </si>
  <si>
    <t>BLLM 1</t>
  </si>
  <si>
    <t>2256</t>
  </si>
  <si>
    <t>Lamere, Epifanio</t>
  </si>
  <si>
    <t xml:space="preserve">Norala </t>
  </si>
  <si>
    <t>September 4-15, 1978</t>
  </si>
  <si>
    <t>1,258.70</t>
  </si>
  <si>
    <t>2257</t>
  </si>
  <si>
    <t>1,275.66</t>
  </si>
  <si>
    <t>2258</t>
  </si>
  <si>
    <t>Presisto, Romano</t>
  </si>
  <si>
    <t>858</t>
  </si>
  <si>
    <t>2259</t>
  </si>
  <si>
    <t>Landal, Apolonio</t>
  </si>
  <si>
    <t>1,221.88</t>
  </si>
  <si>
    <t>2260</t>
  </si>
  <si>
    <t>Biboso, Cipriano</t>
  </si>
  <si>
    <t>1,259.46</t>
  </si>
  <si>
    <t>2261</t>
  </si>
  <si>
    <t>Biboso, Felipe</t>
  </si>
  <si>
    <t>1,271</t>
  </si>
  <si>
    <t>2262</t>
  </si>
  <si>
    <t>Biboso, Florentina</t>
  </si>
  <si>
    <t>636.16</t>
  </si>
  <si>
    <t>2263</t>
  </si>
  <si>
    <t>Navarra, Amalia</t>
  </si>
  <si>
    <t>639</t>
  </si>
  <si>
    <t>2264</t>
  </si>
  <si>
    <t>Biboso, Andres</t>
  </si>
  <si>
    <t>Sept. 4-15,1978</t>
  </si>
  <si>
    <t>618.22</t>
  </si>
</sst>
</file>

<file path=xl/styles.xml><?xml version="1.0" encoding="utf-8"?>
<styleSheet xmlns="http://schemas.openxmlformats.org/spreadsheetml/2006/main">
  <numFmts count="2">
    <numFmt numFmtId="170" formatCode="#,##0.000"/>
    <numFmt numFmtId="220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20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70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70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70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70" fontId="0" fillId="6" borderId="2" xfId="0" applyNumberFormat="1" applyFill="1" applyBorder="1"/>
    <xf numFmtId="170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topLeftCell="A3" workbookViewId="0">
      <selection activeCell="D29" sqref="D2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8" t="s">
        <v>48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6" t="s">
        <v>57</v>
      </c>
      <c r="D7" s="127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6" t="s">
        <v>59</v>
      </c>
      <c r="D8" s="127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6" t="s">
        <v>58</v>
      </c>
      <c r="D9" s="127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6" t="s">
        <v>60</v>
      </c>
      <c r="D10" s="127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6" t="s">
        <v>61</v>
      </c>
      <c r="D11" s="127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6" t="s">
        <v>62</v>
      </c>
      <c r="D12" s="127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6" t="s">
        <v>63</v>
      </c>
      <c r="D13" s="127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6" t="s">
        <v>64</v>
      </c>
      <c r="D14" s="127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6" t="s">
        <v>65</v>
      </c>
      <c r="D15" s="127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6" t="s">
        <v>66</v>
      </c>
      <c r="D16" s="127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6" t="s">
        <v>67</v>
      </c>
      <c r="D19" s="127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6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5" t="s">
        <v>16</v>
      </c>
      <c r="B28" s="125"/>
      <c r="C28" s="33">
        <f>ABS(SUM(AO42:AO65536))</f>
        <v>2525.6670000030722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2" t="s">
        <v>17</v>
      </c>
      <c r="B29" s="122"/>
      <c r="C29" s="32">
        <f>ABS(C28/2)</f>
        <v>1262.8335000015361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2">
        <f>SQRT(AA40^2+AB40^2)</f>
        <v>6.3653460875859602E-3</v>
      </c>
      <c r="C32" s="12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4">
        <f>M40/B32</f>
        <v>22146.198080502516</v>
      </c>
      <c r="C33" s="124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2" t="str">
        <f>"1 : "&amp;TEXT(B35,"00")</f>
        <v>1 : 22000</v>
      </c>
      <c r="C34" s="12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3">
        <f>ROUND(B33,2-LEN(INT(B33)))</f>
        <v>22000</v>
      </c>
      <c r="C35" s="123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5" t="s">
        <v>9</v>
      </c>
      <c r="B38" s="88"/>
      <c r="C38" s="117" t="s">
        <v>7</v>
      </c>
      <c r="D38" s="11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19" t="s">
        <v>8</v>
      </c>
      <c r="N38" s="119"/>
      <c r="O38" s="119"/>
      <c r="P38" s="119"/>
      <c r="Q38" s="119"/>
      <c r="R38" s="119"/>
      <c r="S38" s="119"/>
      <c r="T38" s="119"/>
      <c r="U38" s="119"/>
      <c r="V38" s="120"/>
      <c r="W38" s="59"/>
      <c r="X38" s="59" t="s">
        <v>33</v>
      </c>
      <c r="Y38" s="59" t="s">
        <v>34</v>
      </c>
      <c r="Z38" s="80"/>
      <c r="AA38" s="115" t="s">
        <v>30</v>
      </c>
      <c r="AB38" s="115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4"/>
      <c r="AL38" s="65"/>
      <c r="AM38" s="113" t="s">
        <v>18</v>
      </c>
      <c r="AN38" s="118"/>
      <c r="AO38" s="114"/>
      <c r="AP38" s="109" t="s">
        <v>56</v>
      </c>
    </row>
    <row r="39" spans="1:44">
      <c r="A39" s="116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8"/>
      <c r="P39" s="118"/>
      <c r="Q39" s="114"/>
      <c r="R39" s="113" t="s">
        <v>24</v>
      </c>
      <c r="S39" s="118"/>
      <c r="T39" s="118"/>
      <c r="U39" s="114"/>
      <c r="V39" s="121"/>
      <c r="W39" s="59"/>
      <c r="X39" s="59"/>
      <c r="Y39" s="59"/>
      <c r="Z39" s="81"/>
      <c r="AA39" s="116"/>
      <c r="AB39" s="116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9"/>
    </row>
    <row r="40" spans="1:44" s="11" customFormat="1">
      <c r="A40" s="110" t="s">
        <v>25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51">
        <f>SUM(M42:M65536)</f>
        <v>140.96821530663038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5.5920402437372729E-3</v>
      </c>
      <c r="AB40" s="91">
        <f>SUM(AB42:AB65536)</f>
        <v>-3.040841450514753E-3</v>
      </c>
      <c r="AC40" s="91"/>
      <c r="AD40" s="91">
        <f>SUM(AD42:AD65536)</f>
        <v>5.5920402437372729E-3</v>
      </c>
      <c r="AE40" s="91">
        <f>SUM(AE42:AE65536)</f>
        <v>-3.0408414505147525E-3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721074.84204653127</v>
      </c>
      <c r="AK40" s="92">
        <f>AK44+AG44</f>
        <v>459271.89594674925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122.97999999998137</v>
      </c>
      <c r="G41" s="72">
        <f>IF(D42=0,D41-$D$41,D41-D42)</f>
        <v>3216.7199999999721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3219.0699959460057</v>
      </c>
      <c r="N41" s="36">
        <f>IF(F41=0,,ATAN(G41/F41))</f>
        <v>1.5325834469933308</v>
      </c>
      <c r="O41" s="36">
        <f>ABS(DEGREES(N41))</f>
        <v>87.810563264329573</v>
      </c>
      <c r="P41" s="37" t="str">
        <f>TEXT(INT(O41),"00")</f>
        <v>87</v>
      </c>
      <c r="Q41" s="38" t="str">
        <f>TEXT((O41-P41)*60,"00")</f>
        <v>49</v>
      </c>
      <c r="R41" s="39" t="str">
        <f>IF(L41="",IF(F41&gt;0,"S","N"),"")</f>
        <v>S</v>
      </c>
      <c r="S41" s="25" t="str">
        <f>IF(L41="",IF(INT(Q41)=60,INT(P41+1),P41),"due")</f>
        <v>87</v>
      </c>
      <c r="T41" s="38" t="str">
        <f>IF(L41="",IF(INT(Q41)=60,"00",Q41),L41)</f>
        <v>49</v>
      </c>
      <c r="U41" s="40" t="str">
        <f>IF(L41="",IF(G41&gt;0,"W","E"),"")</f>
        <v>W</v>
      </c>
      <c r="V41" s="41"/>
      <c r="W41" s="22">
        <f>IF(S41="due",90*(I41+K41),S41+T41/60)</f>
        <v>87.816666666666663</v>
      </c>
      <c r="X41" s="22">
        <f>IF(R41="",W41,IF(R41="N",IF(U41="E",180+W41,180-W41),IF(U41="E",360-W41,W41)))</f>
        <v>87.816666666666663</v>
      </c>
      <c r="Y41" s="22">
        <f>RADIANS(X41)</f>
        <v>1.5326899714596871</v>
      </c>
      <c r="Z41" s="64"/>
      <c r="AA41" s="58">
        <f>-M41*COS(Y41)</f>
        <v>-122.63733992145629</v>
      </c>
      <c r="AB41" s="58">
        <f>-M41*SIN(Y41)</f>
        <v>-3216.7330821280161</v>
      </c>
      <c r="AC41" s="64"/>
      <c r="AD41" s="22">
        <v>0</v>
      </c>
      <c r="AE41" s="22">
        <v>0</v>
      </c>
      <c r="AF41" s="22">
        <f t="shared" ref="AF41:AG43" si="0">AA41-AD41</f>
        <v>-122.63733992145629</v>
      </c>
      <c r="AG41" s="22">
        <f t="shared" si="0"/>
        <v>-3216.7330821280161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721105.64</v>
      </c>
      <c r="D42" s="60">
        <v>459233.5</v>
      </c>
      <c r="E42" s="79"/>
      <c r="F42" s="72">
        <f>IF(C43=0,C42-$C$42,C42-C43)</f>
        <v>0.83999999996740371</v>
      </c>
      <c r="G42" s="72">
        <f>IF(D43=0,D42-$D$42,D42-D43)</f>
        <v>-41.739999999990687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41.748451468278049</v>
      </c>
      <c r="N42" s="36">
        <f>IF(F42=0,,ATAN(G42/F42))</f>
        <v>-1.550674462207793</v>
      </c>
      <c r="O42" s="36">
        <f>ABS(DEGREES(N42))</f>
        <v>88.847102083225224</v>
      </c>
      <c r="P42" s="37" t="str">
        <f>TEXT(INT(O42),"00")</f>
        <v>88</v>
      </c>
      <c r="Q42" s="38" t="str">
        <f>TEXT((O42-P42)*60,"00")</f>
        <v>51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51</v>
      </c>
      <c r="U42" s="40" t="str">
        <f>IF(L42="",IF(G42&gt;0,"W","E"),"")</f>
        <v>E</v>
      </c>
      <c r="V42" s="44"/>
      <c r="W42" s="22">
        <f>IF(S42="due",90*(I42+K42),S42+T42/60)</f>
        <v>88.85</v>
      </c>
      <c r="X42" s="22">
        <f>IF(R42="",W42,IF(R42="N",IF(U42="E",180+W42,180-W42),IF(U42="E",360-W42,W42)))</f>
        <v>271.14999999999998</v>
      </c>
      <c r="Y42" s="22">
        <f>RADIANS(X42)</f>
        <v>4.7324602667826241</v>
      </c>
      <c r="Z42" s="64"/>
      <c r="AA42" s="58">
        <f>-M42*COS(Y42)</f>
        <v>-0.83788886527795547</v>
      </c>
      <c r="AB42" s="58">
        <f>-M42*SIN(Y42)</f>
        <v>41.740042432280909</v>
      </c>
      <c r="AC42" s="64"/>
      <c r="AD42" s="82">
        <f>$AA$40/$M$40*M42</f>
        <v>1.656111061748986E-3</v>
      </c>
      <c r="AE42" s="82">
        <f>$AB$40/$M$40*M42</f>
        <v>-9.0056060824352598E-4</v>
      </c>
      <c r="AF42" s="22">
        <f t="shared" si="0"/>
        <v>-0.83954497633970449</v>
      </c>
      <c r="AG42" s="22">
        <f t="shared" si="0"/>
        <v>41.740942992889153</v>
      </c>
      <c r="AH42" s="63"/>
      <c r="AI42" s="38">
        <f>A42</f>
        <v>1</v>
      </c>
      <c r="AJ42" s="82">
        <f t="shared" ref="AJ42:AK44" si="1">AJ41+AF41</f>
        <v>721105.98266007856</v>
      </c>
      <c r="AK42" s="82">
        <f t="shared" si="1"/>
        <v>459233.48691787198</v>
      </c>
      <c r="AL42" s="66"/>
      <c r="AM42" s="9" t="str">
        <f>IF(A43=0,A42&amp;" - 1",A42&amp;" - "&amp;A43)</f>
        <v>1 - 2</v>
      </c>
      <c r="AN42" s="18">
        <f>F42</f>
        <v>0.83999999996740371</v>
      </c>
      <c r="AO42" s="18">
        <f>AN42*G42</f>
        <v>-35.061599998631607</v>
      </c>
      <c r="AP42" s="9" t="str">
        <f>D42&amp;","&amp;C42</f>
        <v>459233.5,721105.64</v>
      </c>
    </row>
    <row r="43" spans="1:44">
      <c r="A43" s="20">
        <f>A42+1</f>
        <v>2</v>
      </c>
      <c r="B43" s="44"/>
      <c r="C43" s="60">
        <v>721104.8</v>
      </c>
      <c r="D43" s="60">
        <v>459275.24</v>
      </c>
      <c r="E43" s="79"/>
      <c r="F43" s="72">
        <f>IF(C44=0,C43-$C$42,C43-C44)</f>
        <v>27.360000000102445</v>
      </c>
      <c r="G43" s="72">
        <f>IF(D44=0,D43-$D$42,D43-D44)</f>
        <v>0.29999999998835847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27.361644687510999</v>
      </c>
      <c r="N43" s="36">
        <f>IF(F43=0,,ATAN(G43/F43))</f>
        <v>1.0964472877351424E-2</v>
      </c>
      <c r="O43" s="36">
        <f>ABS(DEGREES(N43))</f>
        <v>0.62821802045789843</v>
      </c>
      <c r="P43" s="37" t="str">
        <f>TEXT(INT(O43),"00")</f>
        <v>00</v>
      </c>
      <c r="Q43" s="38" t="str">
        <f>TEXT((O43-P43)*60,"00")</f>
        <v>38</v>
      </c>
      <c r="R43" s="39" t="str">
        <f>IF(L43="",IF(F43&gt;0,"S","N"),"")</f>
        <v>S</v>
      </c>
      <c r="S43" s="25" t="str">
        <f>IF(L43="",IF(INT(Q43)=60,INT(P43+1),P43),"due")</f>
        <v>00</v>
      </c>
      <c r="T43" s="38" t="str">
        <f>IF(L43="",IF(INT(Q43)=60,"00",Q43),L43)</f>
        <v>38</v>
      </c>
      <c r="U43" s="40" t="str">
        <f>IF(L43="",IF(G43&gt;0,"W","E"),"")</f>
        <v>W</v>
      </c>
      <c r="V43" s="44"/>
      <c r="W43" s="22">
        <f>IF(S43="due",90*(I43+K43),S43+T43/60)</f>
        <v>0.6333333333333333</v>
      </c>
      <c r="X43" s="22">
        <f>IF(R43="",W43,IF(R43="N",IF(U43="E",180+W43,180-W43),IF(U43="E",360-W43,W43)))</f>
        <v>0.6333333333333333</v>
      </c>
      <c r="Y43" s="22">
        <f>RADIANS(X43)</f>
        <v>1.1053751929297421E-2</v>
      </c>
      <c r="Z43" s="64"/>
      <c r="AA43" s="58">
        <f>-M43*COS(Y43)</f>
        <v>-27.359973107347052</v>
      </c>
      <c r="AB43" s="58">
        <f>-M43*SIN(Y43)</f>
        <v>-0.30244267365075272</v>
      </c>
      <c r="AC43" s="64"/>
      <c r="AD43" s="82">
        <f>$AA$40/$M$40*M43</f>
        <v>1.0854036698597902E-3</v>
      </c>
      <c r="AE43" s="82">
        <f>$AB$40/$M$40*M43</f>
        <v>-5.9022115828777778E-4</v>
      </c>
      <c r="AF43" s="22">
        <f t="shared" si="0"/>
        <v>-27.36105851101691</v>
      </c>
      <c r="AG43" s="22">
        <f t="shared" si="0"/>
        <v>-0.30185245249246495</v>
      </c>
      <c r="AH43" s="64"/>
      <c r="AI43" s="25">
        <f>A43</f>
        <v>2</v>
      </c>
      <c r="AJ43" s="82">
        <f t="shared" si="1"/>
        <v>721105.1431151022</v>
      </c>
      <c r="AK43" s="82">
        <f t="shared" si="1"/>
        <v>459275.22786086489</v>
      </c>
      <c r="AL43" s="66"/>
      <c r="AM43" s="9" t="str">
        <f>IF(A44=0,A43&amp;" - 1",A43&amp;" - "&amp;A44)</f>
        <v>2 - 3</v>
      </c>
      <c r="AN43" s="18">
        <f>AN42+F42+F43</f>
        <v>29.040000000037253</v>
      </c>
      <c r="AO43" s="18">
        <f>AN43*G43</f>
        <v>8.7119999996731057</v>
      </c>
      <c r="AP43" s="9" t="str">
        <f>D43&amp;","&amp;C43</f>
        <v>459275.24,721104.8</v>
      </c>
    </row>
    <row r="44" spans="1:44" s="46" customFormat="1">
      <c r="A44" s="20">
        <f>A43+1</f>
        <v>3</v>
      </c>
      <c r="B44" s="44"/>
      <c r="C44" s="60">
        <v>721077.44</v>
      </c>
      <c r="D44" s="60">
        <v>459274.94</v>
      </c>
      <c r="E44" s="79"/>
      <c r="F44" s="72">
        <f>IF(C45=0,C44-$C$42,C44-C45)</f>
        <v>2.9399999999441206</v>
      </c>
      <c r="G44" s="72">
        <f>IF(D45=0,D44-$D$42,D44-D45)</f>
        <v>3.0300000000279397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4.2219071519682601</v>
      </c>
      <c r="N44" s="22">
        <f>IF(F44=0,,ATAN(G44/F44))</f>
        <v>0.80047239840651518</v>
      </c>
      <c r="O44" s="22">
        <f>ABS(DEGREES(N44))</f>
        <v>45.863690045407886</v>
      </c>
      <c r="P44" s="24" t="str">
        <f>TEXT(INT(O44),"00")</f>
        <v>45</v>
      </c>
      <c r="Q44" s="25" t="str">
        <f>TEXT((O44-P44)*60,"00")</f>
        <v>52</v>
      </c>
      <c r="R44" s="23" t="str">
        <f>IF(L44="",IF(F44&gt;0,"S","N"),"")</f>
        <v>S</v>
      </c>
      <c r="S44" s="25" t="str">
        <f>IF(L44="",IF(INT(Q44)=60,INT(P44+1),P44),"due")</f>
        <v>45</v>
      </c>
      <c r="T44" s="25" t="str">
        <f>IF(L44="",IF(INT(Q44)=60,"00",Q44),L44)</f>
        <v>52</v>
      </c>
      <c r="U44" s="24" t="str">
        <f>IF(L44="",IF(G44&gt;0,"W","E"),"")</f>
        <v>W</v>
      </c>
      <c r="V44" s="44"/>
      <c r="W44" s="22">
        <f>IF(S44="due",90*(I44+K44),S44+T44/60)</f>
        <v>45.866666666666667</v>
      </c>
      <c r="X44" s="22">
        <f>IF(R44="",W44,IF(R44="N",IF(U44="E",180+W44,180-W44),IF(U44="E",360-W44,W44)))</f>
        <v>45.866666666666667</v>
      </c>
      <c r="Y44" s="22">
        <f>RADIANS(X44)</f>
        <v>0.80052435024806579</v>
      </c>
      <c r="Z44" s="64"/>
      <c r="AA44" s="58">
        <f>-M44*COS(Y44)</f>
        <v>-2.9398425818967708</v>
      </c>
      <c r="AB44" s="58">
        <f>-M44*SIN(Y44)</f>
        <v>-3.030152734353051</v>
      </c>
      <c r="AC44" s="64"/>
      <c r="AD44" s="82">
        <f>$AA$40/$M$40*M44</f>
        <v>1.6747799954603158E-4</v>
      </c>
      <c r="AE44" s="82">
        <f>$AB$40/$M$40*M44</f>
        <v>-9.1071240704896237E-5</v>
      </c>
      <c r="AF44" s="22">
        <f>AA44-AD44</f>
        <v>-2.9400100598963168</v>
      </c>
      <c r="AG44" s="22">
        <f>AB44-AE44</f>
        <v>-3.0300616631123463</v>
      </c>
      <c r="AH44" s="64"/>
      <c r="AI44" s="25">
        <f>A44</f>
        <v>3</v>
      </c>
      <c r="AJ44" s="82">
        <f t="shared" si="1"/>
        <v>721077.78205659112</v>
      </c>
      <c r="AK44" s="82">
        <f t="shared" si="1"/>
        <v>459274.92600841238</v>
      </c>
      <c r="AL44" s="66"/>
      <c r="AM44" s="9" t="str">
        <f>IF(A45=0,A44&amp;" - 1",A44&amp;" - "&amp;A45)</f>
        <v>3 - 4</v>
      </c>
      <c r="AN44" s="18">
        <f>AN43+F43+F44</f>
        <v>59.340000000083819</v>
      </c>
      <c r="AO44" s="18">
        <f>AN44*G44</f>
        <v>179.80020000191192</v>
      </c>
      <c r="AP44" s="9" t="str">
        <f>D44&amp;","&amp;C44</f>
        <v>459274.94,721077.44</v>
      </c>
    </row>
    <row r="45" spans="1:44" s="46" customFormat="1">
      <c r="A45" s="20">
        <f t="shared" ref="A45:A47" si="2">A44+1</f>
        <v>4</v>
      </c>
      <c r="B45" s="44"/>
      <c r="C45" s="60">
        <v>721074.5</v>
      </c>
      <c r="D45" s="60">
        <v>459271.91</v>
      </c>
      <c r="E45" s="79"/>
      <c r="F45" s="72">
        <f t="shared" ref="F45:F47" si="3">IF(C46=0,C45-$C$42,C45-C46)</f>
        <v>-0.71999999997206032</v>
      </c>
      <c r="G45" s="72">
        <f t="shared" ref="G45:G47" si="4">IF(D46=0,D45-$D$42,D45-D46)</f>
        <v>36.019999999960419</v>
      </c>
      <c r="H45" s="76" t="str">
        <f t="shared" ref="H45:H47" si="5">IF(G45=0,IF(F45&gt;0,"South","North"),"")</f>
        <v/>
      </c>
      <c r="I45" s="76">
        <f t="shared" ref="I45:I47" si="6">IF(H45="North",2,IF(H45="",0,0))</f>
        <v>0</v>
      </c>
      <c r="J45" s="76" t="str">
        <f t="shared" ref="J45:J47" si="7">IF(F45=0,IF(G45&gt;0,"West","East"),"")</f>
        <v/>
      </c>
      <c r="K45" s="76">
        <f t="shared" ref="K45:K47" si="8">IF(J45="West",1,IF(J45="",0,3))</f>
        <v>0</v>
      </c>
      <c r="L45" s="76" t="str">
        <f t="shared" ref="L45:L47" si="9">H45&amp;J45</f>
        <v/>
      </c>
      <c r="M45" s="22">
        <f t="shared" ref="M45:M47" si="10">SQRT(F45^2+G45^2)</f>
        <v>36.027195283523085</v>
      </c>
      <c r="N45" s="22">
        <f t="shared" ref="N45:N47" si="11">IF(F45=0,,ATAN(G45/F45))</f>
        <v>-1.5508100933264619</v>
      </c>
      <c r="O45" s="22">
        <f t="shared" ref="O45:O47" si="12">ABS(DEGREES(N45))</f>
        <v>88.854873173895584</v>
      </c>
      <c r="P45" s="24" t="str">
        <f t="shared" ref="P45:P47" si="13">TEXT(INT(O45),"00")</f>
        <v>88</v>
      </c>
      <c r="Q45" s="25" t="str">
        <f t="shared" ref="Q45:Q47" si="14">TEXT((O45-P45)*60,"00")</f>
        <v>51</v>
      </c>
      <c r="R45" s="23" t="str">
        <f t="shared" ref="R45:R47" si="15">IF(L45="",IF(F45&gt;0,"S","N"),"")</f>
        <v>N</v>
      </c>
      <c r="S45" s="25" t="str">
        <f t="shared" ref="S45:S47" si="16">IF(L45="",IF(INT(Q45)=60,INT(P45+1),P45),"due")</f>
        <v>88</v>
      </c>
      <c r="T45" s="25" t="str">
        <f t="shared" ref="T45:T47" si="17">IF(L45="",IF(INT(Q45)=60,"00",Q45),L45)</f>
        <v>51</v>
      </c>
      <c r="U45" s="24" t="str">
        <f t="shared" ref="U45:U47" si="18">IF(L45="",IF(G45&gt;0,"W","E"),"")</f>
        <v>W</v>
      </c>
      <c r="V45" s="44"/>
      <c r="W45" s="22">
        <f t="shared" ref="W45:W47" si="19">IF(S45="due",90*(I45+K45),S45+T45/60)</f>
        <v>88.85</v>
      </c>
      <c r="X45" s="22">
        <f t="shared" ref="X45:X47" si="20">IF(R45="",W45,IF(R45="N",IF(U45="E",180+W45,180-W45),IF(U45="E",360-W45,W45)))</f>
        <v>91.15</v>
      </c>
      <c r="Y45" s="22">
        <f t="shared" ref="Y45:Y47" si="21">RADIANS(X45)</f>
        <v>1.5908676131928314</v>
      </c>
      <c r="Z45" s="64"/>
      <c r="AA45" s="58">
        <f t="shared" ref="AA45:AA47" si="22">-M45*COS(Y45)</f>
        <v>0.72306360388471669</v>
      </c>
      <c r="AB45" s="58">
        <f t="shared" ref="AB45:AB47" si="23">-M45*SIN(Y45)</f>
        <v>-36.019938631566895</v>
      </c>
      <c r="AC45" s="64"/>
      <c r="AD45" s="82">
        <f t="shared" ref="AD45:AD47" si="24">$AA$40/$M$40*M45</f>
        <v>1.4291556820537183E-3</v>
      </c>
      <c r="AE45" s="82">
        <f t="shared" ref="AE45:AE47" si="25">$AB$40/$M$40*M45</f>
        <v>-7.7714673854407392E-4</v>
      </c>
      <c r="AF45" s="22">
        <f t="shared" ref="AF45:AF47" si="26">AA45-AD45</f>
        <v>0.72163444820266298</v>
      </c>
      <c r="AG45" s="22">
        <f t="shared" ref="AG45:AG47" si="27">AB45-AE45</f>
        <v>-36.019161484828352</v>
      </c>
      <c r="AH45" s="64"/>
      <c r="AI45" s="25">
        <f t="shared" ref="AI45:AI47" si="28">A45</f>
        <v>4</v>
      </c>
      <c r="AJ45" s="82">
        <f t="shared" ref="AJ45:AJ47" si="29">AJ44+AF44</f>
        <v>721074.84204653127</v>
      </c>
      <c r="AK45" s="82">
        <f t="shared" ref="AK45:AK47" si="30">AK44+AG44</f>
        <v>459271.89594674925</v>
      </c>
      <c r="AL45" s="66"/>
      <c r="AM45" s="9" t="str">
        <f t="shared" ref="AM45:AM47" si="31">IF(A46=0,A45&amp;" - 1",A45&amp;" - "&amp;A46)</f>
        <v>4 - 5</v>
      </c>
      <c r="AN45" s="18">
        <f t="shared" ref="AN45:AN47" si="32">AN44+F44+F45</f>
        <v>61.560000000055879</v>
      </c>
      <c r="AO45" s="18">
        <f t="shared" ref="AO45:AO47" si="33">AN45*G45</f>
        <v>2217.3911999995762</v>
      </c>
      <c r="AP45" s="9" t="str">
        <f t="shared" ref="AP45:AP47" si="34">D45&amp;","&amp;C45</f>
        <v>459271.91,721074.5</v>
      </c>
    </row>
    <row r="46" spans="1:44" s="46" customFormat="1">
      <c r="A46" s="20">
        <f t="shared" si="2"/>
        <v>5</v>
      </c>
      <c r="B46" s="44"/>
      <c r="C46" s="60">
        <v>721075.22</v>
      </c>
      <c r="D46" s="60">
        <v>459235.89</v>
      </c>
      <c r="E46" s="79"/>
      <c r="F46" s="72">
        <f t="shared" si="3"/>
        <v>-3.0600000000558794</v>
      </c>
      <c r="G46" s="72">
        <f t="shared" si="4"/>
        <v>2.9400000000023283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4.2434891304627698</v>
      </c>
      <c r="N46" s="22">
        <f t="shared" si="11"/>
        <v>-0.76540082941557008</v>
      </c>
      <c r="O46" s="22">
        <f t="shared" si="12"/>
        <v>43.854237161324839</v>
      </c>
      <c r="P46" s="24" t="str">
        <f t="shared" si="13"/>
        <v>43</v>
      </c>
      <c r="Q46" s="25" t="str">
        <f t="shared" si="14"/>
        <v>51</v>
      </c>
      <c r="R46" s="23" t="str">
        <f t="shared" si="15"/>
        <v>N</v>
      </c>
      <c r="S46" s="25" t="str">
        <f t="shared" si="16"/>
        <v>43</v>
      </c>
      <c r="T46" s="25" t="str">
        <f t="shared" si="17"/>
        <v>51</v>
      </c>
      <c r="U46" s="24" t="str">
        <f t="shared" si="18"/>
        <v>W</v>
      </c>
      <c r="V46" s="44"/>
      <c r="W46" s="22">
        <f t="shared" si="19"/>
        <v>43.85</v>
      </c>
      <c r="X46" s="22">
        <f t="shared" si="20"/>
        <v>136.15</v>
      </c>
      <c r="Y46" s="22">
        <f t="shared" si="21"/>
        <v>2.3762657765902797</v>
      </c>
      <c r="Z46" s="64"/>
      <c r="AA46" s="58">
        <f t="shared" si="22"/>
        <v>3.0602174117913794</v>
      </c>
      <c r="AB46" s="58">
        <f t="shared" si="23"/>
        <v>-2.9397736975700268</v>
      </c>
      <c r="AC46" s="64"/>
      <c r="AD46" s="82">
        <f t="shared" si="24"/>
        <v>1.6833413078113485E-4</v>
      </c>
      <c r="AE46" s="82">
        <f t="shared" si="25"/>
        <v>-9.1536788024534717E-5</v>
      </c>
      <c r="AF46" s="22">
        <f t="shared" si="26"/>
        <v>3.0600490776605982</v>
      </c>
      <c r="AG46" s="22">
        <f t="shared" si="27"/>
        <v>-2.9396821607820023</v>
      </c>
      <c r="AH46" s="64"/>
      <c r="AI46" s="25">
        <f t="shared" si="28"/>
        <v>5</v>
      </c>
      <c r="AJ46" s="82">
        <f t="shared" si="29"/>
        <v>721075.56368097942</v>
      </c>
      <c r="AK46" s="82">
        <f t="shared" si="30"/>
        <v>459235.87678526441</v>
      </c>
      <c r="AL46" s="66"/>
      <c r="AM46" s="9" t="str">
        <f t="shared" si="31"/>
        <v>5 - 6</v>
      </c>
      <c r="AN46" s="18">
        <f t="shared" si="32"/>
        <v>57.78000000002794</v>
      </c>
      <c r="AO46" s="18">
        <f t="shared" si="33"/>
        <v>169.87320000021668</v>
      </c>
      <c r="AP46" s="9" t="str">
        <f t="shared" si="34"/>
        <v>459235.89,721075.22</v>
      </c>
    </row>
    <row r="47" spans="1:44" s="46" customFormat="1">
      <c r="A47" s="20">
        <f t="shared" si="2"/>
        <v>6</v>
      </c>
      <c r="B47" s="44"/>
      <c r="C47" s="60">
        <v>721078.28</v>
      </c>
      <c r="D47" s="60">
        <v>459232.95</v>
      </c>
      <c r="E47" s="79"/>
      <c r="F47" s="72">
        <f t="shared" si="3"/>
        <v>-27.35999999998603</v>
      </c>
      <c r="G47" s="72">
        <f t="shared" si="4"/>
        <v>-0.54999999998835847</v>
      </c>
      <c r="H47" s="76" t="str">
        <f t="shared" si="5"/>
        <v/>
      </c>
      <c r="I47" s="76">
        <f t="shared" si="6"/>
        <v>0</v>
      </c>
      <c r="J47" s="76" t="str">
        <f t="shared" si="7"/>
        <v/>
      </c>
      <c r="K47" s="76">
        <f t="shared" si="8"/>
        <v>0</v>
      </c>
      <c r="L47" s="76" t="str">
        <f t="shared" si="9"/>
        <v/>
      </c>
      <c r="M47" s="22">
        <f t="shared" si="10"/>
        <v>27.365527584887211</v>
      </c>
      <c r="N47" s="22">
        <f t="shared" si="11"/>
        <v>2.0099632025062122E-2</v>
      </c>
      <c r="O47" s="22">
        <f t="shared" si="12"/>
        <v>1.1516240848020476</v>
      </c>
      <c r="P47" s="24" t="str">
        <f t="shared" si="13"/>
        <v>01</v>
      </c>
      <c r="Q47" s="25" t="str">
        <f t="shared" si="14"/>
        <v>09</v>
      </c>
      <c r="R47" s="23" t="str">
        <f t="shared" si="15"/>
        <v>N</v>
      </c>
      <c r="S47" s="25" t="str">
        <f t="shared" si="16"/>
        <v>01</v>
      </c>
      <c r="T47" s="25" t="str">
        <f t="shared" si="17"/>
        <v>09</v>
      </c>
      <c r="U47" s="24" t="str">
        <f t="shared" si="18"/>
        <v>E</v>
      </c>
      <c r="V47" s="44"/>
      <c r="W47" s="22">
        <f t="shared" si="19"/>
        <v>1.1499999999999999</v>
      </c>
      <c r="X47" s="22">
        <f t="shared" si="20"/>
        <v>181.15</v>
      </c>
      <c r="Y47" s="22">
        <f t="shared" si="21"/>
        <v>3.161663939987728</v>
      </c>
      <c r="Z47" s="64"/>
      <c r="AA47" s="58">
        <f t="shared" si="22"/>
        <v>27.360015579089417</v>
      </c>
      <c r="AB47" s="58">
        <f t="shared" si="23"/>
        <v>0.54922446340930242</v>
      </c>
      <c r="AC47" s="64"/>
      <c r="AD47" s="82">
        <f t="shared" si="24"/>
        <v>1.0855576997476116E-3</v>
      </c>
      <c r="AE47" s="82">
        <f t="shared" si="25"/>
        <v>-5.90304916709944E-4</v>
      </c>
      <c r="AF47" s="22">
        <f t="shared" si="26"/>
        <v>27.358930021389668</v>
      </c>
      <c r="AG47" s="22">
        <f t="shared" si="27"/>
        <v>0.54981476832601239</v>
      </c>
      <c r="AH47" s="64"/>
      <c r="AI47" s="25">
        <f t="shared" si="28"/>
        <v>6</v>
      </c>
      <c r="AJ47" s="82">
        <f t="shared" si="29"/>
        <v>721078.62373005704</v>
      </c>
      <c r="AK47" s="82">
        <f t="shared" si="30"/>
        <v>459232.93710310361</v>
      </c>
      <c r="AL47" s="66"/>
      <c r="AM47" s="9" t="str">
        <f t="shared" si="31"/>
        <v>6 - 1</v>
      </c>
      <c r="AN47" s="18">
        <f t="shared" si="32"/>
        <v>27.35999999998603</v>
      </c>
      <c r="AO47" s="18">
        <f t="shared" si="33"/>
        <v>-15.047999999673804</v>
      </c>
      <c r="AP47" s="9" t="str">
        <f t="shared" si="34"/>
        <v>459232.95,721078.28</v>
      </c>
    </row>
  </sheetData>
  <mergeCells count="30">
    <mergeCell ref="C19:D19"/>
    <mergeCell ref="A1:AJ1"/>
    <mergeCell ref="C10:D10"/>
    <mergeCell ref="C11:D11"/>
    <mergeCell ref="C12:D12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tabSelected="1" topLeftCell="A3" workbookViewId="0">
      <selection activeCell="D29" sqref="D2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6" t="s">
        <v>94</v>
      </c>
      <c r="D7" s="127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85" t="s">
        <v>95</v>
      </c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85" t="s">
        <v>58</v>
      </c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85" t="s">
        <v>60</v>
      </c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85" t="s">
        <v>61</v>
      </c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85" t="s">
        <v>62</v>
      </c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85" t="s">
        <v>63</v>
      </c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85" t="s">
        <v>64</v>
      </c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85" t="s">
        <v>65</v>
      </c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85" t="s">
        <v>96</v>
      </c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85" t="s">
        <v>97</v>
      </c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1236.4358999962735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618.21794999813676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9.6239310925115649E-3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>
        <f>M40/B32</f>
        <v>12077.081068836638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str">
        <f>"1 : "&amp;TEXT(B35,"00")</f>
        <v>1 : 12000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>
        <f>ROUND(B33,2-LEN(INT(B33)))</f>
        <v>12000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116.22899600515973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9.5720641854395438E-3</v>
      </c>
      <c r="AB40" s="91">
        <f>SUM(AB42:AB65536)</f>
        <v>9.9781606683618795E-4</v>
      </c>
      <c r="AC40" s="91"/>
      <c r="AD40" s="91">
        <f>SUM(AD42:AD65536)</f>
        <v>9.5720641854395438E-3</v>
      </c>
      <c r="AE40" s="91">
        <f>SUM(AE42:AE65536)</f>
        <v>9.9781606683618795E-4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720844.23832269793</v>
      </c>
      <c r="AK40" s="92">
        <f>AK44+AG44</f>
        <v>459228.3271235954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370.52000000001863</v>
      </c>
      <c r="G41" s="72">
        <f>IF(D42=0,D41-$D$41,D41-D42)</f>
        <v>3221.6399999999558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3242.8767105765414</v>
      </c>
      <c r="N41" s="36">
        <f>IF(F41=0,,ATAN(G41/F41))</f>
        <v>1.4562896806655881</v>
      </c>
      <c r="O41" s="36">
        <f>ABS(DEGREES(N41))</f>
        <v>83.439252450592605</v>
      </c>
      <c r="P41" s="37" t="str">
        <f>TEXT(INT(O41),"00")</f>
        <v>83</v>
      </c>
      <c r="Q41" s="38" t="str">
        <f>TEXT((O41-P41)*60,"00")</f>
        <v>26</v>
      </c>
      <c r="R41" s="39" t="str">
        <f>IF(L41="",IF(F41&gt;0,"S","N"),"")</f>
        <v>S</v>
      </c>
      <c r="S41" s="25" t="str">
        <f>IF(L41="",IF(INT(Q41)=60,INT(P41+1),P41),"due")</f>
        <v>83</v>
      </c>
      <c r="T41" s="38" t="str">
        <f>IF(L41="",IF(INT(Q41)=60,"00",Q41),L41)</f>
        <v>26</v>
      </c>
      <c r="U41" s="40" t="str">
        <f>IF(L41="",IF(G41&gt;0,"W","E"),"")</f>
        <v>W</v>
      </c>
      <c r="V41" s="41"/>
      <c r="W41" s="22">
        <f>IF(S41="due",90*(I41+K41),S41+T41/60)</f>
        <v>83.433333333333337</v>
      </c>
      <c r="X41" s="22">
        <f>IF(R41="",W41,IF(R41="N",IF(U41="E",180+W41,180-W41),IF(U41="E",360-W41,W41)))</f>
        <v>83.433333333333337</v>
      </c>
      <c r="Y41" s="22">
        <f>RADIANS(X41)</f>
        <v>1.4561863725806024</v>
      </c>
      <c r="Z41" s="64"/>
      <c r="AA41" s="58">
        <f>-M41*COS(Y41)</f>
        <v>-370.85281948114113</v>
      </c>
      <c r="AB41" s="58">
        <f>-M41*SIN(Y41)</f>
        <v>-3221.6017050968012</v>
      </c>
      <c r="AC41" s="64"/>
      <c r="AD41" s="22">
        <v>0</v>
      </c>
      <c r="AE41" s="22">
        <v>0</v>
      </c>
      <c r="AF41" s="22">
        <f t="shared" ref="AF41:AG43" si="0">AA41-AD41</f>
        <v>-370.85281948114113</v>
      </c>
      <c r="AG41" s="22">
        <f t="shared" si="0"/>
        <v>-3221.6017050968012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720858.1</v>
      </c>
      <c r="D42" s="60">
        <v>459228.58</v>
      </c>
      <c r="E42" s="79"/>
      <c r="F42" s="72">
        <f>IF(C43=0,C42-$C$42,C42-C43)</f>
        <v>0.16000000003259629</v>
      </c>
      <c r="G42" s="72">
        <f>IF(D43=0,D42-$D$42,D42-D43)</f>
        <v>-44.019999999960419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44.020290775919754</v>
      </c>
      <c r="N42" s="36">
        <f>IF(F42=0,,ATAN(G42/F42))</f>
        <v>-1.5671616313054635</v>
      </c>
      <c r="O42" s="36">
        <f>ABS(DEGREES(N42))</f>
        <v>89.791747288640252</v>
      </c>
      <c r="P42" s="37" t="str">
        <f>TEXT(INT(O42),"00")</f>
        <v>89</v>
      </c>
      <c r="Q42" s="38" t="str">
        <f>TEXT((O42-P42)*60,"00")</f>
        <v>48</v>
      </c>
      <c r="R42" s="39" t="str">
        <f>IF(L42="",IF(F42&gt;0,"S","N"),"")</f>
        <v>S</v>
      </c>
      <c r="S42" s="25" t="str">
        <f>IF(L42="",IF(INT(Q42)=60,INT(P42+1),P42),"due")</f>
        <v>89</v>
      </c>
      <c r="T42" s="38" t="str">
        <f>IF(L42="",IF(INT(Q42)=60,"00",Q42),L42)</f>
        <v>48</v>
      </c>
      <c r="U42" s="40" t="str">
        <f>IF(L42="",IF(G42&gt;0,"W","E"),"")</f>
        <v>E</v>
      </c>
      <c r="V42" s="44"/>
      <c r="W42" s="22">
        <f>IF(S42="due",90*(I42+K42),S42+T42/60)</f>
        <v>89.8</v>
      </c>
      <c r="X42" s="22">
        <f>IF(R42="",W42,IF(R42="N",IF(U42="E",180+W42,180-W42),IF(U42="E",360-W42,W42)))</f>
        <v>270.2</v>
      </c>
      <c r="Y42" s="22">
        <f>RADIANS(X42)</f>
        <v>4.7158796388886781</v>
      </c>
      <c r="Z42" s="64"/>
      <c r="AA42" s="58">
        <f>-M42*COS(Y42)</f>
        <v>-0.15365949029550685</v>
      </c>
      <c r="AB42" s="58">
        <f>-M42*SIN(Y42)</f>
        <v>44.020022589244178</v>
      </c>
      <c r="AC42" s="64"/>
      <c r="AD42" s="82">
        <f>$AA$40/$M$40*M42</f>
        <v>3.6253005983989625E-3</v>
      </c>
      <c r="AE42" s="82">
        <f>$AB$40/$M$40*M42</f>
        <v>3.7791046049355585E-4</v>
      </c>
      <c r="AF42" s="22">
        <f t="shared" si="0"/>
        <v>-0.15728479089390582</v>
      </c>
      <c r="AG42" s="22">
        <f t="shared" si="0"/>
        <v>44.019644678783685</v>
      </c>
      <c r="AH42" s="63"/>
      <c r="AI42" s="38">
        <f>A42</f>
        <v>1</v>
      </c>
      <c r="AJ42" s="82">
        <f t="shared" ref="AJ42:AK44" si="1">AJ41+AF41</f>
        <v>720857.76718051883</v>
      </c>
      <c r="AK42" s="82">
        <f t="shared" si="1"/>
        <v>459228.61829490319</v>
      </c>
      <c r="AL42" s="66"/>
      <c r="AM42" s="9" t="str">
        <f>IF(A43=0,A42&amp;" - 1",A42&amp;" - "&amp;A43)</f>
        <v>1 - 2</v>
      </c>
      <c r="AN42" s="18">
        <f>F42</f>
        <v>0.16000000003259629</v>
      </c>
      <c r="AO42" s="18">
        <f>AN42*G42</f>
        <v>-7.0432000014285556</v>
      </c>
      <c r="AP42" s="9" t="str">
        <f>D42&amp;","&amp;C42</f>
        <v>459228.58,720858.1</v>
      </c>
    </row>
    <row r="43" spans="1:44">
      <c r="A43" s="20">
        <f>A42+1</f>
        <v>2</v>
      </c>
      <c r="B43" s="44"/>
      <c r="C43" s="60">
        <v>720857.94</v>
      </c>
      <c r="D43" s="60">
        <v>459272.6</v>
      </c>
      <c r="E43" s="79"/>
      <c r="F43" s="72">
        <f>IF(C44=0,C43-$C$42,C43-C44)</f>
        <v>14.509999999892898</v>
      </c>
      <c r="G43" s="72">
        <f>IF(D44=0,D43-$D$42,D43-D44)</f>
        <v>0.15999999997438863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14.510882123319854</v>
      </c>
      <c r="N43" s="36">
        <f>IF(F43=0,,ATAN(G43/F43))</f>
        <v>1.102643111922161E-2</v>
      </c>
      <c r="O43" s="36">
        <f>ABS(DEGREES(N43))</f>
        <v>0.63176796622311093</v>
      </c>
      <c r="P43" s="37" t="str">
        <f>TEXT(INT(O43),"00")</f>
        <v>00</v>
      </c>
      <c r="Q43" s="38" t="str">
        <f>TEXT((O43-P43)*60,"00")</f>
        <v>38</v>
      </c>
      <c r="R43" s="39" t="str">
        <f>IF(L43="",IF(F43&gt;0,"S","N"),"")</f>
        <v>S</v>
      </c>
      <c r="S43" s="25" t="str">
        <f>IF(L43="",IF(INT(Q43)=60,INT(P43+1),P43),"due")</f>
        <v>00</v>
      </c>
      <c r="T43" s="38" t="str">
        <f>IF(L43="",IF(INT(Q43)=60,"00",Q43),L43)</f>
        <v>38</v>
      </c>
      <c r="U43" s="40" t="str">
        <f>IF(L43="",IF(G43&gt;0,"W","E"),"")</f>
        <v>W</v>
      </c>
      <c r="V43" s="44"/>
      <c r="W43" s="22">
        <f>IF(S43="due",90*(I43+K43),S43+T43/60)</f>
        <v>0.6333333333333333</v>
      </c>
      <c r="X43" s="22">
        <f>IF(R43="",W43,IF(R43="N",IF(U43="E",180+W43,180-W43),IF(U43="E",360-W43,W43)))</f>
        <v>0.6333333333333333</v>
      </c>
      <c r="Y43" s="22">
        <f>RADIANS(X43)</f>
        <v>1.1053751929297421E-2</v>
      </c>
      <c r="Z43" s="64"/>
      <c r="AA43" s="58">
        <f>-M43*COS(Y43)</f>
        <v>-14.509995623147962</v>
      </c>
      <c r="AB43" s="58">
        <f>-M43*SIN(Y43)</f>
        <v>-0.1603964248688223</v>
      </c>
      <c r="AC43" s="64"/>
      <c r="AD43" s="82">
        <f>$AA$40/$M$40*M43</f>
        <v>1.1950468458455821E-3</v>
      </c>
      <c r="AE43" s="82">
        <f>$AB$40/$M$40*M43</f>
        <v>1.2457469155090868E-4</v>
      </c>
      <c r="AF43" s="22">
        <f t="shared" si="0"/>
        <v>-14.511190669993807</v>
      </c>
      <c r="AG43" s="22">
        <f t="shared" si="0"/>
        <v>-0.16052099956037322</v>
      </c>
      <c r="AH43" s="64"/>
      <c r="AI43" s="25">
        <f>A43</f>
        <v>2</v>
      </c>
      <c r="AJ43" s="82">
        <f t="shared" si="1"/>
        <v>720857.60989572795</v>
      </c>
      <c r="AK43" s="82">
        <f t="shared" si="1"/>
        <v>459272.637939582</v>
      </c>
      <c r="AL43" s="66"/>
      <c r="AM43" s="9" t="str">
        <f>IF(A44=0,A43&amp;" - 1",A43&amp;" - "&amp;A44)</f>
        <v>2 - 3</v>
      </c>
      <c r="AN43" s="18">
        <f>AN42+F42+F43</f>
        <v>14.82999999995809</v>
      </c>
      <c r="AO43" s="18">
        <f>AN43*G43</f>
        <v>2.3727999996134779</v>
      </c>
      <c r="AP43" s="9" t="str">
        <f>D43&amp;","&amp;C43</f>
        <v>459272.6,720857.94</v>
      </c>
    </row>
    <row r="44" spans="1:44" s="46" customFormat="1">
      <c r="A44" s="20">
        <f>A43+1</f>
        <v>3</v>
      </c>
      <c r="B44" s="44"/>
      <c r="C44" s="60">
        <v>720843.43</v>
      </c>
      <c r="D44" s="60">
        <v>459272.44</v>
      </c>
      <c r="E44" s="79"/>
      <c r="F44" s="72">
        <f>IF(C45=0,C44-$C$42,C44-C45)</f>
        <v>-1.1399999998975545</v>
      </c>
      <c r="G44" s="72">
        <f>IF(D45=0,D44-$D$42,D44-D45)</f>
        <v>44.150000000023283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44.164715554408616</v>
      </c>
      <c r="N44" s="22">
        <f>IF(F44=0,,ATAN(G44/F44))</f>
        <v>-1.5449809984868965</v>
      </c>
      <c r="O44" s="22">
        <f>ABS(DEGREES(N44))</f>
        <v>88.520890641207004</v>
      </c>
      <c r="P44" s="24" t="str">
        <f>TEXT(INT(O44),"00")</f>
        <v>88</v>
      </c>
      <c r="Q44" s="25" t="str">
        <f>TEXT((O44-P44)*60,"00")</f>
        <v>31</v>
      </c>
      <c r="R44" s="23" t="str">
        <f>IF(L44="",IF(F44&gt;0,"S","N"),"")</f>
        <v>N</v>
      </c>
      <c r="S44" s="25" t="str">
        <f>IF(L44="",IF(INT(Q44)=60,INT(P44+1),P44),"due")</f>
        <v>88</v>
      </c>
      <c r="T44" s="25" t="str">
        <f>IF(L44="",IF(INT(Q44)=60,"00",Q44),L44)</f>
        <v>31</v>
      </c>
      <c r="U44" s="24" t="str">
        <f>IF(L44="",IF(G44&gt;0,"W","E"),"")</f>
        <v>W</v>
      </c>
      <c r="V44" s="44"/>
      <c r="W44" s="22">
        <f>IF(S44="due",90*(I44+K44),S44+T44/60)</f>
        <v>88.516666666666666</v>
      </c>
      <c r="X44" s="22">
        <f>IF(R44="",W44,IF(R44="N",IF(U44="E",180+W44,180-W44),IF(U44="E",360-W44,W44)))</f>
        <v>91.483333333333334</v>
      </c>
      <c r="Y44" s="22">
        <f>RADIANS(X44)</f>
        <v>1.5966853773661458</v>
      </c>
      <c r="Z44" s="64"/>
      <c r="AA44" s="58">
        <f>-M44*COS(Y44)</f>
        <v>1.1432548347191163</v>
      </c>
      <c r="AB44" s="58">
        <f>-M44*SIN(Y44)</f>
        <v>-44.149915836666253</v>
      </c>
      <c r="AC44" s="64"/>
      <c r="AD44" s="82">
        <f>$AA$40/$M$40*M44</f>
        <v>3.6371947323687844E-3</v>
      </c>
      <c r="AE44" s="82">
        <f>$AB$40/$M$40*M44</f>
        <v>3.7915033496015664E-4</v>
      </c>
      <c r="AF44" s="22">
        <f>AA44-AD44</f>
        <v>1.1396176399867475</v>
      </c>
      <c r="AG44" s="22">
        <f>AB44-AE44</f>
        <v>-44.15029498700121</v>
      </c>
      <c r="AH44" s="64"/>
      <c r="AI44" s="25">
        <f>A44</f>
        <v>3</v>
      </c>
      <c r="AJ44" s="82">
        <f t="shared" si="1"/>
        <v>720843.09870505799</v>
      </c>
      <c r="AK44" s="82">
        <f t="shared" si="1"/>
        <v>459272.47741858242</v>
      </c>
      <c r="AL44" s="66"/>
      <c r="AM44" s="9" t="str">
        <f>IF(A45=0,A44&amp;" - 1",A44&amp;" - "&amp;A45)</f>
        <v>3 - 4</v>
      </c>
      <c r="AN44" s="18">
        <f>AN43+F43+F44</f>
        <v>28.199999999953434</v>
      </c>
      <c r="AO44" s="18">
        <f>AN44*G44</f>
        <v>1245.0299999986007</v>
      </c>
      <c r="AP44" s="9" t="str">
        <f>D44&amp;","&amp;C44</f>
        <v>459272.44,720843.43</v>
      </c>
    </row>
    <row r="45" spans="1:44" s="46" customFormat="1">
      <c r="A45" s="20">
        <f>A44+1</f>
        <v>4</v>
      </c>
      <c r="B45" s="44"/>
      <c r="C45" s="60">
        <v>720844.57</v>
      </c>
      <c r="D45" s="60">
        <v>459228.29</v>
      </c>
      <c r="E45" s="79"/>
      <c r="F45" s="72">
        <f>IF(C46=0,C45-$C$42,C45-C46)</f>
        <v>-13.53000000002794</v>
      </c>
      <c r="G45" s="72">
        <f>IF(D46=0,D45-$D$42,D45-D46)</f>
        <v>-0.2900000000372529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13.533107551511502</v>
      </c>
      <c r="N45" s="22">
        <f>IF(F45=0,,ATAN(G45/F45))</f>
        <v>2.1430569301174034E-2</v>
      </c>
      <c r="O45" s="22">
        <f>ABS(DEGREES(N45))</f>
        <v>1.2278811735198982</v>
      </c>
      <c r="P45" s="24" t="str">
        <f>TEXT(INT(O45),"00")</f>
        <v>01</v>
      </c>
      <c r="Q45" s="25" t="str">
        <f>TEXT((O45-P45)*60,"00")</f>
        <v>14</v>
      </c>
      <c r="R45" s="23" t="str">
        <f>IF(L45="",IF(F45&gt;0,"S","N"),"")</f>
        <v>N</v>
      </c>
      <c r="S45" s="25" t="str">
        <f>IF(L45="",IF(INT(Q45)=60,INT(P45+1),P45),"due")</f>
        <v>01</v>
      </c>
      <c r="T45" s="25" t="str">
        <f>IF(L45="",IF(INT(Q45)=60,"00",Q45),L45)</f>
        <v>14</v>
      </c>
      <c r="U45" s="24" t="str">
        <f>IF(L45="",IF(G45&gt;0,"W","E"),"")</f>
        <v>E</v>
      </c>
      <c r="V45" s="44"/>
      <c r="W45" s="22">
        <f>IF(S45="due",90*(I45+K45),S45+T45/60)</f>
        <v>1.2333333333333334</v>
      </c>
      <c r="X45" s="22">
        <f>IF(R45="",W45,IF(R45="N",IF(U45="E",180+W45,180-W45),IF(U45="E",360-W45,W45)))</f>
        <v>181.23333333333332</v>
      </c>
      <c r="Y45" s="22">
        <f>RADIANS(X45)</f>
        <v>3.1631183810310564</v>
      </c>
      <c r="Z45" s="64"/>
      <c r="AA45" s="58">
        <f>-M45*COS(Y45)</f>
        <v>13.529972342909792</v>
      </c>
      <c r="AB45" s="58">
        <f>-M45*SIN(Y45)</f>
        <v>0.29128748835773249</v>
      </c>
      <c r="AC45" s="64"/>
      <c r="AD45" s="82">
        <f>$AA$40/$M$40*M45</f>
        <v>1.1145220088262145E-3</v>
      </c>
      <c r="AE45" s="82">
        <f>$AB$40/$M$40*M45</f>
        <v>1.1618057983156682E-4</v>
      </c>
      <c r="AF45" s="22">
        <f>AA45-AD45</f>
        <v>13.528857820900965</v>
      </c>
      <c r="AG45" s="22">
        <f>AB45-AE45</f>
        <v>0.2911713077779009</v>
      </c>
      <c r="AH45" s="64"/>
      <c r="AI45" s="25">
        <f>A45</f>
        <v>4</v>
      </c>
      <c r="AJ45" s="82">
        <f t="shared" ref="AJ45" si="2">AJ44+AF44</f>
        <v>720844.23832269793</v>
      </c>
      <c r="AK45" s="82">
        <f t="shared" ref="AK45" si="3">AK44+AG44</f>
        <v>459228.3271235954</v>
      </c>
      <c r="AL45" s="66"/>
      <c r="AM45" s="9" t="str">
        <f>IF(A46=0,A45&amp;" - 1",A45&amp;" - "&amp;A46)</f>
        <v>4 - 1</v>
      </c>
      <c r="AN45" s="18">
        <f>AN44+F44+F45</f>
        <v>13.53000000002794</v>
      </c>
      <c r="AO45" s="18">
        <f>AN45*G45</f>
        <v>-3.9237000005121341</v>
      </c>
      <c r="AP45" s="9" t="str">
        <f>D45&amp;","&amp;C45</f>
        <v>459228.29,720844.57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topLeftCell="A4" workbookViewId="0">
      <selection activeCell="S20" sqref="S20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8" t="s">
        <v>48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6" t="s">
        <v>69</v>
      </c>
      <c r="D7" s="127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6" t="s">
        <v>70</v>
      </c>
      <c r="D8" s="127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6" t="s">
        <v>58</v>
      </c>
      <c r="D9" s="127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6" t="s">
        <v>60</v>
      </c>
      <c r="D10" s="127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6" t="s">
        <v>61</v>
      </c>
      <c r="D11" s="127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6" t="s">
        <v>71</v>
      </c>
      <c r="D12" s="127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6" t="s">
        <v>63</v>
      </c>
      <c r="D13" s="127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6" t="s">
        <v>64</v>
      </c>
      <c r="D14" s="127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6" t="s">
        <v>65</v>
      </c>
      <c r="D15" s="127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6" t="s">
        <v>72</v>
      </c>
      <c r="D16" s="127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6" t="s">
        <v>73</v>
      </c>
      <c r="D19" s="127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6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5" t="s">
        <v>16</v>
      </c>
      <c r="B28" s="125"/>
      <c r="C28" s="33">
        <f>ABS(SUM(AO42:AO65536))</f>
        <v>2517.408900005049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2" t="s">
        <v>17</v>
      </c>
      <c r="B29" s="122"/>
      <c r="C29" s="32">
        <f>ABS(C28/2)</f>
        <v>1258.7044500025245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2">
        <f>SQRT(AA40^2+AB40^2)</f>
        <v>4.2383501473654385E-3</v>
      </c>
      <c r="C32" s="12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4">
        <f>M40/B32</f>
        <v>33272.492925542887</v>
      </c>
      <c r="C33" s="124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2" t="str">
        <f>"1 : "&amp;TEXT(B35,"00")</f>
        <v>1 : 33000</v>
      </c>
      <c r="C34" s="12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3">
        <f>ROUND(B33,2-LEN(INT(B33)))</f>
        <v>33000</v>
      </c>
      <c r="C35" s="123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5" t="s">
        <v>9</v>
      </c>
      <c r="B38" s="88"/>
      <c r="C38" s="117" t="s">
        <v>7</v>
      </c>
      <c r="D38" s="11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19" t="s">
        <v>8</v>
      </c>
      <c r="N38" s="119"/>
      <c r="O38" s="119"/>
      <c r="P38" s="119"/>
      <c r="Q38" s="119"/>
      <c r="R38" s="119"/>
      <c r="S38" s="119"/>
      <c r="T38" s="119"/>
      <c r="U38" s="119"/>
      <c r="V38" s="120"/>
      <c r="W38" s="59"/>
      <c r="X38" s="59" t="s">
        <v>33</v>
      </c>
      <c r="Y38" s="59" t="s">
        <v>34</v>
      </c>
      <c r="Z38" s="80"/>
      <c r="AA38" s="115" t="s">
        <v>30</v>
      </c>
      <c r="AB38" s="115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4"/>
      <c r="AL38" s="65"/>
      <c r="AM38" s="113" t="s">
        <v>18</v>
      </c>
      <c r="AN38" s="118"/>
      <c r="AO38" s="114"/>
      <c r="AP38" s="109" t="s">
        <v>56</v>
      </c>
    </row>
    <row r="39" spans="1:44">
      <c r="A39" s="116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8"/>
      <c r="P39" s="118"/>
      <c r="Q39" s="114"/>
      <c r="R39" s="113" t="s">
        <v>24</v>
      </c>
      <c r="S39" s="118"/>
      <c r="T39" s="118"/>
      <c r="U39" s="114"/>
      <c r="V39" s="121"/>
      <c r="W39" s="59"/>
      <c r="X39" s="59"/>
      <c r="Y39" s="59"/>
      <c r="Z39" s="81"/>
      <c r="AA39" s="116"/>
      <c r="AB39" s="116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9"/>
    </row>
    <row r="40" spans="1:44" s="11" customFormat="1">
      <c r="A40" s="110" t="s">
        <v>25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51">
        <f>SUM(M42:M65536)</f>
        <v>141.02047529419019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-3.9253257028973865E-3</v>
      </c>
      <c r="AB40" s="91">
        <f>SUM(AB42:AB65536)</f>
        <v>1.5985712676780395E-3</v>
      </c>
      <c r="AC40" s="91"/>
      <c r="AD40" s="91">
        <f>SUM(AD42:AD65536)</f>
        <v>-3.9253257028973865E-3</v>
      </c>
      <c r="AE40" s="91">
        <f>SUM(AE42:AE65536)</f>
        <v>1.5985712676780395E-3</v>
      </c>
      <c r="AF40" s="91">
        <f>SUM(AF42:AF65536)</f>
        <v>9.9920072216264089E-16</v>
      </c>
      <c r="AG40" s="91">
        <f>SUM(AG42:AG65536)</f>
        <v>0</v>
      </c>
      <c r="AH40" s="92"/>
      <c r="AI40" s="93">
        <v>1</v>
      </c>
      <c r="AJ40" s="92">
        <f>AJ44+AF44</f>
        <v>721063.81855292746</v>
      </c>
      <c r="AK40" s="92">
        <f>AK44+AG44</f>
        <v>459271.84044051135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194.02000000001863</v>
      </c>
      <c r="G41" s="72">
        <f>IF(D42=0,D41-$D$41,D41-D42)</f>
        <v>3218.0899999999674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3223.933468373657</v>
      </c>
      <c r="N41" s="36">
        <f>IF(F41=0,,ATAN(G41/F41))</f>
        <v>1.5105787977549139</v>
      </c>
      <c r="O41" s="36">
        <f>ABS(DEGREES(N41))</f>
        <v>86.549789733302518</v>
      </c>
      <c r="P41" s="37" t="str">
        <f>TEXT(INT(O41),"00")</f>
        <v>86</v>
      </c>
      <c r="Q41" s="38" t="str">
        <f>TEXT((O41-P41)*60,"00")</f>
        <v>33</v>
      </c>
      <c r="R41" s="39" t="str">
        <f>IF(L41="",IF(F41&gt;0,"S","N"),"")</f>
        <v>S</v>
      </c>
      <c r="S41" s="25" t="str">
        <f>IF(L41="",IF(INT(Q41)=60,INT(P41+1),P41),"due")</f>
        <v>86</v>
      </c>
      <c r="T41" s="38" t="str">
        <f>IF(L41="",IF(INT(Q41)=60,"00",Q41),L41)</f>
        <v>33</v>
      </c>
      <c r="U41" s="40" t="str">
        <f>IF(L41="",IF(G41&gt;0,"W","E"),"")</f>
        <v>W</v>
      </c>
      <c r="V41" s="41"/>
      <c r="W41" s="22">
        <f>IF(S41="due",90*(I41+K41),S41+T41/60)</f>
        <v>86.55</v>
      </c>
      <c r="X41" s="22">
        <f>IF(R41="",W41,IF(R41="N",IF(U41="E",180+W41,180-W41),IF(U41="E",360-W41,W41)))</f>
        <v>86.55</v>
      </c>
      <c r="Y41" s="22">
        <f>RADIANS(X41)</f>
        <v>1.5105824676010922</v>
      </c>
      <c r="Z41" s="64"/>
      <c r="AA41" s="58">
        <f>-M41*COS(Y41)</f>
        <v>-194.00819010342406</v>
      </c>
      <c r="AB41" s="58">
        <f>-M41*SIN(Y41)</f>
        <v>-3218.0907120018524</v>
      </c>
      <c r="AC41" s="64"/>
      <c r="AD41" s="22">
        <v>0</v>
      </c>
      <c r="AE41" s="22">
        <v>0</v>
      </c>
      <c r="AF41" s="22">
        <f t="shared" ref="AF41:AG43" si="0">AA41-AD41</f>
        <v>-194.00819010342406</v>
      </c>
      <c r="AG41" s="22">
        <f t="shared" si="0"/>
        <v>-3218.0907120018524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721034.6</v>
      </c>
      <c r="D42" s="60">
        <v>459232.13</v>
      </c>
      <c r="E42" s="79"/>
      <c r="F42" s="72">
        <f>IF(C43=0,C42-$C$42,C42-C43)</f>
        <v>-26.989999999990687</v>
      </c>
      <c r="G42" s="72">
        <f>IF(D43=0,D42-$D$42,D42-D43)</f>
        <v>-0.53999999997904524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26.995401460239012</v>
      </c>
      <c r="N42" s="36">
        <f>IF(F42=0,,ATAN(G42/F42))</f>
        <v>2.0004741160316392E-2</v>
      </c>
      <c r="O42" s="36">
        <f>ABS(DEGREES(N42))</f>
        <v>1.1461872387377705</v>
      </c>
      <c r="P42" s="37" t="str">
        <f>TEXT(INT(O42),"00")</f>
        <v>01</v>
      </c>
      <c r="Q42" s="38" t="str">
        <f>TEXT((O42-P42)*60,"00")</f>
        <v>09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09</v>
      </c>
      <c r="U42" s="40" t="str">
        <f>IF(L42="",IF(G42&gt;0,"W","E"),"")</f>
        <v>E</v>
      </c>
      <c r="V42" s="44"/>
      <c r="W42" s="22">
        <f>IF(S42="due",90*(I42+K42),S42+T42/60)</f>
        <v>1.1499999999999999</v>
      </c>
      <c r="X42" s="22">
        <f>IF(R42="",W42,IF(R42="N",IF(U42="E",180+W42,180-W42),IF(U42="E",360-W42,W42)))</f>
        <v>181.15</v>
      </c>
      <c r="Y42" s="22">
        <f>RADIANS(X42)</f>
        <v>3.161663939987728</v>
      </c>
      <c r="Z42" s="64"/>
      <c r="AA42" s="58">
        <f>-M42*COS(Y42)</f>
        <v>26.989964005802914</v>
      </c>
      <c r="AB42" s="58">
        <f>-M42*SIN(Y42)</f>
        <v>0.54179605474540604</v>
      </c>
      <c r="AC42" s="64"/>
      <c r="AD42" s="82">
        <f>$AA$40/$M$40*M42</f>
        <v>-7.5142097621532726E-4</v>
      </c>
      <c r="AE42" s="82">
        <f>$AB$40/$M$40*M42</f>
        <v>3.0601281866158729E-4</v>
      </c>
      <c r="AF42" s="22">
        <f t="shared" si="0"/>
        <v>26.990715426779129</v>
      </c>
      <c r="AG42" s="22">
        <f t="shared" si="0"/>
        <v>0.54149004192674444</v>
      </c>
      <c r="AH42" s="63"/>
      <c r="AI42" s="38">
        <f>A42</f>
        <v>1</v>
      </c>
      <c r="AJ42" s="82">
        <f t="shared" ref="AJ42:AK44" si="1">AJ41+AF41</f>
        <v>721034.61180989654</v>
      </c>
      <c r="AK42" s="82">
        <f t="shared" si="1"/>
        <v>459232.12928799813</v>
      </c>
      <c r="AL42" s="66"/>
      <c r="AM42" s="9" t="str">
        <f>IF(A43=0,A42&amp;" - 1",A42&amp;" - "&amp;A43)</f>
        <v>1 - 2</v>
      </c>
      <c r="AN42" s="18">
        <f>F42</f>
        <v>-26.989999999990687</v>
      </c>
      <c r="AO42" s="18">
        <f>AN42*G42</f>
        <v>14.574599999429402</v>
      </c>
      <c r="AP42" s="9" t="str">
        <f>D42&amp;","&amp;C42</f>
        <v>459232.13,721034.6</v>
      </c>
    </row>
    <row r="43" spans="1:44">
      <c r="A43" s="20">
        <f>A42+1</f>
        <v>2</v>
      </c>
      <c r="B43" s="44"/>
      <c r="C43" s="60">
        <v>721061.59</v>
      </c>
      <c r="D43" s="60">
        <v>459232.67</v>
      </c>
      <c r="E43" s="79"/>
      <c r="F43" s="72">
        <f>IF(C44=0,C43-$C$42,C43-C44)</f>
        <v>-2.940000000060536</v>
      </c>
      <c r="G43" s="72">
        <f>IF(D44=0,D43-$D$42,D43-D44)</f>
        <v>-3.0599999999976717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4.2434891304611231</v>
      </c>
      <c r="N43" s="36">
        <f>IF(F43=0,,ATAN(G43/F43))</f>
        <v>0.80539549735993166</v>
      </c>
      <c r="O43" s="36">
        <f>ABS(DEGREES(N43))</f>
        <v>46.145762837563922</v>
      </c>
      <c r="P43" s="37" t="str">
        <f>TEXT(INT(O43),"00")</f>
        <v>46</v>
      </c>
      <c r="Q43" s="38" t="str">
        <f>TEXT((O43-P43)*60,"00")</f>
        <v>09</v>
      </c>
      <c r="R43" s="39" t="str">
        <f>IF(L43="",IF(F43&gt;0,"S","N"),"")</f>
        <v>N</v>
      </c>
      <c r="S43" s="25" t="str">
        <f>IF(L43="",IF(INT(Q43)=60,INT(P43+1),P43),"due")</f>
        <v>46</v>
      </c>
      <c r="T43" s="38" t="str">
        <f>IF(L43="",IF(INT(Q43)=60,"00",Q43),L43)</f>
        <v>09</v>
      </c>
      <c r="U43" s="40" t="str">
        <f>IF(L43="",IF(G43&gt;0,"W","E"),"")</f>
        <v>E</v>
      </c>
      <c r="V43" s="44"/>
      <c r="W43" s="22">
        <f>IF(S43="due",90*(I43+K43),S43+T43/60)</f>
        <v>46.15</v>
      </c>
      <c r="X43" s="22">
        <f>IF(R43="",W43,IF(R43="N",IF(U43="E",180+W43,180-W43),IF(U43="E",360-W43,W43)))</f>
        <v>226.15</v>
      </c>
      <c r="Y43" s="22">
        <f>RADIANS(X43)</f>
        <v>3.9470621033851763</v>
      </c>
      <c r="Z43" s="64"/>
      <c r="AA43" s="58">
        <f>-M43*COS(Y43)</f>
        <v>2.939773697568886</v>
      </c>
      <c r="AB43" s="58">
        <f>-M43*SIN(Y43)</f>
        <v>3.0602174117901915</v>
      </c>
      <c r="AC43" s="64"/>
      <c r="AD43" s="82">
        <f>$AA$40/$M$40*M43</f>
        <v>-1.1811814503543211E-4</v>
      </c>
      <c r="AE43" s="82">
        <f>$AB$40/$M$40*M43</f>
        <v>4.8103084211762607E-5</v>
      </c>
      <c r="AF43" s="22">
        <f t="shared" si="0"/>
        <v>2.9398918157139216</v>
      </c>
      <c r="AG43" s="22">
        <f t="shared" si="0"/>
        <v>3.0601693087059796</v>
      </c>
      <c r="AH43" s="64"/>
      <c r="AI43" s="25">
        <f>A43</f>
        <v>2</v>
      </c>
      <c r="AJ43" s="82">
        <f t="shared" si="1"/>
        <v>721061.60252532328</v>
      </c>
      <c r="AK43" s="82">
        <f t="shared" si="1"/>
        <v>459232.67077804008</v>
      </c>
      <c r="AL43" s="66"/>
      <c r="AM43" s="9" t="str">
        <f>IF(A44=0,A43&amp;" - 1",A43&amp;" - "&amp;A44)</f>
        <v>2 - 3</v>
      </c>
      <c r="AN43" s="18">
        <f>AN42+F42+F43</f>
        <v>-56.92000000004191</v>
      </c>
      <c r="AO43" s="18">
        <f>AN43*G43</f>
        <v>174.17519999999573</v>
      </c>
      <c r="AP43" s="9" t="str">
        <f>D43&amp;","&amp;C43</f>
        <v>459232.67,721061.59</v>
      </c>
    </row>
    <row r="44" spans="1:44" s="46" customFormat="1">
      <c r="A44" s="20">
        <f>A43+1</f>
        <v>3</v>
      </c>
      <c r="B44" s="44"/>
      <c r="C44" s="60">
        <v>721064.53</v>
      </c>
      <c r="D44" s="60">
        <v>459235.73</v>
      </c>
      <c r="E44" s="79"/>
      <c r="F44" s="72">
        <f>IF(C45=0,C44-$C$42,C44-C45)</f>
        <v>0.71999999997206032</v>
      </c>
      <c r="G44" s="72">
        <f>IF(D45=0,D44-$D$42,D44-D45)</f>
        <v>-36.110000000044238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36.11717735376277</v>
      </c>
      <c r="N44" s="22">
        <f>IF(F44=0,,ATAN(G44/F44))</f>
        <v>-1.5508598934879467</v>
      </c>
      <c r="O44" s="22">
        <f>ABS(DEGREES(N44))</f>
        <v>88.85772651296773</v>
      </c>
      <c r="P44" s="24" t="str">
        <f>TEXT(INT(O44),"00")</f>
        <v>88</v>
      </c>
      <c r="Q44" s="25" t="str">
        <f>TEXT((O44-P44)*60,"00")</f>
        <v>51</v>
      </c>
      <c r="R44" s="23" t="str">
        <f>IF(L44="",IF(F44&gt;0,"S","N"),"")</f>
        <v>S</v>
      </c>
      <c r="S44" s="25" t="str">
        <f>IF(L44="",IF(INT(Q44)=60,INT(P44+1),P44),"due")</f>
        <v>88</v>
      </c>
      <c r="T44" s="25" t="str">
        <f>IF(L44="",IF(INT(Q44)=60,"00",Q44),L44)</f>
        <v>51</v>
      </c>
      <c r="U44" s="24" t="str">
        <f>IF(L44="",IF(G44&gt;0,"W","E"),"")</f>
        <v>E</v>
      </c>
      <c r="V44" s="44"/>
      <c r="W44" s="22">
        <f>IF(S44="due",90*(I44+K44),S44+T44/60)</f>
        <v>88.85</v>
      </c>
      <c r="X44" s="22">
        <f>IF(R44="",W44,IF(R44="N",IF(U44="E",180+W44,180-W44),IF(U44="E",360-W44,W44)))</f>
        <v>271.14999999999998</v>
      </c>
      <c r="Y44" s="22">
        <f>RADIANS(X44)</f>
        <v>4.7324602667826241</v>
      </c>
      <c r="Z44" s="64"/>
      <c r="AA44" s="58">
        <f>-M44*COS(Y44)</f>
        <v>-0.72486953852602742</v>
      </c>
      <c r="AB44" s="58">
        <f>-M44*SIN(Y44)</f>
        <v>36.109902577482416</v>
      </c>
      <c r="AC44" s="64"/>
      <c r="AD44" s="82">
        <f>$AA$40/$M$40*M44</f>
        <v>-1.0053269518988011E-3</v>
      </c>
      <c r="AE44" s="82">
        <f>$AB$40/$M$40*M44</f>
        <v>4.0941488721344391E-4</v>
      </c>
      <c r="AF44" s="22">
        <f>AA44-AD44</f>
        <v>-0.72386421157412861</v>
      </c>
      <c r="AG44" s="22">
        <f>AB44-AE44</f>
        <v>36.1094931625952</v>
      </c>
      <c r="AH44" s="64"/>
      <c r="AI44" s="25">
        <f>A44</f>
        <v>3</v>
      </c>
      <c r="AJ44" s="82">
        <f t="shared" si="1"/>
        <v>721064.54241713905</v>
      </c>
      <c r="AK44" s="82">
        <f t="shared" si="1"/>
        <v>459235.73094734875</v>
      </c>
      <c r="AL44" s="66"/>
      <c r="AM44" s="9" t="str">
        <f>IF(A45=0,A44&amp;" - 1",A44&amp;" - "&amp;A45)</f>
        <v>3 - 4</v>
      </c>
      <c r="AN44" s="18">
        <f>AN43+F43+F44</f>
        <v>-59.140000000130385</v>
      </c>
      <c r="AO44" s="18">
        <f>AN44*G44</f>
        <v>2135.5454000073246</v>
      </c>
      <c r="AP44" s="9" t="str">
        <f>D44&amp;","&amp;C44</f>
        <v>459235.73,721064.53</v>
      </c>
    </row>
    <row r="45" spans="1:44" s="46" customFormat="1">
      <c r="A45" s="20">
        <f t="shared" ref="A45:A47" si="2">A44+1</f>
        <v>4</v>
      </c>
      <c r="B45" s="44"/>
      <c r="C45" s="60">
        <v>721063.81</v>
      </c>
      <c r="D45" s="60">
        <v>459271.84</v>
      </c>
      <c r="E45" s="79"/>
      <c r="F45" s="72">
        <f t="shared" ref="F45:F47" si="3">IF(C46=0,C45-$C$42,C45-C46)</f>
        <v>3.0600000000558794</v>
      </c>
      <c r="G45" s="72">
        <f t="shared" ref="G45:G47" si="4">IF(D46=0,D45-$D$42,D45-D46)</f>
        <v>-2.9699999999720603</v>
      </c>
      <c r="H45" s="76" t="str">
        <f t="shared" ref="H45:H47" si="5">IF(G45=0,IF(F45&gt;0,"South","North"),"")</f>
        <v/>
      </c>
      <c r="I45" s="76">
        <f t="shared" ref="I45:I47" si="6">IF(H45="North",2,IF(H45="",0,0))</f>
        <v>0</v>
      </c>
      <c r="J45" s="76" t="str">
        <f t="shared" ref="J45:J47" si="7">IF(F45=0,IF(G45&gt;0,"West","East"),"")</f>
        <v/>
      </c>
      <c r="K45" s="76">
        <f t="shared" ref="K45:K47" si="8">IF(J45="West",1,IF(J45="",0,3))</f>
        <v>0</v>
      </c>
      <c r="L45" s="76" t="str">
        <f t="shared" ref="L45:L47" si="9">H45&amp;J45</f>
        <v/>
      </c>
      <c r="M45" s="22">
        <f t="shared" ref="M45:M47" si="10">SQRT(F45^2+G45^2)</f>
        <v>4.2643287865942074</v>
      </c>
      <c r="N45" s="22">
        <f t="shared" ref="N45:N47" si="11">IF(F45=0,,ATAN(G45/F45))</f>
        <v>-0.77047389839353519</v>
      </c>
      <c r="O45" s="22">
        <f t="shared" ref="O45:O47" si="12">ABS(DEGREES(N45))</f>
        <v>44.144902602940988</v>
      </c>
      <c r="P45" s="24" t="str">
        <f t="shared" ref="P45:P47" si="13">TEXT(INT(O45),"00")</f>
        <v>44</v>
      </c>
      <c r="Q45" s="25" t="str">
        <f t="shared" ref="Q45:Q47" si="14">TEXT((O45-P45)*60,"00")</f>
        <v>09</v>
      </c>
      <c r="R45" s="23" t="str">
        <f t="shared" ref="R45:R47" si="15">IF(L45="",IF(F45&gt;0,"S","N"),"")</f>
        <v>S</v>
      </c>
      <c r="S45" s="25" t="str">
        <f t="shared" ref="S45:S47" si="16">IF(L45="",IF(INT(Q45)=60,INT(P45+1),P45),"due")</f>
        <v>44</v>
      </c>
      <c r="T45" s="25" t="str">
        <f t="shared" ref="T45:T47" si="17">IF(L45="",IF(INT(Q45)=60,"00",Q45),L45)</f>
        <v>09</v>
      </c>
      <c r="U45" s="24" t="str">
        <f t="shared" ref="U45:U47" si="18">IF(L45="",IF(G45&gt;0,"W","E"),"")</f>
        <v>E</v>
      </c>
      <c r="V45" s="44"/>
      <c r="W45" s="22">
        <f t="shared" ref="W45:W47" si="19">IF(S45="due",90*(I45+K45),S45+T45/60)</f>
        <v>44.15</v>
      </c>
      <c r="X45" s="22">
        <f t="shared" ref="X45:X47" si="20">IF(R45="",W45,IF(R45="N",IF(U45="E",180+W45,180-W45),IF(U45="E",360-W45,W45)))</f>
        <v>315.85000000000002</v>
      </c>
      <c r="Y45" s="22">
        <f t="shared" ref="Y45:Y47" si="21">RADIANS(X45)</f>
        <v>5.5126224424240906</v>
      </c>
      <c r="Z45" s="64"/>
      <c r="AA45" s="58">
        <f t="shared" ref="AA45:AA47" si="22">-M45*COS(Y45)</f>
        <v>-3.0597357578512372</v>
      </c>
      <c r="AB45" s="58">
        <f t="shared" ref="AB45:AB47" si="23">-M45*SIN(Y45)</f>
        <v>2.9702722252855112</v>
      </c>
      <c r="AC45" s="64"/>
      <c r="AD45" s="82">
        <f t="shared" ref="AD45:AD47" si="24">$AA$40/$M$40*M45</f>
        <v>-1.1869821993369129E-4</v>
      </c>
      <c r="AE45" s="82">
        <f t="shared" ref="AE45:AE47" si="25">$AB$40/$M$40*M45</f>
        <v>4.8339317109525439E-5</v>
      </c>
      <c r="AF45" s="22">
        <f t="shared" ref="AF45:AF47" si="26">AA45-AD45</f>
        <v>-3.0596170596313037</v>
      </c>
      <c r="AG45" s="22">
        <f t="shared" ref="AG45:AG47" si="27">AB45-AE45</f>
        <v>2.9702238859684016</v>
      </c>
      <c r="AH45" s="64"/>
      <c r="AI45" s="25">
        <f t="shared" ref="AI45:AI47" si="28">A45</f>
        <v>4</v>
      </c>
      <c r="AJ45" s="82">
        <f t="shared" ref="AJ45:AJ47" si="29">AJ44+AF44</f>
        <v>721063.81855292746</v>
      </c>
      <c r="AK45" s="82">
        <f t="shared" ref="AK45:AK47" si="30">AK44+AG44</f>
        <v>459271.84044051135</v>
      </c>
      <c r="AL45" s="66"/>
      <c r="AM45" s="9" t="str">
        <f t="shared" ref="AM45:AM47" si="31">IF(A46=0,A45&amp;" - 1",A45&amp;" - "&amp;A46)</f>
        <v>4 - 5</v>
      </c>
      <c r="AN45" s="18">
        <f t="shared" ref="AN45:AN47" si="32">AN44+F44+F45</f>
        <v>-55.360000000102445</v>
      </c>
      <c r="AO45" s="18">
        <f t="shared" ref="AO45:AO47" si="33">AN45*G45</f>
        <v>164.41919999875753</v>
      </c>
      <c r="AP45" s="9" t="str">
        <f t="shared" ref="AP45:AP47" si="34">D45&amp;","&amp;C45</f>
        <v>459271.84,721063.81</v>
      </c>
    </row>
    <row r="46" spans="1:44" s="46" customFormat="1">
      <c r="A46" s="20">
        <f t="shared" si="2"/>
        <v>5</v>
      </c>
      <c r="B46" s="44"/>
      <c r="C46" s="60">
        <v>721060.75</v>
      </c>
      <c r="D46" s="60">
        <v>459274.81</v>
      </c>
      <c r="E46" s="79"/>
      <c r="F46" s="72">
        <f t="shared" si="3"/>
        <v>27</v>
      </c>
      <c r="G46" s="72">
        <f t="shared" si="4"/>
        <v>0.28999999997904524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27.001557362492775</v>
      </c>
      <c r="N46" s="22">
        <f t="shared" si="11"/>
        <v>1.0740327738694957E-2</v>
      </c>
      <c r="O46" s="22">
        <f t="shared" si="12"/>
        <v>0.61537545001450833</v>
      </c>
      <c r="P46" s="24" t="str">
        <f t="shared" si="13"/>
        <v>00</v>
      </c>
      <c r="Q46" s="25" t="str">
        <f t="shared" si="14"/>
        <v>37</v>
      </c>
      <c r="R46" s="23" t="str">
        <f t="shared" si="15"/>
        <v>S</v>
      </c>
      <c r="S46" s="25" t="str">
        <f t="shared" si="16"/>
        <v>00</v>
      </c>
      <c r="T46" s="25" t="str">
        <f t="shared" si="17"/>
        <v>37</v>
      </c>
      <c r="U46" s="24" t="str">
        <f t="shared" si="18"/>
        <v>W</v>
      </c>
      <c r="V46" s="44"/>
      <c r="W46" s="22">
        <f t="shared" si="19"/>
        <v>0.6166666666666667</v>
      </c>
      <c r="X46" s="22">
        <f t="shared" si="20"/>
        <v>0.6166666666666667</v>
      </c>
      <c r="Y46" s="22">
        <f t="shared" si="21"/>
        <v>1.0762863720631699E-2</v>
      </c>
      <c r="Z46" s="64"/>
      <c r="AA46" s="58">
        <f t="shared" si="22"/>
        <v>-26.999993457708985</v>
      </c>
      <c r="AB46" s="58">
        <f t="shared" si="23"/>
        <v>-0.29060847141764451</v>
      </c>
      <c r="AC46" s="64"/>
      <c r="AD46" s="82">
        <f t="shared" si="24"/>
        <v>-7.515923266613587E-4</v>
      </c>
      <c r="AE46" s="82">
        <f t="shared" si="25"/>
        <v>3.0608260036136506E-4</v>
      </c>
      <c r="AF46" s="22">
        <f t="shared" si="26"/>
        <v>-26.999241865382324</v>
      </c>
      <c r="AG46" s="22">
        <f t="shared" si="27"/>
        <v>-0.29091455401800587</v>
      </c>
      <c r="AH46" s="64"/>
      <c r="AI46" s="25">
        <f t="shared" si="28"/>
        <v>5</v>
      </c>
      <c r="AJ46" s="82">
        <f t="shared" si="29"/>
        <v>721060.75893586781</v>
      </c>
      <c r="AK46" s="82">
        <f t="shared" si="30"/>
        <v>459274.81066439732</v>
      </c>
      <c r="AL46" s="66"/>
      <c r="AM46" s="9" t="str">
        <f t="shared" si="31"/>
        <v>5 - 6</v>
      </c>
      <c r="AN46" s="18">
        <f t="shared" si="32"/>
        <v>-25.300000000046566</v>
      </c>
      <c r="AO46" s="18">
        <f t="shared" si="33"/>
        <v>-7.336999999483349</v>
      </c>
      <c r="AP46" s="9" t="str">
        <f t="shared" si="34"/>
        <v>459274.81,721060.75</v>
      </c>
    </row>
    <row r="47" spans="1:44" s="46" customFormat="1">
      <c r="A47" s="20">
        <f t="shared" si="2"/>
        <v>6</v>
      </c>
      <c r="B47" s="44"/>
      <c r="C47" s="60">
        <v>721033.75</v>
      </c>
      <c r="D47" s="60">
        <v>459274.52</v>
      </c>
      <c r="E47" s="79"/>
      <c r="F47" s="72">
        <f t="shared" si="3"/>
        <v>-0.84999999997671694</v>
      </c>
      <c r="G47" s="72">
        <f t="shared" si="4"/>
        <v>42.39000000001397</v>
      </c>
      <c r="H47" s="76" t="str">
        <f t="shared" si="5"/>
        <v/>
      </c>
      <c r="I47" s="76">
        <f t="shared" si="6"/>
        <v>0</v>
      </c>
      <c r="J47" s="76" t="str">
        <f t="shared" si="7"/>
        <v/>
      </c>
      <c r="K47" s="76">
        <f t="shared" si="8"/>
        <v>0</v>
      </c>
      <c r="L47" s="76" t="str">
        <f t="shared" si="9"/>
        <v/>
      </c>
      <c r="M47" s="22">
        <f t="shared" si="10"/>
        <v>42.398521200640296</v>
      </c>
      <c r="N47" s="22">
        <f t="shared" si="11"/>
        <v>-1.5507471145946972</v>
      </c>
      <c r="O47" s="22">
        <f t="shared" si="12"/>
        <v>88.851264758366369</v>
      </c>
      <c r="P47" s="24" t="str">
        <f t="shared" si="13"/>
        <v>88</v>
      </c>
      <c r="Q47" s="25" t="str">
        <f t="shared" si="14"/>
        <v>51</v>
      </c>
      <c r="R47" s="23" t="str">
        <f t="shared" si="15"/>
        <v>N</v>
      </c>
      <c r="S47" s="25" t="str">
        <f t="shared" si="16"/>
        <v>88</v>
      </c>
      <c r="T47" s="25" t="str">
        <f t="shared" si="17"/>
        <v>51</v>
      </c>
      <c r="U47" s="24" t="str">
        <f t="shared" si="18"/>
        <v>W</v>
      </c>
      <c r="V47" s="44"/>
      <c r="W47" s="22">
        <f t="shared" si="19"/>
        <v>88.85</v>
      </c>
      <c r="X47" s="22">
        <f t="shared" si="20"/>
        <v>91.15</v>
      </c>
      <c r="Y47" s="22">
        <f t="shared" si="21"/>
        <v>1.5908676131928314</v>
      </c>
      <c r="Z47" s="64"/>
      <c r="AA47" s="58">
        <f t="shared" si="22"/>
        <v>0.85093572501155357</v>
      </c>
      <c r="AB47" s="58">
        <f t="shared" si="23"/>
        <v>-42.389981226618204</v>
      </c>
      <c r="AC47" s="64"/>
      <c r="AD47" s="82">
        <f t="shared" si="24"/>
        <v>-1.1801690831527759E-3</v>
      </c>
      <c r="AE47" s="82">
        <f t="shared" si="25"/>
        <v>4.8061856012035503E-4</v>
      </c>
      <c r="AF47" s="22">
        <f t="shared" si="26"/>
        <v>0.85211589409470634</v>
      </c>
      <c r="AG47" s="22">
        <f t="shared" si="27"/>
        <v>-42.390461845178322</v>
      </c>
      <c r="AH47" s="64"/>
      <c r="AI47" s="25">
        <f t="shared" si="28"/>
        <v>6</v>
      </c>
      <c r="AJ47" s="82">
        <f t="shared" si="29"/>
        <v>721033.75969400245</v>
      </c>
      <c r="AK47" s="82">
        <f t="shared" si="30"/>
        <v>459274.51974984328</v>
      </c>
      <c r="AL47" s="66"/>
      <c r="AM47" s="9" t="str">
        <f t="shared" si="31"/>
        <v>6 - 1</v>
      </c>
      <c r="AN47" s="18">
        <f t="shared" si="32"/>
        <v>0.84999999997671694</v>
      </c>
      <c r="AO47" s="18">
        <f t="shared" si="33"/>
        <v>36.031499999024902</v>
      </c>
      <c r="AP47" s="9" t="str">
        <f t="shared" si="34"/>
        <v>459274.52,721033.75</v>
      </c>
    </row>
  </sheetData>
  <mergeCells count="30"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topLeftCell="A4" workbookViewId="0">
      <selection activeCell="D23" sqref="D23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8" t="s">
        <v>48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6" t="s">
        <v>74</v>
      </c>
      <c r="D7" s="127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6" t="s">
        <v>70</v>
      </c>
      <c r="D8" s="127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6" t="s">
        <v>58</v>
      </c>
      <c r="D9" s="127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6" t="s">
        <v>60</v>
      </c>
      <c r="D10" s="127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6" t="s">
        <v>61</v>
      </c>
      <c r="D11" s="127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6" t="s">
        <v>62</v>
      </c>
      <c r="D12" s="127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6" t="s">
        <v>63</v>
      </c>
      <c r="D13" s="127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6" t="s">
        <v>64</v>
      </c>
      <c r="D14" s="127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6" t="s">
        <v>65</v>
      </c>
      <c r="D15" s="127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6" t="s">
        <v>72</v>
      </c>
      <c r="D16" s="127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6" t="s">
        <v>75</v>
      </c>
      <c r="D19" s="127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5" t="s">
        <v>16</v>
      </c>
      <c r="B28" s="125"/>
      <c r="C28" s="33">
        <f>ABS(SUM(AO42:AO65536))</f>
        <v>2551.3106999987108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2" t="s">
        <v>17</v>
      </c>
      <c r="B29" s="122"/>
      <c r="C29" s="32">
        <f>ABS(C28/2)</f>
        <v>1275.6553499993554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2">
        <f>SQRT(AA40^2+AB40^2)</f>
        <v>4.5106415270755656E-3</v>
      </c>
      <c r="C32" s="12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4">
        <f>M40/B32</f>
        <v>32158.3740470464</v>
      </c>
      <c r="C33" s="124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2" t="str">
        <f>"1 : "&amp;TEXT(B35,"00")</f>
        <v>1 : 32000</v>
      </c>
      <c r="C34" s="12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3">
        <f>ROUND(B33,2-LEN(INT(B33)))</f>
        <v>32000</v>
      </c>
      <c r="C35" s="123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5" t="s">
        <v>9</v>
      </c>
      <c r="B38" s="88"/>
      <c r="C38" s="117" t="s">
        <v>7</v>
      </c>
      <c r="D38" s="11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19" t="s">
        <v>8</v>
      </c>
      <c r="N38" s="119"/>
      <c r="O38" s="119"/>
      <c r="P38" s="119"/>
      <c r="Q38" s="119"/>
      <c r="R38" s="119"/>
      <c r="S38" s="119"/>
      <c r="T38" s="119"/>
      <c r="U38" s="119"/>
      <c r="V38" s="120"/>
      <c r="W38" s="59"/>
      <c r="X38" s="59" t="s">
        <v>33</v>
      </c>
      <c r="Y38" s="59" t="s">
        <v>34</v>
      </c>
      <c r="Z38" s="80"/>
      <c r="AA38" s="115" t="s">
        <v>30</v>
      </c>
      <c r="AB38" s="115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4"/>
      <c r="AL38" s="65"/>
      <c r="AM38" s="113" t="s">
        <v>18</v>
      </c>
      <c r="AN38" s="118"/>
      <c r="AO38" s="114"/>
      <c r="AP38" s="109" t="s">
        <v>56</v>
      </c>
    </row>
    <row r="39" spans="1:44">
      <c r="A39" s="116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8"/>
      <c r="P39" s="118"/>
      <c r="Q39" s="114"/>
      <c r="R39" s="113" t="s">
        <v>24</v>
      </c>
      <c r="S39" s="118"/>
      <c r="T39" s="118"/>
      <c r="U39" s="114"/>
      <c r="V39" s="121"/>
      <c r="W39" s="59"/>
      <c r="X39" s="59"/>
      <c r="Y39" s="59"/>
      <c r="Z39" s="81"/>
      <c r="AA39" s="116"/>
      <c r="AB39" s="116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9"/>
    </row>
    <row r="40" spans="1:44" s="11" customFormat="1">
      <c r="A40" s="110" t="s">
        <v>25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51">
        <f>SUM(M42:M65536)</f>
        <v>145.05489741983661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-4.3840385576423557E-3</v>
      </c>
      <c r="AB40" s="91">
        <f>SUM(AB42:AB65536)</f>
        <v>-1.0611752498450588E-3</v>
      </c>
      <c r="AC40" s="91"/>
      <c r="AD40" s="91">
        <f>SUM(AD42:AD65536)</f>
        <v>-4.3840385576423557E-3</v>
      </c>
      <c r="AE40" s="91">
        <f>SUM(AE42:AE65536)</f>
        <v>-1.0611752498450588E-3</v>
      </c>
      <c r="AF40" s="91">
        <f>SUM(AF42:AF65536)</f>
        <v>0</v>
      </c>
      <c r="AG40" s="91">
        <f>SUM(AG42:AG65536)</f>
        <v>-1.1102230246251565E-15</v>
      </c>
      <c r="AH40" s="92"/>
      <c r="AI40" s="93">
        <v>1</v>
      </c>
      <c r="AJ40" s="92">
        <f>AJ44+AF44</f>
        <v>721004.63094004488</v>
      </c>
      <c r="AK40" s="92">
        <f>AK44+AG44</f>
        <v>459231.52725137753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194.02000000001863</v>
      </c>
      <c r="G41" s="72">
        <f>IF(D42=0,D41-$D$41,D41-D42)</f>
        <v>3218.0899999999674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3223.933468373657</v>
      </c>
      <c r="N41" s="36">
        <f>IF(F41=0,,ATAN(G41/F41))</f>
        <v>1.5105787977549139</v>
      </c>
      <c r="O41" s="36">
        <f>ABS(DEGREES(N41))</f>
        <v>86.549789733302518</v>
      </c>
      <c r="P41" s="37" t="str">
        <f>TEXT(INT(O41),"00")</f>
        <v>86</v>
      </c>
      <c r="Q41" s="38" t="str">
        <f>TEXT((O41-P41)*60,"00")</f>
        <v>33</v>
      </c>
      <c r="R41" s="39" t="str">
        <f>IF(L41="",IF(F41&gt;0,"S","N"),"")</f>
        <v>S</v>
      </c>
      <c r="S41" s="25" t="str">
        <f>IF(L41="",IF(INT(Q41)=60,INT(P41+1),P41),"due")</f>
        <v>86</v>
      </c>
      <c r="T41" s="38" t="str">
        <f>IF(L41="",IF(INT(Q41)=60,"00",Q41),L41)</f>
        <v>33</v>
      </c>
      <c r="U41" s="40" t="str">
        <f>IF(L41="",IF(G41&gt;0,"W","E"),"")</f>
        <v>W</v>
      </c>
      <c r="V41" s="41"/>
      <c r="W41" s="22">
        <f>IF(S41="due",90*(I41+K41),S41+T41/60)</f>
        <v>86.55</v>
      </c>
      <c r="X41" s="22">
        <f>IF(R41="",W41,IF(R41="N",IF(U41="E",180+W41,180-W41),IF(U41="E",360-W41,W41)))</f>
        <v>86.55</v>
      </c>
      <c r="Y41" s="22">
        <f>RADIANS(X41)</f>
        <v>1.5105824676010922</v>
      </c>
      <c r="Z41" s="64"/>
      <c r="AA41" s="58">
        <f>-M41*COS(Y41)</f>
        <v>-194.00819010342406</v>
      </c>
      <c r="AB41" s="58">
        <f>-M41*SIN(Y41)</f>
        <v>-3218.0907120018524</v>
      </c>
      <c r="AC41" s="64"/>
      <c r="AD41" s="22">
        <v>0</v>
      </c>
      <c r="AE41" s="22">
        <v>0</v>
      </c>
      <c r="AF41" s="22">
        <f t="shared" ref="AF41:AG43" si="0">AA41-AD41</f>
        <v>-194.00819010342406</v>
      </c>
      <c r="AG41" s="22">
        <f t="shared" si="0"/>
        <v>-3218.0907120018524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721034.6</v>
      </c>
      <c r="D42" s="60">
        <v>459232.13</v>
      </c>
      <c r="E42" s="79"/>
      <c r="F42" s="72">
        <f>IF(C43=0,C42-$C$42,C42-C43)</f>
        <v>0.84999999997671694</v>
      </c>
      <c r="G42" s="72">
        <f>IF(D43=0,D42-$D$42,D42-D43)</f>
        <v>-42.39000000001397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42.398521200640296</v>
      </c>
      <c r="N42" s="36">
        <f>IF(F42=0,,ATAN(G42/F42))</f>
        <v>-1.5507471145946972</v>
      </c>
      <c r="O42" s="36">
        <f>ABS(DEGREES(N42))</f>
        <v>88.851264758366369</v>
      </c>
      <c r="P42" s="37" t="str">
        <f>TEXT(INT(O42),"00")</f>
        <v>88</v>
      </c>
      <c r="Q42" s="38" t="str">
        <f>TEXT((O42-P42)*60,"00")</f>
        <v>51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51</v>
      </c>
      <c r="U42" s="40" t="str">
        <f>IF(L42="",IF(G42&gt;0,"W","E"),"")</f>
        <v>E</v>
      </c>
      <c r="V42" s="44"/>
      <c r="W42" s="22">
        <f>IF(S42="due",90*(I42+K42),S42+T42/60)</f>
        <v>88.85</v>
      </c>
      <c r="X42" s="22">
        <f>IF(R42="",W42,IF(R42="N",IF(U42="E",180+W42,180-W42),IF(U42="E",360-W42,W42)))</f>
        <v>271.14999999999998</v>
      </c>
      <c r="Y42" s="22">
        <f>RADIANS(X42)</f>
        <v>4.7324602667826241</v>
      </c>
      <c r="Z42" s="64"/>
      <c r="AA42" s="58">
        <f>-M42*COS(Y42)</f>
        <v>-0.85093572501152959</v>
      </c>
      <c r="AB42" s="58">
        <f>-M42*SIN(Y42)</f>
        <v>42.389981226618204</v>
      </c>
      <c r="AC42" s="64"/>
      <c r="AD42" s="82">
        <f>$AA$40/$M$40*M42</f>
        <v>-1.2814234819844479E-3</v>
      </c>
      <c r="AE42" s="82">
        <f>$AB$40/$M$40*M42</f>
        <v>-3.1017402465170188E-4</v>
      </c>
      <c r="AF42" s="22">
        <f t="shared" si="0"/>
        <v>-0.84965430152954513</v>
      </c>
      <c r="AG42" s="22">
        <f t="shared" si="0"/>
        <v>42.390291400642859</v>
      </c>
      <c r="AH42" s="63"/>
      <c r="AI42" s="38">
        <f>A42</f>
        <v>1</v>
      </c>
      <c r="AJ42" s="82">
        <f t="shared" ref="AJ42:AK44" si="1">AJ41+AF41</f>
        <v>721034.61180989654</v>
      </c>
      <c r="AK42" s="82">
        <f t="shared" si="1"/>
        <v>459232.12928799813</v>
      </c>
      <c r="AL42" s="66"/>
      <c r="AM42" s="9" t="str">
        <f>IF(A43=0,A42&amp;" - 1",A42&amp;" - "&amp;A43)</f>
        <v>1 - 2</v>
      </c>
      <c r="AN42" s="18">
        <f>F42</f>
        <v>0.84999999997671694</v>
      </c>
      <c r="AO42" s="18">
        <f>AN42*G42</f>
        <v>-36.031499999024902</v>
      </c>
      <c r="AP42" s="9" t="str">
        <f>D42&amp;","&amp;C42</f>
        <v>459232.13,721034.6</v>
      </c>
    </row>
    <row r="43" spans="1:44">
      <c r="A43" s="20">
        <f>A42+1</f>
        <v>2</v>
      </c>
      <c r="B43" s="44"/>
      <c r="C43" s="60">
        <v>721033.75</v>
      </c>
      <c r="D43" s="60">
        <v>459274.52</v>
      </c>
      <c r="E43" s="79"/>
      <c r="F43" s="72">
        <f>IF(C44=0,C43-$C$42,C43-C44)</f>
        <v>29.989999999990687</v>
      </c>
      <c r="G43" s="72">
        <f>IF(D44=0,D43-$D$42,D43-D44)</f>
        <v>0.32000000000698492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29.991707187145014</v>
      </c>
      <c r="N43" s="36">
        <f>IF(F43=0,,ATAN(G43/F43))</f>
        <v>1.0669818487676504E-2</v>
      </c>
      <c r="O43" s="36">
        <f>ABS(DEGREES(N43))</f>
        <v>0.61133556751452245</v>
      </c>
      <c r="P43" s="37" t="str">
        <f>TEXT(INT(O43),"00")</f>
        <v>00</v>
      </c>
      <c r="Q43" s="38" t="str">
        <f>TEXT((O43-P43)*60,"00")</f>
        <v>37</v>
      </c>
      <c r="R43" s="39" t="str">
        <f>IF(L43="",IF(F43&gt;0,"S","N"),"")</f>
        <v>S</v>
      </c>
      <c r="S43" s="25" t="str">
        <f>IF(L43="",IF(INT(Q43)=60,INT(P43+1),P43),"due")</f>
        <v>00</v>
      </c>
      <c r="T43" s="38" t="str">
        <f>IF(L43="",IF(INT(Q43)=60,"00",Q43),L43)</f>
        <v>37</v>
      </c>
      <c r="U43" s="40" t="str">
        <f>IF(L43="",IF(G43&gt;0,"W","E"),"")</f>
        <v>W</v>
      </c>
      <c r="V43" s="44"/>
      <c r="W43" s="22">
        <f>IF(S43="due",90*(I43+K43),S43+T43/60)</f>
        <v>0.6166666666666667</v>
      </c>
      <c r="X43" s="22">
        <f>IF(R43="",W43,IF(R43="N",IF(U43="E",180+W43,180-W43),IF(U43="E",360-W43,W43)))</f>
        <v>0.6166666666666667</v>
      </c>
      <c r="Y43" s="22">
        <f>RADIANS(X43)</f>
        <v>1.0762863720631699E-2</v>
      </c>
      <c r="Z43" s="64"/>
      <c r="AA43" s="58">
        <f>-M43*COS(Y43)</f>
        <v>-29.98997009569824</v>
      </c>
      <c r="AB43" s="58">
        <f>-M43*SIN(Y43)</f>
        <v>-0.32279042515409756</v>
      </c>
      <c r="AC43" s="64"/>
      <c r="AD43" s="82">
        <f>$AA$40/$M$40*M43</f>
        <v>-9.0644854504569273E-4</v>
      </c>
      <c r="AE43" s="82">
        <f>$AB$40/$M$40*M43</f>
        <v>-2.1940974026876333E-4</v>
      </c>
      <c r="AF43" s="22">
        <f t="shared" si="0"/>
        <v>-29.989063647153195</v>
      </c>
      <c r="AG43" s="22">
        <f t="shared" si="0"/>
        <v>-0.32257101541382882</v>
      </c>
      <c r="AH43" s="64"/>
      <c r="AI43" s="25">
        <f>A43</f>
        <v>2</v>
      </c>
      <c r="AJ43" s="82">
        <f t="shared" si="1"/>
        <v>721033.762155595</v>
      </c>
      <c r="AK43" s="82">
        <f t="shared" si="1"/>
        <v>459274.5195793988</v>
      </c>
      <c r="AL43" s="66"/>
      <c r="AM43" s="9" t="str">
        <f>IF(A44=0,A43&amp;" - 1",A43&amp;" - "&amp;A44)</f>
        <v>2 - 3</v>
      </c>
      <c r="AN43" s="18">
        <f>AN42+F42+F43</f>
        <v>31.689999999944121</v>
      </c>
      <c r="AO43" s="18">
        <f>AN43*G43</f>
        <v>10.140800000203471</v>
      </c>
      <c r="AP43" s="9" t="str">
        <f>D43&amp;","&amp;C43</f>
        <v>459274.52,721033.75</v>
      </c>
    </row>
    <row r="44" spans="1:44" s="46" customFormat="1">
      <c r="A44" s="20">
        <f>A43+1</f>
        <v>3</v>
      </c>
      <c r="B44" s="44"/>
      <c r="C44" s="60">
        <v>721003.76</v>
      </c>
      <c r="D44" s="60">
        <v>459274.2</v>
      </c>
      <c r="E44" s="79"/>
      <c r="F44" s="72">
        <f>IF(C45=0,C44-$C$42,C44-C45)</f>
        <v>-0.85999999998603016</v>
      </c>
      <c r="G44" s="72">
        <f>IF(D45=0,D44-$D$42,D44-D45)</f>
        <v>42.669999999983702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42.678665630483167</v>
      </c>
      <c r="N44" s="22">
        <f>IF(F44=0,,ATAN(G44/F44))</f>
        <v>-1.5506443797308485</v>
      </c>
      <c r="O44" s="22">
        <f>ABS(DEGREES(N44))</f>
        <v>88.845378484258987</v>
      </c>
      <c r="P44" s="24" t="str">
        <f>TEXT(INT(O44),"00")</f>
        <v>88</v>
      </c>
      <c r="Q44" s="25" t="str">
        <f>TEXT((O44-P44)*60,"00")</f>
        <v>51</v>
      </c>
      <c r="R44" s="23" t="str">
        <f>IF(L44="",IF(F44&gt;0,"S","N"),"")</f>
        <v>N</v>
      </c>
      <c r="S44" s="25" t="str">
        <f>IF(L44="",IF(INT(Q44)=60,INT(P44+1),P44),"due")</f>
        <v>88</v>
      </c>
      <c r="T44" s="25" t="str">
        <f>IF(L44="",IF(INT(Q44)=60,"00",Q44),L44)</f>
        <v>51</v>
      </c>
      <c r="U44" s="24" t="str">
        <f>IF(L44="",IF(G44&gt;0,"W","E"),"")</f>
        <v>W</v>
      </c>
      <c r="V44" s="44"/>
      <c r="W44" s="22">
        <f>IF(S44="due",90*(I44+K44),S44+T44/60)</f>
        <v>88.85</v>
      </c>
      <c r="X44" s="22">
        <f>IF(R44="",W44,IF(R44="N",IF(U44="E",180+W44,180-W44),IF(U44="E",360-W44,W44)))</f>
        <v>91.15</v>
      </c>
      <c r="Y44" s="22">
        <f>RADIANS(X44)</f>
        <v>1.5908676131928314</v>
      </c>
      <c r="Z44" s="64"/>
      <c r="AA44" s="58">
        <f>-M44*COS(Y44)</f>
        <v>0.85655820656906345</v>
      </c>
      <c r="AB44" s="58">
        <f>-M44*SIN(Y44)</f>
        <v>-42.670069229347916</v>
      </c>
      <c r="AC44" s="64"/>
      <c r="AD44" s="82">
        <f>$AA$40/$M$40*M44</f>
        <v>-1.2898903728236117E-3</v>
      </c>
      <c r="AE44" s="82">
        <f>$AB$40/$M$40*M44</f>
        <v>-3.1222347172738923E-4</v>
      </c>
      <c r="AF44" s="22">
        <f>AA44-AD44</f>
        <v>0.85784809694188702</v>
      </c>
      <c r="AG44" s="22">
        <f>AB44-AE44</f>
        <v>-42.669757005876193</v>
      </c>
      <c r="AH44" s="64"/>
      <c r="AI44" s="25">
        <f>A44</f>
        <v>3</v>
      </c>
      <c r="AJ44" s="82">
        <f t="shared" si="1"/>
        <v>721003.77309194789</v>
      </c>
      <c r="AK44" s="82">
        <f t="shared" si="1"/>
        <v>459274.1970083834</v>
      </c>
      <c r="AL44" s="66"/>
      <c r="AM44" s="9" t="str">
        <f>IF(A45=0,A44&amp;" - 1",A44&amp;" - "&amp;A45)</f>
        <v>3 - 4</v>
      </c>
      <c r="AN44" s="18">
        <f>AN43+F43+F44</f>
        <v>60.819999999948777</v>
      </c>
      <c r="AO44" s="18">
        <f>AN44*G44</f>
        <v>2595.1893999968229</v>
      </c>
      <c r="AP44" s="9" t="str">
        <f>D44&amp;","&amp;C44</f>
        <v>459274.2,721003.76</v>
      </c>
    </row>
    <row r="45" spans="1:44" s="46" customFormat="1">
      <c r="A45" s="20">
        <f>A44+1</f>
        <v>4</v>
      </c>
      <c r="B45" s="44"/>
      <c r="C45" s="60">
        <v>721004.62</v>
      </c>
      <c r="D45" s="60">
        <v>459231.53</v>
      </c>
      <c r="E45" s="79"/>
      <c r="F45" s="72">
        <f>IF(C46=0,C45-$C$42,C45-C46)</f>
        <v>-29.979999999981374</v>
      </c>
      <c r="G45" s="72">
        <f>IF(D46=0,D45-$D$42,D45-D46)</f>
        <v>-0.59999999997671694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29.986003401568126</v>
      </c>
      <c r="N45" s="22">
        <f>IF(F45=0,,ATAN(G45/F45))</f>
        <v>2.0010670862223152E-2</v>
      </c>
      <c r="O45" s="22">
        <f>ABS(DEGREES(N45))</f>
        <v>1.1465269856307987</v>
      </c>
      <c r="P45" s="24" t="str">
        <f>TEXT(INT(O45),"00")</f>
        <v>01</v>
      </c>
      <c r="Q45" s="25" t="str">
        <f>TEXT((O45-P45)*60,"00")</f>
        <v>09</v>
      </c>
      <c r="R45" s="23" t="str">
        <f>IF(L45="",IF(F45&gt;0,"S","N"),"")</f>
        <v>N</v>
      </c>
      <c r="S45" s="25" t="str">
        <f>IF(L45="",IF(INT(Q45)=60,INT(P45+1),P45),"due")</f>
        <v>01</v>
      </c>
      <c r="T45" s="25" t="str">
        <f>IF(L45="",IF(INT(Q45)=60,"00",Q45),L45)</f>
        <v>09</v>
      </c>
      <c r="U45" s="24" t="str">
        <f>IF(L45="",IF(G45&gt;0,"W","E"),"")</f>
        <v>E</v>
      </c>
      <c r="V45" s="44"/>
      <c r="W45" s="22">
        <f>IF(S45="due",90*(I45+K45),S45+T45/60)</f>
        <v>1.1499999999999999</v>
      </c>
      <c r="X45" s="22">
        <f>IF(R45="",W45,IF(R45="N",IF(U45="E",180+W45,180-W45),IF(U45="E",360-W45,W45)))</f>
        <v>181.15</v>
      </c>
      <c r="Y45" s="22">
        <f>RADIANS(X45)</f>
        <v>3.161663939987728</v>
      </c>
      <c r="Z45" s="64"/>
      <c r="AA45" s="58">
        <f>-M45*COS(Y45)</f>
        <v>29.979963575583064</v>
      </c>
      <c r="AB45" s="58">
        <f>-M45*SIN(Y45)</f>
        <v>0.6018172526339638</v>
      </c>
      <c r="AC45" s="64"/>
      <c r="AD45" s="82">
        <f>$AA$40/$M$40*M45</f>
        <v>-9.0627615778860328E-4</v>
      </c>
      <c r="AE45" s="82">
        <f>$AB$40/$M$40*M45</f>
        <v>-2.1936801319720435E-4</v>
      </c>
      <c r="AF45" s="22">
        <f>AA45-AD45</f>
        <v>29.980869851740852</v>
      </c>
      <c r="AG45" s="22">
        <f>AB45-AE45</f>
        <v>0.60203662064716101</v>
      </c>
      <c r="AH45" s="64"/>
      <c r="AI45" s="25">
        <f>A45</f>
        <v>4</v>
      </c>
      <c r="AJ45" s="82">
        <f t="shared" ref="AJ45" si="2">AJ44+AF44</f>
        <v>721004.63094004488</v>
      </c>
      <c r="AK45" s="82">
        <f t="shared" ref="AK45" si="3">AK44+AG44</f>
        <v>459231.52725137753</v>
      </c>
      <c r="AL45" s="66"/>
      <c r="AM45" s="9" t="str">
        <f>IF(A46=0,A45&amp;" - 1",A45&amp;" - "&amp;A46)</f>
        <v>4 - 1</v>
      </c>
      <c r="AN45" s="18">
        <f>AN44+F44+F45</f>
        <v>29.979999999981374</v>
      </c>
      <c r="AO45" s="18">
        <f>AN45*G45</f>
        <v>-17.987999999290796</v>
      </c>
      <c r="AP45" s="9" t="str">
        <f>D45&amp;","&amp;C45</f>
        <v>459231.53,721004.62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topLeftCell="A3" workbookViewId="0">
      <selection activeCell="D29" sqref="D2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8" t="s">
        <v>48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6" t="s">
        <v>76</v>
      </c>
      <c r="D7" s="127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6" t="s">
        <v>77</v>
      </c>
      <c r="D8" s="127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6" t="s">
        <v>58</v>
      </c>
      <c r="D9" s="127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6" t="s">
        <v>60</v>
      </c>
      <c r="D10" s="127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6" t="s">
        <v>61</v>
      </c>
      <c r="D11" s="127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6" t="s">
        <v>62</v>
      </c>
      <c r="D12" s="127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6" t="s">
        <v>63</v>
      </c>
      <c r="D13" s="127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6" t="s">
        <v>64</v>
      </c>
      <c r="D14" s="127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6" t="s">
        <v>65</v>
      </c>
      <c r="D15" s="127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6" t="s">
        <v>66</v>
      </c>
      <c r="D16" s="127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6" t="s">
        <v>78</v>
      </c>
      <c r="D19" s="127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6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5" t="s">
        <v>16</v>
      </c>
      <c r="B28" s="125"/>
      <c r="C28" s="33">
        <f>ABS(SUM(AO42:AO65536))</f>
        <v>1715.5981000012396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2" t="s">
        <v>17</v>
      </c>
      <c r="B29" s="122"/>
      <c r="C29" s="32">
        <f>ABS(C28/2)</f>
        <v>857.79905000061979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2">
        <f>SQRT(AA40^2+AB40^2)</f>
        <v>8.0661987269291819E-3</v>
      </c>
      <c r="C32" s="12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4">
        <f>M40/B32</f>
        <v>15192.056578778411</v>
      </c>
      <c r="C33" s="124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2" t="str">
        <f>"1 : "&amp;TEXT(B35,"00")</f>
        <v>1 : 15000</v>
      </c>
      <c r="C34" s="12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3">
        <f>ROUND(B33,2-LEN(INT(B33)))</f>
        <v>15000</v>
      </c>
      <c r="C35" s="123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5" t="s">
        <v>9</v>
      </c>
      <c r="B38" s="88"/>
      <c r="C38" s="117" t="s">
        <v>7</v>
      </c>
      <c r="D38" s="11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19" t="s">
        <v>8</v>
      </c>
      <c r="N38" s="119"/>
      <c r="O38" s="119"/>
      <c r="P38" s="119"/>
      <c r="Q38" s="119"/>
      <c r="R38" s="119"/>
      <c r="S38" s="119"/>
      <c r="T38" s="119"/>
      <c r="U38" s="119"/>
      <c r="V38" s="120"/>
      <c r="W38" s="59"/>
      <c r="X38" s="59" t="s">
        <v>33</v>
      </c>
      <c r="Y38" s="59" t="s">
        <v>34</v>
      </c>
      <c r="Z38" s="80"/>
      <c r="AA38" s="115" t="s">
        <v>30</v>
      </c>
      <c r="AB38" s="115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4"/>
      <c r="AL38" s="65"/>
      <c r="AM38" s="113" t="s">
        <v>18</v>
      </c>
      <c r="AN38" s="118"/>
      <c r="AO38" s="114"/>
      <c r="AP38" s="109" t="s">
        <v>56</v>
      </c>
    </row>
    <row r="39" spans="1:44">
      <c r="A39" s="116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8"/>
      <c r="P39" s="118"/>
      <c r="Q39" s="114"/>
      <c r="R39" s="113" t="s">
        <v>24</v>
      </c>
      <c r="S39" s="118"/>
      <c r="T39" s="118"/>
      <c r="U39" s="114"/>
      <c r="V39" s="121"/>
      <c r="W39" s="59"/>
      <c r="X39" s="59"/>
      <c r="Y39" s="59"/>
      <c r="Z39" s="81"/>
      <c r="AA39" s="116"/>
      <c r="AB39" s="116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9"/>
    </row>
    <row r="40" spans="1:44" s="11" customFormat="1">
      <c r="A40" s="110" t="s">
        <v>25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51">
        <f>SUM(M42:M65536)</f>
        <v>122.54214743517852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6.8808796744477263E-3</v>
      </c>
      <c r="AB40" s="91">
        <f>SUM(AB42:AB65536)</f>
        <v>4.2091634332829253E-3</v>
      </c>
      <c r="AC40" s="91"/>
      <c r="AD40" s="91">
        <f>SUM(AD42:AD65536)</f>
        <v>6.8808796744477272E-3</v>
      </c>
      <c r="AE40" s="91">
        <f>SUM(AE42:AE65536)</f>
        <v>4.2091634332829253E-3</v>
      </c>
      <c r="AF40" s="91">
        <f>SUM(AF42:AF65536)</f>
        <v>0</v>
      </c>
      <c r="AG40" s="91">
        <f>SUM(AG42:AG65536)</f>
        <v>3.7747582837255322E-15</v>
      </c>
      <c r="AH40" s="92"/>
      <c r="AI40" s="93">
        <v>1</v>
      </c>
      <c r="AJ40" s="92">
        <f>AJ44+AF44</f>
        <v>720983.69886145485</v>
      </c>
      <c r="AK40" s="92">
        <f>AK44+AG44</f>
        <v>459270.98881303077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224</v>
      </c>
      <c r="G41" s="72">
        <f>IF(D42=0,D41-$D$41,D41-D42)</f>
        <v>3218.6899999999441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3226.4750605110276</v>
      </c>
      <c r="N41" s="36">
        <f>IF(F41=0,,ATAN(G41/F41))</f>
        <v>1.5013148243142289</v>
      </c>
      <c r="O41" s="36">
        <f>ABS(DEGREES(N41))</f>
        <v>86.019003153629981</v>
      </c>
      <c r="P41" s="37" t="str">
        <f>TEXT(INT(O41),"00")</f>
        <v>86</v>
      </c>
      <c r="Q41" s="38" t="str">
        <f>TEXT((O41-P41)*60,"00")</f>
        <v>01</v>
      </c>
      <c r="R41" s="39" t="str">
        <f>IF(L41="",IF(F41&gt;0,"S","N"),"")</f>
        <v>S</v>
      </c>
      <c r="S41" s="25" t="str">
        <f>IF(L41="",IF(INT(Q41)=60,INT(P41+1),P41),"due")</f>
        <v>86</v>
      </c>
      <c r="T41" s="38" t="str">
        <f>IF(L41="",IF(INT(Q41)=60,"00",Q41),L41)</f>
        <v>01</v>
      </c>
      <c r="U41" s="40" t="str">
        <f>IF(L41="",IF(G41&gt;0,"W","E"),"")</f>
        <v>W</v>
      </c>
      <c r="V41" s="41"/>
      <c r="W41" s="22">
        <f>IF(S41="due",90*(I41+K41),S41+T41/60)</f>
        <v>86.016666666666666</v>
      </c>
      <c r="X41" s="22">
        <f>IF(R41="",W41,IF(R41="N",IF(U41="E",180+W41,180-W41),IF(U41="E",360-W41,W41)))</f>
        <v>86.016666666666666</v>
      </c>
      <c r="Y41" s="22">
        <f>RADIANS(X41)</f>
        <v>1.5012740449237891</v>
      </c>
      <c r="Z41" s="64"/>
      <c r="AA41" s="58">
        <f>-M41*COS(Y41)</f>
        <v>-224.13125602992702</v>
      </c>
      <c r="AB41" s="58">
        <f>-M41*SIN(Y41)</f>
        <v>-3218.6808627402138</v>
      </c>
      <c r="AC41" s="64"/>
      <c r="AD41" s="22">
        <v>0</v>
      </c>
      <c r="AE41" s="22">
        <v>0</v>
      </c>
      <c r="AF41" s="22">
        <f t="shared" ref="AF41:AG43" si="0">AA41-AD41</f>
        <v>-224.13125602992702</v>
      </c>
      <c r="AG41" s="22">
        <f t="shared" si="0"/>
        <v>-3218.6808627402138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721004.62</v>
      </c>
      <c r="D42" s="60">
        <v>459231.53</v>
      </c>
      <c r="E42" s="79"/>
      <c r="F42" s="72">
        <f>IF(C43=0,C42-$C$42,C42-C43)</f>
        <v>0.85999999998603016</v>
      </c>
      <c r="G42" s="72">
        <f>IF(D43=0,D42-$D$42,D42-D43)</f>
        <v>-42.669999999983702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42.678665630483167</v>
      </c>
      <c r="N42" s="36">
        <f>IF(F42=0,,ATAN(G42/F42))</f>
        <v>-1.5506443797308485</v>
      </c>
      <c r="O42" s="36">
        <f>ABS(DEGREES(N42))</f>
        <v>88.845378484258987</v>
      </c>
      <c r="P42" s="37" t="str">
        <f>TEXT(INT(O42),"00")</f>
        <v>88</v>
      </c>
      <c r="Q42" s="38" t="str">
        <f>TEXT((O42-P42)*60,"00")</f>
        <v>51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51</v>
      </c>
      <c r="U42" s="40" t="str">
        <f>IF(L42="",IF(G42&gt;0,"W","E"),"")</f>
        <v>E</v>
      </c>
      <c r="V42" s="44"/>
      <c r="W42" s="22">
        <f>IF(S42="due",90*(I42+K42),S42+T42/60)</f>
        <v>88.85</v>
      </c>
      <c r="X42" s="22">
        <f>IF(R42="",W42,IF(R42="N",IF(U42="E",180+W42,180-W42),IF(U42="E",360-W42,W42)))</f>
        <v>271.14999999999998</v>
      </c>
      <c r="Y42" s="22">
        <f>RADIANS(X42)</f>
        <v>4.7324602667826241</v>
      </c>
      <c r="Z42" s="64"/>
      <c r="AA42" s="58">
        <f>-M42*COS(Y42)</f>
        <v>-0.85655820656903925</v>
      </c>
      <c r="AB42" s="58">
        <f>-M42*SIN(Y42)</f>
        <v>42.670069229347916</v>
      </c>
      <c r="AC42" s="64"/>
      <c r="AD42" s="82">
        <f>$AA$40/$M$40*M42</f>
        <v>2.3964551708601659E-3</v>
      </c>
      <c r="AE42" s="82">
        <f>$AB$40/$M$40*M42</f>
        <v>1.4659566729737943E-3</v>
      </c>
      <c r="AF42" s="22">
        <f t="shared" si="0"/>
        <v>-0.85895466173989943</v>
      </c>
      <c r="AG42" s="22">
        <f t="shared" si="0"/>
        <v>42.668603272674943</v>
      </c>
      <c r="AH42" s="63"/>
      <c r="AI42" s="38">
        <f>A42</f>
        <v>1</v>
      </c>
      <c r="AJ42" s="82">
        <f t="shared" ref="AJ42:AK44" si="1">AJ41+AF41</f>
        <v>721004.48874397005</v>
      </c>
      <c r="AK42" s="82">
        <f t="shared" si="1"/>
        <v>459231.53913725977</v>
      </c>
      <c r="AL42" s="66"/>
      <c r="AM42" s="9" t="str">
        <f>IF(A43=0,A42&amp;" - 1",A42&amp;" - "&amp;A43)</f>
        <v>1 - 2</v>
      </c>
      <c r="AN42" s="18">
        <f>F42</f>
        <v>0.85999999998603016</v>
      </c>
      <c r="AO42" s="18">
        <f>AN42*G42</f>
        <v>-36.69619999938989</v>
      </c>
      <c r="AP42" s="9" t="str">
        <f>D42&amp;","&amp;C42</f>
        <v>459231.53,721004.62</v>
      </c>
    </row>
    <row r="43" spans="1:44">
      <c r="A43" s="20">
        <f>A42+1</f>
        <v>2</v>
      </c>
      <c r="B43" s="44"/>
      <c r="C43" s="60">
        <v>721003.76</v>
      </c>
      <c r="D43" s="60">
        <v>459274.2</v>
      </c>
      <c r="E43" s="79"/>
      <c r="F43" s="72">
        <f>IF(C44=0,C43-$C$42,C43-C44)</f>
        <v>17</v>
      </c>
      <c r="G43" s="72">
        <f>IF(D44=0,D43-$D$42,D43-D44)</f>
        <v>0.19000000000232831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17.001061731550795</v>
      </c>
      <c r="N43" s="36">
        <f>IF(F43=0,,ATAN(G43/F43))</f>
        <v>1.1176005259246998E-2</v>
      </c>
      <c r="O43" s="36">
        <f>ABS(DEGREES(N43))</f>
        <v>0.6403379331708644</v>
      </c>
      <c r="P43" s="37" t="str">
        <f>TEXT(INT(O43),"00")</f>
        <v>00</v>
      </c>
      <c r="Q43" s="38" t="str">
        <f>TEXT((O43-P43)*60,"00")</f>
        <v>38</v>
      </c>
      <c r="R43" s="39" t="str">
        <f>IF(L43="",IF(F43&gt;0,"S","N"),"")</f>
        <v>S</v>
      </c>
      <c r="S43" s="25" t="str">
        <f>IF(L43="",IF(INT(Q43)=60,INT(P43+1),P43),"due")</f>
        <v>00</v>
      </c>
      <c r="T43" s="38" t="str">
        <f>IF(L43="",IF(INT(Q43)=60,"00",Q43),L43)</f>
        <v>38</v>
      </c>
      <c r="U43" s="40" t="str">
        <f>IF(L43="",IF(G43&gt;0,"W","E"),"")</f>
        <v>W</v>
      </c>
      <c r="V43" s="44"/>
      <c r="W43" s="22">
        <f>IF(S43="due",90*(I43+K43),S43+T43/60)</f>
        <v>0.6333333333333333</v>
      </c>
      <c r="X43" s="22">
        <f>IF(R43="",W43,IF(R43="N",IF(U43="E",180+W43,180-W43),IF(U43="E",360-W43,W43)))</f>
        <v>0.6333333333333333</v>
      </c>
      <c r="Y43" s="22">
        <f>RADIANS(X43)</f>
        <v>1.1053751929297421E-2</v>
      </c>
      <c r="Z43" s="64"/>
      <c r="AA43" s="58">
        <f>-M43*COS(Y43)</f>
        <v>-17.000023101092683</v>
      </c>
      <c r="AB43" s="58">
        <f>-M43*SIN(Y43)</f>
        <v>-0.18792169197850422</v>
      </c>
      <c r="AC43" s="64"/>
      <c r="AD43" s="82">
        <f>$AA$40/$M$40*M43</f>
        <v>9.5462877516928933E-4</v>
      </c>
      <c r="AE43" s="82">
        <f>$AB$40/$M$40*M43</f>
        <v>5.8396436544644954E-4</v>
      </c>
      <c r="AF43" s="22">
        <f t="shared" si="0"/>
        <v>-17.000977729867852</v>
      </c>
      <c r="AG43" s="22">
        <f t="shared" si="0"/>
        <v>-0.18850565634395067</v>
      </c>
      <c r="AH43" s="64"/>
      <c r="AI43" s="25">
        <f>A43</f>
        <v>2</v>
      </c>
      <c r="AJ43" s="82">
        <f t="shared" si="1"/>
        <v>721003.6297893083</v>
      </c>
      <c r="AK43" s="82">
        <f t="shared" si="1"/>
        <v>459274.20774053247</v>
      </c>
      <c r="AL43" s="66"/>
      <c r="AM43" s="9" t="str">
        <f>IF(A44=0,A43&amp;" - 1",A43&amp;" - "&amp;A44)</f>
        <v>2 - 3</v>
      </c>
      <c r="AN43" s="18">
        <f>AN42+F42+F43</f>
        <v>18.71999999997206</v>
      </c>
      <c r="AO43" s="18">
        <f>AN43*G43</f>
        <v>3.5568000000382773</v>
      </c>
      <c r="AP43" s="9" t="str">
        <f>D43&amp;","&amp;C43</f>
        <v>459274.2,721003.76</v>
      </c>
    </row>
    <row r="44" spans="1:44" s="46" customFormat="1">
      <c r="A44" s="20">
        <f>A43+1</f>
        <v>3</v>
      </c>
      <c r="B44" s="44"/>
      <c r="C44" s="60">
        <v>720986.76</v>
      </c>
      <c r="D44" s="60">
        <v>459274.01</v>
      </c>
      <c r="E44" s="79"/>
      <c r="F44" s="72">
        <f>IF(C45=0,C44-$C$42,C44-C45)</f>
        <v>2.9300000000512227</v>
      </c>
      <c r="G44" s="72">
        <f>IF(D45=0,D44-$D$42,D44-D45)</f>
        <v>3.0300000000279397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4.2149495845703155</v>
      </c>
      <c r="N44" s="22">
        <f>IF(F44=0,,ATAN(G44/F44))</f>
        <v>0.80217511265893338</v>
      </c>
      <c r="O44" s="22">
        <f>ABS(DEGREES(N44))</f>
        <v>45.961248385788217</v>
      </c>
      <c r="P44" s="24" t="str">
        <f>TEXT(INT(O44),"00")</f>
        <v>45</v>
      </c>
      <c r="Q44" s="25" t="str">
        <f>TEXT((O44-P44)*60,"00")</f>
        <v>58</v>
      </c>
      <c r="R44" s="23" t="str">
        <f>IF(L44="",IF(F44&gt;0,"S","N"),"")</f>
        <v>S</v>
      </c>
      <c r="S44" s="25" t="str">
        <f>IF(L44="",IF(INT(Q44)=60,INT(P44+1),P44),"due")</f>
        <v>45</v>
      </c>
      <c r="T44" s="25" t="str">
        <f>IF(L44="",IF(INT(Q44)=60,"00",Q44),L44)</f>
        <v>58</v>
      </c>
      <c r="U44" s="24" t="str">
        <f>IF(L44="",IF(G44&gt;0,"W","E"),"")</f>
        <v>W</v>
      </c>
      <c r="V44" s="44"/>
      <c r="W44" s="22">
        <f>IF(S44="due",90*(I44+K44),S44+T44/60)</f>
        <v>45.966666666666669</v>
      </c>
      <c r="X44" s="22">
        <f>IF(R44="",W44,IF(R44="N",IF(U44="E",180+W44,180-W44),IF(U44="E",360-W44,W44)))</f>
        <v>45.966666666666669</v>
      </c>
      <c r="Y44" s="22">
        <f>RADIANS(X44)</f>
        <v>0.80226967950006023</v>
      </c>
      <c r="Z44" s="64"/>
      <c r="AA44" s="58">
        <f>-M44*COS(Y44)</f>
        <v>-2.9297134494217025</v>
      </c>
      <c r="AB44" s="58">
        <f>-M44*SIN(Y44)</f>
        <v>-3.0302770673235586</v>
      </c>
      <c r="AC44" s="64"/>
      <c r="AD44" s="82">
        <f>$AA$40/$M$40*M44</f>
        <v>2.3667416911094482E-4</v>
      </c>
      <c r="AE44" s="82">
        <f>$AB$40/$M$40*M44</f>
        <v>1.4477803789009945E-4</v>
      </c>
      <c r="AF44" s="22">
        <f>AA44-AD44</f>
        <v>-2.9299501235908134</v>
      </c>
      <c r="AG44" s="22">
        <f>AB44-AE44</f>
        <v>-3.0304218453614489</v>
      </c>
      <c r="AH44" s="64"/>
      <c r="AI44" s="25">
        <f>A44</f>
        <v>3</v>
      </c>
      <c r="AJ44" s="82">
        <f t="shared" si="1"/>
        <v>720986.62881157838</v>
      </c>
      <c r="AK44" s="82">
        <f t="shared" si="1"/>
        <v>459274.01923487615</v>
      </c>
      <c r="AL44" s="66"/>
      <c r="AM44" s="9" t="str">
        <f>IF(A45=0,A44&amp;" - 1",A44&amp;" - "&amp;A45)</f>
        <v>3 - 4</v>
      </c>
      <c r="AN44" s="18">
        <f>AN43+F43+F44</f>
        <v>38.650000000023283</v>
      </c>
      <c r="AO44" s="18">
        <f>AN44*G44</f>
        <v>117.10950000115042</v>
      </c>
      <c r="AP44" s="9" t="str">
        <f>D44&amp;","&amp;C44</f>
        <v>459274.01,720986.76</v>
      </c>
    </row>
    <row r="45" spans="1:44" s="46" customFormat="1">
      <c r="A45" s="20">
        <f t="shared" ref="A45:A47" si="2">A44+1</f>
        <v>4</v>
      </c>
      <c r="B45" s="44"/>
      <c r="C45" s="60">
        <v>720983.83</v>
      </c>
      <c r="D45" s="60">
        <v>459270.98</v>
      </c>
      <c r="E45" s="79"/>
      <c r="F45" s="72">
        <f t="shared" ref="F45:F47" si="3">IF(C46=0,C45-$C$42,C45-C46)</f>
        <v>-0.19000000006053597</v>
      </c>
      <c r="G45" s="72">
        <f t="shared" ref="G45:G47" si="4">IF(D46=0,D45-$D$42,D45-D46)</f>
        <v>36.85999999998603</v>
      </c>
      <c r="H45" s="76" t="str">
        <f t="shared" ref="H45:H47" si="5">IF(G45=0,IF(F45&gt;0,"South","North"),"")</f>
        <v/>
      </c>
      <c r="I45" s="76">
        <f t="shared" ref="I45:I47" si="6">IF(H45="North",2,IF(H45="",0,0))</f>
        <v>0</v>
      </c>
      <c r="J45" s="76" t="str">
        <f t="shared" ref="J45:J47" si="7">IF(F45=0,IF(G45&gt;0,"West","East"),"")</f>
        <v/>
      </c>
      <c r="K45" s="76">
        <f t="shared" ref="K45:K47" si="8">IF(J45="West",1,IF(J45="",0,3))</f>
        <v>0</v>
      </c>
      <c r="L45" s="76" t="str">
        <f t="shared" ref="L45:L47" si="9">H45&amp;J45</f>
        <v/>
      </c>
      <c r="M45" s="22">
        <f t="shared" ref="M45:M47" si="10">SQRT(F45^2+G45^2)</f>
        <v>36.860489687455228</v>
      </c>
      <c r="N45" s="22">
        <f t="shared" ref="N45:N47" si="11">IF(F45=0,,ATAN(G45/F45))</f>
        <v>-1.565641733270712</v>
      </c>
      <c r="O45" s="22">
        <f t="shared" ref="O45:O47" si="12">ABS(DEGREES(N45))</f>
        <v>89.704663545958752</v>
      </c>
      <c r="P45" s="24" t="str">
        <f t="shared" ref="P45:P47" si="13">TEXT(INT(O45),"00")</f>
        <v>89</v>
      </c>
      <c r="Q45" s="25" t="str">
        <f t="shared" ref="Q45:Q47" si="14">TEXT((O45-P45)*60,"00")</f>
        <v>42</v>
      </c>
      <c r="R45" s="23" t="str">
        <f t="shared" ref="R45:R47" si="15">IF(L45="",IF(F45&gt;0,"S","N"),"")</f>
        <v>N</v>
      </c>
      <c r="S45" s="25" t="str">
        <f t="shared" ref="S45:S47" si="16">IF(L45="",IF(INT(Q45)=60,INT(P45+1),P45),"due")</f>
        <v>89</v>
      </c>
      <c r="T45" s="25" t="str">
        <f t="shared" ref="T45:T47" si="17">IF(L45="",IF(INT(Q45)=60,"00",Q45),L45)</f>
        <v>42</v>
      </c>
      <c r="U45" s="24" t="str">
        <f t="shared" ref="U45:U47" si="18">IF(L45="",IF(G45&gt;0,"W","E"),"")</f>
        <v>W</v>
      </c>
      <c r="V45" s="44"/>
      <c r="W45" s="22">
        <f t="shared" ref="W45:W47" si="19">IF(S45="due",90*(I45+K45),S45+T45/60)</f>
        <v>89.7</v>
      </c>
      <c r="X45" s="22">
        <f t="shared" ref="X45:X47" si="20">IF(R45="",W45,IF(R45="N",IF(U45="E",180+W45,180-W45),IF(U45="E",360-W45,W45)))</f>
        <v>90.3</v>
      </c>
      <c r="Y45" s="22">
        <f t="shared" ref="Y45:Y47" si="21">RADIANS(X45)</f>
        <v>1.5760323145508794</v>
      </c>
      <c r="Z45" s="64"/>
      <c r="AA45" s="58">
        <f t="shared" ref="AA45:AA47" si="22">-M45*COS(Y45)</f>
        <v>0.19300019081192391</v>
      </c>
      <c r="AB45" s="58">
        <f t="shared" ref="AB45:AB47" si="23">-M45*SIN(Y45)</f>
        <v>-36.859984412982861</v>
      </c>
      <c r="AC45" s="64"/>
      <c r="AD45" s="82">
        <f t="shared" ref="AD45:AD47" si="24">$AA$40/$M$40*M45</f>
        <v>2.0697580350039603E-3</v>
      </c>
      <c r="AE45" s="82">
        <f t="shared" ref="AE45:AE47" si="25">$AB$40/$M$40*M45</f>
        <v>1.2661098942093373E-3</v>
      </c>
      <c r="AF45" s="22">
        <f t="shared" ref="AF45:AF47" si="26">AA45-AD45</f>
        <v>0.19093043277691996</v>
      </c>
      <c r="AG45" s="22">
        <f t="shared" ref="AG45:AG47" si="27">AB45-AE45</f>
        <v>-36.861250522877071</v>
      </c>
      <c r="AH45" s="64"/>
      <c r="AI45" s="25">
        <f t="shared" ref="AI45:AI47" si="28">A45</f>
        <v>4</v>
      </c>
      <c r="AJ45" s="82">
        <f t="shared" ref="AJ45:AJ47" si="29">AJ44+AF44</f>
        <v>720983.69886145485</v>
      </c>
      <c r="AK45" s="82">
        <f t="shared" ref="AK45:AK47" si="30">AK44+AG44</f>
        <v>459270.98881303077</v>
      </c>
      <c r="AL45" s="66"/>
      <c r="AM45" s="9" t="str">
        <f t="shared" ref="AM45:AM47" si="31">IF(A46=0,A45&amp;" - 1",A45&amp;" - "&amp;A46)</f>
        <v>4 - 5</v>
      </c>
      <c r="AN45" s="18">
        <f t="shared" ref="AN45:AN47" si="32">AN44+F44+F45</f>
        <v>41.39000000001397</v>
      </c>
      <c r="AO45" s="18">
        <f t="shared" ref="AO45:AO47" si="33">AN45*G45</f>
        <v>1525.6353999999367</v>
      </c>
      <c r="AP45" s="9" t="str">
        <f t="shared" ref="AP45:AP47" si="34">D45&amp;","&amp;C45</f>
        <v>459270.98,720983.83</v>
      </c>
    </row>
    <row r="46" spans="1:44" s="46" customFormat="1">
      <c r="A46" s="20">
        <f t="shared" si="2"/>
        <v>5</v>
      </c>
      <c r="B46" s="44"/>
      <c r="C46" s="60">
        <v>720984.02</v>
      </c>
      <c r="D46" s="60">
        <v>459234.12</v>
      </c>
      <c r="E46" s="79"/>
      <c r="F46" s="72">
        <f t="shared" si="3"/>
        <v>-3.059999999939464</v>
      </c>
      <c r="G46" s="72">
        <f t="shared" si="4"/>
        <v>2.9400000000023283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4.2434891303788218</v>
      </c>
      <c r="N46" s="22">
        <f t="shared" si="11"/>
        <v>-0.76540082943457699</v>
      </c>
      <c r="O46" s="22">
        <f t="shared" si="12"/>
        <v>43.854237162413853</v>
      </c>
      <c r="P46" s="24" t="str">
        <f t="shared" si="13"/>
        <v>43</v>
      </c>
      <c r="Q46" s="25" t="str">
        <f t="shared" si="14"/>
        <v>51</v>
      </c>
      <c r="R46" s="23" t="str">
        <f t="shared" si="15"/>
        <v>N</v>
      </c>
      <c r="S46" s="25" t="str">
        <f t="shared" si="16"/>
        <v>43</v>
      </c>
      <c r="T46" s="25" t="str">
        <f t="shared" si="17"/>
        <v>51</v>
      </c>
      <c r="U46" s="24" t="str">
        <f t="shared" si="18"/>
        <v>W</v>
      </c>
      <c r="V46" s="44"/>
      <c r="W46" s="22">
        <f t="shared" si="19"/>
        <v>43.85</v>
      </c>
      <c r="X46" s="22">
        <f t="shared" si="20"/>
        <v>136.15</v>
      </c>
      <c r="Y46" s="22">
        <f t="shared" si="21"/>
        <v>2.3762657765902797</v>
      </c>
      <c r="Z46" s="64"/>
      <c r="AA46" s="58">
        <f t="shared" si="22"/>
        <v>3.0602174117308398</v>
      </c>
      <c r="AB46" s="58">
        <f t="shared" si="23"/>
        <v>-2.9397736975118698</v>
      </c>
      <c r="AC46" s="64"/>
      <c r="AD46" s="82">
        <f t="shared" si="24"/>
        <v>2.3827669677005571E-4</v>
      </c>
      <c r="AE46" s="82">
        <f t="shared" si="25"/>
        <v>1.4575833418108139E-4</v>
      </c>
      <c r="AF46" s="22">
        <f t="shared" si="26"/>
        <v>3.0599791350340699</v>
      </c>
      <c r="AG46" s="22">
        <f t="shared" si="27"/>
        <v>-2.9399194558460509</v>
      </c>
      <c r="AH46" s="64"/>
      <c r="AI46" s="25">
        <f t="shared" si="28"/>
        <v>5</v>
      </c>
      <c r="AJ46" s="82">
        <f t="shared" si="29"/>
        <v>720983.8897918876</v>
      </c>
      <c r="AK46" s="82">
        <f t="shared" si="30"/>
        <v>459234.12756250787</v>
      </c>
      <c r="AL46" s="66"/>
      <c r="AM46" s="9" t="str">
        <f t="shared" si="31"/>
        <v>5 - 6</v>
      </c>
      <c r="AN46" s="18">
        <f t="shared" si="32"/>
        <v>38.14000000001397</v>
      </c>
      <c r="AO46" s="18">
        <f t="shared" si="33"/>
        <v>112.13160000012988</v>
      </c>
      <c r="AP46" s="9" t="str">
        <f t="shared" si="34"/>
        <v>459234.12,720984.02</v>
      </c>
    </row>
    <row r="47" spans="1:44" s="46" customFormat="1">
      <c r="A47" s="20">
        <f t="shared" si="2"/>
        <v>6</v>
      </c>
      <c r="B47" s="44"/>
      <c r="C47" s="60">
        <v>720987.08</v>
      </c>
      <c r="D47" s="60">
        <v>459231.18</v>
      </c>
      <c r="E47" s="79"/>
      <c r="F47" s="72">
        <f t="shared" si="3"/>
        <v>-17.540000000037253</v>
      </c>
      <c r="G47" s="72">
        <f t="shared" si="4"/>
        <v>-0.3500000000349246</v>
      </c>
      <c r="H47" s="76" t="str">
        <f t="shared" si="5"/>
        <v/>
      </c>
      <c r="I47" s="76">
        <f t="shared" si="6"/>
        <v>0</v>
      </c>
      <c r="J47" s="76" t="str">
        <f t="shared" si="7"/>
        <v/>
      </c>
      <c r="K47" s="76">
        <f t="shared" si="8"/>
        <v>0</v>
      </c>
      <c r="L47" s="76" t="str">
        <f t="shared" si="9"/>
        <v/>
      </c>
      <c r="M47" s="22">
        <f t="shared" si="10"/>
        <v>17.543491670740213</v>
      </c>
      <c r="N47" s="22">
        <f t="shared" si="11"/>
        <v>1.99517421360693E-2</v>
      </c>
      <c r="O47" s="22">
        <f t="shared" si="12"/>
        <v>1.1431506183301008</v>
      </c>
      <c r="P47" s="24" t="str">
        <f t="shared" si="13"/>
        <v>01</v>
      </c>
      <c r="Q47" s="25" t="str">
        <f t="shared" si="14"/>
        <v>09</v>
      </c>
      <c r="R47" s="23" t="str">
        <f t="shared" si="15"/>
        <v>N</v>
      </c>
      <c r="S47" s="25" t="str">
        <f t="shared" si="16"/>
        <v>01</v>
      </c>
      <c r="T47" s="25" t="str">
        <f t="shared" si="17"/>
        <v>09</v>
      </c>
      <c r="U47" s="24" t="str">
        <f t="shared" si="18"/>
        <v>E</v>
      </c>
      <c r="V47" s="44"/>
      <c r="W47" s="22">
        <f t="shared" si="19"/>
        <v>1.1499999999999999</v>
      </c>
      <c r="X47" s="22">
        <f t="shared" si="20"/>
        <v>181.15</v>
      </c>
      <c r="Y47" s="22">
        <f t="shared" si="21"/>
        <v>3.161663939987728</v>
      </c>
      <c r="Z47" s="64"/>
      <c r="AA47" s="58">
        <f t="shared" si="22"/>
        <v>17.539958034215111</v>
      </c>
      <c r="AB47" s="58">
        <f t="shared" si="23"/>
        <v>0.35209680388215958</v>
      </c>
      <c r="AC47" s="64"/>
      <c r="AD47" s="82">
        <f t="shared" si="24"/>
        <v>9.8508682753331144E-4</v>
      </c>
      <c r="AE47" s="82">
        <f t="shared" si="25"/>
        <v>6.0259612858216353E-4</v>
      </c>
      <c r="AF47" s="22">
        <f t="shared" si="26"/>
        <v>17.538972947387578</v>
      </c>
      <c r="AG47" s="22">
        <f t="shared" si="27"/>
        <v>0.35149420775357743</v>
      </c>
      <c r="AH47" s="64"/>
      <c r="AI47" s="25">
        <f t="shared" si="28"/>
        <v>6</v>
      </c>
      <c r="AJ47" s="82">
        <f t="shared" si="29"/>
        <v>720986.94977102266</v>
      </c>
      <c r="AK47" s="82">
        <f t="shared" si="30"/>
        <v>459231.18764305202</v>
      </c>
      <c r="AL47" s="66"/>
      <c r="AM47" s="9" t="str">
        <f t="shared" si="31"/>
        <v>6 - 1</v>
      </c>
      <c r="AN47" s="18">
        <f t="shared" si="32"/>
        <v>17.540000000037253</v>
      </c>
      <c r="AO47" s="18">
        <f t="shared" si="33"/>
        <v>-6.1390000006256162</v>
      </c>
      <c r="AP47" s="9" t="str">
        <f t="shared" si="34"/>
        <v>459231.18,720987.08</v>
      </c>
    </row>
  </sheetData>
  <mergeCells count="30"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topLeftCell="A30" workbookViewId="0">
      <selection activeCell="D56" sqref="D5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8" t="s">
        <v>48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6" t="s">
        <v>79</v>
      </c>
      <c r="D7" s="127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6" t="s">
        <v>80</v>
      </c>
      <c r="D8" s="127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6" t="s">
        <v>58</v>
      </c>
      <c r="D9" s="127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6" t="s">
        <v>60</v>
      </c>
      <c r="D10" s="127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6" t="s">
        <v>61</v>
      </c>
      <c r="D11" s="127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6" t="s">
        <v>62</v>
      </c>
      <c r="D12" s="127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6" t="s">
        <v>63</v>
      </c>
      <c r="D13" s="127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6" t="s">
        <v>64</v>
      </c>
      <c r="D14" s="127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6" t="s">
        <v>65</v>
      </c>
      <c r="D15" s="127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6" t="s">
        <v>72</v>
      </c>
      <c r="D16" s="127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6" t="s">
        <v>81</v>
      </c>
      <c r="D19" s="127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6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5" t="s">
        <v>16</v>
      </c>
      <c r="B28" s="125"/>
      <c r="C28" s="33">
        <f>ABS(SUM(AO42:AO65536))</f>
        <v>2486.0055000029688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2" t="s">
        <v>17</v>
      </c>
      <c r="B29" s="122"/>
      <c r="C29" s="32">
        <f>ABS(C28/2)</f>
        <v>1243.0027500014844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2">
        <f>SQRT(AA40^2+AB40^2)</f>
        <v>9.6130561460673787E-3</v>
      </c>
      <c r="C32" s="12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4">
        <f>M40/B32</f>
        <v>14646.349982028503</v>
      </c>
      <c r="C33" s="124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2" t="str">
        <f>"1 : "&amp;TEXT(B35,"00")</f>
        <v>1 : 15000</v>
      </c>
      <c r="C34" s="12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3">
        <f>ROUND(B33,2-LEN(INT(B33)))</f>
        <v>15000</v>
      </c>
      <c r="C35" s="123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5" t="s">
        <v>9</v>
      </c>
      <c r="B38" s="88"/>
      <c r="C38" s="117" t="s">
        <v>7</v>
      </c>
      <c r="D38" s="11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19" t="s">
        <v>8</v>
      </c>
      <c r="N38" s="119"/>
      <c r="O38" s="119"/>
      <c r="P38" s="119"/>
      <c r="Q38" s="119"/>
      <c r="R38" s="119"/>
      <c r="S38" s="119"/>
      <c r="T38" s="119"/>
      <c r="U38" s="119"/>
      <c r="V38" s="120"/>
      <c r="W38" s="59"/>
      <c r="X38" s="59" t="s">
        <v>33</v>
      </c>
      <c r="Y38" s="59" t="s">
        <v>34</v>
      </c>
      <c r="Z38" s="80"/>
      <c r="AA38" s="115" t="s">
        <v>30</v>
      </c>
      <c r="AB38" s="115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4"/>
      <c r="AL38" s="65"/>
      <c r="AM38" s="113" t="s">
        <v>18</v>
      </c>
      <c r="AN38" s="118"/>
      <c r="AO38" s="114"/>
      <c r="AP38" s="109" t="s">
        <v>56</v>
      </c>
    </row>
    <row r="39" spans="1:44">
      <c r="A39" s="116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8"/>
      <c r="P39" s="118"/>
      <c r="Q39" s="114"/>
      <c r="R39" s="113" t="s">
        <v>24</v>
      </c>
      <c r="S39" s="118"/>
      <c r="T39" s="118"/>
      <c r="U39" s="114"/>
      <c r="V39" s="121"/>
      <c r="W39" s="59"/>
      <c r="X39" s="59"/>
      <c r="Y39" s="59"/>
      <c r="Z39" s="81"/>
      <c r="AA39" s="116"/>
      <c r="AB39" s="116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9"/>
    </row>
    <row r="40" spans="1:44" s="11" customFormat="1">
      <c r="A40" s="110" t="s">
        <v>25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51">
        <f>SUM(M42:M65536)</f>
        <v>140.79618471219294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-9.1762207780945459E-3</v>
      </c>
      <c r="AB40" s="91">
        <f>SUM(AB42:AB65536)</f>
        <v>2.8649294405115322E-3</v>
      </c>
      <c r="AC40" s="91"/>
      <c r="AD40" s="91">
        <f>SUM(AD42:AD65536)</f>
        <v>-9.1762207780945442E-3</v>
      </c>
      <c r="AE40" s="91">
        <f>SUM(AE42:AE65536)</f>
        <v>2.8649294405115322E-3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720974.41776823497</v>
      </c>
      <c r="AK40" s="92">
        <f>AK44+AG44</f>
        <v>459233.90259181202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283.5</v>
      </c>
      <c r="G41" s="72">
        <f>IF(D42=0,D41-$D$41,D41-D42)</f>
        <v>3176.679999999993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3189.3052648500043</v>
      </c>
      <c r="N41" s="36">
        <f>IF(F41=0,,ATAN(G41/F41))</f>
        <v>1.4817880131068648</v>
      </c>
      <c r="O41" s="36">
        <f>ABS(DEGREES(N41))</f>
        <v>84.900199284099259</v>
      </c>
      <c r="P41" s="37" t="str">
        <f>TEXT(INT(O41),"00")</f>
        <v>84</v>
      </c>
      <c r="Q41" s="38" t="str">
        <f>TEXT((O41-P41)*60,"00")</f>
        <v>54</v>
      </c>
      <c r="R41" s="39" t="str">
        <f>IF(L41="",IF(F41&gt;0,"S","N"),"")</f>
        <v>S</v>
      </c>
      <c r="S41" s="25" t="str">
        <f>IF(L41="",IF(INT(Q41)=60,INT(P41+1),P41),"due")</f>
        <v>84</v>
      </c>
      <c r="T41" s="38" t="str">
        <f>IF(L41="",IF(INT(Q41)=60,"00",Q41),L41)</f>
        <v>54</v>
      </c>
      <c r="U41" s="40" t="str">
        <f>IF(L41="",IF(G41&gt;0,"W","E"),"")</f>
        <v>W</v>
      </c>
      <c r="V41" s="41"/>
      <c r="W41" s="22">
        <f>IF(S41="due",90*(I41+K41),S41+T41/60)</f>
        <v>84.9</v>
      </c>
      <c r="X41" s="22">
        <f>IF(R41="",W41,IF(R41="N",IF(U41="E",180+W41,180-W41),IF(U41="E",360-W41,W41)))</f>
        <v>84.9</v>
      </c>
      <c r="Y41" s="22">
        <f>RADIANS(X41)</f>
        <v>1.481784534943186</v>
      </c>
      <c r="Z41" s="64"/>
      <c r="AA41" s="58">
        <f>-M41*COS(Y41)</f>
        <v>-283.5110490112807</v>
      </c>
      <c r="AB41" s="58">
        <f>-M41*SIN(Y41)</f>
        <v>-3176.6790139213749</v>
      </c>
      <c r="AC41" s="64"/>
      <c r="AD41" s="22">
        <v>0</v>
      </c>
      <c r="AE41" s="22">
        <v>0</v>
      </c>
      <c r="AF41" s="22">
        <f t="shared" ref="AF41:AG43" si="0">AA41-AD41</f>
        <v>-283.5110490112807</v>
      </c>
      <c r="AG41" s="22">
        <f t="shared" si="0"/>
        <v>-3176.6790139213749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720945.12</v>
      </c>
      <c r="D42" s="60">
        <v>459273.54</v>
      </c>
      <c r="E42" s="79"/>
      <c r="F42" s="72">
        <f>IF(C43=0,C42-$C$42,C42-C43)</f>
        <v>-0.31999999994877726</v>
      </c>
      <c r="G42" s="72">
        <f>IF(D43=0,D42-$D$42,D42-D43)</f>
        <v>43.21999999997206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43.221184620479249</v>
      </c>
      <c r="N42" s="36">
        <f>IF(F42=0,,ATAN(G42/F42))</f>
        <v>-1.5633924824452801</v>
      </c>
      <c r="O42" s="36">
        <f>ABS(DEGREES(N42))</f>
        <v>89.575790966595193</v>
      </c>
      <c r="P42" s="37" t="str">
        <f>TEXT(INT(O42),"00")</f>
        <v>89</v>
      </c>
      <c r="Q42" s="38" t="str">
        <f>TEXT((O42-P42)*60,"00")</f>
        <v>35</v>
      </c>
      <c r="R42" s="39" t="str">
        <f>IF(L42="",IF(F42&gt;0,"S","N"),"")</f>
        <v>N</v>
      </c>
      <c r="S42" s="25" t="str">
        <f>IF(L42="",IF(INT(Q42)=60,INT(P42+1),P42),"due")</f>
        <v>89</v>
      </c>
      <c r="T42" s="38" t="str">
        <f>IF(L42="",IF(INT(Q42)=60,"00",Q42),L42)</f>
        <v>35</v>
      </c>
      <c r="U42" s="40" t="str">
        <f>IF(L42="",IF(G42&gt;0,"W","E"),"")</f>
        <v>W</v>
      </c>
      <c r="V42" s="44"/>
      <c r="W42" s="22">
        <f>IF(S42="due",90*(I42+K42),S42+T42/60)</f>
        <v>89.583333333333329</v>
      </c>
      <c r="X42" s="22">
        <f>IF(R42="",W42,IF(R42="N",IF(U42="E",180+W42,180-W42),IF(U42="E",360-W42,W42)))</f>
        <v>90.416666666666671</v>
      </c>
      <c r="Y42" s="22">
        <f>RADIANS(X42)</f>
        <v>1.5780685320115397</v>
      </c>
      <c r="Z42" s="64"/>
      <c r="AA42" s="58">
        <f>-M42*COS(Y42)</f>
        <v>0.31431055386548351</v>
      </c>
      <c r="AB42" s="58">
        <f>-M42*SIN(Y42)</f>
        <v>-43.220041750017785</v>
      </c>
      <c r="AC42" s="64"/>
      <c r="AD42" s="82">
        <f>$AA$40/$M$40*M42</f>
        <v>-2.8168883494891742E-3</v>
      </c>
      <c r="AE42" s="82">
        <f>$AB$40/$M$40*M42</f>
        <v>8.7946732737191819E-4</v>
      </c>
      <c r="AF42" s="22">
        <f t="shared" si="0"/>
        <v>0.31712744221497269</v>
      </c>
      <c r="AG42" s="22">
        <f t="shared" si="0"/>
        <v>-43.220921217345158</v>
      </c>
      <c r="AH42" s="63"/>
      <c r="AI42" s="38">
        <f>A42</f>
        <v>1</v>
      </c>
      <c r="AJ42" s="82">
        <f t="shared" ref="AJ42:AK44" si="1">AJ41+AF41</f>
        <v>720945.10895098874</v>
      </c>
      <c r="AK42" s="82">
        <f t="shared" si="1"/>
        <v>459273.54098607862</v>
      </c>
      <c r="AL42" s="66"/>
      <c r="AM42" s="9" t="str">
        <f>IF(A43=0,A42&amp;" - 1",A42&amp;" - "&amp;A43)</f>
        <v>1 - 2</v>
      </c>
      <c r="AN42" s="18">
        <f>F42</f>
        <v>-0.31999999994877726</v>
      </c>
      <c r="AO42" s="18">
        <f>AN42*G42</f>
        <v>-13.830399997777212</v>
      </c>
      <c r="AP42" s="9" t="str">
        <f>D42&amp;","&amp;C42</f>
        <v>459273.54,720945.12</v>
      </c>
    </row>
    <row r="43" spans="1:44">
      <c r="A43" s="20">
        <f>A42+1</f>
        <v>2</v>
      </c>
      <c r="B43" s="44"/>
      <c r="C43" s="60">
        <v>720945.44</v>
      </c>
      <c r="D43" s="60">
        <v>459230.32</v>
      </c>
      <c r="E43" s="79"/>
      <c r="F43" s="72">
        <f>IF(C44=0,C43-$C$42,C43-C44)</f>
        <v>-26.050000000046566</v>
      </c>
      <c r="G43" s="72">
        <f>IF(D44=0,D43-$D$42,D43-D44)</f>
        <v>-0.52000000001862645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26.055189502332261</v>
      </c>
      <c r="N43" s="36">
        <f>IF(F43=0,,ATAN(G43/F43))</f>
        <v>1.995896157741554E-2</v>
      </c>
      <c r="O43" s="36">
        <f>ABS(DEGREES(N43))</f>
        <v>1.1435642618496826</v>
      </c>
      <c r="P43" s="37" t="str">
        <f>TEXT(INT(O43),"00")</f>
        <v>01</v>
      </c>
      <c r="Q43" s="38" t="str">
        <f>TEXT((O43-P43)*60,"00")</f>
        <v>09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09</v>
      </c>
      <c r="U43" s="40" t="str">
        <f>IF(L43="",IF(G43&gt;0,"W","E"),"")</f>
        <v>E</v>
      </c>
      <c r="V43" s="44"/>
      <c r="W43" s="22">
        <f>IF(S43="due",90*(I43+K43),S43+T43/60)</f>
        <v>1.1499999999999999</v>
      </c>
      <c r="X43" s="22">
        <f>IF(R43="",W43,IF(R43="N",IF(U43="E",180+W43,180-W43),IF(U43="E",360-W43,W43)))</f>
        <v>181.15</v>
      </c>
      <c r="Y43" s="22">
        <f>RADIANS(X43)</f>
        <v>3.161663939987728</v>
      </c>
      <c r="Z43" s="64"/>
      <c r="AA43" s="58">
        <f>-M43*COS(Y43)</f>
        <v>26.049941426805344</v>
      </c>
      <c r="AB43" s="58">
        <f>-M43*SIN(Y43)</f>
        <v>0.5229260583066192</v>
      </c>
      <c r="AC43" s="64"/>
      <c r="AD43" s="82">
        <f>$AA$40/$M$40*M43</f>
        <v>-1.6981154125534138E-3</v>
      </c>
      <c r="AE43" s="82">
        <f>$AB$40/$M$40*M43</f>
        <v>5.3017260116761068E-4</v>
      </c>
      <c r="AF43" s="22">
        <f t="shared" si="0"/>
        <v>26.051639542217895</v>
      </c>
      <c r="AG43" s="22">
        <f t="shared" si="0"/>
        <v>0.52239588570545159</v>
      </c>
      <c r="AH43" s="64"/>
      <c r="AI43" s="25">
        <f>A43</f>
        <v>2</v>
      </c>
      <c r="AJ43" s="82">
        <f t="shared" si="1"/>
        <v>720945.42607843096</v>
      </c>
      <c r="AK43" s="82">
        <f t="shared" si="1"/>
        <v>459230.32006486127</v>
      </c>
      <c r="AL43" s="66"/>
      <c r="AM43" s="9" t="str">
        <f>IF(A44=0,A43&amp;" - 1",A43&amp;" - "&amp;A44)</f>
        <v>2 - 3</v>
      </c>
      <c r="AN43" s="18">
        <f>AN42+F42+F43</f>
        <v>-26.689999999944121</v>
      </c>
      <c r="AO43" s="18">
        <f>AN43*G43</f>
        <v>13.878800000468082</v>
      </c>
      <c r="AP43" s="9" t="str">
        <f>D43&amp;","&amp;C43</f>
        <v>459230.32,720945.44</v>
      </c>
    </row>
    <row r="44" spans="1:44" s="46" customFormat="1">
      <c r="A44" s="20">
        <f>A43+1</f>
        <v>3</v>
      </c>
      <c r="B44" s="44"/>
      <c r="C44" s="60">
        <v>720971.49</v>
      </c>
      <c r="D44" s="60">
        <v>459230.84</v>
      </c>
      <c r="E44" s="79"/>
      <c r="F44" s="72">
        <f>IF(C45=0,C44-$C$42,C44-C45)</f>
        <v>-2.940000000060536</v>
      </c>
      <c r="G44" s="72">
        <f>IF(D45=0,D44-$D$42,D44-D45)</f>
        <v>-3.0599999999976717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4.2434891304611231</v>
      </c>
      <c r="N44" s="22">
        <f>IF(F44=0,,ATAN(G44/F44))</f>
        <v>0.80539549735993166</v>
      </c>
      <c r="O44" s="22">
        <f>ABS(DEGREES(N44))</f>
        <v>46.145762837563922</v>
      </c>
      <c r="P44" s="24" t="str">
        <f>TEXT(INT(O44),"00")</f>
        <v>46</v>
      </c>
      <c r="Q44" s="25" t="str">
        <f>TEXT((O44-P44)*60,"00")</f>
        <v>09</v>
      </c>
      <c r="R44" s="23" t="str">
        <f>IF(L44="",IF(F44&gt;0,"S","N"),"")</f>
        <v>N</v>
      </c>
      <c r="S44" s="25" t="str">
        <f>IF(L44="",IF(INT(Q44)=60,INT(P44+1),P44),"due")</f>
        <v>46</v>
      </c>
      <c r="T44" s="25" t="str">
        <f>IF(L44="",IF(INT(Q44)=60,"00",Q44),L44)</f>
        <v>09</v>
      </c>
      <c r="U44" s="24" t="str">
        <f>IF(L44="",IF(G44&gt;0,"W","E"),"")</f>
        <v>E</v>
      </c>
      <c r="V44" s="44"/>
      <c r="W44" s="22">
        <f>IF(S44="due",90*(I44+K44),S44+T44/60)</f>
        <v>46.15</v>
      </c>
      <c r="X44" s="22">
        <f>IF(R44="",W44,IF(R44="N",IF(U44="E",180+W44,180-W44),IF(U44="E",360-W44,W44)))</f>
        <v>226.15</v>
      </c>
      <c r="Y44" s="22">
        <f>RADIANS(X44)</f>
        <v>3.9470621033851763</v>
      </c>
      <c r="Z44" s="64"/>
      <c r="AA44" s="58">
        <f>-M44*COS(Y44)</f>
        <v>2.939773697568886</v>
      </c>
      <c r="AB44" s="58">
        <f>-M44*SIN(Y44)</f>
        <v>3.0602174117901915</v>
      </c>
      <c r="AC44" s="64"/>
      <c r="AD44" s="82">
        <f>$AA$40/$M$40*M44</f>
        <v>-2.7656426351433359E-4</v>
      </c>
      <c r="AE44" s="82">
        <f>$AB$40/$M$40*M44</f>
        <v>8.634677825397021E-5</v>
      </c>
      <c r="AF44" s="22">
        <f>AA44-AD44</f>
        <v>2.9400502618324005</v>
      </c>
      <c r="AG44" s="22">
        <f>AB44-AE44</f>
        <v>3.0601310650119373</v>
      </c>
      <c r="AH44" s="64"/>
      <c r="AI44" s="25">
        <f>A44</f>
        <v>3</v>
      </c>
      <c r="AJ44" s="82">
        <f t="shared" si="1"/>
        <v>720971.47771797318</v>
      </c>
      <c r="AK44" s="82">
        <f t="shared" si="1"/>
        <v>459230.84246074699</v>
      </c>
      <c r="AL44" s="66"/>
      <c r="AM44" s="9" t="str">
        <f>IF(A45=0,A44&amp;" - 1",A44&amp;" - "&amp;A45)</f>
        <v>3 - 4</v>
      </c>
      <c r="AN44" s="18">
        <f>AN43+F43+F44</f>
        <v>-55.680000000051223</v>
      </c>
      <c r="AO44" s="18">
        <f>AN44*G44</f>
        <v>170.38080000002711</v>
      </c>
      <c r="AP44" s="9" t="str">
        <f>D44&amp;","&amp;C44</f>
        <v>459230.84,720971.49</v>
      </c>
    </row>
    <row r="45" spans="1:44" s="46" customFormat="1">
      <c r="A45" s="20">
        <f t="shared" ref="A45:A47" si="2">A44+1</f>
        <v>4</v>
      </c>
      <c r="B45" s="44"/>
      <c r="C45" s="60">
        <v>720974.43</v>
      </c>
      <c r="D45" s="60">
        <v>459233.9</v>
      </c>
      <c r="E45" s="79"/>
      <c r="F45" s="72">
        <f t="shared" ref="F45:F47" si="3">IF(C46=0,C45-$C$42,C45-C46)</f>
        <v>0.19000000006053597</v>
      </c>
      <c r="G45" s="72">
        <f t="shared" ref="G45:G47" si="4">IF(D46=0,D45-$D$42,D45-D46)</f>
        <v>-36.949999999953434</v>
      </c>
      <c r="H45" s="76" t="str">
        <f t="shared" ref="H45:H47" si="5">IF(G45=0,IF(F45&gt;0,"South","North"),"")</f>
        <v/>
      </c>
      <c r="I45" s="76">
        <f t="shared" ref="I45:I47" si="6">IF(H45="North",2,IF(H45="",0,0))</f>
        <v>0</v>
      </c>
      <c r="J45" s="76" t="str">
        <f t="shared" ref="J45:J47" si="7">IF(F45=0,IF(G45&gt;0,"West","East"),"")</f>
        <v/>
      </c>
      <c r="K45" s="76">
        <f t="shared" ref="K45:K47" si="8">IF(J45="West",1,IF(J45="",0,3))</f>
        <v>0</v>
      </c>
      <c r="L45" s="76" t="str">
        <f t="shared" ref="L45:L47" si="9">H45&amp;J45</f>
        <v/>
      </c>
      <c r="M45" s="22">
        <f t="shared" ref="M45:M47" si="10">SQRT(F45^2+G45^2)</f>
        <v>36.950488494694923</v>
      </c>
      <c r="N45" s="22">
        <f t="shared" ref="N45:N47" si="11">IF(F45=0,,ATAN(G45/F45))</f>
        <v>-1.565654288216034</v>
      </c>
      <c r="O45" s="22">
        <f t="shared" ref="O45:O47" si="12">ABS(DEGREES(N45))</f>
        <v>89.705382891337734</v>
      </c>
      <c r="P45" s="24" t="str">
        <f t="shared" ref="P45:P47" si="13">TEXT(INT(O45),"00")</f>
        <v>89</v>
      </c>
      <c r="Q45" s="25" t="str">
        <f t="shared" ref="Q45:Q47" si="14">TEXT((O45-P45)*60,"00")</f>
        <v>42</v>
      </c>
      <c r="R45" s="23" t="str">
        <f t="shared" ref="R45:R47" si="15">IF(L45="",IF(F45&gt;0,"S","N"),"")</f>
        <v>S</v>
      </c>
      <c r="S45" s="25" t="str">
        <f t="shared" ref="S45:S47" si="16">IF(L45="",IF(INT(Q45)=60,INT(P45+1),P45),"due")</f>
        <v>89</v>
      </c>
      <c r="T45" s="25" t="str">
        <f t="shared" ref="T45:T47" si="17">IF(L45="",IF(INT(Q45)=60,"00",Q45),L45)</f>
        <v>42</v>
      </c>
      <c r="U45" s="24" t="str">
        <f t="shared" ref="U45:U47" si="18">IF(L45="",IF(G45&gt;0,"W","E"),"")</f>
        <v>E</v>
      </c>
      <c r="V45" s="44"/>
      <c r="W45" s="22">
        <f t="shared" ref="W45:W47" si="19">IF(S45="due",90*(I45+K45),S45+T45/60)</f>
        <v>89.7</v>
      </c>
      <c r="X45" s="22">
        <f t="shared" ref="X45:X47" si="20">IF(R45="",W45,IF(R45="N",IF(U45="E",180+W45,180-W45),IF(U45="E",360-W45,W45)))</f>
        <v>270.3</v>
      </c>
      <c r="Y45" s="22">
        <f t="shared" ref="Y45:Y47" si="21">RADIANS(X45)</f>
        <v>4.7176249681406732</v>
      </c>
      <c r="Z45" s="64"/>
      <c r="AA45" s="58">
        <f t="shared" ref="AA45:AA47" si="22">-M45*COS(Y45)</f>
        <v>-0.19347142131152192</v>
      </c>
      <c r="AB45" s="58">
        <f t="shared" ref="AB45:AB47" si="23">-M45*SIN(Y45)</f>
        <v>36.949981986541175</v>
      </c>
      <c r="AC45" s="64"/>
      <c r="AD45" s="82">
        <f t="shared" ref="AD45:AD47" si="24">$AA$40/$M$40*M45</f>
        <v>-2.4082033258135574E-3</v>
      </c>
      <c r="AE45" s="82">
        <f t="shared" ref="AE45:AE47" si="25">$AB$40/$M$40*M45</f>
        <v>7.5187081628758524E-4</v>
      </c>
      <c r="AF45" s="22">
        <f t="shared" ref="AF45:AF47" si="26">AA45-AD45</f>
        <v>-0.19106321798570836</v>
      </c>
      <c r="AG45" s="22">
        <f t="shared" ref="AG45:AG47" si="27">AB45-AE45</f>
        <v>36.949230115724887</v>
      </c>
      <c r="AH45" s="64"/>
      <c r="AI45" s="25">
        <f t="shared" ref="AI45:AI47" si="28">A45</f>
        <v>4</v>
      </c>
      <c r="AJ45" s="82">
        <f t="shared" ref="AJ45:AJ47" si="29">AJ44+AF44</f>
        <v>720974.41776823497</v>
      </c>
      <c r="AK45" s="82">
        <f t="shared" ref="AK45:AK47" si="30">AK44+AG44</f>
        <v>459233.90259181202</v>
      </c>
      <c r="AL45" s="66"/>
      <c r="AM45" s="9" t="str">
        <f t="shared" ref="AM45:AM47" si="31">IF(A46=0,A45&amp;" - 1",A45&amp;" - "&amp;A46)</f>
        <v>4 - 5</v>
      </c>
      <c r="AN45" s="18">
        <f t="shared" ref="AN45:AN47" si="32">AN44+F44+F45</f>
        <v>-58.430000000051223</v>
      </c>
      <c r="AO45" s="18">
        <f t="shared" ref="AO45:AO47" si="33">AN45*G45</f>
        <v>2158.9884999991718</v>
      </c>
      <c r="AP45" s="9" t="str">
        <f t="shared" ref="AP45:AP47" si="34">D45&amp;","&amp;C45</f>
        <v>459233.9,720974.43</v>
      </c>
    </row>
    <row r="46" spans="1:44" s="46" customFormat="1">
      <c r="A46" s="20">
        <f t="shared" si="2"/>
        <v>5</v>
      </c>
      <c r="B46" s="44"/>
      <c r="C46" s="60">
        <v>720974.24</v>
      </c>
      <c r="D46" s="60">
        <v>459270.85</v>
      </c>
      <c r="E46" s="79"/>
      <c r="F46" s="72">
        <f t="shared" si="3"/>
        <v>3.059999999939464</v>
      </c>
      <c r="G46" s="72">
        <f t="shared" si="4"/>
        <v>-2.970000000030268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4.2643287865512098</v>
      </c>
      <c r="N46" s="22">
        <f t="shared" si="11"/>
        <v>-0.77047389842234371</v>
      </c>
      <c r="O46" s="22">
        <f t="shared" si="12"/>
        <v>44.144902604591593</v>
      </c>
      <c r="P46" s="24" t="str">
        <f t="shared" si="13"/>
        <v>44</v>
      </c>
      <c r="Q46" s="25" t="str">
        <f t="shared" si="14"/>
        <v>09</v>
      </c>
      <c r="R46" s="23" t="str">
        <f t="shared" si="15"/>
        <v>S</v>
      </c>
      <c r="S46" s="25" t="str">
        <f t="shared" si="16"/>
        <v>44</v>
      </c>
      <c r="T46" s="25" t="str">
        <f t="shared" si="17"/>
        <v>09</v>
      </c>
      <c r="U46" s="24" t="str">
        <f t="shared" si="18"/>
        <v>E</v>
      </c>
      <c r="V46" s="44"/>
      <c r="W46" s="22">
        <f t="shared" si="19"/>
        <v>44.15</v>
      </c>
      <c r="X46" s="22">
        <f t="shared" si="20"/>
        <v>315.85000000000002</v>
      </c>
      <c r="Y46" s="22">
        <f t="shared" si="21"/>
        <v>5.5126224424240906</v>
      </c>
      <c r="Z46" s="64"/>
      <c r="AA46" s="58">
        <f t="shared" si="22"/>
        <v>-3.0597357578203854</v>
      </c>
      <c r="AB46" s="58">
        <f t="shared" si="23"/>
        <v>2.9702722252555618</v>
      </c>
      <c r="AC46" s="64"/>
      <c r="AD46" s="82">
        <f t="shared" si="24"/>
        <v>-2.7792246285484196E-4</v>
      </c>
      <c r="AE46" s="82">
        <f t="shared" si="25"/>
        <v>8.6770824859953654E-5</v>
      </c>
      <c r="AF46" s="22">
        <f t="shared" si="26"/>
        <v>-3.0594578353575308</v>
      </c>
      <c r="AG46" s="22">
        <f t="shared" si="27"/>
        <v>2.9701854544307018</v>
      </c>
      <c r="AH46" s="64"/>
      <c r="AI46" s="25">
        <f t="shared" si="28"/>
        <v>5</v>
      </c>
      <c r="AJ46" s="82">
        <f t="shared" si="29"/>
        <v>720974.22670501703</v>
      </c>
      <c r="AK46" s="82">
        <f t="shared" si="30"/>
        <v>459270.85182192776</v>
      </c>
      <c r="AL46" s="66"/>
      <c r="AM46" s="9" t="str">
        <f t="shared" si="31"/>
        <v>5 - 6</v>
      </c>
      <c r="AN46" s="18">
        <f t="shared" si="32"/>
        <v>-55.180000000051223</v>
      </c>
      <c r="AO46" s="18">
        <f t="shared" si="33"/>
        <v>163.88460000182232</v>
      </c>
      <c r="AP46" s="9" t="str">
        <f t="shared" si="34"/>
        <v>459270.85,720974.24</v>
      </c>
    </row>
    <row r="47" spans="1:44" s="46" customFormat="1">
      <c r="A47" s="20">
        <f t="shared" si="2"/>
        <v>6</v>
      </c>
      <c r="B47" s="44"/>
      <c r="C47" s="60">
        <v>720971.18</v>
      </c>
      <c r="D47" s="60">
        <v>459273.82</v>
      </c>
      <c r="E47" s="79"/>
      <c r="F47" s="72">
        <f t="shared" si="3"/>
        <v>26.060000000055879</v>
      </c>
      <c r="G47" s="72">
        <f t="shared" si="4"/>
        <v>0.28000000002793968</v>
      </c>
      <c r="H47" s="76" t="str">
        <f t="shared" si="5"/>
        <v/>
      </c>
      <c r="I47" s="76">
        <f t="shared" si="6"/>
        <v>0</v>
      </c>
      <c r="J47" s="76" t="str">
        <f t="shared" si="7"/>
        <v/>
      </c>
      <c r="K47" s="76">
        <f t="shared" si="8"/>
        <v>0</v>
      </c>
      <c r="L47" s="76" t="str">
        <f t="shared" si="9"/>
        <v/>
      </c>
      <c r="M47" s="22">
        <f t="shared" si="10"/>
        <v>26.06150417767417</v>
      </c>
      <c r="N47" s="22">
        <f t="shared" si="11"/>
        <v>1.0744022490507559E-2</v>
      </c>
      <c r="O47" s="22">
        <f t="shared" si="12"/>
        <v>0.61558714369971868</v>
      </c>
      <c r="P47" s="24" t="str">
        <f t="shared" si="13"/>
        <v>00</v>
      </c>
      <c r="Q47" s="25" t="str">
        <f t="shared" si="14"/>
        <v>37</v>
      </c>
      <c r="R47" s="23" t="str">
        <f t="shared" si="15"/>
        <v>S</v>
      </c>
      <c r="S47" s="25" t="str">
        <f t="shared" si="16"/>
        <v>00</v>
      </c>
      <c r="T47" s="25" t="str">
        <f t="shared" si="17"/>
        <v>37</v>
      </c>
      <c r="U47" s="24" t="str">
        <f t="shared" si="18"/>
        <v>W</v>
      </c>
      <c r="V47" s="44"/>
      <c r="W47" s="22">
        <f t="shared" si="19"/>
        <v>0.6166666666666667</v>
      </c>
      <c r="X47" s="22">
        <f t="shared" si="20"/>
        <v>0.6166666666666667</v>
      </c>
      <c r="Y47" s="22">
        <f t="shared" si="21"/>
        <v>1.0762863720631699E-2</v>
      </c>
      <c r="Z47" s="64"/>
      <c r="AA47" s="58">
        <f t="shared" si="22"/>
        <v>-26.0599947198859</v>
      </c>
      <c r="AB47" s="58">
        <f t="shared" si="23"/>
        <v>-0.28049100243524794</v>
      </c>
      <c r="AC47" s="64"/>
      <c r="AD47" s="82">
        <f t="shared" si="24"/>
        <v>-1.6985269638692239E-3</v>
      </c>
      <c r="AE47" s="82">
        <f t="shared" si="25"/>
        <v>5.3030109257049408E-4</v>
      </c>
      <c r="AF47" s="22">
        <f t="shared" si="26"/>
        <v>-26.058296192922029</v>
      </c>
      <c r="AG47" s="22">
        <f t="shared" si="27"/>
        <v>-0.28102130352781846</v>
      </c>
      <c r="AH47" s="64"/>
      <c r="AI47" s="25">
        <f t="shared" si="28"/>
        <v>6</v>
      </c>
      <c r="AJ47" s="82">
        <f t="shared" si="29"/>
        <v>720971.16724718164</v>
      </c>
      <c r="AK47" s="82">
        <f t="shared" si="30"/>
        <v>459273.82200738217</v>
      </c>
      <c r="AL47" s="66"/>
      <c r="AM47" s="9" t="str">
        <f t="shared" si="31"/>
        <v>6 - 1</v>
      </c>
      <c r="AN47" s="18">
        <f t="shared" si="32"/>
        <v>-26.060000000055879</v>
      </c>
      <c r="AO47" s="18">
        <f t="shared" si="33"/>
        <v>-7.2968000007437546</v>
      </c>
      <c r="AP47" s="9" t="str">
        <f t="shared" si="34"/>
        <v>459273.82,720971.18</v>
      </c>
    </row>
  </sheetData>
  <mergeCells count="30"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topLeftCell="A3" workbookViewId="0">
      <selection activeCell="R20" sqref="R20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8" t="s">
        <v>48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6" t="s">
        <v>82</v>
      </c>
      <c r="D7" s="127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6" t="s">
        <v>83</v>
      </c>
      <c r="D8" s="127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6" t="s">
        <v>58</v>
      </c>
      <c r="D9" s="127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6" t="s">
        <v>60</v>
      </c>
      <c r="D10" s="127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6" t="s">
        <v>61</v>
      </c>
      <c r="D11" s="127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6" t="s">
        <v>62</v>
      </c>
      <c r="D12" s="127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6" t="s">
        <v>63</v>
      </c>
      <c r="D13" s="127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6" t="s">
        <v>64</v>
      </c>
      <c r="D14" s="127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6" t="s">
        <v>65</v>
      </c>
      <c r="D15" s="127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6" t="s">
        <v>72</v>
      </c>
      <c r="D16" s="127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6" t="s">
        <v>84</v>
      </c>
      <c r="D19" s="127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5" t="s">
        <v>16</v>
      </c>
      <c r="B28" s="125"/>
      <c r="C28" s="33">
        <f>ABS(SUM(AO42:AO65536))</f>
        <v>2518.922999997651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2" t="s">
        <v>17</v>
      </c>
      <c r="B29" s="122"/>
      <c r="C29" s="32">
        <f>ABS(C28/2)</f>
        <v>1259.4614999988255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2">
        <f>SQRT(AA40^2+AB40^2)</f>
        <v>2.7453770708456668E-3</v>
      </c>
      <c r="C32" s="12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4">
        <f>M40/B32</f>
        <v>52746.821396787003</v>
      </c>
      <c r="C33" s="124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2" t="str">
        <f>"1 : "&amp;TEXT(B35,"00")</f>
        <v>1 : 53000</v>
      </c>
      <c r="C34" s="12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3">
        <f>ROUND(B33,2-LEN(INT(B33)))</f>
        <v>53000</v>
      </c>
      <c r="C35" s="123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5" t="s">
        <v>9</v>
      </c>
      <c r="B38" s="88"/>
      <c r="C38" s="117" t="s">
        <v>7</v>
      </c>
      <c r="D38" s="11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19" t="s">
        <v>8</v>
      </c>
      <c r="N38" s="119"/>
      <c r="O38" s="119"/>
      <c r="P38" s="119"/>
      <c r="Q38" s="119"/>
      <c r="R38" s="119"/>
      <c r="S38" s="119"/>
      <c r="T38" s="119"/>
      <c r="U38" s="119"/>
      <c r="V38" s="120"/>
      <c r="W38" s="59"/>
      <c r="X38" s="59" t="s">
        <v>33</v>
      </c>
      <c r="Y38" s="59" t="s">
        <v>34</v>
      </c>
      <c r="Z38" s="80"/>
      <c r="AA38" s="115" t="s">
        <v>30</v>
      </c>
      <c r="AB38" s="115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4"/>
      <c r="AL38" s="65"/>
      <c r="AM38" s="113" t="s">
        <v>18</v>
      </c>
      <c r="AN38" s="118"/>
      <c r="AO38" s="114"/>
      <c r="AP38" s="109" t="s">
        <v>56</v>
      </c>
    </row>
    <row r="39" spans="1:44">
      <c r="A39" s="116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8"/>
      <c r="P39" s="118"/>
      <c r="Q39" s="114"/>
      <c r="R39" s="113" t="s">
        <v>24</v>
      </c>
      <c r="S39" s="118"/>
      <c r="T39" s="118"/>
      <c r="U39" s="114"/>
      <c r="V39" s="121"/>
      <c r="W39" s="59"/>
      <c r="X39" s="59"/>
      <c r="Y39" s="59"/>
      <c r="Z39" s="81"/>
      <c r="AA39" s="116"/>
      <c r="AB39" s="116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9"/>
    </row>
    <row r="40" spans="1:44" s="11" customFormat="1">
      <c r="A40" s="110" t="s">
        <v>25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51">
        <f>SUM(M42:M65536)</f>
        <v>144.80991402273065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1.8400924629991544E-3</v>
      </c>
      <c r="AB40" s="91">
        <f>SUM(AB42:AB65536)</f>
        <v>2.0374383398618079E-3</v>
      </c>
      <c r="AC40" s="91"/>
      <c r="AD40" s="91">
        <f>SUM(AD42:AD65536)</f>
        <v>1.8400924629991548E-3</v>
      </c>
      <c r="AE40" s="91">
        <f>SUM(AE42:AE65536)</f>
        <v>2.0374383398618079E-3</v>
      </c>
      <c r="AF40" s="91">
        <f>SUM(AF42:AF65536)</f>
        <v>-3.6082248300317588E-15</v>
      </c>
      <c r="AG40" s="91">
        <f>SUM(AG42:AG65536)</f>
        <v>0</v>
      </c>
      <c r="AH40" s="92"/>
      <c r="AI40" s="93">
        <v>1</v>
      </c>
      <c r="AJ40" s="92">
        <f>AJ44+AF44</f>
        <v>720945.42381075199</v>
      </c>
      <c r="AK40" s="92">
        <f>AK44+AG44</f>
        <v>459230.32155243959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283.5</v>
      </c>
      <c r="G41" s="72">
        <f>IF(D42=0,D41-$D$41,D41-D42)</f>
        <v>3176.679999999993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3189.3052648500043</v>
      </c>
      <c r="N41" s="36">
        <f>IF(F41=0,,ATAN(G41/F41))</f>
        <v>1.4817880131068648</v>
      </c>
      <c r="O41" s="36">
        <f>ABS(DEGREES(N41))</f>
        <v>84.900199284099259</v>
      </c>
      <c r="P41" s="37" t="str">
        <f>TEXT(INT(O41),"00")</f>
        <v>84</v>
      </c>
      <c r="Q41" s="38" t="str">
        <f>TEXT((O41-P41)*60,"00")</f>
        <v>54</v>
      </c>
      <c r="R41" s="39" t="str">
        <f>IF(L41="",IF(F41&gt;0,"S","N"),"")</f>
        <v>S</v>
      </c>
      <c r="S41" s="25" t="str">
        <f>IF(L41="",IF(INT(Q41)=60,INT(P41+1),P41),"due")</f>
        <v>84</v>
      </c>
      <c r="T41" s="38" t="str">
        <f>IF(L41="",IF(INT(Q41)=60,"00",Q41),L41)</f>
        <v>54</v>
      </c>
      <c r="U41" s="40" t="str">
        <f>IF(L41="",IF(G41&gt;0,"W","E"),"")</f>
        <v>W</v>
      </c>
      <c r="V41" s="41"/>
      <c r="W41" s="22">
        <f>IF(S41="due",90*(I41+K41),S41+T41/60)</f>
        <v>84.9</v>
      </c>
      <c r="X41" s="22">
        <f>IF(R41="",W41,IF(R41="N",IF(U41="E",180+W41,180-W41),IF(U41="E",360-W41,W41)))</f>
        <v>84.9</v>
      </c>
      <c r="Y41" s="22">
        <f>RADIANS(X41)</f>
        <v>1.481784534943186</v>
      </c>
      <c r="Z41" s="64"/>
      <c r="AA41" s="58">
        <f>-M41*COS(Y41)</f>
        <v>-283.5110490112807</v>
      </c>
      <c r="AB41" s="58">
        <f>-M41*SIN(Y41)</f>
        <v>-3176.6790139213749</v>
      </c>
      <c r="AC41" s="64"/>
      <c r="AD41" s="22">
        <v>0</v>
      </c>
      <c r="AE41" s="22">
        <v>0</v>
      </c>
      <c r="AF41" s="22">
        <f t="shared" ref="AF41:AG43" si="0">AA41-AD41</f>
        <v>-283.5110490112807</v>
      </c>
      <c r="AG41" s="22">
        <f t="shared" si="0"/>
        <v>-3176.6790139213749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720945.12</v>
      </c>
      <c r="D42" s="60">
        <v>459273.54</v>
      </c>
      <c r="E42" s="79"/>
      <c r="F42" s="72">
        <f>IF(C43=0,C42-$C$42,C42-C43)</f>
        <v>29.050000000046566</v>
      </c>
      <c r="G42" s="72">
        <f>IF(D43=0,D42-$D$42,D42-D43)</f>
        <v>0.32000000000698492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29.051762425070013</v>
      </c>
      <c r="N42" s="36">
        <f>IF(F42=0,,ATAN(G42/F42))</f>
        <v>1.101504502255842E-2</v>
      </c>
      <c r="O42" s="36">
        <f>ABS(DEGREES(N42))</f>
        <v>0.63111559093918213</v>
      </c>
      <c r="P42" s="37" t="str">
        <f>TEXT(INT(O42),"00")</f>
        <v>00</v>
      </c>
      <c r="Q42" s="38" t="str">
        <f>TEXT((O42-P42)*60,"00")</f>
        <v>38</v>
      </c>
      <c r="R42" s="39" t="str">
        <f>IF(L42="",IF(F42&gt;0,"S","N"),"")</f>
        <v>S</v>
      </c>
      <c r="S42" s="25" t="str">
        <f>IF(L42="",IF(INT(Q42)=60,INT(P42+1),P42),"due")</f>
        <v>00</v>
      </c>
      <c r="T42" s="38" t="str">
        <f>IF(L42="",IF(INT(Q42)=60,"00",Q42),L42)</f>
        <v>38</v>
      </c>
      <c r="U42" s="40" t="str">
        <f>IF(L42="",IF(G42&gt;0,"W","E"),"")</f>
        <v>W</v>
      </c>
      <c r="V42" s="44"/>
      <c r="W42" s="22">
        <f>IF(S42="due",90*(I42+K42),S42+T42/60)</f>
        <v>0.6333333333333333</v>
      </c>
      <c r="X42" s="22">
        <f>IF(R42="",W42,IF(R42="N",IF(U42="E",180+W42,180-W42),IF(U42="E",360-W42,W42)))</f>
        <v>0.6333333333333333</v>
      </c>
      <c r="Y42" s="22">
        <f>RADIANS(X42)</f>
        <v>1.1053751929297421E-2</v>
      </c>
      <c r="Z42" s="64"/>
      <c r="AA42" s="58">
        <f>-M42*COS(Y42)</f>
        <v>-29.049987592074697</v>
      </c>
      <c r="AB42" s="58">
        <f>-M42*SIN(Y42)</f>
        <v>-0.32112443540775798</v>
      </c>
      <c r="AC42" s="64"/>
      <c r="AD42" s="82">
        <f>$AA$40/$M$40*M42</f>
        <v>3.6915931782696964E-4</v>
      </c>
      <c r="AE42" s="82">
        <f>$AB$40/$M$40*M42</f>
        <v>4.0875084420050913E-4</v>
      </c>
      <c r="AF42" s="22">
        <f t="shared" si="0"/>
        <v>-29.050356751392524</v>
      </c>
      <c r="AG42" s="22">
        <f t="shared" si="0"/>
        <v>-0.32153318625195848</v>
      </c>
      <c r="AH42" s="63"/>
      <c r="AI42" s="38">
        <f>A42</f>
        <v>1</v>
      </c>
      <c r="AJ42" s="82">
        <f t="shared" ref="AJ42:AK44" si="1">AJ41+AF41</f>
        <v>720945.10895098874</v>
      </c>
      <c r="AK42" s="82">
        <f t="shared" si="1"/>
        <v>459273.54098607862</v>
      </c>
      <c r="AL42" s="66"/>
      <c r="AM42" s="9" t="str">
        <f>IF(A43=0,A42&amp;" - 1",A42&amp;" - "&amp;A43)</f>
        <v>1 - 2</v>
      </c>
      <c r="AN42" s="18">
        <f>F42</f>
        <v>29.050000000046566</v>
      </c>
      <c r="AO42" s="18">
        <f>AN42*G42</f>
        <v>9.2960000002178127</v>
      </c>
      <c r="AP42" s="9" t="str">
        <f>D42&amp;","&amp;C42</f>
        <v>459273.54,720945.12</v>
      </c>
    </row>
    <row r="43" spans="1:44">
      <c r="A43" s="20">
        <f>A42+1</f>
        <v>2</v>
      </c>
      <c r="B43" s="44"/>
      <c r="C43" s="60">
        <v>720916.07</v>
      </c>
      <c r="D43" s="60">
        <v>459273.22</v>
      </c>
      <c r="E43" s="79"/>
      <c r="F43" s="72">
        <f>IF(C44=0,C43-$C$42,C43-C44)</f>
        <v>-0.32000000006519258</v>
      </c>
      <c r="G43" s="72">
        <f>IF(D44=0,D43-$D$42,D43-D44)</f>
        <v>43.479999999981374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43.481177536934553</v>
      </c>
      <c r="N43" s="36">
        <f>IF(F43=0,,ATAN(G43/F43))</f>
        <v>-1.5634367540574394</v>
      </c>
      <c r="O43" s="36">
        <f>ABS(DEGREES(N43))</f>
        <v>89.578327543124161</v>
      </c>
      <c r="P43" s="37" t="str">
        <f>TEXT(INT(O43),"00")</f>
        <v>89</v>
      </c>
      <c r="Q43" s="38" t="str">
        <f>TEXT((O43-P43)*60,"00")</f>
        <v>35</v>
      </c>
      <c r="R43" s="39" t="str">
        <f>IF(L43="",IF(F43&gt;0,"S","N"),"")</f>
        <v>N</v>
      </c>
      <c r="S43" s="25" t="str">
        <f>IF(L43="",IF(INT(Q43)=60,INT(P43+1),P43),"due")</f>
        <v>89</v>
      </c>
      <c r="T43" s="38" t="str">
        <f>IF(L43="",IF(INT(Q43)=60,"00",Q43),L43)</f>
        <v>35</v>
      </c>
      <c r="U43" s="40" t="str">
        <f>IF(L43="",IF(G43&gt;0,"W","E"),"")</f>
        <v>W</v>
      </c>
      <c r="V43" s="44"/>
      <c r="W43" s="22">
        <f>IF(S43="due",90*(I43+K43),S43+T43/60)</f>
        <v>89.583333333333329</v>
      </c>
      <c r="X43" s="22">
        <f>IF(R43="",W43,IF(R43="N",IF(U43="E",180+W43,180-W43),IF(U43="E",360-W43,W43)))</f>
        <v>90.416666666666671</v>
      </c>
      <c r="Y43" s="22">
        <f>RADIANS(X43)</f>
        <v>1.5780685320115397</v>
      </c>
      <c r="Z43" s="64"/>
      <c r="AA43" s="58">
        <f>-M43*COS(Y43)</f>
        <v>0.31620125904373647</v>
      </c>
      <c r="AB43" s="58">
        <f>-M43*SIN(Y43)</f>
        <v>-43.480027791644766</v>
      </c>
      <c r="AC43" s="64"/>
      <c r="AD43" s="82">
        <f>$AA$40/$M$40*M43</f>
        <v>5.5251318673859879E-4</v>
      </c>
      <c r="AE43" s="82">
        <f>$AB$40/$M$40*M43</f>
        <v>6.1176901301234496E-4</v>
      </c>
      <c r="AF43" s="22">
        <f t="shared" si="0"/>
        <v>0.31564874585699787</v>
      </c>
      <c r="AG43" s="22">
        <f t="shared" si="0"/>
        <v>-43.480639560657778</v>
      </c>
      <c r="AH43" s="64"/>
      <c r="AI43" s="25">
        <f>A43</f>
        <v>2</v>
      </c>
      <c r="AJ43" s="82">
        <f t="shared" si="1"/>
        <v>720916.05859423731</v>
      </c>
      <c r="AK43" s="82">
        <f t="shared" si="1"/>
        <v>459273.21945289237</v>
      </c>
      <c r="AL43" s="66"/>
      <c r="AM43" s="9" t="str">
        <f>IF(A44=0,A43&amp;" - 1",A43&amp;" - "&amp;A44)</f>
        <v>2 - 3</v>
      </c>
      <c r="AN43" s="18">
        <f>AN42+F42+F43</f>
        <v>57.78000000002794</v>
      </c>
      <c r="AO43" s="18">
        <f>AN43*G43</f>
        <v>2512.2744000001385</v>
      </c>
      <c r="AP43" s="9" t="str">
        <f>D43&amp;","&amp;C43</f>
        <v>459273.22,720916.07</v>
      </c>
    </row>
    <row r="44" spans="1:44" s="46" customFormat="1">
      <c r="A44" s="20">
        <f>A43+1</f>
        <v>3</v>
      </c>
      <c r="B44" s="44"/>
      <c r="C44" s="60">
        <v>720916.39</v>
      </c>
      <c r="D44" s="60">
        <v>459229.74</v>
      </c>
      <c r="E44" s="79"/>
      <c r="F44" s="72">
        <f>IF(C45=0,C44-$C$42,C44-C45)</f>
        <v>-29.049999999930151</v>
      </c>
      <c r="G44" s="72">
        <f>IF(D45=0,D44-$D$42,D44-D45)</f>
        <v>-0.58000000001629815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29.055789440246855</v>
      </c>
      <c r="N44" s="22">
        <f>IF(F44=0,,ATAN(G44/F44))</f>
        <v>1.9962924306032664E-2</v>
      </c>
      <c r="O44" s="22">
        <f>ABS(DEGREES(N44))</f>
        <v>1.1437913094747996</v>
      </c>
      <c r="P44" s="24" t="str">
        <f>TEXT(INT(O44),"00")</f>
        <v>01</v>
      </c>
      <c r="Q44" s="25" t="str">
        <f>TEXT((O44-P44)*60,"00")</f>
        <v>09</v>
      </c>
      <c r="R44" s="23" t="str">
        <f>IF(L44="",IF(F44&gt;0,"S","N"),"")</f>
        <v>N</v>
      </c>
      <c r="S44" s="25" t="str">
        <f>IF(L44="",IF(INT(Q44)=60,INT(P44+1),P44),"due")</f>
        <v>01</v>
      </c>
      <c r="T44" s="25" t="str">
        <f>IF(L44="",IF(INT(Q44)=60,"00",Q44),L44)</f>
        <v>09</v>
      </c>
      <c r="U44" s="24" t="str">
        <f>IF(L44="",IF(G44&gt;0,"W","E"),"")</f>
        <v>E</v>
      </c>
      <c r="V44" s="44"/>
      <c r="W44" s="22">
        <f>IF(S44="due",90*(I44+K44),S44+T44/60)</f>
        <v>1.1499999999999999</v>
      </c>
      <c r="X44" s="22">
        <f>IF(R44="",W44,IF(R44="N",IF(U44="E",180+W44,180-W44),IF(U44="E",360-W44,W44)))</f>
        <v>181.15</v>
      </c>
      <c r="Y44" s="22">
        <f>RADIANS(X44)</f>
        <v>3.161663939987728</v>
      </c>
      <c r="Z44" s="64"/>
      <c r="AA44" s="58">
        <f>-M44*COS(Y44)</f>
        <v>29.049936979359437</v>
      </c>
      <c r="AB44" s="58">
        <f>-M44*SIN(Y44)</f>
        <v>0.58314791537460597</v>
      </c>
      <c r="AC44" s="64"/>
      <c r="AD44" s="82">
        <f>$AA$40/$M$40*M44</f>
        <v>3.6921048891097515E-4</v>
      </c>
      <c r="AE44" s="82">
        <f>$AB$40/$M$40*M44</f>
        <v>4.0880750327093173E-4</v>
      </c>
      <c r="AF44" s="22">
        <f>AA44-AD44</f>
        <v>29.049567768870524</v>
      </c>
      <c r="AG44" s="22">
        <f>AB44-AE44</f>
        <v>0.58273910787133509</v>
      </c>
      <c r="AH44" s="64"/>
      <c r="AI44" s="25">
        <f>A44</f>
        <v>3</v>
      </c>
      <c r="AJ44" s="82">
        <f t="shared" si="1"/>
        <v>720916.37424298318</v>
      </c>
      <c r="AK44" s="82">
        <f t="shared" si="1"/>
        <v>459229.7388133317</v>
      </c>
      <c r="AL44" s="66"/>
      <c r="AM44" s="9" t="str">
        <f>IF(A45=0,A44&amp;" - 1",A44&amp;" - "&amp;A45)</f>
        <v>3 - 4</v>
      </c>
      <c r="AN44" s="18">
        <f>AN43+F43+F44</f>
        <v>28.410000000032596</v>
      </c>
      <c r="AO44" s="18">
        <f>AN44*G44</f>
        <v>-16.477800000481935</v>
      </c>
      <c r="AP44" s="9" t="str">
        <f>D44&amp;","&amp;C44</f>
        <v>459229.74,720916.39</v>
      </c>
    </row>
    <row r="45" spans="1:44" s="46" customFormat="1">
      <c r="A45" s="20">
        <f>A44+1</f>
        <v>4</v>
      </c>
      <c r="B45" s="44"/>
      <c r="C45" s="60">
        <v>720945.44</v>
      </c>
      <c r="D45" s="60">
        <v>459230.32</v>
      </c>
      <c r="E45" s="79"/>
      <c r="F45" s="72">
        <f>IF(C46=0,C45-$C$42,C45-C46)</f>
        <v>0.31999999994877726</v>
      </c>
      <c r="G45" s="72">
        <f>IF(D46=0,D45-$D$42,D45-D46)</f>
        <v>-43.21999999997206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43.221184620479249</v>
      </c>
      <c r="N45" s="22">
        <f>IF(F45=0,,ATAN(G45/F45))</f>
        <v>-1.5633924824452801</v>
      </c>
      <c r="O45" s="22">
        <f>ABS(DEGREES(N45))</f>
        <v>89.575790966595193</v>
      </c>
      <c r="P45" s="24" t="str">
        <f>TEXT(INT(O45),"00")</f>
        <v>89</v>
      </c>
      <c r="Q45" s="25" t="str">
        <f>TEXT((O45-P45)*60,"00")</f>
        <v>35</v>
      </c>
      <c r="R45" s="23" t="str">
        <f>IF(L45="",IF(F45&gt;0,"S","N"),"")</f>
        <v>S</v>
      </c>
      <c r="S45" s="25" t="str">
        <f>IF(L45="",IF(INT(Q45)=60,INT(P45+1),P45),"due")</f>
        <v>89</v>
      </c>
      <c r="T45" s="25" t="str">
        <f>IF(L45="",IF(INT(Q45)=60,"00",Q45),L45)</f>
        <v>35</v>
      </c>
      <c r="U45" s="24" t="str">
        <f>IF(L45="",IF(G45&gt;0,"W","E"),"")</f>
        <v>E</v>
      </c>
      <c r="V45" s="44"/>
      <c r="W45" s="22">
        <f>IF(S45="due",90*(I45+K45),S45+T45/60)</f>
        <v>89.583333333333329</v>
      </c>
      <c r="X45" s="22">
        <f>IF(R45="",W45,IF(R45="N",IF(U45="E",180+W45,180-W45),IF(U45="E",360-W45,W45)))</f>
        <v>270.41666666666669</v>
      </c>
      <c r="Y45" s="22">
        <f>RADIANS(X45)</f>
        <v>4.7196611856013329</v>
      </c>
      <c r="Z45" s="64"/>
      <c r="AA45" s="58">
        <f>-M45*COS(Y45)</f>
        <v>-0.31431055386547818</v>
      </c>
      <c r="AB45" s="58">
        <f>-M45*SIN(Y45)</f>
        <v>43.220041750017785</v>
      </c>
      <c r="AC45" s="64"/>
      <c r="AD45" s="82">
        <f>$AA$40/$M$40*M45</f>
        <v>5.4920946952261116E-4</v>
      </c>
      <c r="AE45" s="82">
        <f>$AB$40/$M$40*M45</f>
        <v>6.0811097937802229E-4</v>
      </c>
      <c r="AF45" s="22">
        <f>AA45-AD45</f>
        <v>-0.31485976333500082</v>
      </c>
      <c r="AG45" s="22">
        <f>AB45-AE45</f>
        <v>43.219433639038407</v>
      </c>
      <c r="AH45" s="64"/>
      <c r="AI45" s="25">
        <f>A45</f>
        <v>4</v>
      </c>
      <c r="AJ45" s="82">
        <f t="shared" ref="AJ45" si="2">AJ44+AF44</f>
        <v>720945.42381075199</v>
      </c>
      <c r="AK45" s="82">
        <f t="shared" ref="AK45" si="3">AK44+AG44</f>
        <v>459230.32155243959</v>
      </c>
      <c r="AL45" s="66"/>
      <c r="AM45" s="9" t="str">
        <f>IF(A46=0,A45&amp;" - 1",A45&amp;" - "&amp;A46)</f>
        <v>4 - 1</v>
      </c>
      <c r="AN45" s="18">
        <f>AN44+F44+F45</f>
        <v>-0.31999999994877726</v>
      </c>
      <c r="AO45" s="18">
        <f>AN45*G45</f>
        <v>13.830399997777212</v>
      </c>
      <c r="AP45" s="9" t="str">
        <f>D45&amp;","&amp;C45</f>
        <v>459230.32,720945.44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topLeftCell="A3" workbookViewId="0">
      <selection activeCell="D29" sqref="D2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8" t="s">
        <v>48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6" t="s">
        <v>85</v>
      </c>
      <c r="D7" s="127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6" t="s">
        <v>86</v>
      </c>
      <c r="D8" s="127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6" t="s">
        <v>58</v>
      </c>
      <c r="D9" s="127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6" t="s">
        <v>60</v>
      </c>
      <c r="D10" s="127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6" t="s">
        <v>61</v>
      </c>
      <c r="D11" s="127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6" t="s">
        <v>62</v>
      </c>
      <c r="D12" s="127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6" t="s">
        <v>63</v>
      </c>
      <c r="D13" s="127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6" t="s">
        <v>64</v>
      </c>
      <c r="D14" s="127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6" t="s">
        <v>65</v>
      </c>
      <c r="D15" s="127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6" t="s">
        <v>72</v>
      </c>
      <c r="D16" s="127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6" t="s">
        <v>87</v>
      </c>
      <c r="D19" s="127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5" t="s">
        <v>16</v>
      </c>
      <c r="B28" s="125"/>
      <c r="C28" s="33">
        <f>ABS(SUM(AO42:AO65536))</f>
        <v>2540.7650999944058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2" t="s">
        <v>17</v>
      </c>
      <c r="B29" s="122"/>
      <c r="C29" s="32">
        <f>ABS(C28/2)</f>
        <v>1270.3825499972029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2">
        <f>SQRT(AA40^2+AB40^2)</f>
        <v>6.9746554034348191E-3</v>
      </c>
      <c r="C32" s="12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4">
        <f>M40/B32</f>
        <v>20859.60744844086</v>
      </c>
      <c r="C33" s="124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2" t="str">
        <f>"1 : "&amp;TEXT(B35,"00")</f>
        <v>1 : 21000</v>
      </c>
      <c r="C34" s="12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3">
        <f>ROUND(B33,2-LEN(INT(B33)))</f>
        <v>21000</v>
      </c>
      <c r="C35" s="123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5" t="s">
        <v>9</v>
      </c>
      <c r="B38" s="88"/>
      <c r="C38" s="117" t="s">
        <v>7</v>
      </c>
      <c r="D38" s="11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19" t="s">
        <v>8</v>
      </c>
      <c r="N38" s="119"/>
      <c r="O38" s="119"/>
      <c r="P38" s="119"/>
      <c r="Q38" s="119"/>
      <c r="R38" s="119"/>
      <c r="S38" s="119"/>
      <c r="T38" s="119"/>
      <c r="U38" s="119"/>
      <c r="V38" s="120"/>
      <c r="W38" s="59"/>
      <c r="X38" s="59" t="s">
        <v>33</v>
      </c>
      <c r="Y38" s="59" t="s">
        <v>34</v>
      </c>
      <c r="Z38" s="80"/>
      <c r="AA38" s="115" t="s">
        <v>30</v>
      </c>
      <c r="AB38" s="115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4"/>
      <c r="AL38" s="65"/>
      <c r="AM38" s="113" t="s">
        <v>18</v>
      </c>
      <c r="AN38" s="118"/>
      <c r="AO38" s="114"/>
      <c r="AP38" s="109" t="s">
        <v>56</v>
      </c>
    </row>
    <row r="39" spans="1:44">
      <c r="A39" s="116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8"/>
      <c r="P39" s="118"/>
      <c r="Q39" s="114"/>
      <c r="R39" s="113" t="s">
        <v>24</v>
      </c>
      <c r="S39" s="118"/>
      <c r="T39" s="118"/>
      <c r="U39" s="114"/>
      <c r="V39" s="121"/>
      <c r="W39" s="59"/>
      <c r="X39" s="59"/>
      <c r="Y39" s="59"/>
      <c r="Z39" s="81"/>
      <c r="AA39" s="116"/>
      <c r="AB39" s="116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9"/>
    </row>
    <row r="40" spans="1:44" s="11" customFormat="1">
      <c r="A40" s="110" t="s">
        <v>25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51">
        <f>SUM(M42:M65536)</f>
        <v>145.48857380379724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4.5410344345173104E-3</v>
      </c>
      <c r="AB40" s="91">
        <f>SUM(AB42:AB65536)</f>
        <v>-5.2938477746522494E-3</v>
      </c>
      <c r="AC40" s="91"/>
      <c r="AD40" s="91">
        <f>SUM(AD42:AD65536)</f>
        <v>4.5410344345173112E-3</v>
      </c>
      <c r="AE40" s="91">
        <f>SUM(AE42:AE65536)</f>
        <v>-5.2938477746522503E-3</v>
      </c>
      <c r="AF40" s="91">
        <f>SUM(AF42:AF65536)</f>
        <v>9.7144514654701197E-16</v>
      </c>
      <c r="AG40" s="91">
        <f>SUM(AG42:AG65536)</f>
        <v>0</v>
      </c>
      <c r="AH40" s="92"/>
      <c r="AI40" s="93">
        <v>1</v>
      </c>
      <c r="AJ40" s="92">
        <f>AJ44+AF44</f>
        <v>720887.07859646739</v>
      </c>
      <c r="AK40" s="92">
        <f>AK44+AG44</f>
        <v>459272.90098437254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341.45999999996275</v>
      </c>
      <c r="G41" s="72">
        <f>IF(D42=0,D41-$D$41,D41-D42)</f>
        <v>3221.0599999999977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3239.1082808698998</v>
      </c>
      <c r="N41" s="36">
        <f>IF(F41=0,,ATAN(G41/F41))</f>
        <v>1.4651821912981309</v>
      </c>
      <c r="O41" s="36">
        <f>ABS(DEGREES(N41))</f>
        <v>83.948755779112517</v>
      </c>
      <c r="P41" s="37" t="str">
        <f>TEXT(INT(O41),"00")</f>
        <v>83</v>
      </c>
      <c r="Q41" s="38" t="str">
        <f>TEXT((O41-P41)*60,"00")</f>
        <v>57</v>
      </c>
      <c r="R41" s="39" t="str">
        <f>IF(L41="",IF(F41&gt;0,"S","N"),"")</f>
        <v>S</v>
      </c>
      <c r="S41" s="25" t="str">
        <f>IF(L41="",IF(INT(Q41)=60,INT(P41+1),P41),"due")</f>
        <v>83</v>
      </c>
      <c r="T41" s="38" t="str">
        <f>IF(L41="",IF(INT(Q41)=60,"00",Q41),L41)</f>
        <v>57</v>
      </c>
      <c r="U41" s="40" t="str">
        <f>IF(L41="",IF(G41&gt;0,"W","E"),"")</f>
        <v>W</v>
      </c>
      <c r="V41" s="41"/>
      <c r="W41" s="22">
        <f>IF(S41="due",90*(I41+K41),S41+T41/60)</f>
        <v>83.95</v>
      </c>
      <c r="X41" s="22">
        <f>IF(R41="",W41,IF(R41="N",IF(U41="E",180+W41,180-W41),IF(U41="E",360-W41,W41)))</f>
        <v>83.95</v>
      </c>
      <c r="Y41" s="22">
        <f>RADIANS(X41)</f>
        <v>1.4652039070492398</v>
      </c>
      <c r="Z41" s="64"/>
      <c r="AA41" s="58">
        <f>-M41*COS(Y41)</f>
        <v>-341.39005218218972</v>
      </c>
      <c r="AB41" s="58">
        <f>-M41*SIN(Y41)</f>
        <v>-3221.0674143008864</v>
      </c>
      <c r="AC41" s="64"/>
      <c r="AD41" s="22">
        <v>0</v>
      </c>
      <c r="AE41" s="22">
        <v>0</v>
      </c>
      <c r="AF41" s="22">
        <f t="shared" ref="AF41:AG43" si="0">AA41-AD41</f>
        <v>-341.39005218218972</v>
      </c>
      <c r="AG41" s="22">
        <f t="shared" si="0"/>
        <v>-3221.0674143008864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720887.16</v>
      </c>
      <c r="D42" s="60">
        <v>459229.16</v>
      </c>
      <c r="E42" s="79"/>
      <c r="F42" s="72">
        <f>IF(C43=0,C42-$C$42,C42-C43)</f>
        <v>-29.189999999944121</v>
      </c>
      <c r="G42" s="72">
        <f>IF(D43=0,D42-$D$42,D42-D43)</f>
        <v>-0.58000000001629815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29.19576167865392</v>
      </c>
      <c r="N42" s="36">
        <f>IF(F42=0,,ATAN(G42/F42))</f>
        <v>1.9867204118582907E-2</v>
      </c>
      <c r="O42" s="36">
        <f>ABS(DEGREES(N42))</f>
        <v>1.1383069467197273</v>
      </c>
      <c r="P42" s="37" t="str">
        <f>TEXT(INT(O42),"00")</f>
        <v>01</v>
      </c>
      <c r="Q42" s="38" t="str">
        <f>TEXT((O42-P42)*60,"00")</f>
        <v>08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08</v>
      </c>
      <c r="U42" s="40" t="str">
        <f>IF(L42="",IF(G42&gt;0,"W","E"),"")</f>
        <v>E</v>
      </c>
      <c r="V42" s="44"/>
      <c r="W42" s="22">
        <f>IF(S42="due",90*(I42+K42),S42+T42/60)</f>
        <v>1.1333333333333333</v>
      </c>
      <c r="X42" s="22">
        <f>IF(R42="",W42,IF(R42="N",IF(U42="E",180+W42,180-W42),IF(U42="E",360-W42,W42)))</f>
        <v>181.13333333333333</v>
      </c>
      <c r="Y42" s="22">
        <f>RADIANS(X42)</f>
        <v>3.1613730517790621</v>
      </c>
      <c r="Z42" s="64"/>
      <c r="AA42" s="58">
        <f>-M42*COS(Y42)</f>
        <v>29.190050237405803</v>
      </c>
      <c r="AB42" s="58">
        <f>-M42*SIN(Y42)</f>
        <v>0.5774661327575813</v>
      </c>
      <c r="AC42" s="64"/>
      <c r="AD42" s="82">
        <f>$AA$40/$M$40*M42</f>
        <v>9.1126715767742353E-4</v>
      </c>
      <c r="AE42" s="82">
        <f>$AB$40/$M$40*M42</f>
        <v>-1.0623371578324286E-3</v>
      </c>
      <c r="AF42" s="22">
        <f t="shared" si="0"/>
        <v>29.189138970248127</v>
      </c>
      <c r="AG42" s="22">
        <f t="shared" si="0"/>
        <v>0.57852846991541373</v>
      </c>
      <c r="AH42" s="63"/>
      <c r="AI42" s="38">
        <f>A42</f>
        <v>1</v>
      </c>
      <c r="AJ42" s="82">
        <f t="shared" ref="AJ42:AK44" si="1">AJ41+AF41</f>
        <v>720887.22994781786</v>
      </c>
      <c r="AK42" s="82">
        <f t="shared" si="1"/>
        <v>459229.15258569911</v>
      </c>
      <c r="AL42" s="66"/>
      <c r="AM42" s="9" t="str">
        <f>IF(A43=0,A42&amp;" - 1",A42&amp;" - "&amp;A43)</f>
        <v>1 - 2</v>
      </c>
      <c r="AN42" s="18">
        <f>F42</f>
        <v>-29.189999999944121</v>
      </c>
      <c r="AO42" s="18">
        <f>AN42*G42</f>
        <v>16.930200000443332</v>
      </c>
      <c r="AP42" s="9" t="str">
        <f>D42&amp;","&amp;C42</f>
        <v>459229.16,720887.16</v>
      </c>
    </row>
    <row r="43" spans="1:44">
      <c r="A43" s="20">
        <f>A42+1</f>
        <v>2</v>
      </c>
      <c r="B43" s="44"/>
      <c r="C43" s="60">
        <v>720916.35</v>
      </c>
      <c r="D43" s="60">
        <v>459229.74</v>
      </c>
      <c r="E43" s="79"/>
      <c r="F43" s="72">
        <f>IF(C44=0,C43-$C$42,C43-C44)</f>
        <v>0.28000000002793968</v>
      </c>
      <c r="G43" s="72">
        <f>IF(D44=0,D43-$D$42,D43-D44)</f>
        <v>-43.479999999981374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43.480901554572164</v>
      </c>
      <c r="N43" s="36">
        <f>IF(F43=0,,ATAN(G43/F43))</f>
        <v>-1.5643566734010448</v>
      </c>
      <c r="O43" s="36">
        <f>ABS(DEGREES(N43))</f>
        <v>89.631035039005198</v>
      </c>
      <c r="P43" s="37" t="str">
        <f>TEXT(INT(O43),"00")</f>
        <v>89</v>
      </c>
      <c r="Q43" s="38" t="str">
        <f>TEXT((O43-P43)*60,"00")</f>
        <v>38</v>
      </c>
      <c r="R43" s="39" t="str">
        <f>IF(L43="",IF(F43&gt;0,"S","N"),"")</f>
        <v>S</v>
      </c>
      <c r="S43" s="25" t="str">
        <f>IF(L43="",IF(INT(Q43)=60,INT(P43+1),P43),"due")</f>
        <v>89</v>
      </c>
      <c r="T43" s="38" t="str">
        <f>IF(L43="",IF(INT(Q43)=60,"00",Q43),L43)</f>
        <v>38</v>
      </c>
      <c r="U43" s="40" t="str">
        <f>IF(L43="",IF(G43&gt;0,"W","E"),"")</f>
        <v>E</v>
      </c>
      <c r="V43" s="44"/>
      <c r="W43" s="22">
        <f>IF(S43="due",90*(I43+K43),S43+T43/60)</f>
        <v>89.63333333333334</v>
      </c>
      <c r="X43" s="22">
        <f>IF(R43="",W43,IF(R43="N",IF(U43="E",180+W43,180-W43),IF(U43="E",360-W43,W43)))</f>
        <v>270.36666666666667</v>
      </c>
      <c r="Y43" s="22">
        <f>RADIANS(X43)</f>
        <v>4.7187885209753357</v>
      </c>
      <c r="Z43" s="64"/>
      <c r="AA43" s="58">
        <f>-M43*COS(Y43)</f>
        <v>-0.27825589511974491</v>
      </c>
      <c r="AB43" s="58">
        <f>-M43*SIN(Y43)</f>
        <v>43.480011196585806</v>
      </c>
      <c r="AC43" s="64"/>
      <c r="AD43" s="82">
        <f>$AA$40/$M$40*M43</f>
        <v>1.3571393686863957E-3</v>
      </c>
      <c r="AE43" s="82">
        <f>$AB$40/$M$40*M43</f>
        <v>-1.5821261279594569E-3</v>
      </c>
      <c r="AF43" s="22">
        <f t="shared" si="0"/>
        <v>-0.27961303448843133</v>
      </c>
      <c r="AG43" s="22">
        <f t="shared" si="0"/>
        <v>43.481593322713763</v>
      </c>
      <c r="AH43" s="64"/>
      <c r="AI43" s="25">
        <f>A43</f>
        <v>2</v>
      </c>
      <c r="AJ43" s="82">
        <f t="shared" si="1"/>
        <v>720916.41908678808</v>
      </c>
      <c r="AK43" s="82">
        <f t="shared" si="1"/>
        <v>459229.731114169</v>
      </c>
      <c r="AL43" s="66"/>
      <c r="AM43" s="9" t="str">
        <f>IF(A44=0,A43&amp;" - 1",A43&amp;" - "&amp;A44)</f>
        <v>2 - 3</v>
      </c>
      <c r="AN43" s="18">
        <f>AN42+F42+F43</f>
        <v>-58.099999999860302</v>
      </c>
      <c r="AO43" s="18">
        <f>AN43*G43</f>
        <v>2526.1879999928437</v>
      </c>
      <c r="AP43" s="9" t="str">
        <f>D43&amp;","&amp;C43</f>
        <v>459229.74,720916.35</v>
      </c>
    </row>
    <row r="44" spans="1:44" s="46" customFormat="1">
      <c r="A44" s="20">
        <f>A43+1</f>
        <v>3</v>
      </c>
      <c r="B44" s="44"/>
      <c r="C44" s="60">
        <v>720916.07</v>
      </c>
      <c r="D44" s="60">
        <v>459273.22</v>
      </c>
      <c r="E44" s="79"/>
      <c r="F44" s="72">
        <f>IF(C45=0,C44-$C$42,C44-C45)</f>
        <v>29.059999999939464</v>
      </c>
      <c r="G44" s="72">
        <f>IF(D45=0,D44-$D$42,D44-D45)</f>
        <v>0.30999999999767169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29.061653428469622</v>
      </c>
      <c r="N44" s="22">
        <f>IF(F44=0,,ATAN(G44/F44))</f>
        <v>1.066717968827007E-2</v>
      </c>
      <c r="O44" s="22">
        <f>ABS(DEGREES(N44))</f>
        <v>0.61118437544555215</v>
      </c>
      <c r="P44" s="24" t="str">
        <f>TEXT(INT(O44),"00")</f>
        <v>00</v>
      </c>
      <c r="Q44" s="25" t="str">
        <f>TEXT((O44-P44)*60,"00")</f>
        <v>37</v>
      </c>
      <c r="R44" s="23" t="str">
        <f>IF(L44="",IF(F44&gt;0,"S","N"),"")</f>
        <v>S</v>
      </c>
      <c r="S44" s="25" t="str">
        <f>IF(L44="",IF(INT(Q44)=60,INT(P44+1),P44),"due")</f>
        <v>00</v>
      </c>
      <c r="T44" s="25" t="str">
        <f>IF(L44="",IF(INT(Q44)=60,"00",Q44),L44)</f>
        <v>37</v>
      </c>
      <c r="U44" s="24" t="str">
        <f>IF(L44="",IF(G44&gt;0,"W","E"),"")</f>
        <v>W</v>
      </c>
      <c r="V44" s="44"/>
      <c r="W44" s="22">
        <f>IF(S44="due",90*(I44+K44),S44+T44/60)</f>
        <v>0.6166666666666667</v>
      </c>
      <c r="X44" s="22">
        <f>IF(R44="",W44,IF(R44="N",IF(U44="E",180+W44,180-W44),IF(U44="E",360-W44,W44)))</f>
        <v>0.6166666666666667</v>
      </c>
      <c r="Y44" s="22">
        <f>RADIANS(X44)</f>
        <v>1.0762863720631699E-2</v>
      </c>
      <c r="Z44" s="64"/>
      <c r="AA44" s="58">
        <f>-M44*COS(Y44)</f>
        <v>-29.059970204861017</v>
      </c>
      <c r="AB44" s="58">
        <f>-M44*SIN(Y44)</f>
        <v>-0.31278057655475966</v>
      </c>
      <c r="AC44" s="64"/>
      <c r="AD44" s="82">
        <f>$AA$40/$M$40*M44</f>
        <v>9.0708132942907583E-4</v>
      </c>
      <c r="AE44" s="82">
        <f>$AB$40/$M$40*M44</f>
        <v>-1.0574574023764567E-3</v>
      </c>
      <c r="AF44" s="22">
        <f>AA44-AD44</f>
        <v>-29.060877286190447</v>
      </c>
      <c r="AG44" s="22">
        <f>AB44-AE44</f>
        <v>-0.31172311915238321</v>
      </c>
      <c r="AH44" s="64"/>
      <c r="AI44" s="25">
        <f>A44</f>
        <v>3</v>
      </c>
      <c r="AJ44" s="82">
        <f t="shared" si="1"/>
        <v>720916.13947375363</v>
      </c>
      <c r="AK44" s="82">
        <f t="shared" si="1"/>
        <v>459273.21270749171</v>
      </c>
      <c r="AL44" s="66"/>
      <c r="AM44" s="9" t="str">
        <f>IF(A45=0,A44&amp;" - 1",A44&amp;" - "&amp;A45)</f>
        <v>3 - 4</v>
      </c>
      <c r="AN44" s="18">
        <f>AN43+F43+F44</f>
        <v>-28.759999999892898</v>
      </c>
      <c r="AO44" s="18">
        <f>AN44*G44</f>
        <v>-8.9155999998998361</v>
      </c>
      <c r="AP44" s="9" t="str">
        <f>D44&amp;","&amp;C44</f>
        <v>459273.22,720916.07</v>
      </c>
    </row>
    <row r="45" spans="1:44" s="46" customFormat="1">
      <c r="A45" s="20">
        <f>A44+1</f>
        <v>4</v>
      </c>
      <c r="B45" s="44"/>
      <c r="C45" s="60">
        <v>720887.01</v>
      </c>
      <c r="D45" s="60">
        <v>459272.91</v>
      </c>
      <c r="E45" s="79"/>
      <c r="F45" s="72">
        <f>IF(C46=0,C45-$C$42,C45-C46)</f>
        <v>-0.15000000002328306</v>
      </c>
      <c r="G45" s="72">
        <f>IF(D46=0,D45-$D$42,D45-D46)</f>
        <v>43.75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43.750257142101546</v>
      </c>
      <c r="N45" s="22">
        <f>IF(F45=0,,ATAN(G45/F45))</f>
        <v>-1.5673677688001006</v>
      </c>
      <c r="O45" s="22">
        <f>ABS(DEGREES(N45))</f>
        <v>89.803558097082359</v>
      </c>
      <c r="P45" s="24" t="str">
        <f>TEXT(INT(O45),"00")</f>
        <v>89</v>
      </c>
      <c r="Q45" s="25" t="str">
        <f>TEXT((O45-P45)*60,"00")</f>
        <v>48</v>
      </c>
      <c r="R45" s="23" t="str">
        <f>IF(L45="",IF(F45&gt;0,"S","N"),"")</f>
        <v>N</v>
      </c>
      <c r="S45" s="25" t="str">
        <f>IF(L45="",IF(INT(Q45)=60,INT(P45+1),P45),"due")</f>
        <v>89</v>
      </c>
      <c r="T45" s="25" t="str">
        <f>IF(L45="",IF(INT(Q45)=60,"00",Q45),L45)</f>
        <v>48</v>
      </c>
      <c r="U45" s="24" t="str">
        <f>IF(L45="",IF(G45&gt;0,"W","E"),"")</f>
        <v>W</v>
      </c>
      <c r="V45" s="44"/>
      <c r="W45" s="22">
        <f>IF(S45="due",90*(I45+K45),S45+T45/60)</f>
        <v>89.8</v>
      </c>
      <c r="X45" s="22">
        <f>IF(R45="",W45,IF(R45="N",IF(U45="E",180+W45,180-W45),IF(U45="E",360-W45,W45)))</f>
        <v>90.2</v>
      </c>
      <c r="Y45" s="22">
        <f>RADIANS(X45)</f>
        <v>1.5742869852988852</v>
      </c>
      <c r="Z45" s="64"/>
      <c r="AA45" s="58">
        <f>-M45*COS(Y45)</f>
        <v>0.15271689700947649</v>
      </c>
      <c r="AB45" s="58">
        <f>-M45*SIN(Y45)</f>
        <v>-43.749990600563279</v>
      </c>
      <c r="AC45" s="64"/>
      <c r="AD45" s="82">
        <f>$AA$40/$M$40*M45</f>
        <v>1.3655465787244161E-3</v>
      </c>
      <c r="AE45" s="82">
        <f>$AB$40/$M$40*M45</f>
        <v>-1.5919270864839081E-3</v>
      </c>
      <c r="AF45" s="22">
        <f>AA45-AD45</f>
        <v>0.15135135043075207</v>
      </c>
      <c r="AG45" s="22">
        <f>AB45-AE45</f>
        <v>-43.748398673476792</v>
      </c>
      <c r="AH45" s="64"/>
      <c r="AI45" s="25">
        <f>A45</f>
        <v>4</v>
      </c>
      <c r="AJ45" s="82">
        <f t="shared" ref="AJ45" si="2">AJ44+AF44</f>
        <v>720887.07859646739</v>
      </c>
      <c r="AK45" s="82">
        <f t="shared" ref="AK45" si="3">AK44+AG44</f>
        <v>459272.90098437254</v>
      </c>
      <c r="AL45" s="66"/>
      <c r="AM45" s="9" t="str">
        <f>IF(A46=0,A45&amp;" - 1",A45&amp;" - "&amp;A46)</f>
        <v>4 - 1</v>
      </c>
      <c r="AN45" s="18">
        <f>AN44+F44+F45</f>
        <v>0.15000000002328306</v>
      </c>
      <c r="AO45" s="18">
        <f>AN45*G45</f>
        <v>6.5625000010186341</v>
      </c>
      <c r="AP45" s="9" t="str">
        <f>D45&amp;","&amp;C45</f>
        <v>459272.91,720887.01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topLeftCell="A3" workbookViewId="0">
      <selection activeCell="S20" sqref="S20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8" t="s">
        <v>48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6" t="s">
        <v>88</v>
      </c>
      <c r="D7" s="127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6" t="s">
        <v>89</v>
      </c>
      <c r="D8" s="127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6" t="s">
        <v>58</v>
      </c>
      <c r="D9" s="127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6" t="s">
        <v>60</v>
      </c>
      <c r="D10" s="127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6" t="s">
        <v>61</v>
      </c>
      <c r="D11" s="127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6" t="s">
        <v>62</v>
      </c>
      <c r="D12" s="127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6" t="s">
        <v>63</v>
      </c>
      <c r="D13" s="127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6" t="s">
        <v>64</v>
      </c>
      <c r="D14" s="127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6" t="s">
        <v>65</v>
      </c>
      <c r="D15" s="127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6" t="s">
        <v>72</v>
      </c>
      <c r="D16" s="127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6" t="s">
        <v>90</v>
      </c>
      <c r="D19" s="127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5" t="s">
        <v>16</v>
      </c>
      <c r="B28" s="125"/>
      <c r="C28" s="33">
        <f>ABS(SUM(AO42:AO65536))</f>
        <v>1273.3314000025198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2" t="s">
        <v>17</v>
      </c>
      <c r="B29" s="122"/>
      <c r="C29" s="32">
        <f>ABS(C28/2)</f>
        <v>636.66570000125989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2">
        <f>SQRT(AA40^2+AB40^2)</f>
        <v>1.1412812476494572E-3</v>
      </c>
      <c r="C32" s="12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4">
        <f>M40/B32</f>
        <v>102248.49343342874</v>
      </c>
      <c r="C33" s="124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2" t="str">
        <f>"1 : "&amp;TEXT(B35,"00")</f>
        <v>1 : 100000</v>
      </c>
      <c r="C34" s="12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3">
        <f>ROUND(B33,2-LEN(INT(B33)))</f>
        <v>100000</v>
      </c>
      <c r="C35" s="123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5" t="s">
        <v>9</v>
      </c>
      <c r="B38" s="88"/>
      <c r="C38" s="117" t="s">
        <v>7</v>
      </c>
      <c r="D38" s="11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19" t="s">
        <v>8</v>
      </c>
      <c r="N38" s="119"/>
      <c r="O38" s="119"/>
      <c r="P38" s="119"/>
      <c r="Q38" s="119"/>
      <c r="R38" s="119"/>
      <c r="S38" s="119"/>
      <c r="T38" s="119"/>
      <c r="U38" s="119"/>
      <c r="V38" s="120"/>
      <c r="W38" s="59"/>
      <c r="X38" s="59" t="s">
        <v>33</v>
      </c>
      <c r="Y38" s="59" t="s">
        <v>34</v>
      </c>
      <c r="Z38" s="80"/>
      <c r="AA38" s="115" t="s">
        <v>30</v>
      </c>
      <c r="AB38" s="115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4"/>
      <c r="AL38" s="65"/>
      <c r="AM38" s="113" t="s">
        <v>18</v>
      </c>
      <c r="AN38" s="118"/>
      <c r="AO38" s="114"/>
      <c r="AP38" s="109" t="s">
        <v>56</v>
      </c>
    </row>
    <row r="39" spans="1:44">
      <c r="A39" s="116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8"/>
      <c r="P39" s="118"/>
      <c r="Q39" s="114"/>
      <c r="R39" s="113" t="s">
        <v>24</v>
      </c>
      <c r="S39" s="118"/>
      <c r="T39" s="118"/>
      <c r="U39" s="114"/>
      <c r="V39" s="121"/>
      <c r="W39" s="59"/>
      <c r="X39" s="59"/>
      <c r="Y39" s="59"/>
      <c r="Z39" s="81"/>
      <c r="AA39" s="116"/>
      <c r="AB39" s="116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9"/>
    </row>
    <row r="40" spans="1:44" s="11" customFormat="1">
      <c r="A40" s="110" t="s">
        <v>25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51">
        <f>SUM(M42:M65536)</f>
        <v>116.69428815598089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4.2708156064463765E-4</v>
      </c>
      <c r="AB40" s="91">
        <f>SUM(AB42:AB65536)</f>
        <v>1.0583592144416953E-3</v>
      </c>
      <c r="AC40" s="91"/>
      <c r="AD40" s="91">
        <f>SUM(AD42:AD65536)</f>
        <v>4.2708156064463759E-4</v>
      </c>
      <c r="AE40" s="91">
        <f>SUM(AE42:AE65536)</f>
        <v>1.0583592144416953E-3</v>
      </c>
      <c r="AF40" s="91">
        <f>SUM(AF42:AF65536)</f>
        <v>0</v>
      </c>
      <c r="AG40" s="91">
        <f>SUM(AG42:AG65536)</f>
        <v>-2.55351295663786E-15</v>
      </c>
      <c r="AH40" s="92"/>
      <c r="AI40" s="93">
        <v>1</v>
      </c>
      <c r="AJ40" s="92">
        <f>AJ44+AF44</f>
        <v>720872.70003451884</v>
      </c>
      <c r="AK40" s="92">
        <f>AK44+AG44</f>
        <v>459228.86104321777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341.45999999996275</v>
      </c>
      <c r="G41" s="72">
        <f>IF(D42=0,D41-$D$41,D41-D42)</f>
        <v>3221.0599999999977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3239.1082808698998</v>
      </c>
      <c r="N41" s="36">
        <f>IF(F41=0,,ATAN(G41/F41))</f>
        <v>1.4651821912981309</v>
      </c>
      <c r="O41" s="36">
        <f>ABS(DEGREES(N41))</f>
        <v>83.948755779112517</v>
      </c>
      <c r="P41" s="37" t="str">
        <f>TEXT(INT(O41),"00")</f>
        <v>83</v>
      </c>
      <c r="Q41" s="38" t="str">
        <f>TEXT((O41-P41)*60,"00")</f>
        <v>57</v>
      </c>
      <c r="R41" s="39" t="str">
        <f>IF(L41="",IF(F41&gt;0,"S","N"),"")</f>
        <v>S</v>
      </c>
      <c r="S41" s="25" t="str">
        <f>IF(L41="",IF(INT(Q41)=60,INT(P41+1),P41),"due")</f>
        <v>83</v>
      </c>
      <c r="T41" s="38" t="str">
        <f>IF(L41="",IF(INT(Q41)=60,"00",Q41),L41)</f>
        <v>57</v>
      </c>
      <c r="U41" s="40" t="str">
        <f>IF(L41="",IF(G41&gt;0,"W","E"),"")</f>
        <v>W</v>
      </c>
      <c r="V41" s="41"/>
      <c r="W41" s="22">
        <f>IF(S41="due",90*(I41+K41),S41+T41/60)</f>
        <v>83.95</v>
      </c>
      <c r="X41" s="22">
        <f>IF(R41="",W41,IF(R41="N",IF(U41="E",180+W41,180-W41),IF(U41="E",360-W41,W41)))</f>
        <v>83.95</v>
      </c>
      <c r="Y41" s="22">
        <f>RADIANS(X41)</f>
        <v>1.4652039070492398</v>
      </c>
      <c r="Z41" s="64"/>
      <c r="AA41" s="58">
        <f>-M41*COS(Y41)</f>
        <v>-341.39005218218972</v>
      </c>
      <c r="AB41" s="58">
        <f>-M41*SIN(Y41)</f>
        <v>-3221.0674143008864</v>
      </c>
      <c r="AC41" s="64"/>
      <c r="AD41" s="22">
        <v>0</v>
      </c>
      <c r="AE41" s="22">
        <v>0</v>
      </c>
      <c r="AF41" s="22">
        <f t="shared" ref="AF41:AG43" si="0">AA41-AD41</f>
        <v>-341.39005218218972</v>
      </c>
      <c r="AG41" s="22">
        <f t="shared" si="0"/>
        <v>-3221.0674143008864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720887.16</v>
      </c>
      <c r="D42" s="60">
        <v>459229.16</v>
      </c>
      <c r="E42" s="79"/>
      <c r="F42" s="72">
        <f>IF(C43=0,C42-$C$42,C42-C43)</f>
        <v>0.15000000002328306</v>
      </c>
      <c r="G42" s="72">
        <f>IF(D43=0,D42-$D$42,D42-D43)</f>
        <v>-43.75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43.750257142101546</v>
      </c>
      <c r="N42" s="36">
        <f>IF(F42=0,,ATAN(G42/F42))</f>
        <v>-1.5673677688001006</v>
      </c>
      <c r="O42" s="36">
        <f>ABS(DEGREES(N42))</f>
        <v>89.803558097082359</v>
      </c>
      <c r="P42" s="37" t="str">
        <f>TEXT(INT(O42),"00")</f>
        <v>89</v>
      </c>
      <c r="Q42" s="38" t="str">
        <f>TEXT((O42-P42)*60,"00")</f>
        <v>48</v>
      </c>
      <c r="R42" s="39" t="str">
        <f>IF(L42="",IF(F42&gt;0,"S","N"),"")</f>
        <v>S</v>
      </c>
      <c r="S42" s="25" t="str">
        <f>IF(L42="",IF(INT(Q42)=60,INT(P42+1),P42),"due")</f>
        <v>89</v>
      </c>
      <c r="T42" s="38" t="str">
        <f>IF(L42="",IF(INT(Q42)=60,"00",Q42),L42)</f>
        <v>48</v>
      </c>
      <c r="U42" s="40" t="str">
        <f>IF(L42="",IF(G42&gt;0,"W","E"),"")</f>
        <v>E</v>
      </c>
      <c r="V42" s="44"/>
      <c r="W42" s="22">
        <f>IF(S42="due",90*(I42+K42),S42+T42/60)</f>
        <v>89.8</v>
      </c>
      <c r="X42" s="22">
        <f>IF(R42="",W42,IF(R42="N",IF(U42="E",180+W42,180-W42),IF(U42="E",360-W42,W42)))</f>
        <v>270.2</v>
      </c>
      <c r="Y42" s="22">
        <f>RADIANS(X42)</f>
        <v>4.7158796388886781</v>
      </c>
      <c r="Z42" s="64"/>
      <c r="AA42" s="58">
        <f>-M42*COS(Y42)</f>
        <v>-0.15271689700946142</v>
      </c>
      <c r="AB42" s="58">
        <f>-M42*SIN(Y42)</f>
        <v>43.749990600563279</v>
      </c>
      <c r="AC42" s="64"/>
      <c r="AD42" s="82">
        <f>$AA$40/$M$40*M42</f>
        <v>1.6011861757858696E-4</v>
      </c>
      <c r="AE42" s="82">
        <f>$AB$40/$M$40*M42</f>
        <v>3.967930951225704E-4</v>
      </c>
      <c r="AF42" s="22">
        <f t="shared" si="0"/>
        <v>-0.15287701562704001</v>
      </c>
      <c r="AG42" s="22">
        <f t="shared" si="0"/>
        <v>43.749593807468159</v>
      </c>
      <c r="AH42" s="63"/>
      <c r="AI42" s="38">
        <f>A42</f>
        <v>1</v>
      </c>
      <c r="AJ42" s="82">
        <f t="shared" ref="AJ42:AK44" si="1">AJ41+AF41</f>
        <v>720887.22994781786</v>
      </c>
      <c r="AK42" s="82">
        <f t="shared" si="1"/>
        <v>459229.15258569911</v>
      </c>
      <c r="AL42" s="66"/>
      <c r="AM42" s="9" t="str">
        <f>IF(A43=0,A42&amp;" - 1",A42&amp;" - "&amp;A43)</f>
        <v>1 - 2</v>
      </c>
      <c r="AN42" s="18">
        <f>F42</f>
        <v>0.15000000002328306</v>
      </c>
      <c r="AO42" s="18">
        <f>AN42*G42</f>
        <v>-6.5625000010186341</v>
      </c>
      <c r="AP42" s="9" t="str">
        <f>D42&amp;","&amp;C42</f>
        <v>459229.16,720887.16</v>
      </c>
    </row>
    <row r="43" spans="1:44">
      <c r="A43" s="20">
        <f>A42+1</f>
        <v>2</v>
      </c>
      <c r="B43" s="44"/>
      <c r="C43" s="60">
        <v>720887.01</v>
      </c>
      <c r="D43" s="60">
        <v>459272.91</v>
      </c>
      <c r="E43" s="79"/>
      <c r="F43" s="72">
        <f>IF(C44=0,C43-$C$42,C43-C44)</f>
        <v>14.53000000002794</v>
      </c>
      <c r="G43" s="72">
        <f>IF(D44=0,D43-$D$42,D43-D44)</f>
        <v>0.15999999997438863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14.530880909318737</v>
      </c>
      <c r="N43" s="36">
        <f>IF(F43=0,,ATAN(G43/F43))</f>
        <v>1.1011254877907677E-2</v>
      </c>
      <c r="O43" s="36">
        <f>ABS(DEGREES(N43))</f>
        <v>0.63089843164695047</v>
      </c>
      <c r="P43" s="37" t="str">
        <f>TEXT(INT(O43),"00")</f>
        <v>00</v>
      </c>
      <c r="Q43" s="38" t="str">
        <f>TEXT((O43-P43)*60,"00")</f>
        <v>38</v>
      </c>
      <c r="R43" s="39" t="str">
        <f>IF(L43="",IF(F43&gt;0,"S","N"),"")</f>
        <v>S</v>
      </c>
      <c r="S43" s="25" t="str">
        <f>IF(L43="",IF(INT(Q43)=60,INT(P43+1),P43),"due")</f>
        <v>00</v>
      </c>
      <c r="T43" s="38" t="str">
        <f>IF(L43="",IF(INT(Q43)=60,"00",Q43),L43)</f>
        <v>38</v>
      </c>
      <c r="U43" s="40" t="str">
        <f>IF(L43="",IF(G43&gt;0,"W","E"),"")</f>
        <v>W</v>
      </c>
      <c r="V43" s="44"/>
      <c r="W43" s="22">
        <f>IF(S43="due",90*(I43+K43),S43+T43/60)</f>
        <v>0.6333333333333333</v>
      </c>
      <c r="X43" s="22">
        <f>IF(R43="",W43,IF(R43="N",IF(U43="E",180+W43,180-W43),IF(U43="E",360-W43,W43)))</f>
        <v>0.6333333333333333</v>
      </c>
      <c r="Y43" s="22">
        <f>RADIANS(X43)</f>
        <v>1.1053751929297421E-2</v>
      </c>
      <c r="Z43" s="64"/>
      <c r="AA43" s="58">
        <f>-M43*COS(Y43)</f>
        <v>-14.529993187379135</v>
      </c>
      <c r="AB43" s="58">
        <f>-M43*SIN(Y43)</f>
        <v>-0.16061748198641698</v>
      </c>
      <c r="AC43" s="64"/>
      <c r="AD43" s="82">
        <f>$AA$40/$M$40*M43</f>
        <v>5.3180591735544606E-5</v>
      </c>
      <c r="AE43" s="82">
        <f>$AB$40/$M$40*M43</f>
        <v>1.3178787023214041E-4</v>
      </c>
      <c r="AF43" s="22">
        <f t="shared" si="0"/>
        <v>-14.53004636797087</v>
      </c>
      <c r="AG43" s="22">
        <f t="shared" si="0"/>
        <v>-0.16074926985664911</v>
      </c>
      <c r="AH43" s="64"/>
      <c r="AI43" s="25">
        <f>A43</f>
        <v>2</v>
      </c>
      <c r="AJ43" s="82">
        <f t="shared" si="1"/>
        <v>720887.07707080222</v>
      </c>
      <c r="AK43" s="82">
        <f t="shared" si="1"/>
        <v>459272.90217950655</v>
      </c>
      <c r="AL43" s="66"/>
      <c r="AM43" s="9" t="str">
        <f>IF(A44=0,A43&amp;" - 1",A43&amp;" - "&amp;A44)</f>
        <v>2 - 3</v>
      </c>
      <c r="AN43" s="18">
        <f>AN42+F42+F43</f>
        <v>14.830000000074506</v>
      </c>
      <c r="AO43" s="18">
        <f>AN43*G43</f>
        <v>2.3727999996321043</v>
      </c>
      <c r="AP43" s="9" t="str">
        <f>D43&amp;","&amp;C43</f>
        <v>459272.91,720887.01</v>
      </c>
    </row>
    <row r="44" spans="1:44" s="46" customFormat="1">
      <c r="A44" s="20">
        <f>A43+1</f>
        <v>3</v>
      </c>
      <c r="B44" s="44"/>
      <c r="C44" s="60">
        <v>720872.48</v>
      </c>
      <c r="D44" s="60">
        <v>459272.75</v>
      </c>
      <c r="E44" s="79"/>
      <c r="F44" s="72">
        <f>IF(C45=0,C44-$C$42,C44-C45)</f>
        <v>-0.15000000002328306</v>
      </c>
      <c r="G44" s="72">
        <f>IF(D45=0,D44-$D$42,D44-D45)</f>
        <v>43.880000000004657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43.880256380294952</v>
      </c>
      <c r="N44" s="22">
        <f>IF(F44=0,,ATAN(G44/F44))</f>
        <v>-1.5673779262536547</v>
      </c>
      <c r="O44" s="22">
        <f>ABS(DEGREES(N44))</f>
        <v>89.804140076301607</v>
      </c>
      <c r="P44" s="24" t="str">
        <f>TEXT(INT(O44),"00")</f>
        <v>89</v>
      </c>
      <c r="Q44" s="25" t="str">
        <f>TEXT((O44-P44)*60,"00")</f>
        <v>48</v>
      </c>
      <c r="R44" s="23" t="str">
        <f>IF(L44="",IF(F44&gt;0,"S","N"),"")</f>
        <v>N</v>
      </c>
      <c r="S44" s="25" t="str">
        <f>IF(L44="",IF(INT(Q44)=60,INT(P44+1),P44),"due")</f>
        <v>89</v>
      </c>
      <c r="T44" s="25" t="str">
        <f>IF(L44="",IF(INT(Q44)=60,"00",Q44),L44)</f>
        <v>48</v>
      </c>
      <c r="U44" s="24" t="str">
        <f>IF(L44="",IF(G44&gt;0,"W","E"),"")</f>
        <v>W</v>
      </c>
      <c r="V44" s="44"/>
      <c r="W44" s="22">
        <f>IF(S44="due",90*(I44+K44),S44+T44/60)</f>
        <v>89.8</v>
      </c>
      <c r="X44" s="22">
        <f>IF(R44="",W44,IF(R44="N",IF(U44="E",180+W44,180-W44),IF(U44="E",360-W44,W44)))</f>
        <v>90.2</v>
      </c>
      <c r="Y44" s="22">
        <f>RADIANS(X44)</f>
        <v>1.5742869852988852</v>
      </c>
      <c r="Z44" s="64"/>
      <c r="AA44" s="58">
        <f>-M44*COS(Y44)</f>
        <v>0.1531706790342543</v>
      </c>
      <c r="AB44" s="58">
        <f>-M44*SIN(Y44)</f>
        <v>-43.87998904675684</v>
      </c>
      <c r="AC44" s="64"/>
      <c r="AD44" s="82">
        <f>$AA$40/$M$40*M44</f>
        <v>1.6059439302919034E-4</v>
      </c>
      <c r="AE44" s="82">
        <f>$AB$40/$M$40*M44</f>
        <v>3.9797212362333549E-4</v>
      </c>
      <c r="AF44" s="22">
        <f>AA44-AD44</f>
        <v>0.15301008464122512</v>
      </c>
      <c r="AG44" s="22">
        <f>AB44-AE44</f>
        <v>-43.880387018880462</v>
      </c>
      <c r="AH44" s="64"/>
      <c r="AI44" s="25">
        <f>A44</f>
        <v>3</v>
      </c>
      <c r="AJ44" s="82">
        <f t="shared" si="1"/>
        <v>720872.5470244342</v>
      </c>
      <c r="AK44" s="82">
        <f t="shared" si="1"/>
        <v>459272.74143023667</v>
      </c>
      <c r="AL44" s="66"/>
      <c r="AM44" s="9" t="str">
        <f>IF(A45=0,A44&amp;" - 1",A44&amp;" - "&amp;A45)</f>
        <v>3 - 4</v>
      </c>
      <c r="AN44" s="18">
        <f>AN43+F43+F44</f>
        <v>29.210000000079162</v>
      </c>
      <c r="AO44" s="18">
        <f>AN44*G44</f>
        <v>1281.7348000036097</v>
      </c>
      <c r="AP44" s="9" t="str">
        <f>D44&amp;","&amp;C44</f>
        <v>459272.75,720872.48</v>
      </c>
    </row>
    <row r="45" spans="1:44" s="46" customFormat="1">
      <c r="A45" s="20">
        <f>A44+1</f>
        <v>4</v>
      </c>
      <c r="B45" s="44"/>
      <c r="C45" s="60">
        <v>720872.63</v>
      </c>
      <c r="D45" s="60">
        <v>459228.87</v>
      </c>
      <c r="E45" s="79"/>
      <c r="F45" s="72">
        <f>IF(C46=0,C45-$C$42,C45-C46)</f>
        <v>-14.53000000002794</v>
      </c>
      <c r="G45" s="72">
        <f>IF(D46=0,D45-$D$42,D45-D46)</f>
        <v>-0.28999999997904524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14.532893724265644</v>
      </c>
      <c r="N45" s="22">
        <f>IF(F45=0,,ATAN(G45/F45))</f>
        <v>1.9956056573821178E-2</v>
      </c>
      <c r="O45" s="22">
        <f>ABS(DEGREES(N45))</f>
        <v>1.1433978174042552</v>
      </c>
      <c r="P45" s="24" t="str">
        <f>TEXT(INT(O45),"00")</f>
        <v>01</v>
      </c>
      <c r="Q45" s="25" t="str">
        <f>TEXT((O45-P45)*60,"00")</f>
        <v>09</v>
      </c>
      <c r="R45" s="23" t="str">
        <f>IF(L45="",IF(F45&gt;0,"S","N"),"")</f>
        <v>N</v>
      </c>
      <c r="S45" s="25" t="str">
        <f>IF(L45="",IF(INT(Q45)=60,INT(P45+1),P45),"due")</f>
        <v>01</v>
      </c>
      <c r="T45" s="25" t="str">
        <f>IF(L45="",IF(INT(Q45)=60,"00",Q45),L45)</f>
        <v>09</v>
      </c>
      <c r="U45" s="24" t="str">
        <f>IF(L45="",IF(G45&gt;0,"W","E"),"")</f>
        <v>E</v>
      </c>
      <c r="V45" s="44"/>
      <c r="W45" s="22">
        <f>IF(S45="due",90*(I45+K45),S45+T45/60)</f>
        <v>1.1499999999999999</v>
      </c>
      <c r="X45" s="22">
        <f>IF(R45="",W45,IF(R45="N",IF(U45="E",180+W45,180-W45),IF(U45="E",360-W45,W45)))</f>
        <v>181.15</v>
      </c>
      <c r="Y45" s="22">
        <f>RADIANS(X45)</f>
        <v>3.161663939987728</v>
      </c>
      <c r="Z45" s="64"/>
      <c r="AA45" s="58">
        <f>-M45*COS(Y45)</f>
        <v>14.529966486914988</v>
      </c>
      <c r="AB45" s="58">
        <f>-M45*SIN(Y45)</f>
        <v>0.2916742873944162</v>
      </c>
      <c r="AC45" s="64"/>
      <c r="AD45" s="82">
        <f>$AA$40/$M$40*M45</f>
        <v>5.3187958301315713E-5</v>
      </c>
      <c r="AE45" s="82">
        <f>$AB$40/$M$40*M45</f>
        <v>1.3180612546364906E-4</v>
      </c>
      <c r="AF45" s="22">
        <f>AA45-AD45</f>
        <v>14.529913298956687</v>
      </c>
      <c r="AG45" s="22">
        <f>AB45-AE45</f>
        <v>0.29154248126895255</v>
      </c>
      <c r="AH45" s="64"/>
      <c r="AI45" s="25">
        <f>A45</f>
        <v>4</v>
      </c>
      <c r="AJ45" s="82">
        <f t="shared" ref="AJ45" si="2">AJ44+AF44</f>
        <v>720872.70003451884</v>
      </c>
      <c r="AK45" s="82">
        <f t="shared" ref="AK45" si="3">AK44+AG44</f>
        <v>459228.86104321777</v>
      </c>
      <c r="AL45" s="66"/>
      <c r="AM45" s="9" t="str">
        <f>IF(A46=0,A45&amp;" - 1",A45&amp;" - "&amp;A46)</f>
        <v>4 - 1</v>
      </c>
      <c r="AN45" s="18">
        <f>AN44+F44+F45</f>
        <v>14.53000000002794</v>
      </c>
      <c r="AO45" s="18">
        <f>AN45*G45</f>
        <v>-4.2136999997036302</v>
      </c>
      <c r="AP45" s="9" t="str">
        <f>D45&amp;","&amp;C45</f>
        <v>459228.87,720872.63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topLeftCell="A3" workbookViewId="0">
      <selection activeCell="D29" sqref="D2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8" t="s">
        <v>48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6" t="s">
        <v>91</v>
      </c>
      <c r="D7" s="127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6" t="s">
        <v>92</v>
      </c>
      <c r="D8" s="127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6" t="s">
        <v>58</v>
      </c>
      <c r="D9" s="127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6" t="s">
        <v>60</v>
      </c>
      <c r="D10" s="127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6" t="s">
        <v>61</v>
      </c>
      <c r="D11" s="127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6" t="s">
        <v>62</v>
      </c>
      <c r="D12" s="127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6" t="s">
        <v>63</v>
      </c>
      <c r="D13" s="127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6" t="s">
        <v>64</v>
      </c>
      <c r="D14" s="127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6" t="s">
        <v>65</v>
      </c>
      <c r="D15" s="127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6" t="s">
        <v>72</v>
      </c>
      <c r="D16" s="127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6" t="s">
        <v>93</v>
      </c>
      <c r="D19" s="127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5" t="s">
        <v>16</v>
      </c>
      <c r="B28" s="125"/>
      <c r="C28" s="33">
        <f>ABS(SUM(AO42:AO65536))</f>
        <v>1277.6947000023702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2" t="s">
        <v>17</v>
      </c>
      <c r="B29" s="122"/>
      <c r="C29" s="32">
        <f>ABS(C28/2)</f>
        <v>638.84735000118508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2">
        <f>SQRT(AA40^2+AB40^2)</f>
        <v>1.0220710824134779E-2</v>
      </c>
      <c r="C32" s="12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4">
        <f>M40/B32</f>
        <v>11444.821852445146</v>
      </c>
      <c r="C33" s="124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2" t="str">
        <f>"1 : "&amp;TEXT(B35,"00")</f>
        <v>1 : 11000</v>
      </c>
      <c r="C34" s="12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3">
        <f>ROUND(B33,2-LEN(INT(B33)))</f>
        <v>11000</v>
      </c>
      <c r="C35" s="123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5" t="s">
        <v>9</v>
      </c>
      <c r="B38" s="88"/>
      <c r="C38" s="117" t="s">
        <v>7</v>
      </c>
      <c r="D38" s="11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19" t="s">
        <v>8</v>
      </c>
      <c r="N38" s="119"/>
      <c r="O38" s="119"/>
      <c r="P38" s="119"/>
      <c r="Q38" s="119"/>
      <c r="R38" s="119"/>
      <c r="S38" s="119"/>
      <c r="T38" s="119"/>
      <c r="U38" s="119"/>
      <c r="V38" s="120"/>
      <c r="W38" s="59"/>
      <c r="X38" s="59" t="s">
        <v>33</v>
      </c>
      <c r="Y38" s="59" t="s">
        <v>34</v>
      </c>
      <c r="Z38" s="80"/>
      <c r="AA38" s="115" t="s">
        <v>30</v>
      </c>
      <c r="AB38" s="115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4"/>
      <c r="AL38" s="65"/>
      <c r="AM38" s="113" t="s">
        <v>18</v>
      </c>
      <c r="AN38" s="118"/>
      <c r="AO38" s="114"/>
      <c r="AP38" s="109" t="s">
        <v>56</v>
      </c>
    </row>
    <row r="39" spans="1:44">
      <c r="A39" s="116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8"/>
      <c r="P39" s="118"/>
      <c r="Q39" s="114"/>
      <c r="R39" s="113" t="s">
        <v>24</v>
      </c>
      <c r="S39" s="118"/>
      <c r="T39" s="118"/>
      <c r="U39" s="114"/>
      <c r="V39" s="121"/>
      <c r="W39" s="59"/>
      <c r="X39" s="59"/>
      <c r="Y39" s="59"/>
      <c r="Z39" s="81"/>
      <c r="AA39" s="116"/>
      <c r="AB39" s="116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9"/>
    </row>
    <row r="40" spans="1:44" s="11" customFormat="1">
      <c r="A40" s="110" t="s">
        <v>25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51">
        <f>SUM(M42:M65536)</f>
        <v>116.97421458758035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-9.5648068379616258E-3</v>
      </c>
      <c r="AB40" s="91">
        <f>SUM(AB42:AB65536)</f>
        <v>3.6024158426073427E-3</v>
      </c>
      <c r="AC40" s="91"/>
      <c r="AD40" s="91">
        <f>SUM(AD42:AD65536)</f>
        <v>-9.5648068379616258E-3</v>
      </c>
      <c r="AE40" s="91">
        <f>SUM(AE42:AE65536)</f>
        <v>3.6024158426073423E-3</v>
      </c>
      <c r="AF40" s="91">
        <f>SUM(AF42:AF65536)</f>
        <v>2.7755575615628914E-16</v>
      </c>
      <c r="AG40" s="91">
        <f>SUM(AG42:AG65536)</f>
        <v>0</v>
      </c>
      <c r="AH40" s="92"/>
      <c r="AI40" s="93">
        <v>1</v>
      </c>
      <c r="AJ40" s="92">
        <f>AJ44+AF44</f>
        <v>720857.60992155503</v>
      </c>
      <c r="AK40" s="92">
        <f>AK44+AG44</f>
        <v>459272.63967317063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370.52000000001863</v>
      </c>
      <c r="G41" s="72">
        <f>IF(D42=0,D41-$D$41,D41-D42)</f>
        <v>3221.6399999999558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3242.8767105765414</v>
      </c>
      <c r="N41" s="36">
        <f>IF(F41=0,,ATAN(G41/F41))</f>
        <v>1.4562896806655881</v>
      </c>
      <c r="O41" s="36">
        <f>ABS(DEGREES(N41))</f>
        <v>83.439252450592605</v>
      </c>
      <c r="P41" s="37" t="str">
        <f>TEXT(INT(O41),"00")</f>
        <v>83</v>
      </c>
      <c r="Q41" s="38" t="str">
        <f>TEXT((O41-P41)*60,"00")</f>
        <v>26</v>
      </c>
      <c r="R41" s="39" t="str">
        <f>IF(L41="",IF(F41&gt;0,"S","N"),"")</f>
        <v>S</v>
      </c>
      <c r="S41" s="25" t="str">
        <f>IF(L41="",IF(INT(Q41)=60,INT(P41+1),P41),"due")</f>
        <v>83</v>
      </c>
      <c r="T41" s="38" t="str">
        <f>IF(L41="",IF(INT(Q41)=60,"00",Q41),L41)</f>
        <v>26</v>
      </c>
      <c r="U41" s="40" t="str">
        <f>IF(L41="",IF(G41&gt;0,"W","E"),"")</f>
        <v>W</v>
      </c>
      <c r="V41" s="41"/>
      <c r="W41" s="22">
        <f>IF(S41="due",90*(I41+K41),S41+T41/60)</f>
        <v>83.433333333333337</v>
      </c>
      <c r="X41" s="22">
        <f>IF(R41="",W41,IF(R41="N",IF(U41="E",180+W41,180-W41),IF(U41="E",360-W41,W41)))</f>
        <v>83.433333333333337</v>
      </c>
      <c r="Y41" s="22">
        <f>RADIANS(X41)</f>
        <v>1.4561863725806024</v>
      </c>
      <c r="Z41" s="64"/>
      <c r="AA41" s="58">
        <f>-M41*COS(Y41)</f>
        <v>-370.85281948114113</v>
      </c>
      <c r="AB41" s="58">
        <f>-M41*SIN(Y41)</f>
        <v>-3221.6017050968012</v>
      </c>
      <c r="AC41" s="64"/>
      <c r="AD41" s="22">
        <v>0</v>
      </c>
      <c r="AE41" s="22">
        <v>0</v>
      </c>
      <c r="AF41" s="22">
        <f t="shared" ref="AF41:AG43" si="0">AA41-AD41</f>
        <v>-370.85281948114113</v>
      </c>
      <c r="AG41" s="22">
        <f t="shared" si="0"/>
        <v>-3221.6017050968012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720858.1</v>
      </c>
      <c r="D42" s="60">
        <v>459228.58</v>
      </c>
      <c r="E42" s="79"/>
      <c r="F42" s="72">
        <f>IF(C43=0,C42-$C$42,C42-C43)</f>
        <v>-14.53000000002794</v>
      </c>
      <c r="G42" s="72">
        <f>IF(D43=0,D42-$D$42,D42-D43)</f>
        <v>-0.28999999997904524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14.532893724265644</v>
      </c>
      <c r="N42" s="36">
        <f>IF(F42=0,,ATAN(G42/F42))</f>
        <v>1.9956056573821178E-2</v>
      </c>
      <c r="O42" s="36">
        <f>ABS(DEGREES(N42))</f>
        <v>1.1433978174042552</v>
      </c>
      <c r="P42" s="37" t="str">
        <f>TEXT(INT(O42),"00")</f>
        <v>01</v>
      </c>
      <c r="Q42" s="38" t="str">
        <f>TEXT((O42-P42)*60,"00")</f>
        <v>09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09</v>
      </c>
      <c r="U42" s="40" t="str">
        <f>IF(L42="",IF(G42&gt;0,"W","E"),"")</f>
        <v>E</v>
      </c>
      <c r="V42" s="44"/>
      <c r="W42" s="22">
        <f>IF(S42="due",90*(I42+K42),S42+T42/60)</f>
        <v>1.1499999999999999</v>
      </c>
      <c r="X42" s="22">
        <f>IF(R42="",W42,IF(R42="N",IF(U42="E",180+W42,180-W42),IF(U42="E",360-W42,W42)))</f>
        <v>181.15</v>
      </c>
      <c r="Y42" s="22">
        <f>RADIANS(X42)</f>
        <v>3.161663939987728</v>
      </c>
      <c r="Z42" s="64"/>
      <c r="AA42" s="58">
        <f>-M42*COS(Y42)</f>
        <v>14.529966486914988</v>
      </c>
      <c r="AB42" s="58">
        <f>-M42*SIN(Y42)</f>
        <v>0.2916742873944162</v>
      </c>
      <c r="AC42" s="64"/>
      <c r="AD42" s="82">
        <f>$AA$40/$M$40*M42</f>
        <v>-1.1883330164627951E-3</v>
      </c>
      <c r="AE42" s="82">
        <f>$AB$40/$M$40*M42</f>
        <v>4.4756467718811235E-4</v>
      </c>
      <c r="AF42" s="22">
        <f t="shared" si="0"/>
        <v>14.531154819931452</v>
      </c>
      <c r="AG42" s="22">
        <f t="shared" si="0"/>
        <v>0.2912267227172281</v>
      </c>
      <c r="AH42" s="63"/>
      <c r="AI42" s="38">
        <f>A42</f>
        <v>1</v>
      </c>
      <c r="AJ42" s="82">
        <f t="shared" ref="AJ42:AK44" si="1">AJ41+AF41</f>
        <v>720857.76718051883</v>
      </c>
      <c r="AK42" s="82">
        <f t="shared" si="1"/>
        <v>459228.61829490319</v>
      </c>
      <c r="AL42" s="66"/>
      <c r="AM42" s="9" t="str">
        <f>IF(A43=0,A42&amp;" - 1",A42&amp;" - "&amp;A43)</f>
        <v>1 - 2</v>
      </c>
      <c r="AN42" s="18">
        <f>F42</f>
        <v>-14.53000000002794</v>
      </c>
      <c r="AO42" s="18">
        <f>AN42*G42</f>
        <v>4.2136999997036302</v>
      </c>
      <c r="AP42" s="9" t="str">
        <f>D42&amp;","&amp;C42</f>
        <v>459228.58,720858.1</v>
      </c>
    </row>
    <row r="43" spans="1:44">
      <c r="A43" s="20">
        <f>A42+1</f>
        <v>2</v>
      </c>
      <c r="B43" s="44"/>
      <c r="C43" s="60">
        <v>720872.63</v>
      </c>
      <c r="D43" s="60">
        <v>459228.87</v>
      </c>
      <c r="E43" s="79"/>
      <c r="F43" s="72">
        <f>IF(C44=0,C43-$C$42,C43-C44)</f>
        <v>0.15000000002328306</v>
      </c>
      <c r="G43" s="72">
        <f>IF(D44=0,D43-$D$42,D43-D44)</f>
        <v>-43.880000000004657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43.880256380294952</v>
      </c>
      <c r="N43" s="36">
        <f>IF(F43=0,,ATAN(G43/F43))</f>
        <v>-1.5673779262536547</v>
      </c>
      <c r="O43" s="36">
        <f>ABS(DEGREES(N43))</f>
        <v>89.804140076301607</v>
      </c>
      <c r="P43" s="37" t="str">
        <f>TEXT(INT(O43),"00")</f>
        <v>89</v>
      </c>
      <c r="Q43" s="38" t="str">
        <f>TEXT((O43-P43)*60,"00")</f>
        <v>48</v>
      </c>
      <c r="R43" s="39" t="str">
        <f>IF(L43="",IF(F43&gt;0,"S","N"),"")</f>
        <v>S</v>
      </c>
      <c r="S43" s="25" t="str">
        <f>IF(L43="",IF(INT(Q43)=60,INT(P43+1),P43),"due")</f>
        <v>89</v>
      </c>
      <c r="T43" s="38" t="str">
        <f>IF(L43="",IF(INT(Q43)=60,"00",Q43),L43)</f>
        <v>48</v>
      </c>
      <c r="U43" s="40" t="str">
        <f>IF(L43="",IF(G43&gt;0,"W","E"),"")</f>
        <v>E</v>
      </c>
      <c r="V43" s="44"/>
      <c r="W43" s="22">
        <f>IF(S43="due",90*(I43+K43),S43+T43/60)</f>
        <v>89.8</v>
      </c>
      <c r="X43" s="22">
        <f>IF(R43="",W43,IF(R43="N",IF(U43="E",180+W43,180-W43),IF(U43="E",360-W43,W43)))</f>
        <v>270.2</v>
      </c>
      <c r="Y43" s="22">
        <f>RADIANS(X43)</f>
        <v>4.7158796388886781</v>
      </c>
      <c r="Z43" s="64"/>
      <c r="AA43" s="58">
        <f>-M43*COS(Y43)</f>
        <v>-0.1531706790342392</v>
      </c>
      <c r="AB43" s="58">
        <f>-M43*SIN(Y43)</f>
        <v>43.87998904675684</v>
      </c>
      <c r="AC43" s="64"/>
      <c r="AD43" s="82">
        <f>$AA$40/$M$40*M43</f>
        <v>-3.5880230336021116E-3</v>
      </c>
      <c r="AE43" s="82">
        <f>$AB$40/$M$40*M43</f>
        <v>1.3513656092445348E-3</v>
      </c>
      <c r="AF43" s="22">
        <f t="shared" si="0"/>
        <v>-0.14958265600063708</v>
      </c>
      <c r="AG43" s="22">
        <f t="shared" si="0"/>
        <v>43.878637681147595</v>
      </c>
      <c r="AH43" s="64"/>
      <c r="AI43" s="25">
        <f>A43</f>
        <v>2</v>
      </c>
      <c r="AJ43" s="82">
        <f t="shared" si="1"/>
        <v>720872.29833533871</v>
      </c>
      <c r="AK43" s="82">
        <f t="shared" si="1"/>
        <v>459228.9095216259</v>
      </c>
      <c r="AL43" s="66"/>
      <c r="AM43" s="9" t="str">
        <f>IF(A44=0,A43&amp;" - 1",A43&amp;" - "&amp;A44)</f>
        <v>2 - 3</v>
      </c>
      <c r="AN43" s="18">
        <f>AN42+F42+F43</f>
        <v>-28.910000000032596</v>
      </c>
      <c r="AO43" s="18">
        <f>AN43*G43</f>
        <v>1268.570800001565</v>
      </c>
      <c r="AP43" s="9" t="str">
        <f>D43&amp;","&amp;C43</f>
        <v>459228.87,720872.63</v>
      </c>
    </row>
    <row r="44" spans="1:44" s="46" customFormat="1">
      <c r="A44" s="20">
        <f>A43+1</f>
        <v>3</v>
      </c>
      <c r="B44" s="44"/>
      <c r="C44" s="60">
        <v>720872.48</v>
      </c>
      <c r="D44" s="60">
        <v>459272.75</v>
      </c>
      <c r="E44" s="79"/>
      <c r="F44" s="72">
        <f>IF(C45=0,C44-$C$42,C44-C45)</f>
        <v>14.540000000037253</v>
      </c>
      <c r="G44" s="72">
        <f>IF(D45=0,D44-$D$42,D44-D45)</f>
        <v>0.15000000002328306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14.540773707099987</v>
      </c>
      <c r="N44" s="22">
        <f>IF(F44=0,,ATAN(G44/F44))</f>
        <v>1.0316002681539246E-2</v>
      </c>
      <c r="O44" s="22">
        <f>ABS(DEGREES(N44))</f>
        <v>0.59106341509783866</v>
      </c>
      <c r="P44" s="24" t="str">
        <f>TEXT(INT(O44),"00")</f>
        <v>00</v>
      </c>
      <c r="Q44" s="25" t="str">
        <f>TEXT((O44-P44)*60,"00")</f>
        <v>35</v>
      </c>
      <c r="R44" s="23" t="str">
        <f>IF(L44="",IF(F44&gt;0,"S","N"),"")</f>
        <v>S</v>
      </c>
      <c r="S44" s="25" t="str">
        <f>IF(L44="",IF(INT(Q44)=60,INT(P44+1),P44),"due")</f>
        <v>00</v>
      </c>
      <c r="T44" s="25" t="str">
        <f>IF(L44="",IF(INT(Q44)=60,"00",Q44),L44)</f>
        <v>35</v>
      </c>
      <c r="U44" s="24" t="str">
        <f>IF(L44="",IF(G44&gt;0,"W","E"),"")</f>
        <v>W</v>
      </c>
      <c r="V44" s="44"/>
      <c r="W44" s="22">
        <f>IF(S44="due",90*(I44+K44),S44+T44/60)</f>
        <v>0.58333333333333337</v>
      </c>
      <c r="X44" s="22">
        <f>IF(R44="",W44,IF(R44="N",IF(U44="E",180+W44,180-W44),IF(U44="E",360-W44,W44)))</f>
        <v>0.58333333333333337</v>
      </c>
      <c r="Y44" s="22">
        <f>RADIANS(X44)</f>
        <v>1.0181087303300257E-2</v>
      </c>
      <c r="Z44" s="64"/>
      <c r="AA44" s="58">
        <f>-M44*COS(Y44)</f>
        <v>-14.540020105014232</v>
      </c>
      <c r="AB44" s="58">
        <f>-M44*SIN(Y44)</f>
        <v>-0.14803832906447231</v>
      </c>
      <c r="AC44" s="64"/>
      <c r="AD44" s="82">
        <f>$AA$40/$M$40*M44</f>
        <v>-1.1889773508912216E-3</v>
      </c>
      <c r="AE44" s="82">
        <f>$AB$40/$M$40*M44</f>
        <v>4.4780735438925448E-4</v>
      </c>
      <c r="AF44" s="22">
        <f>AA44-AD44</f>
        <v>-14.538831127663341</v>
      </c>
      <c r="AG44" s="22">
        <f>AB44-AE44</f>
        <v>-0.14848613641886158</v>
      </c>
      <c r="AH44" s="64"/>
      <c r="AI44" s="25">
        <f>A44</f>
        <v>3</v>
      </c>
      <c r="AJ44" s="82">
        <f t="shared" si="1"/>
        <v>720872.14875268273</v>
      </c>
      <c r="AK44" s="82">
        <f t="shared" si="1"/>
        <v>459272.78815930703</v>
      </c>
      <c r="AL44" s="66"/>
      <c r="AM44" s="9" t="str">
        <f>IF(A45=0,A44&amp;" - 1",A44&amp;" - "&amp;A45)</f>
        <v>3 - 4</v>
      </c>
      <c r="AN44" s="18">
        <f>AN43+F43+F44</f>
        <v>-14.21999999997206</v>
      </c>
      <c r="AO44" s="18">
        <f>AN44*G44</f>
        <v>-2.1330000003268941</v>
      </c>
      <c r="AP44" s="9" t="str">
        <f>D44&amp;","&amp;C44</f>
        <v>459272.75,720872.48</v>
      </c>
    </row>
    <row r="45" spans="1:44" s="46" customFormat="1">
      <c r="A45" s="20">
        <f>A44+1</f>
        <v>4</v>
      </c>
      <c r="B45" s="44"/>
      <c r="C45" s="60">
        <v>720857.94</v>
      </c>
      <c r="D45" s="60">
        <v>459272.6</v>
      </c>
      <c r="E45" s="79"/>
      <c r="F45" s="72">
        <f>IF(C46=0,C45-$C$42,C45-C46)</f>
        <v>-0.16000000003259629</v>
      </c>
      <c r="G45" s="72">
        <f>IF(D46=0,D45-$D$42,D45-D46)</f>
        <v>44.019999999960419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44.020290775919754</v>
      </c>
      <c r="N45" s="22">
        <f>IF(F45=0,,ATAN(G45/F45))</f>
        <v>-1.5671616313054635</v>
      </c>
      <c r="O45" s="22">
        <f>ABS(DEGREES(N45))</f>
        <v>89.791747288640252</v>
      </c>
      <c r="P45" s="24" t="str">
        <f>TEXT(INT(O45),"00")</f>
        <v>89</v>
      </c>
      <c r="Q45" s="25" t="str">
        <f>TEXT((O45-P45)*60,"00")</f>
        <v>48</v>
      </c>
      <c r="R45" s="23" t="str">
        <f>IF(L45="",IF(F45&gt;0,"S","N"),"")</f>
        <v>N</v>
      </c>
      <c r="S45" s="25" t="str">
        <f>IF(L45="",IF(INT(Q45)=60,INT(P45+1),P45),"due")</f>
        <v>89</v>
      </c>
      <c r="T45" s="25" t="str">
        <f>IF(L45="",IF(INT(Q45)=60,"00",Q45),L45)</f>
        <v>48</v>
      </c>
      <c r="U45" s="24" t="str">
        <f>IF(L45="",IF(G45&gt;0,"W","E"),"")</f>
        <v>W</v>
      </c>
      <c r="V45" s="44"/>
      <c r="W45" s="22">
        <f>IF(S45="due",90*(I45+K45),S45+T45/60)</f>
        <v>89.8</v>
      </c>
      <c r="X45" s="22">
        <f>IF(R45="",W45,IF(R45="N",IF(U45="E",180+W45,180-W45),IF(U45="E",360-W45,W45)))</f>
        <v>90.2</v>
      </c>
      <c r="Y45" s="22">
        <f>RADIANS(X45)</f>
        <v>1.5742869852988852</v>
      </c>
      <c r="Z45" s="64"/>
      <c r="AA45" s="58">
        <f>-M45*COS(Y45)</f>
        <v>0.15365949029552201</v>
      </c>
      <c r="AB45" s="58">
        <f>-M45*SIN(Y45)</f>
        <v>-44.020022589244178</v>
      </c>
      <c r="AC45" s="64"/>
      <c r="AD45" s="82">
        <f>$AA$40/$M$40*M45</f>
        <v>-3.5994734370054971E-3</v>
      </c>
      <c r="AE45" s="82">
        <f>$AB$40/$M$40*M45</f>
        <v>1.3556782017854407E-3</v>
      </c>
      <c r="AF45" s="22">
        <f>AA45-AD45</f>
        <v>0.15725896373252751</v>
      </c>
      <c r="AG45" s="22">
        <f>AB45-AE45</f>
        <v>-44.021378267445961</v>
      </c>
      <c r="AH45" s="64"/>
      <c r="AI45" s="25">
        <f>A45</f>
        <v>4</v>
      </c>
      <c r="AJ45" s="82">
        <f t="shared" ref="AJ45" si="2">AJ44+AF44</f>
        <v>720857.60992155503</v>
      </c>
      <c r="AK45" s="82">
        <f t="shared" ref="AK45" si="3">AK44+AG44</f>
        <v>459272.63967317063</v>
      </c>
      <c r="AL45" s="66"/>
      <c r="AM45" s="9" t="str">
        <f>IF(A46=0,A45&amp;" - 1",A45&amp;" - "&amp;A46)</f>
        <v>4 - 1</v>
      </c>
      <c r="AN45" s="18">
        <f>AN44+F44+F45</f>
        <v>0.16000000003259629</v>
      </c>
      <c r="AO45" s="18">
        <f>AN45*G45</f>
        <v>7.0432000014285556</v>
      </c>
      <c r="AP45" s="9" t="str">
        <f>D45&amp;","&amp;C45</f>
        <v>459272.6,720857.94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2255</vt:lpstr>
      <vt:lpstr>2256</vt:lpstr>
      <vt:lpstr>2257</vt:lpstr>
      <vt:lpstr>2258</vt:lpstr>
      <vt:lpstr>2259</vt:lpstr>
      <vt:lpstr>2260</vt:lpstr>
      <vt:lpstr>2261</vt:lpstr>
      <vt:lpstr>2262</vt:lpstr>
      <vt:lpstr>2263</vt:lpstr>
      <vt:lpstr>2264</vt:lpstr>
      <vt:lpstr>'2255'!Print_Area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2007-04-15T08:05:23Z</dcterms:modified>
</cp:coreProperties>
</file>