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2"/>
  </bookViews>
  <sheets>
    <sheet name="2265" sheetId="2" r:id="rId1"/>
    <sheet name="2266" sheetId="4" r:id="rId2"/>
    <sheet name="2267" sheetId="5" r:id="rId3"/>
    <sheet name="Sheet4" sheetId="6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3" r:id="rId10"/>
  </sheets>
  <definedNames>
    <definedName name="_xlnm.Print_Area" localSheetId="0">'2265'!$A$1:$AJ$43</definedName>
  </definedNames>
  <calcPr calcId="124519"/>
</workbook>
</file>

<file path=xl/calcChain.xml><?xml version="1.0" encoding="utf-8"?>
<calcChain xmlns="http://schemas.openxmlformats.org/spreadsheetml/2006/main">
  <c r="AP47" i="5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10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9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8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7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6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O43"/>
  <c r="AM43"/>
  <c r="AI43"/>
  <c r="U43"/>
  <c r="T43"/>
  <c r="N43"/>
  <c r="O43"/>
  <c r="P43"/>
  <c r="Q43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5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5" l="1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5" l="1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7" i="5" l="1"/>
  <c r="AA47"/>
  <c r="AB46"/>
  <c r="AA46"/>
  <c r="AB45"/>
  <c r="AA45"/>
  <c r="AB45" i="4"/>
  <c r="AA45"/>
  <c r="AB42" i="2"/>
  <c r="AA42"/>
  <c r="AB43"/>
  <c r="AA43"/>
  <c r="AB44"/>
  <c r="AA44"/>
  <c r="AB45"/>
  <c r="AA45"/>
  <c r="C28"/>
  <c r="C29" s="1"/>
  <c r="AA40" i="5" l="1"/>
  <c r="AB40"/>
  <c r="AA40" i="4"/>
  <c r="AB40"/>
  <c r="AA40" i="2"/>
  <c r="AB40"/>
  <c r="AE47" i="5" l="1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5" l="1"/>
  <c r="AD40"/>
  <c r="AG42"/>
  <c r="AE40"/>
  <c r="AF42" i="4"/>
  <c r="AD40"/>
  <c r="AG42"/>
  <c r="AE40"/>
  <c r="AD40" i="2"/>
  <c r="AF42"/>
  <c r="AE40"/>
  <c r="AG42"/>
  <c r="AK43" i="5" l="1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5" l="1"/>
  <c r="AJ46" s="1"/>
  <c r="AJ47" s="1"/>
  <c r="AJ40"/>
  <c r="AK45"/>
  <c r="AK46" s="1"/>
  <c r="AK47" s="1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<sst xmlns="http://schemas.openxmlformats.org/spreadsheetml/2006/main" count="846" uniqueCount="75">
  <si>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</si>
  <si>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</si>
  <si>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</si>
  <si>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</si>
  <si>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</si>
  <si>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</si>
  <si>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</si>
  <si>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</si>
  <si>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</si>
  <si>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</si>
  <si>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</si>
  <si>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</si>
  <si>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</si>
  <si>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</si>
  <si>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</si>
  <si>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</si>
  <si>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</si>
  <si>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</si>
  <si>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</si>
  <si>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</si>
  <si>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</si>
  <si>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</si>
  <si>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</si>
  <si>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</si>
  <si>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</si>
  <si>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</si>
  <si>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</si>
  <si>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</si>
  <si>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</si>
  <si>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</si>
  <si>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</si>
  <si>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</si>
  <si>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</si>
  <si>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</si>
  <si>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</si>
  <si>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</si>
  <si>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</si>
  <si>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</si>
  <si>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</si>
  <si>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</si>
  <si>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</si>
  <si>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</si>
  <si>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</si>
  <si>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</si>
  <si>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</si>
  <si>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</si>
  <si>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</si>
  <si>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</si>
  <si>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</si>
  <si>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</si>
  <si>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</si>
  <si>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</si>
  <si>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</si>
  <si>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</si>
  <si>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</si>
  <si>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</si>
  <si>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</si>
  <si>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2265</t>
  </si>
  <si>
    <t>Biboso, Cosme</t>
  </si>
  <si>
    <t>409 C-3</t>
  </si>
  <si>
    <t>6 31 N. 124 37 E.</t>
  </si>
  <si>
    <t>Lapuz (Bo. 6)</t>
  </si>
  <si>
    <t>Norala</t>
  </si>
  <si>
    <t>South Cotabato</t>
  </si>
  <si>
    <t>Mindanao</t>
  </si>
  <si>
    <t>E.E. Orodio</t>
  </si>
  <si>
    <t>September 4-15, 1978</t>
  </si>
  <si>
    <t>665</t>
  </si>
  <si>
    <t>BLLM 1</t>
  </si>
  <si>
    <t>2266</t>
  </si>
  <si>
    <t>Granador, Consolacion</t>
  </si>
  <si>
    <t>644.36</t>
  </si>
  <si>
    <t>2267</t>
  </si>
  <si>
    <t>Aranador, Vicente</t>
  </si>
  <si>
    <t>600.40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</si>
</sst>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7" workbookViewId="0">
      <selection activeCell="D33" sqref="D3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57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58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67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1329.0947999969305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664.54739999846527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1.653899516541675E-3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71653.961916230779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72000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72000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118.50845297154967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1.3451116922381379E-3</v>
      </c>
      <c r="AB40" s="91">
        <f>SUM(AB42:AB65536)</f>
        <v>9.6231914987754408E-4</v>
      </c>
      <c r="AC40" s="91"/>
      <c r="AD40" s="91">
        <f>SUM(AD42:AD65536)</f>
        <v>1.3451116922381379E-3</v>
      </c>
      <c r="AE40" s="91">
        <f>SUM(AE42:AE65536)</f>
        <v>9.6231914987754408E-4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720829.01885110885</v>
      </c>
      <c r="AK40" s="92">
        <f>AK44+AG44</f>
        <v>459272.27509981452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399.56999999994878</v>
      </c>
      <c r="G41" s="72">
        <f>IF(D42=0,D41-$D$41,D41-D42)</f>
        <v>3222.2199999999721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3246.8997387199656</v>
      </c>
      <c r="N41" s="36">
        <f>IF(F41=0,,ATAN(G41/F41))</f>
        <v>1.4474215694144843</v>
      </c>
      <c r="O41" s="36">
        <f>ABS(DEGREES(N41))</f>
        <v>82.931147103651867</v>
      </c>
      <c r="P41" s="37" t="str">
        <f>TEXT(INT(O41),"00")</f>
        <v>82</v>
      </c>
      <c r="Q41" s="38" t="str">
        <f>TEXT((O41-P41)*60,"00")</f>
        <v>56</v>
      </c>
      <c r="R41" s="39" t="str">
        <f>IF(L41="",IF(F41&gt;0,"S","N"),"")</f>
        <v>S</v>
      </c>
      <c r="S41" s="25" t="str">
        <f>IF(L41="",IF(INT(Q41)=60,INT(P41+1),P41),"due")</f>
        <v>82</v>
      </c>
      <c r="T41" s="38" t="str">
        <f>IF(L41="",IF(INT(Q41)=60,"00",Q41),L41)</f>
        <v>56</v>
      </c>
      <c r="U41" s="40" t="str">
        <f>IF(L41="",IF(G41&gt;0,"W","E"),"")</f>
        <v>W</v>
      </c>
      <c r="V41" s="41"/>
      <c r="W41" s="22">
        <f>IF(S41="due",90*(I41+K41),S41+T41/60)</f>
        <v>82.933333333333337</v>
      </c>
      <c r="X41" s="22">
        <f>IF(R41="",W41,IF(R41="N",IF(U41="E",180+W41,180-W41),IF(U41="E",360-W41,W41)))</f>
        <v>82.933333333333337</v>
      </c>
      <c r="Y41" s="22">
        <f>RADIANS(X41)</f>
        <v>1.4474597263206308</v>
      </c>
      <c r="Z41" s="64"/>
      <c r="AA41" s="58">
        <f>-M41*COS(Y41)</f>
        <v>-399.44704976297817</v>
      </c>
      <c r="AB41" s="58">
        <f>-M41*SIN(Y41)</f>
        <v>-3222.2352440092627</v>
      </c>
      <c r="AC41" s="64"/>
      <c r="AD41" s="22">
        <v>0</v>
      </c>
      <c r="AE41" s="22">
        <v>0</v>
      </c>
      <c r="AF41" s="22">
        <f t="shared" ref="AF41:AG43" si="0">AA41-AD41</f>
        <v>-399.44704976297817</v>
      </c>
      <c r="AG41" s="22">
        <f t="shared" si="0"/>
        <v>-3222.2352440092627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720829.05</v>
      </c>
      <c r="D42" s="60">
        <v>459228</v>
      </c>
      <c r="E42" s="79"/>
      <c r="F42" s="72">
        <f>IF(C43=0,C42-$C$42,C42-C43)</f>
        <v>-15.519999999902211</v>
      </c>
      <c r="G42" s="72">
        <f>IF(D43=0,D42-$D$42,D42-D43)</f>
        <v>-0.28999999997904524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15.522709170661946</v>
      </c>
      <c r="N42" s="36">
        <f>IF(F42=0,,ATAN(G42/F42))</f>
        <v>1.8683392773384686E-2</v>
      </c>
      <c r="O42" s="36">
        <f>ABS(DEGREES(N42))</f>
        <v>1.0704795529001647</v>
      </c>
      <c r="P42" s="37" t="str">
        <f>TEXT(INT(O42),"00")</f>
        <v>01</v>
      </c>
      <c r="Q42" s="38" t="str">
        <f>TEXT((O42-P42)*60,"00")</f>
        <v>04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04</v>
      </c>
      <c r="U42" s="40" t="str">
        <f>IF(L42="",IF(G42&gt;0,"W","E"),"")</f>
        <v>E</v>
      </c>
      <c r="V42" s="44"/>
      <c r="W42" s="22">
        <f>IF(S42="due",90*(I42+K42),S42+T42/60)</f>
        <v>1.0666666666666667</v>
      </c>
      <c r="X42" s="22">
        <f>IF(R42="",W42,IF(R42="N",IF(U42="E",180+W42,180-W42),IF(U42="E",360-W42,W42)))</f>
        <v>181.06666666666666</v>
      </c>
      <c r="Y42" s="22">
        <f>RADIANS(X42)</f>
        <v>3.1602094989443992</v>
      </c>
      <c r="Z42" s="64"/>
      <c r="AA42" s="58">
        <f>-M42*COS(Y42)</f>
        <v>15.520019264288024</v>
      </c>
      <c r="AB42" s="58">
        <f>-M42*SIN(Y42)</f>
        <v>0.28896718339822691</v>
      </c>
      <c r="AC42" s="64"/>
      <c r="AD42" s="82">
        <f>$AA$40/$M$40*M42</f>
        <v>1.7618808681674512E-4</v>
      </c>
      <c r="AE42" s="82">
        <f>$AB$40/$M$40*M42</f>
        <v>1.2604839501612495E-4</v>
      </c>
      <c r="AF42" s="22">
        <f t="shared" si="0"/>
        <v>15.519843076201207</v>
      </c>
      <c r="AG42" s="22">
        <f t="shared" si="0"/>
        <v>0.28884113500321079</v>
      </c>
      <c r="AH42" s="63"/>
      <c r="AI42" s="38">
        <f>A42</f>
        <v>1</v>
      </c>
      <c r="AJ42" s="82">
        <f t="shared" ref="AJ42:AK44" si="1">AJ41+AF41</f>
        <v>720829.17295023706</v>
      </c>
      <c r="AK42" s="82">
        <f t="shared" si="1"/>
        <v>459227.98475599074</v>
      </c>
      <c r="AL42" s="66"/>
      <c r="AM42" s="9" t="str">
        <f>IF(A43=0,A42&amp;" - 1",A42&amp;" - "&amp;A43)</f>
        <v>1 - 2</v>
      </c>
      <c r="AN42" s="18">
        <f>F42</f>
        <v>-15.519999999902211</v>
      </c>
      <c r="AO42" s="18">
        <f>AN42*G42</f>
        <v>4.5007999996464232</v>
      </c>
      <c r="AP42" s="9" t="str">
        <f>D42&amp;","&amp;C42</f>
        <v>459228,720829.05</v>
      </c>
    </row>
    <row r="43" spans="1:44">
      <c r="A43" s="20">
        <f>A42+1</f>
        <v>2</v>
      </c>
      <c r="B43" s="44"/>
      <c r="C43" s="60">
        <v>720844.57</v>
      </c>
      <c r="D43" s="60">
        <v>459228.29</v>
      </c>
      <c r="E43" s="79"/>
      <c r="F43" s="72">
        <f>IF(C44=0,C43-$C$42,C43-C44)</f>
        <v>1.1399999998975545</v>
      </c>
      <c r="G43" s="72">
        <f>IF(D44=0,D43-$D$42,D43-D44)</f>
        <v>-44.150000000023283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44.164715554408616</v>
      </c>
      <c r="N43" s="36">
        <f>IF(F43=0,,ATAN(G43/F43))</f>
        <v>-1.5449809984868965</v>
      </c>
      <c r="O43" s="36">
        <f>ABS(DEGREES(N43))</f>
        <v>88.520890641207004</v>
      </c>
      <c r="P43" s="37" t="str">
        <f>TEXT(INT(O43),"00")</f>
        <v>88</v>
      </c>
      <c r="Q43" s="38" t="str">
        <f>TEXT((O43-P43)*60,"00")</f>
        <v>31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31</v>
      </c>
      <c r="U43" s="40" t="str">
        <f>IF(L43="",IF(G43&gt;0,"W","E"),"")</f>
        <v>E</v>
      </c>
      <c r="V43" s="44"/>
      <c r="W43" s="22">
        <f>IF(S43="due",90*(I43+K43),S43+T43/60)</f>
        <v>88.516666666666666</v>
      </c>
      <c r="X43" s="22">
        <f>IF(R43="",W43,IF(R43="N",IF(U43="E",180+W43,180-W43),IF(U43="E",360-W43,W43)))</f>
        <v>271.48333333333335</v>
      </c>
      <c r="Y43" s="22">
        <f>RADIANS(X43)</f>
        <v>4.7382780309559394</v>
      </c>
      <c r="Z43" s="64"/>
      <c r="AA43" s="58">
        <f>-M43*COS(Y43)</f>
        <v>-1.1432548347191303</v>
      </c>
      <c r="AB43" s="58">
        <f>-M43*SIN(Y43)</f>
        <v>44.149915836666253</v>
      </c>
      <c r="AC43" s="64"/>
      <c r="AD43" s="82">
        <f>$AA$40/$M$40*M43</f>
        <v>5.0128470828041517E-4</v>
      </c>
      <c r="AE43" s="82">
        <f>$AB$40/$M$40*M43</f>
        <v>3.5862886115900234E-4</v>
      </c>
      <c r="AF43" s="22">
        <f t="shared" si="0"/>
        <v>-1.1437561194274106</v>
      </c>
      <c r="AG43" s="22">
        <f t="shared" si="0"/>
        <v>44.149557207805096</v>
      </c>
      <c r="AH43" s="64"/>
      <c r="AI43" s="25">
        <f>A43</f>
        <v>2</v>
      </c>
      <c r="AJ43" s="82">
        <f t="shared" si="1"/>
        <v>720844.6927933133</v>
      </c>
      <c r="AK43" s="82">
        <f t="shared" si="1"/>
        <v>459228.27359712572</v>
      </c>
      <c r="AL43" s="66"/>
      <c r="AM43" s="9" t="str">
        <f>IF(A44=0,A43&amp;" - 1",A43&amp;" - "&amp;A44)</f>
        <v>2 - 3</v>
      </c>
      <c r="AN43" s="18">
        <f>AN42+F42+F43</f>
        <v>-29.899999999906868</v>
      </c>
      <c r="AO43" s="18">
        <f>AN43*G43</f>
        <v>1320.0849999965844</v>
      </c>
      <c r="AP43" s="9" t="str">
        <f>D43&amp;","&amp;C43</f>
        <v>459228.29,720844.57</v>
      </c>
    </row>
    <row r="44" spans="1:44" s="46" customFormat="1">
      <c r="A44" s="20">
        <f>A43+1</f>
        <v>3</v>
      </c>
      <c r="B44" s="44"/>
      <c r="C44" s="60">
        <v>720843.43</v>
      </c>
      <c r="D44" s="60">
        <v>459272.44</v>
      </c>
      <c r="E44" s="79"/>
      <c r="F44" s="72">
        <f>IF(C45=0,C44-$C$42,C44-C45)</f>
        <v>14.53000000002794</v>
      </c>
      <c r="G44" s="72">
        <f>IF(D45=0,D44-$D$42,D44-D45)</f>
        <v>0.15000000002328306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14.530774239551686</v>
      </c>
      <c r="N44" s="22">
        <f>IF(F44=0,,ATAN(G44/F44))</f>
        <v>1.0323101972706248E-2</v>
      </c>
      <c r="O44" s="22">
        <f>ABS(DEGREES(N44))</f>
        <v>0.59147017451924233</v>
      </c>
      <c r="P44" s="24" t="str">
        <f>TEXT(INT(O44),"00")</f>
        <v>00</v>
      </c>
      <c r="Q44" s="25" t="str">
        <f>TEXT((O44-P44)*60,"00")</f>
        <v>35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35</v>
      </c>
      <c r="U44" s="24" t="str">
        <f>IF(L44="",IF(G44&gt;0,"W","E"),"")</f>
        <v>W</v>
      </c>
      <c r="V44" s="44"/>
      <c r="W44" s="22">
        <f>IF(S44="due",90*(I44+K44),S44+T44/60)</f>
        <v>0.58333333333333337</v>
      </c>
      <c r="X44" s="22">
        <f>IF(R44="",W44,IF(R44="N",IF(U44="E",180+W44,180-W44),IF(U44="E",360-W44,W44)))</f>
        <v>0.58333333333333337</v>
      </c>
      <c r="Y44" s="22">
        <f>RADIANS(X44)</f>
        <v>1.0181087303300257E-2</v>
      </c>
      <c r="Z44" s="64"/>
      <c r="AA44" s="58">
        <f>-M44*COS(Y44)</f>
        <v>-14.530021155706553</v>
      </c>
      <c r="AB44" s="58">
        <f>-M44*SIN(Y44)</f>
        <v>-0.14793652537113364</v>
      </c>
      <c r="AC44" s="64"/>
      <c r="AD44" s="82">
        <f>$AA$40/$M$40*M44</f>
        <v>1.6492928425608595E-4</v>
      </c>
      <c r="AE44" s="82">
        <f>$AB$40/$M$40*M44</f>
        <v>1.1799362798723609E-4</v>
      </c>
      <c r="AF44" s="22">
        <f>AA44-AD44</f>
        <v>-14.53018608499081</v>
      </c>
      <c r="AG44" s="22">
        <f>AB44-AE44</f>
        <v>-0.14805451899912087</v>
      </c>
      <c r="AH44" s="64"/>
      <c r="AI44" s="25">
        <f>A44</f>
        <v>3</v>
      </c>
      <c r="AJ44" s="82">
        <f t="shared" si="1"/>
        <v>720843.54903719388</v>
      </c>
      <c r="AK44" s="82">
        <f t="shared" si="1"/>
        <v>459272.42315433355</v>
      </c>
      <c r="AL44" s="66"/>
      <c r="AM44" s="9" t="str">
        <f>IF(A45=0,A44&amp;" - 1",A44&amp;" - "&amp;A45)</f>
        <v>3 - 4</v>
      </c>
      <c r="AN44" s="18">
        <f>AN43+F43+F44</f>
        <v>-14.229999999981374</v>
      </c>
      <c r="AO44" s="18">
        <f>AN44*G44</f>
        <v>-2.1345000003285239</v>
      </c>
      <c r="AP44" s="9" t="str">
        <f>D44&amp;","&amp;C44</f>
        <v>459272.44,720843.43</v>
      </c>
    </row>
    <row r="45" spans="1:44" s="46" customFormat="1">
      <c r="A45" s="20">
        <f>A44+1</f>
        <v>4</v>
      </c>
      <c r="B45" s="44"/>
      <c r="C45" s="60">
        <v>720828.9</v>
      </c>
      <c r="D45" s="60">
        <v>459272.29</v>
      </c>
      <c r="E45" s="79"/>
      <c r="F45" s="72">
        <f>IF(C46=0,C45-$C$42,C45-C46)</f>
        <v>-0.15000000002328306</v>
      </c>
      <c r="G45" s="72">
        <f>IF(D46=0,D45-$D$42,D45-D46)</f>
        <v>44.289999999979045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44.290254006927427</v>
      </c>
      <c r="N45" s="22">
        <f>IF(F45=0,,ATAN(G45/F45))</f>
        <v>-1.5674095707209053</v>
      </c>
      <c r="O45" s="22">
        <f>ABS(DEGREES(N45))</f>
        <v>89.805953170720002</v>
      </c>
      <c r="P45" s="24" t="str">
        <f>TEXT(INT(O45),"00")</f>
        <v>89</v>
      </c>
      <c r="Q45" s="25" t="str">
        <f>TEXT((O45-P45)*60,"00")</f>
        <v>48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48</v>
      </c>
      <c r="U45" s="24" t="str">
        <f>IF(L45="",IF(G45&gt;0,"W","E"),"")</f>
        <v>W</v>
      </c>
      <c r="V45" s="44"/>
      <c r="W45" s="22">
        <f>IF(S45="due",90*(I45+K45),S45+T45/60)</f>
        <v>89.8</v>
      </c>
      <c r="X45" s="22">
        <f>IF(R45="",W45,IF(R45="N",IF(U45="E",180+W45,180-W45),IF(U45="E",360-W45,W45)))</f>
        <v>90.2</v>
      </c>
      <c r="Y45" s="22">
        <f>RADIANS(X45)</f>
        <v>1.5742869852988852</v>
      </c>
      <c r="Z45" s="64"/>
      <c r="AA45" s="58">
        <f>-M45*COS(Y45)</f>
        <v>0.15460183782989731</v>
      </c>
      <c r="AB45" s="58">
        <f>-M45*SIN(Y45)</f>
        <v>-44.289984175543466</v>
      </c>
      <c r="AC45" s="64"/>
      <c r="AD45" s="82">
        <f>$AA$40/$M$40*M45</f>
        <v>5.0270961288489155E-4</v>
      </c>
      <c r="AE45" s="82">
        <f>$AB$40/$M$40*M45</f>
        <v>3.5964826571518066E-4</v>
      </c>
      <c r="AF45" s="22">
        <f>AA45-AD45</f>
        <v>0.15409912821701241</v>
      </c>
      <c r="AG45" s="22">
        <f>AB45-AE45</f>
        <v>-44.290343823809181</v>
      </c>
      <c r="AH45" s="64"/>
      <c r="AI45" s="25">
        <f>A45</f>
        <v>4</v>
      </c>
      <c r="AJ45" s="82">
        <f t="shared" ref="AJ45" si="2">AJ44+AF44</f>
        <v>720829.01885110885</v>
      </c>
      <c r="AK45" s="82">
        <f t="shared" ref="AK45" si="3">AK44+AG44</f>
        <v>459272.27509981452</v>
      </c>
      <c r="AL45" s="66"/>
      <c r="AM45" s="9" t="str">
        <f>IF(A46=0,A45&amp;" - 1",A45&amp;" - "&amp;A46)</f>
        <v>4 - 1</v>
      </c>
      <c r="AN45" s="18">
        <f>AN44+F44+F45</f>
        <v>0.15000000002328306</v>
      </c>
      <c r="AO45" s="18">
        <f>AN45*G45</f>
        <v>6.6435000010280634</v>
      </c>
      <c r="AP45" s="9" t="str">
        <f>D45&amp;","&amp;C45</f>
        <v>459272.29,720828.9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/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/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/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/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/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/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/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/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/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/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0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 t="e">
        <f>M40/B32</f>
        <v>#DIV/0!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e">
        <f>"1 : "&amp;TEXT(B35,"00")</f>
        <v>#DIV/0!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 t="e">
        <f>ROUND(B33,2-LEN(INT(B33)))</f>
        <v>#DIV/0!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69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70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71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1288.7293000016671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644.36465000083354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9.5304899879502872E-3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12357.656531903202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12000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12000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117.77452185183193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-9.5028308758458024E-3</v>
      </c>
      <c r="AB40" s="91">
        <f>SUM(AB42:AB65536)</f>
        <v>-7.2556512836019493E-4</v>
      </c>
      <c r="AC40" s="91"/>
      <c r="AD40" s="91">
        <f>SUM(AD42:AD65536)</f>
        <v>-9.5028308758458024E-3</v>
      </c>
      <c r="AE40" s="91">
        <f>SUM(AE42:AE65536)</f>
        <v>-7.2556512836019493E-4</v>
      </c>
      <c r="AF40" s="91">
        <f>SUM(AF42:AF65536)</f>
        <v>0</v>
      </c>
      <c r="AG40" s="91">
        <f>SUM(AG42:AG65536)</f>
        <v>-4.3298697960381105E-15</v>
      </c>
      <c r="AH40" s="92"/>
      <c r="AI40" s="93">
        <v>1</v>
      </c>
      <c r="AJ40" s="92">
        <f>AJ44+AF44</f>
        <v>720814.65177687071</v>
      </c>
      <c r="AK40" s="92">
        <f>AK44+AG44</f>
        <v>459227.68474136986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399.56999999994878</v>
      </c>
      <c r="G41" s="72">
        <f>IF(D42=0,D41-$D$41,D41-D42)</f>
        <v>3222.2199999999721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3246.8997387199656</v>
      </c>
      <c r="N41" s="36">
        <f>IF(F41=0,,ATAN(G41/F41))</f>
        <v>1.4474215694144843</v>
      </c>
      <c r="O41" s="36">
        <f>ABS(DEGREES(N41))</f>
        <v>82.931147103651867</v>
      </c>
      <c r="P41" s="37" t="str">
        <f>TEXT(INT(O41),"00")</f>
        <v>82</v>
      </c>
      <c r="Q41" s="38" t="str">
        <f>TEXT((O41-P41)*60,"00")</f>
        <v>56</v>
      </c>
      <c r="R41" s="39" t="str">
        <f>IF(L41="",IF(F41&gt;0,"S","N"),"")</f>
        <v>S</v>
      </c>
      <c r="S41" s="25" t="str">
        <f>IF(L41="",IF(INT(Q41)=60,INT(P41+1),P41),"due")</f>
        <v>82</v>
      </c>
      <c r="T41" s="38" t="str">
        <f>IF(L41="",IF(INT(Q41)=60,"00",Q41),L41)</f>
        <v>56</v>
      </c>
      <c r="U41" s="40" t="str">
        <f>IF(L41="",IF(G41&gt;0,"W","E"),"")</f>
        <v>W</v>
      </c>
      <c r="V41" s="41"/>
      <c r="W41" s="22">
        <f>IF(S41="due",90*(I41+K41),S41+T41/60)</f>
        <v>82.933333333333337</v>
      </c>
      <c r="X41" s="22">
        <f>IF(R41="",W41,IF(R41="N",IF(U41="E",180+W41,180-W41),IF(U41="E",360-W41,W41)))</f>
        <v>82.933333333333337</v>
      </c>
      <c r="Y41" s="22">
        <f>RADIANS(X41)</f>
        <v>1.4474597263206308</v>
      </c>
      <c r="Z41" s="64"/>
      <c r="AA41" s="58">
        <f>-M41*COS(Y41)</f>
        <v>-399.44704976297817</v>
      </c>
      <c r="AB41" s="58">
        <f>-M41*SIN(Y41)</f>
        <v>-3222.2352440092627</v>
      </c>
      <c r="AC41" s="64"/>
      <c r="AD41" s="22">
        <v>0</v>
      </c>
      <c r="AE41" s="22">
        <v>0</v>
      </c>
      <c r="AF41" s="22">
        <f t="shared" ref="AF41:AG43" si="0">AA41-AD41</f>
        <v>-399.44704976297817</v>
      </c>
      <c r="AG41" s="22">
        <f t="shared" si="0"/>
        <v>-3222.2352440092627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720829.05</v>
      </c>
      <c r="D42" s="60">
        <v>459228</v>
      </c>
      <c r="E42" s="79"/>
      <c r="F42" s="72">
        <f>IF(C43=0,C42-$C$42,C42-C43)</f>
        <v>0.15000000002328306</v>
      </c>
      <c r="G42" s="72">
        <f>IF(D43=0,D42-$D$42,D42-D43)</f>
        <v>-44.289999999979045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44.290254006927427</v>
      </c>
      <c r="N42" s="36">
        <f>IF(F42=0,,ATAN(G42/F42))</f>
        <v>-1.5674095707209053</v>
      </c>
      <c r="O42" s="36">
        <f>ABS(DEGREES(N42))</f>
        <v>89.805953170720002</v>
      </c>
      <c r="P42" s="37" t="str">
        <f>TEXT(INT(O42),"00")</f>
        <v>89</v>
      </c>
      <c r="Q42" s="38" t="str">
        <f>TEXT((O42-P42)*60,"00")</f>
        <v>48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48</v>
      </c>
      <c r="U42" s="40" t="str">
        <f>IF(L42="",IF(G42&gt;0,"W","E"),"")</f>
        <v>E</v>
      </c>
      <c r="V42" s="44"/>
      <c r="W42" s="22">
        <f>IF(S42="due",90*(I42+K42),S42+T42/60)</f>
        <v>89.8</v>
      </c>
      <c r="X42" s="22">
        <f>IF(R42="",W42,IF(R42="N",IF(U42="E",180+W42,180-W42),IF(U42="E",360-W42,W42)))</f>
        <v>270.2</v>
      </c>
      <c r="Y42" s="22">
        <f>RADIANS(X42)</f>
        <v>4.7158796388886781</v>
      </c>
      <c r="Z42" s="64"/>
      <c r="AA42" s="58">
        <f>-M42*COS(Y42)</f>
        <v>-0.15460183782988204</v>
      </c>
      <c r="AB42" s="58">
        <f>-M42*SIN(Y42)</f>
        <v>44.289984175543466</v>
      </c>
      <c r="AC42" s="64"/>
      <c r="AD42" s="82">
        <f>$AA$40/$M$40*M42</f>
        <v>-3.5736319422767968E-3</v>
      </c>
      <c r="AE42" s="82">
        <f>$AB$40/$M$40*M42</f>
        <v>-2.72855820837638E-4</v>
      </c>
      <c r="AF42" s="22">
        <f t="shared" si="0"/>
        <v>-0.15102820588760524</v>
      </c>
      <c r="AG42" s="22">
        <f t="shared" si="0"/>
        <v>44.290257031364305</v>
      </c>
      <c r="AH42" s="63"/>
      <c r="AI42" s="38">
        <f>A42</f>
        <v>1</v>
      </c>
      <c r="AJ42" s="82">
        <f t="shared" ref="AJ42:AK44" si="1">AJ41+AF41</f>
        <v>720829.17295023706</v>
      </c>
      <c r="AK42" s="82">
        <f t="shared" si="1"/>
        <v>459227.98475599074</v>
      </c>
      <c r="AL42" s="66"/>
      <c r="AM42" s="9" t="str">
        <f>IF(A43=0,A42&amp;" - 1",A42&amp;" - "&amp;A43)</f>
        <v>1 - 2</v>
      </c>
      <c r="AN42" s="18">
        <f>F42</f>
        <v>0.15000000002328306</v>
      </c>
      <c r="AO42" s="18">
        <f>AN42*G42</f>
        <v>-6.6435000010280634</v>
      </c>
      <c r="AP42" s="9" t="str">
        <f>D42&amp;","&amp;C42</f>
        <v>459228,720829.05</v>
      </c>
    </row>
    <row r="43" spans="1:44">
      <c r="A43" s="20">
        <f>A42+1</f>
        <v>2</v>
      </c>
      <c r="B43" s="44"/>
      <c r="C43" s="60">
        <v>720828.9</v>
      </c>
      <c r="D43" s="60">
        <v>459272.29</v>
      </c>
      <c r="E43" s="79"/>
      <c r="F43" s="72">
        <f>IF(C44=0,C43-$C$42,C43-C44)</f>
        <v>14.53000000002794</v>
      </c>
      <c r="G43" s="72">
        <f>IF(D44=0,D43-$D$42,D43-D44)</f>
        <v>0.15999999997438863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14.530880909318737</v>
      </c>
      <c r="N43" s="36">
        <f>IF(F43=0,,ATAN(G43/F43))</f>
        <v>1.1011254877907677E-2</v>
      </c>
      <c r="O43" s="36">
        <f>ABS(DEGREES(N43))</f>
        <v>0.63089843164695047</v>
      </c>
      <c r="P43" s="37" t="str">
        <f>TEXT(INT(O43),"00")</f>
        <v>00</v>
      </c>
      <c r="Q43" s="38" t="str">
        <f>TEXT((O43-P43)*60,"00")</f>
        <v>38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38</v>
      </c>
      <c r="U43" s="40" t="str">
        <f>IF(L43="",IF(G43&gt;0,"W","E"),"")</f>
        <v>W</v>
      </c>
      <c r="V43" s="44"/>
      <c r="W43" s="22">
        <f>IF(S43="due",90*(I43+K43),S43+T43/60)</f>
        <v>0.6333333333333333</v>
      </c>
      <c r="X43" s="22">
        <f>IF(R43="",W43,IF(R43="N",IF(U43="E",180+W43,180-W43),IF(U43="E",360-W43,W43)))</f>
        <v>0.6333333333333333</v>
      </c>
      <c r="Y43" s="22">
        <f>RADIANS(X43)</f>
        <v>1.1053751929297421E-2</v>
      </c>
      <c r="Z43" s="64"/>
      <c r="AA43" s="58">
        <f>-M43*COS(Y43)</f>
        <v>-14.529993187379135</v>
      </c>
      <c r="AB43" s="58">
        <f>-M43*SIN(Y43)</f>
        <v>-0.16061748198641698</v>
      </c>
      <c r="AC43" s="64"/>
      <c r="AD43" s="82">
        <f>$AA$40/$M$40*M43</f>
        <v>-1.172448009867803E-3</v>
      </c>
      <c r="AE43" s="82">
        <f>$AB$40/$M$40*M43</f>
        <v>-8.9519365533238736E-5</v>
      </c>
      <c r="AF43" s="22">
        <f t="shared" si="0"/>
        <v>-14.528820739369268</v>
      </c>
      <c r="AG43" s="22">
        <f t="shared" si="0"/>
        <v>-0.16052796262088376</v>
      </c>
      <c r="AH43" s="64"/>
      <c r="AI43" s="25">
        <f>A43</f>
        <v>2</v>
      </c>
      <c r="AJ43" s="82">
        <f t="shared" si="1"/>
        <v>720829.02192203118</v>
      </c>
      <c r="AK43" s="82">
        <f t="shared" si="1"/>
        <v>459272.27501302212</v>
      </c>
      <c r="AL43" s="66"/>
      <c r="AM43" s="9" t="str">
        <f>IF(A44=0,A43&amp;" - 1",A43&amp;" - "&amp;A44)</f>
        <v>2 - 3</v>
      </c>
      <c r="AN43" s="18">
        <f>AN42+F42+F43</f>
        <v>14.830000000074506</v>
      </c>
      <c r="AO43" s="18">
        <f>AN43*G43</f>
        <v>2.3727999996321043</v>
      </c>
      <c r="AP43" s="9" t="str">
        <f>D43&amp;","&amp;C43</f>
        <v>459272.29,720828.9</v>
      </c>
    </row>
    <row r="44" spans="1:44" s="46" customFormat="1">
      <c r="A44" s="20">
        <f>A43+1</f>
        <v>3</v>
      </c>
      <c r="B44" s="44"/>
      <c r="C44" s="60">
        <v>720814.37</v>
      </c>
      <c r="D44" s="60">
        <v>459272.13</v>
      </c>
      <c r="E44" s="79"/>
      <c r="F44" s="72">
        <f>IF(C45=0,C44-$C$42,C44-C45)</f>
        <v>-0.16000000003259629</v>
      </c>
      <c r="G44" s="72">
        <f>IF(D45=0,D44-$D$42,D44-D45)</f>
        <v>44.429999999993015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44.430288092689537</v>
      </c>
      <c r="N44" s="22">
        <f>IF(F44=0,,ATAN(G44/F44))</f>
        <v>-1.5671951719808408</v>
      </c>
      <c r="O44" s="22">
        <f>ABS(DEGREES(N44))</f>
        <v>89.793669027781391</v>
      </c>
      <c r="P44" s="24" t="str">
        <f>TEXT(INT(O44),"00")</f>
        <v>89</v>
      </c>
      <c r="Q44" s="25" t="str">
        <f>TEXT((O44-P44)*60,"00")</f>
        <v>48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48</v>
      </c>
      <c r="U44" s="24" t="str">
        <f>IF(L44="",IF(G44&gt;0,"W","E"),"")</f>
        <v>W</v>
      </c>
      <c r="V44" s="44"/>
      <c r="W44" s="22">
        <f>IF(S44="due",90*(I44+K44),S44+T44/60)</f>
        <v>89.8</v>
      </c>
      <c r="X44" s="22">
        <f>IF(R44="",W44,IF(R44="N",IF(U44="E",180+W44,180-W44),IF(U44="E",360-W44,W44)))</f>
        <v>90.2</v>
      </c>
      <c r="Y44" s="22">
        <f>RADIANS(X44)</f>
        <v>1.5742869852988852</v>
      </c>
      <c r="Z44" s="64"/>
      <c r="AA44" s="58">
        <f>-M44*COS(Y44)</f>
        <v>0.15509064800954236</v>
      </c>
      <c r="AB44" s="58">
        <f>-M44*SIN(Y44)</f>
        <v>-44.430017408170002</v>
      </c>
      <c r="AC44" s="64"/>
      <c r="AD44" s="82">
        <f>$AA$40/$M$40*M44</f>
        <v>-3.5849308226537017E-3</v>
      </c>
      <c r="AE44" s="82">
        <f>$AB$40/$M$40*M44</f>
        <v>-2.7371851887973757E-4</v>
      </c>
      <c r="AF44" s="22">
        <f>AA44-AD44</f>
        <v>0.15867557883219607</v>
      </c>
      <c r="AG44" s="22">
        <f>AB44-AE44</f>
        <v>-44.429743689651126</v>
      </c>
      <c r="AH44" s="64"/>
      <c r="AI44" s="25">
        <f>A44</f>
        <v>3</v>
      </c>
      <c r="AJ44" s="82">
        <f t="shared" si="1"/>
        <v>720814.49310129182</v>
      </c>
      <c r="AK44" s="82">
        <f t="shared" si="1"/>
        <v>459272.11448505952</v>
      </c>
      <c r="AL44" s="66"/>
      <c r="AM44" s="9" t="str">
        <f>IF(A45=0,A44&amp;" - 1",A44&amp;" - "&amp;A45)</f>
        <v>3 - 4</v>
      </c>
      <c r="AN44" s="18">
        <f>AN43+F43+F44</f>
        <v>29.200000000069849</v>
      </c>
      <c r="AO44" s="18">
        <f>AN44*G44</f>
        <v>1297.3560000028995</v>
      </c>
      <c r="AP44" s="9" t="str">
        <f>D44&amp;","&amp;C44</f>
        <v>459272.13,720814.37</v>
      </c>
    </row>
    <row r="45" spans="1:44" s="46" customFormat="1">
      <c r="A45" s="20">
        <f>A44+1</f>
        <v>4</v>
      </c>
      <c r="B45" s="44"/>
      <c r="C45" s="60">
        <v>720814.53</v>
      </c>
      <c r="D45" s="60">
        <v>459227.7</v>
      </c>
      <c r="E45" s="79"/>
      <c r="F45" s="72">
        <f>IF(C46=0,C45-$C$42,C45-C46)</f>
        <v>-14.520000000018626</v>
      </c>
      <c r="G45" s="72">
        <f>IF(D46=0,D45-$D$42,D45-D46)</f>
        <v>-0.29999999998835847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14.523098842896234</v>
      </c>
      <c r="N45" s="22">
        <f>IF(F45=0,,ATAN(G45/F45))</f>
        <v>2.0658217808364489E-2</v>
      </c>
      <c r="O45" s="22">
        <f>ABS(DEGREES(N45))</f>
        <v>1.1836286926812825</v>
      </c>
      <c r="P45" s="24" t="str">
        <f>TEXT(INT(O45),"00")</f>
        <v>01</v>
      </c>
      <c r="Q45" s="25" t="str">
        <f>TEXT((O45-P45)*60,"00")</f>
        <v>11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11</v>
      </c>
      <c r="U45" s="24" t="str">
        <f>IF(L45="",IF(G45&gt;0,"W","E"),"")</f>
        <v>E</v>
      </c>
      <c r="V45" s="44"/>
      <c r="W45" s="22">
        <f>IF(S45="due",90*(I45+K45),S45+T45/60)</f>
        <v>1.1833333333333333</v>
      </c>
      <c r="X45" s="22">
        <f>IF(R45="",W45,IF(R45="N",IF(U45="E",180+W45,180-W45),IF(U45="E",360-W45,W45)))</f>
        <v>181.18333333333334</v>
      </c>
      <c r="Y45" s="22">
        <f>RADIANS(X45)</f>
        <v>3.1622457164050597</v>
      </c>
      <c r="Z45" s="64"/>
      <c r="AA45" s="58">
        <f>-M45*COS(Y45)</f>
        <v>14.520001546323629</v>
      </c>
      <c r="AB45" s="58">
        <f>-M45*SIN(Y45)</f>
        <v>0.29992514948458915</v>
      </c>
      <c r="AC45" s="64"/>
      <c r="AD45" s="82">
        <f>$AA$40/$M$40*M45</f>
        <v>-1.1718201010475007E-3</v>
      </c>
      <c r="AE45" s="82">
        <f>$AB$40/$M$40*M45</f>
        <v>-8.9471423109580627E-5</v>
      </c>
      <c r="AF45" s="22">
        <f>AA45-AD45</f>
        <v>14.521173366424676</v>
      </c>
      <c r="AG45" s="22">
        <f>AB45-AE45</f>
        <v>0.3000146209076987</v>
      </c>
      <c r="AH45" s="64"/>
      <c r="AI45" s="25">
        <f>A45</f>
        <v>4</v>
      </c>
      <c r="AJ45" s="82">
        <f t="shared" ref="AJ45" si="2">AJ44+AF44</f>
        <v>720814.65177687071</v>
      </c>
      <c r="AK45" s="82">
        <f t="shared" ref="AK45" si="3">AK44+AG44</f>
        <v>459227.68474136986</v>
      </c>
      <c r="AL45" s="66"/>
      <c r="AM45" s="9" t="str">
        <f>IF(A46=0,A45&amp;" - 1",A45&amp;" - "&amp;A46)</f>
        <v>4 - 1</v>
      </c>
      <c r="AN45" s="18">
        <f>AN44+F44+F45</f>
        <v>14.520000000018626</v>
      </c>
      <c r="AO45" s="18">
        <f>AN45*G45</f>
        <v>-4.3559999998365528</v>
      </c>
      <c r="AP45" s="9" t="str">
        <f>D45&amp;","&amp;C45</f>
        <v>459227.7,720814.53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abSelected="1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72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73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74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1200.8076000007147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600.40380000035736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9.9946218982487086E-5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1129519.6124510278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1100000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1100000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112.89121453104437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-9.5255541255667708E-5</v>
      </c>
      <c r="AB40" s="91">
        <f>SUM(AB42:AB65536)</f>
        <v>-3.0259354735107102E-5</v>
      </c>
      <c r="AC40" s="91"/>
      <c r="AD40" s="91">
        <f>SUM(AD42:AD65536)</f>
        <v>-9.5255541255667708E-5</v>
      </c>
      <c r="AE40" s="91">
        <f>SUM(AE42:AE65536)</f>
        <v>-3.0259354735107102E-5</v>
      </c>
      <c r="AF40" s="91">
        <f>SUM(AF42:AF65536)</f>
        <v>0</v>
      </c>
      <c r="AG40" s="91">
        <f>SUM(AG42:AG65536)</f>
        <v>-4.9127368839663177E-15</v>
      </c>
      <c r="AH40" s="92"/>
      <c r="AI40" s="93">
        <v>1</v>
      </c>
      <c r="AJ40" s="92">
        <f>AJ44+AF44</f>
        <v>720799.57216467103</v>
      </c>
      <c r="AK40" s="92">
        <f>AK44+AG44</f>
        <v>459268.90876516071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414.0899999999674</v>
      </c>
      <c r="G41" s="72">
        <f>IF(D42=0,D41-$D$41,D41-D42)</f>
        <v>3222.5199999999604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3249.0161093013553</v>
      </c>
      <c r="N41" s="36">
        <f>IF(F41=0,,ATAN(G41/F41))</f>
        <v>1.4429978420363427</v>
      </c>
      <c r="O41" s="36">
        <f>ABS(DEGREES(N41))</f>
        <v>82.677686195167894</v>
      </c>
      <c r="P41" s="37" t="str">
        <f>TEXT(INT(O41),"00")</f>
        <v>82</v>
      </c>
      <c r="Q41" s="38" t="str">
        <f>TEXT((O41-P41)*60,"00")</f>
        <v>41</v>
      </c>
      <c r="R41" s="39" t="str">
        <f>IF(L41="",IF(F41&gt;0,"S","N"),"")</f>
        <v>S</v>
      </c>
      <c r="S41" s="25" t="str">
        <f>IF(L41="",IF(INT(Q41)=60,INT(P41+1),P41),"due")</f>
        <v>82</v>
      </c>
      <c r="T41" s="38" t="str">
        <f>IF(L41="",IF(INT(Q41)=60,"00",Q41),L41)</f>
        <v>41</v>
      </c>
      <c r="U41" s="40" t="str">
        <f>IF(L41="",IF(G41&gt;0,"W","E"),"")</f>
        <v>W</v>
      </c>
      <c r="V41" s="41"/>
      <c r="W41" s="22">
        <f>IF(S41="due",90*(I41+K41),S41+T41/60)</f>
        <v>82.683333333333337</v>
      </c>
      <c r="X41" s="22">
        <f>IF(R41="",W41,IF(R41="N",IF(U41="E",180+W41,180-W41),IF(U41="E",360-W41,W41)))</f>
        <v>82.683333333333337</v>
      </c>
      <c r="Y41" s="22">
        <f>RADIANS(X41)</f>
        <v>1.4430964031906448</v>
      </c>
      <c r="Z41" s="64"/>
      <c r="AA41" s="58">
        <f>-M41*COS(Y41)</f>
        <v>-413.7723826982226</v>
      </c>
      <c r="AB41" s="58">
        <f>-M41*SIN(Y41)</f>
        <v>-3222.560797536014</v>
      </c>
      <c r="AC41" s="64"/>
      <c r="AD41" s="22">
        <v>0</v>
      </c>
      <c r="AE41" s="22">
        <v>0</v>
      </c>
      <c r="AF41" s="22">
        <f t="shared" ref="AF41:AG43" si="0">AA41-AD41</f>
        <v>-413.7723826982226</v>
      </c>
      <c r="AG41" s="22">
        <f t="shared" si="0"/>
        <v>-3222.560797536014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720814.53</v>
      </c>
      <c r="D42" s="60">
        <v>459227.7</v>
      </c>
      <c r="E42" s="79"/>
      <c r="F42" s="72">
        <f>IF(C43=0,C42-$C$42,C42-C43)</f>
        <v>0.16000000003259629</v>
      </c>
      <c r="G42" s="72">
        <f>IF(D43=0,D42-$D$42,D42-D43)</f>
        <v>-44.429999999993015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44.430288092689537</v>
      </c>
      <c r="N42" s="36">
        <f>IF(F42=0,,ATAN(G42/F42))</f>
        <v>-1.5671951719808408</v>
      </c>
      <c r="O42" s="36">
        <f>ABS(DEGREES(N42))</f>
        <v>89.793669027781391</v>
      </c>
      <c r="P42" s="37" t="str">
        <f>TEXT(INT(O42),"00")</f>
        <v>89</v>
      </c>
      <c r="Q42" s="38" t="str">
        <f>TEXT((O42-P42)*60,"00")</f>
        <v>48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48</v>
      </c>
      <c r="U42" s="40" t="str">
        <f>IF(L42="",IF(G42&gt;0,"W","E"),"")</f>
        <v>E</v>
      </c>
      <c r="V42" s="44"/>
      <c r="W42" s="22">
        <f>IF(S42="due",90*(I42+K42),S42+T42/60)</f>
        <v>89.8</v>
      </c>
      <c r="X42" s="22">
        <f>IF(R42="",W42,IF(R42="N",IF(U42="E",180+W42,180-W42),IF(U42="E",360-W42,W42)))</f>
        <v>270.2</v>
      </c>
      <c r="Y42" s="22">
        <f>RADIANS(X42)</f>
        <v>4.7158796388886781</v>
      </c>
      <c r="Z42" s="64"/>
      <c r="AA42" s="58">
        <f>-M42*COS(Y42)</f>
        <v>-0.15509064800952707</v>
      </c>
      <c r="AB42" s="58">
        <f>-M42*SIN(Y42)</f>
        <v>44.430017408170002</v>
      </c>
      <c r="AC42" s="64"/>
      <c r="AD42" s="82">
        <f>$AA$40/$M$40*M42</f>
        <v>-3.7489464153568417E-5</v>
      </c>
      <c r="AE42" s="82">
        <f>$AB$40/$M$40*M42</f>
        <v>-1.1909091898466444E-5</v>
      </c>
      <c r="AF42" s="22">
        <f t="shared" si="0"/>
        <v>-0.15505315854537349</v>
      </c>
      <c r="AG42" s="22">
        <f t="shared" si="0"/>
        <v>44.430029317261898</v>
      </c>
      <c r="AH42" s="63"/>
      <c r="AI42" s="38">
        <f>A42</f>
        <v>1</v>
      </c>
      <c r="AJ42" s="82">
        <f t="shared" ref="AJ42:AK44" si="1">AJ41+AF41</f>
        <v>720814.84761730174</v>
      </c>
      <c r="AK42" s="82">
        <f t="shared" si="1"/>
        <v>459227.65920246398</v>
      </c>
      <c r="AL42" s="66"/>
      <c r="AM42" s="9" t="str">
        <f>IF(A43=0,A42&amp;" - 1",A42&amp;" - "&amp;A43)</f>
        <v>1 - 2</v>
      </c>
      <c r="AN42" s="18">
        <f>F42</f>
        <v>0.16000000003259629</v>
      </c>
      <c r="AO42" s="18">
        <f>AN42*G42</f>
        <v>-7.1088000014471353</v>
      </c>
      <c r="AP42" s="9" t="str">
        <f>D42&amp;","&amp;C42</f>
        <v>459227.7,720814.53</v>
      </c>
    </row>
    <row r="43" spans="1:44">
      <c r="A43" s="20">
        <f>A42+1</f>
        <v>2</v>
      </c>
      <c r="B43" s="44"/>
      <c r="C43" s="60">
        <v>720814.37</v>
      </c>
      <c r="D43" s="60">
        <v>459272.13</v>
      </c>
      <c r="E43" s="79"/>
      <c r="F43" s="72">
        <f>IF(C44=0,C43-$C$42,C43-C44)</f>
        <v>12.160000000032596</v>
      </c>
      <c r="G43" s="72">
        <f>IF(D44=0,D43-$D$42,D43-D44)</f>
        <v>0.13000000000465661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12.160694881493983</v>
      </c>
      <c r="N43" s="36">
        <f>IF(F43=0,,ATAN(G43/F43))</f>
        <v>1.0690382207905719E-2</v>
      </c>
      <c r="O43" s="36">
        <f>ABS(DEGREES(N43))</f>
        <v>0.61251378189474426</v>
      </c>
      <c r="P43" s="37" t="str">
        <f>TEXT(INT(O43),"00")</f>
        <v>00</v>
      </c>
      <c r="Q43" s="38" t="str">
        <f>TEXT((O43-P43)*60,"00")</f>
        <v>37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37</v>
      </c>
      <c r="U43" s="40" t="str">
        <f>IF(L43="",IF(G43&gt;0,"W","E"),"")</f>
        <v>W</v>
      </c>
      <c r="V43" s="44"/>
      <c r="W43" s="22">
        <f>IF(S43="due",90*(I43+K43),S43+T43/60)</f>
        <v>0.6166666666666667</v>
      </c>
      <c r="X43" s="22">
        <f>IF(R43="",W43,IF(R43="N",IF(U43="E",180+W43,180-W43),IF(U43="E",360-W43,W43)))</f>
        <v>0.6166666666666667</v>
      </c>
      <c r="Y43" s="22">
        <f>RADIANS(X43)</f>
        <v>1.0762863720631699E-2</v>
      </c>
      <c r="Z43" s="64"/>
      <c r="AA43" s="58">
        <f>-M43*COS(Y43)</f>
        <v>-12.159990545494246</v>
      </c>
      <c r="AB43" s="58">
        <f>-M43*SIN(Y43)</f>
        <v>-0.13088137485715315</v>
      </c>
      <c r="AC43" s="64"/>
      <c r="AD43" s="82">
        <f>$AA$40/$M$40*M43</f>
        <v>-1.0260971837300872E-5</v>
      </c>
      <c r="AE43" s="82">
        <f>$AB$40/$M$40*M43</f>
        <v>-3.2595519657850515E-6</v>
      </c>
      <c r="AF43" s="22">
        <f t="shared" si="0"/>
        <v>-12.159980284522408</v>
      </c>
      <c r="AG43" s="22">
        <f t="shared" si="0"/>
        <v>-0.13087811530518736</v>
      </c>
      <c r="AH43" s="64"/>
      <c r="AI43" s="25">
        <f>A43</f>
        <v>2</v>
      </c>
      <c r="AJ43" s="82">
        <f t="shared" si="1"/>
        <v>720814.69256414322</v>
      </c>
      <c r="AK43" s="82">
        <f t="shared" si="1"/>
        <v>459272.08923178125</v>
      </c>
      <c r="AL43" s="66"/>
      <c r="AM43" s="9" t="str">
        <f>IF(A44=0,A43&amp;" - 1",A43&amp;" - "&amp;A44)</f>
        <v>2 - 3</v>
      </c>
      <c r="AN43" s="18">
        <f>AN42+F42+F43</f>
        <v>12.480000000097789</v>
      </c>
      <c r="AO43" s="18">
        <f>AN43*G43</f>
        <v>1.6224000000708272</v>
      </c>
      <c r="AP43" s="9" t="str">
        <f>D43&amp;","&amp;C43</f>
        <v>459272.13,720814.37</v>
      </c>
    </row>
    <row r="44" spans="1:44" s="46" customFormat="1">
      <c r="A44" s="20">
        <f>A43+1</f>
        <v>3</v>
      </c>
      <c r="B44" s="44"/>
      <c r="C44" s="60">
        <v>720802.21</v>
      </c>
      <c r="D44" s="60">
        <v>459272</v>
      </c>
      <c r="E44" s="79"/>
      <c r="F44" s="72">
        <f>IF(C45=0,C44-$C$42,C44-C45)</f>
        <v>2.9599999999627471</v>
      </c>
      <c r="G44" s="72">
        <f>IF(D45=0,D44-$D$42,D44-D45)</f>
        <v>3.0499999999883585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4.2501882310914709</v>
      </c>
      <c r="N44" s="22">
        <f>IF(F44=0,,ATAN(G44/F44))</f>
        <v>0.80037208575606189</v>
      </c>
      <c r="O44" s="22">
        <f>ABS(DEGREES(N44))</f>
        <v>45.85794255390514</v>
      </c>
      <c r="P44" s="24" t="str">
        <f>TEXT(INT(O44),"00")</f>
        <v>45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45.85</v>
      </c>
      <c r="X44" s="22">
        <f>IF(R44="",W44,IF(R44="N",IF(U44="E",180+W44,180-W44),IF(U44="E",360-W44,W44)))</f>
        <v>45.85</v>
      </c>
      <c r="Y44" s="22">
        <f>RADIANS(X44)</f>
        <v>0.80023346203940016</v>
      </c>
      <c r="Z44" s="64"/>
      <c r="AA44" s="58">
        <f>-M44*COS(Y44)</f>
        <v>-2.9604227738567381</v>
      </c>
      <c r="AB44" s="58">
        <f>-M44*SIN(Y44)</f>
        <v>-3.0495896444831434</v>
      </c>
      <c r="AC44" s="64"/>
      <c r="AD44" s="82">
        <f>$AA$40/$M$40*M44</f>
        <v>-3.5862310638863283E-6</v>
      </c>
      <c r="AE44" s="82">
        <f>$AB$40/$M$40*M44</f>
        <v>-1.1392202122177348E-6</v>
      </c>
      <c r="AF44" s="22">
        <f>AA44-AD44</f>
        <v>-2.9604191876256745</v>
      </c>
      <c r="AG44" s="22">
        <f>AB44-AE44</f>
        <v>-3.049588505262931</v>
      </c>
      <c r="AH44" s="64"/>
      <c r="AI44" s="25">
        <f>A44</f>
        <v>3</v>
      </c>
      <c r="AJ44" s="82">
        <f t="shared" si="1"/>
        <v>720802.5325838587</v>
      </c>
      <c r="AK44" s="82">
        <f t="shared" si="1"/>
        <v>459271.95835366595</v>
      </c>
      <c r="AL44" s="66"/>
      <c r="AM44" s="9" t="str">
        <f>IF(A45=0,A44&amp;" - 1",A44&amp;" - "&amp;A45)</f>
        <v>3 - 4</v>
      </c>
      <c r="AN44" s="18">
        <f>AN43+F43+F44</f>
        <v>27.600000000093132</v>
      </c>
      <c r="AO44" s="18">
        <f>AN44*G44</f>
        <v>84.179999999962746</v>
      </c>
      <c r="AP44" s="9" t="str">
        <f>D44&amp;","&amp;C44</f>
        <v>459272,720802.21</v>
      </c>
    </row>
    <row r="45" spans="1:44" s="46" customFormat="1">
      <c r="A45" s="20">
        <f t="shared" ref="A45:A47" si="2">A44+1</f>
        <v>4</v>
      </c>
      <c r="B45" s="44"/>
      <c r="C45" s="60">
        <v>720799.25</v>
      </c>
      <c r="D45" s="60">
        <v>459268.95</v>
      </c>
      <c r="E45" s="79"/>
      <c r="F45" s="72">
        <f t="shared" ref="F45:F47" si="3">IF(C46=0,C45-$C$42,C45-C46)</f>
        <v>-3</v>
      </c>
      <c r="G45" s="72">
        <f t="shared" ref="G45:G47" si="4">IF(D46=0,D45-$D$42,D45-D46)</f>
        <v>38.489999999990687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38.606736458800597</v>
      </c>
      <c r="N45" s="22">
        <f t="shared" ref="N45:N47" si="11">IF(F45=0,,ATAN(G45/F45))</f>
        <v>-1.4930112646458413</v>
      </c>
      <c r="O45" s="22">
        <f t="shared" ref="O45:O47" si="12">ABS(DEGREES(N45))</f>
        <v>85.543244229696327</v>
      </c>
      <c r="P45" s="24" t="str">
        <f t="shared" ref="P45:P47" si="13">TEXT(INT(O45),"00")</f>
        <v>85</v>
      </c>
      <c r="Q45" s="25" t="str">
        <f t="shared" ref="Q45:Q47" si="14">TEXT((O45-P45)*60,"00")</f>
        <v>33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85</v>
      </c>
      <c r="T45" s="25" t="str">
        <f t="shared" ref="T45:T47" si="17">IF(L45="",IF(INT(Q45)=60,"00",Q45),L45)</f>
        <v>33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85.55</v>
      </c>
      <c r="X45" s="22">
        <f t="shared" ref="X45:X47" si="20">IF(R45="",W45,IF(R45="N",IF(U45="E",180+W45,180-W45),IF(U45="E",360-W45,W45)))</f>
        <v>94.45</v>
      </c>
      <c r="Y45" s="22">
        <f t="shared" ref="Y45:Y47" si="21">RADIANS(X45)</f>
        <v>1.6484634785086443</v>
      </c>
      <c r="Z45" s="64"/>
      <c r="AA45" s="58">
        <f t="shared" ref="AA45:AA47" si="22">-M45*COS(Y45)</f>
        <v>2.995461606501217</v>
      </c>
      <c r="AB45" s="58">
        <f t="shared" ref="AB45:AB47" si="23">-M45*SIN(Y45)</f>
        <v>-38.490353463735048</v>
      </c>
      <c r="AC45" s="64"/>
      <c r="AD45" s="82">
        <f t="shared" ref="AD45:AD47" si="24">$AA$40/$M$40*M45</f>
        <v>-3.2575657838163126E-5</v>
      </c>
      <c r="AE45" s="82">
        <f t="shared" ref="AE45:AE47" si="25">$AB$40/$M$40*M45</f>
        <v>-1.0348147449068219E-5</v>
      </c>
      <c r="AF45" s="22">
        <f t="shared" ref="AF45:AF47" si="26">AA45-AD45</f>
        <v>2.9954941821590553</v>
      </c>
      <c r="AG45" s="22">
        <f t="shared" ref="AG45:AG47" si="27">AB45-AE45</f>
        <v>-38.490343115587599</v>
      </c>
      <c r="AH45" s="64"/>
      <c r="AI45" s="25">
        <f t="shared" ref="AI45:AI47" si="28">A45</f>
        <v>4</v>
      </c>
      <c r="AJ45" s="82">
        <f t="shared" ref="AJ45:AJ47" si="29">AJ44+AF44</f>
        <v>720799.57216467103</v>
      </c>
      <c r="AK45" s="82">
        <f t="shared" ref="AK45:AK47" si="30">AK44+AG44</f>
        <v>459268.90876516071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27.560000000055879</v>
      </c>
      <c r="AO45" s="18">
        <f t="shared" ref="AO45:AO47" si="33">AN45*G45</f>
        <v>1060.784400001894</v>
      </c>
      <c r="AP45" s="9" t="str">
        <f t="shared" ref="AP45:AP47" si="34">D45&amp;","&amp;C45</f>
        <v>459268.95,720799.25</v>
      </c>
    </row>
    <row r="46" spans="1:44" s="46" customFormat="1">
      <c r="A46" s="20">
        <f t="shared" si="2"/>
        <v>5</v>
      </c>
      <c r="B46" s="44"/>
      <c r="C46" s="60">
        <v>720802.25</v>
      </c>
      <c r="D46" s="60">
        <v>459230.46</v>
      </c>
      <c r="E46" s="79"/>
      <c r="F46" s="72">
        <f t="shared" si="3"/>
        <v>-3.1400000000139698</v>
      </c>
      <c r="G46" s="72">
        <f t="shared" si="4"/>
        <v>2.9400000000023283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4.3015346098923137</v>
      </c>
      <c r="N46" s="22">
        <f t="shared" si="11"/>
        <v>-0.75251528359011177</v>
      </c>
      <c r="O46" s="22">
        <f t="shared" si="12"/>
        <v>43.115949768803659</v>
      </c>
      <c r="P46" s="24" t="str">
        <f t="shared" si="13"/>
        <v>43</v>
      </c>
      <c r="Q46" s="25" t="str">
        <f t="shared" si="14"/>
        <v>07</v>
      </c>
      <c r="R46" s="23" t="str">
        <f t="shared" si="15"/>
        <v>N</v>
      </c>
      <c r="S46" s="25" t="str">
        <f t="shared" si="16"/>
        <v>43</v>
      </c>
      <c r="T46" s="25" t="str">
        <f t="shared" si="17"/>
        <v>07</v>
      </c>
      <c r="U46" s="24" t="str">
        <f t="shared" si="18"/>
        <v>W</v>
      </c>
      <c r="V46" s="44"/>
      <c r="W46" s="22">
        <f t="shared" si="19"/>
        <v>43.116666666666667</v>
      </c>
      <c r="X46" s="22">
        <f t="shared" si="20"/>
        <v>136.88333333333333</v>
      </c>
      <c r="Y46" s="22">
        <f t="shared" si="21"/>
        <v>2.3890648577715714</v>
      </c>
      <c r="Z46" s="64"/>
      <c r="AA46" s="58">
        <f t="shared" si="22"/>
        <v>3.1399632138175342</v>
      </c>
      <c r="AB46" s="58">
        <f t="shared" si="23"/>
        <v>-2.9400392881684558</v>
      </c>
      <c r="AC46" s="64"/>
      <c r="AD46" s="82">
        <f t="shared" si="24"/>
        <v>-3.6295561988360263E-6</v>
      </c>
      <c r="AE46" s="82">
        <f t="shared" si="25"/>
        <v>-1.1529830926770517E-6</v>
      </c>
      <c r="AF46" s="22">
        <f t="shared" si="26"/>
        <v>3.1399668433737329</v>
      </c>
      <c r="AG46" s="22">
        <f t="shared" si="27"/>
        <v>-2.9400381351853633</v>
      </c>
      <c r="AH46" s="64"/>
      <c r="AI46" s="25">
        <f t="shared" si="28"/>
        <v>5</v>
      </c>
      <c r="AJ46" s="82">
        <f t="shared" si="29"/>
        <v>720802.56765885314</v>
      </c>
      <c r="AK46" s="82">
        <f t="shared" si="30"/>
        <v>459230.41842204513</v>
      </c>
      <c r="AL46" s="66"/>
      <c r="AM46" s="9" t="str">
        <f t="shared" si="31"/>
        <v>5 - 6</v>
      </c>
      <c r="AN46" s="18">
        <f t="shared" si="32"/>
        <v>21.42000000004191</v>
      </c>
      <c r="AO46" s="18">
        <f t="shared" si="33"/>
        <v>62.974800000173083</v>
      </c>
      <c r="AP46" s="9" t="str">
        <f t="shared" si="34"/>
        <v>459230.46,720802.25</v>
      </c>
    </row>
    <row r="47" spans="1:44" s="46" customFormat="1">
      <c r="A47" s="20">
        <f t="shared" si="2"/>
        <v>6</v>
      </c>
      <c r="B47" s="44"/>
      <c r="C47" s="60">
        <v>720805.39</v>
      </c>
      <c r="D47" s="60">
        <v>459227.52</v>
      </c>
      <c r="E47" s="79"/>
      <c r="F47" s="72">
        <f t="shared" si="3"/>
        <v>-9.1400000000139698</v>
      </c>
      <c r="G47" s="72">
        <f t="shared" si="4"/>
        <v>-0.17999999999301508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9.141772257076461</v>
      </c>
      <c r="N47" s="22">
        <f t="shared" si="11"/>
        <v>1.9691108862719429E-2</v>
      </c>
      <c r="O47" s="22">
        <f t="shared" si="12"/>
        <v>1.1282174317664737</v>
      </c>
      <c r="P47" s="24" t="str">
        <f t="shared" si="13"/>
        <v>01</v>
      </c>
      <c r="Q47" s="25" t="str">
        <f t="shared" si="14"/>
        <v>08</v>
      </c>
      <c r="R47" s="23" t="str">
        <f t="shared" si="15"/>
        <v>N</v>
      </c>
      <c r="S47" s="25" t="str">
        <f t="shared" si="16"/>
        <v>01</v>
      </c>
      <c r="T47" s="25" t="str">
        <f t="shared" si="17"/>
        <v>08</v>
      </c>
      <c r="U47" s="24" t="str">
        <f t="shared" si="18"/>
        <v>E</v>
      </c>
      <c r="V47" s="44"/>
      <c r="W47" s="22">
        <f t="shared" si="19"/>
        <v>1.1333333333333333</v>
      </c>
      <c r="X47" s="22">
        <f t="shared" si="20"/>
        <v>181.13333333333333</v>
      </c>
      <c r="Y47" s="22">
        <f t="shared" si="21"/>
        <v>3.1613730517790621</v>
      </c>
      <c r="Z47" s="64"/>
      <c r="AA47" s="58">
        <f t="shared" si="22"/>
        <v>9.1399838915005045</v>
      </c>
      <c r="AB47" s="58">
        <f t="shared" si="23"/>
        <v>0.18081610371906154</v>
      </c>
      <c r="AC47" s="64"/>
      <c r="AD47" s="82">
        <f t="shared" si="24"/>
        <v>-7.7136601639129278E-6</v>
      </c>
      <c r="AE47" s="82">
        <f t="shared" si="25"/>
        <v>-2.4503601168925991E-6</v>
      </c>
      <c r="AF47" s="22">
        <f t="shared" si="26"/>
        <v>9.1399916051606684</v>
      </c>
      <c r="AG47" s="22">
        <f t="shared" si="27"/>
        <v>0.18081855407917843</v>
      </c>
      <c r="AH47" s="64"/>
      <c r="AI47" s="25">
        <f t="shared" si="28"/>
        <v>6</v>
      </c>
      <c r="AJ47" s="82">
        <f t="shared" si="29"/>
        <v>720805.70762569655</v>
      </c>
      <c r="AK47" s="82">
        <f t="shared" si="30"/>
        <v>459227.47838390997</v>
      </c>
      <c r="AL47" s="66"/>
      <c r="AM47" s="9" t="str">
        <f t="shared" si="31"/>
        <v>6 - 1</v>
      </c>
      <c r="AN47" s="18">
        <f t="shared" si="32"/>
        <v>9.1400000000139698</v>
      </c>
      <c r="AO47" s="18">
        <f t="shared" si="33"/>
        <v>-1.6451999999386724</v>
      </c>
      <c r="AP47" s="9" t="str">
        <f t="shared" si="34"/>
        <v>459227.52,720805.39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2265</vt:lpstr>
      <vt:lpstr>2266</vt:lpstr>
      <vt:lpstr>2267</vt:lpstr>
      <vt:lpstr>Sheet4</vt:lpstr>
      <vt:lpstr>Sheet5</vt:lpstr>
      <vt:lpstr>Sheet6</vt:lpstr>
      <vt:lpstr>Sheet7</vt:lpstr>
      <vt:lpstr>Sheet8</vt:lpstr>
      <vt:lpstr>Sheet9</vt:lpstr>
      <vt:lpstr>Sheet10</vt:lpstr>
      <vt:lpstr>'2265'!Print_Area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2007-04-15T08:37:16Z</dcterms:modified>
</cp:coreProperties>
</file>