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/>
  </bookViews>
  <sheets>
    <sheet name="2135" sheetId="2" r:id="rId1"/>
    <sheet name="2136" sheetId="4" r:id="rId2"/>
    <sheet name="2137" sheetId="5" r:id="rId3"/>
    <sheet name="2138" sheetId="6" r:id="rId4"/>
    <sheet name="2139" sheetId="7" r:id="rId5"/>
    <sheet name="2140" sheetId="8" r:id="rId6"/>
    <sheet name="2141" sheetId="9" r:id="rId7"/>
    <sheet name="2142" sheetId="10" r:id="rId8"/>
    <sheet name="2143" sheetId="11" r:id="rId9"/>
    <sheet name="2144" sheetId="3" r:id="rId10"/>
  </sheets>
  <definedNames>
    <definedName name="_xlnm.Print_Area" localSheetId="0">'2135'!$A$1:$AJ$43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7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9" i="9"/>
  <c r="G49"/>
  <c r="F49"/>
  <c r="N49" s="1"/>
  <c r="O49" s="1"/>
  <c r="AP48"/>
  <c r="G48"/>
  <c r="F48"/>
  <c r="N48" s="1"/>
  <c r="O48" s="1"/>
  <c r="AP4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7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H48"/>
  <c r="H49"/>
  <c r="AN46"/>
  <c r="AO45"/>
  <c r="A47"/>
  <c r="AI46"/>
  <c r="AM45"/>
  <c r="P45"/>
  <c r="Q45" s="1"/>
  <c r="I45"/>
  <c r="P46"/>
  <c r="Q46" s="1"/>
  <c r="I46"/>
  <c r="P47"/>
  <c r="Q47" s="1"/>
  <c r="I47"/>
  <c r="P48"/>
  <c r="Q48" s="1"/>
  <c r="I48"/>
  <c r="P49"/>
  <c r="Q49" s="1"/>
  <c r="I49"/>
  <c r="J45"/>
  <c r="K45" s="1"/>
  <c r="M45"/>
  <c r="AI45"/>
  <c r="J46"/>
  <c r="K46" s="1"/>
  <c r="M46"/>
  <c r="J47"/>
  <c r="K47" s="1"/>
  <c r="M47"/>
  <c r="J48"/>
  <c r="K48" s="1"/>
  <c r="M48"/>
  <c r="J49"/>
  <c r="K49" s="1"/>
  <c r="M49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L45" i="7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A48"/>
  <c r="AI47"/>
  <c r="AM46"/>
  <c r="AN47"/>
  <c r="AO46"/>
  <c r="L49"/>
  <c r="L48"/>
  <c r="L47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7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8"/>
  <c r="T48"/>
  <c r="S48"/>
  <c r="W48" s="1"/>
  <c r="R48"/>
  <c r="X48" s="1"/>
  <c r="Y48" s="1"/>
  <c r="U49"/>
  <c r="T49"/>
  <c r="S49"/>
  <c r="W49" s="1"/>
  <c r="R49"/>
  <c r="X49" s="1"/>
  <c r="Y49" s="1"/>
  <c r="AN48"/>
  <c r="AO47"/>
  <c r="A49"/>
  <c r="AI48"/>
  <c r="AM47"/>
  <c r="U45" i="8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5" i="7"/>
  <c r="AA45"/>
  <c r="AB45" i="11"/>
  <c r="AA45"/>
  <c r="AB45" i="10"/>
  <c r="AA45"/>
  <c r="AM49" i="9"/>
  <c r="AI49"/>
  <c r="AM48"/>
  <c r="AN49"/>
  <c r="AO49" s="1"/>
  <c r="AO48"/>
  <c r="AB49"/>
  <c r="AA49"/>
  <c r="AB48"/>
  <c r="AA48"/>
  <c r="AB47"/>
  <c r="AA47"/>
  <c r="AB46"/>
  <c r="AA46"/>
  <c r="AB45"/>
  <c r="AA45"/>
  <c r="C28"/>
  <c r="C29" s="1"/>
  <c r="AB46" i="8"/>
  <c r="AA46"/>
  <c r="AB45"/>
  <c r="AA45"/>
  <c r="AB46" i="6"/>
  <c r="AA46"/>
  <c r="AB45"/>
  <c r="AA45"/>
  <c r="AB46" i="5"/>
  <c r="AA46"/>
  <c r="AB4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D45" s="1"/>
  <c r="AF45" s="1"/>
  <c r="AB40"/>
  <c r="AE45" s="1"/>
  <c r="AG45" s="1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9" i="9"/>
  <c r="AG49" s="1"/>
  <c r="AE48"/>
  <c r="AG48" s="1"/>
  <c r="AE47"/>
  <c r="AG47" s="1"/>
  <c r="AE46"/>
  <c r="AG46" s="1"/>
  <c r="AE45"/>
  <c r="AG45" s="1"/>
  <c r="AE42"/>
  <c r="AE43"/>
  <c r="AG43" s="1"/>
  <c r="AE44"/>
  <c r="AG44" s="1"/>
  <c r="AD49"/>
  <c r="AF49" s="1"/>
  <c r="AD48"/>
  <c r="AF48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2" i="7"/>
  <c r="AE43"/>
  <c r="AG43" s="1"/>
  <c r="AE44"/>
  <c r="AG44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K45" s="1"/>
  <c r="AG40"/>
  <c r="AJ43"/>
  <c r="AJ44" s="1"/>
  <c r="AJ45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6" s="1"/>
  <c r="AJ47" s="1"/>
  <c r="AJ48" s="1"/>
  <c r="AJ49" s="1"/>
  <c r="AJ40"/>
  <c r="AK45"/>
  <c r="AK46" s="1"/>
  <c r="AK47" s="1"/>
  <c r="AK48" s="1"/>
  <c r="AK49" s="1"/>
  <c r="AK40"/>
  <c r="AJ45" i="8"/>
  <c r="AJ46" s="1"/>
  <c r="AJ40"/>
  <c r="AK45"/>
  <c r="AK46" s="1"/>
  <c r="AK40"/>
  <c r="AJ40" i="7"/>
  <c r="AK40"/>
  <c r="AJ45" i="6"/>
  <c r="AJ46" s="1"/>
  <c r="AJ40"/>
  <c r="AK45"/>
  <c r="AK46" s="1"/>
  <c r="AK40"/>
  <c r="AJ45" i="5"/>
  <c r="AJ46" s="1"/>
  <c r="AJ40"/>
  <c r="AK45"/>
  <c r="AK46" s="1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<sst xmlns="http://schemas.openxmlformats.org/spreadsheetml/2006/main" count="930" uniqueCount="106">
  <si>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</si>
  <si>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</si>
  <si>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</si>
  <si>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</si>
  <si>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</si>
  <si>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</si>
  <si>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</si>
  <si>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</si>
  <si>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</si>
  <si>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</si>
  <si>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</si>
  <si>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</si>
  <si>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</si>
  <si>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</si>
  <si>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</si>
  <si>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</si>
  <si>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</si>
  <si>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</si>
  <si>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</si>
  <si>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</si>
  <si>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</si>
  <si>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</si>
  <si>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</si>
  <si>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</si>
  <si>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</si>
  <si>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</si>
  <si>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</si>
  <si>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</si>
  <si>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</si>
  <si>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</si>
  <si>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</si>
  <si>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</si>
  <si>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</si>
  <si>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</si>
  <si>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</si>
  <si>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</si>
  <si>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</si>
  <si>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</si>
  <si>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</si>
  <si>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</si>
  <si>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</si>
  <si>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</si>
  <si>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</si>
  <si>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</si>
  <si>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</si>
  <si>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</si>
  <si>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</si>
  <si>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</si>
  <si>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</si>
  <si>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</si>
  <si>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</si>
  <si>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</si>
  <si>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</si>
  <si>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</si>
  <si>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</si>
  <si>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</si>
  <si>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</si>
  <si>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2135</t>
  </si>
  <si>
    <t>Bolavara, Salvador</t>
  </si>
  <si>
    <t>409 C-3</t>
  </si>
  <si>
    <t>6 31 124 37</t>
  </si>
  <si>
    <t>Lapuz (Bo. 6)</t>
  </si>
  <si>
    <t>Norala</t>
  </si>
  <si>
    <t>South Cotabato</t>
  </si>
  <si>
    <t>Mindanao</t>
  </si>
  <si>
    <t>E.E. Orodio</t>
  </si>
  <si>
    <t>September 4-19, 1978</t>
  </si>
  <si>
    <t>1,509.10</t>
  </si>
  <si>
    <t>BBML1</t>
  </si>
  <si>
    <t>2136</t>
  </si>
  <si>
    <t>Panaguiton, Sergio</t>
  </si>
  <si>
    <t>September 4-15, 1978</t>
  </si>
  <si>
    <t xml:space="preserve">BBLM1   </t>
  </si>
  <si>
    <t>1,511.25</t>
  </si>
  <si>
    <t>2137</t>
  </si>
  <si>
    <t>Blancaflor, Leonisa</t>
  </si>
  <si>
    <t>1,507.21</t>
  </si>
  <si>
    <t>BBLM1</t>
  </si>
  <si>
    <t>2138</t>
  </si>
  <si>
    <t>Placios, Samplicio</t>
  </si>
  <si>
    <t>1,496.09</t>
  </si>
  <si>
    <t>2139</t>
  </si>
  <si>
    <t>Bolavara, Ruperto</t>
  </si>
  <si>
    <t>September 4-15,1978</t>
  </si>
  <si>
    <t>1,500.51</t>
  </si>
  <si>
    <t>2140</t>
  </si>
  <si>
    <t>Rebas, Leon</t>
  </si>
  <si>
    <t>September 4-19,1978</t>
  </si>
  <si>
    <t>1,495.67</t>
  </si>
  <si>
    <t>2141</t>
  </si>
  <si>
    <t>Plaza, Site</t>
  </si>
  <si>
    <t>13,753.53</t>
  </si>
  <si>
    <t>2142</t>
  </si>
  <si>
    <t>Hunas, Tomas</t>
  </si>
  <si>
    <t>1,229.43</t>
  </si>
  <si>
    <t>2143</t>
  </si>
  <si>
    <t>Alabe, Arturo</t>
  </si>
  <si>
    <t>1,284.23</t>
  </si>
  <si>
    <t>2144</t>
  </si>
  <si>
    <t>Alabe, Leopoldo</t>
  </si>
  <si>
    <t>6 31 N. 124 37 E.</t>
  </si>
  <si>
    <t xml:space="preserve"> </t>
  </si>
  <si>
    <t>6 31 N. 124 37 E</t>
  </si>
  <si>
    <t>6 31 N.  124 37 E.</t>
  </si>
  <si>
    <t>Lapuz (Bo. 6 )</t>
  </si>
  <si>
    <t>1,539.48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</si>
</sst>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49" fontId="3" fillId="3" borderId="7" xfId="0" applyNumberFormat="1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abSelected="1" topLeftCell="A5" workbookViewId="0">
      <selection activeCell="C10" sqref="C10:D1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100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3018.2007000032791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1509.1003500016395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8.6230205085013646E-3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18405.979142045369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158.71513562090558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-5.0855916023095915E-3</v>
      </c>
      <c r="AB40" s="91">
        <f>SUM(AB42:AB65536)</f>
        <v>6.9637088354233545E-3</v>
      </c>
      <c r="AC40" s="91"/>
      <c r="AD40" s="91">
        <f>SUM(AD42:AD65536)</f>
        <v>-5.0855916023095915E-3</v>
      </c>
      <c r="AE40" s="91">
        <f>SUM(AE42:AE65536)</f>
        <v>6.9637088354233545E-3</v>
      </c>
      <c r="AF40" s="91">
        <f>SUM(AF42:AF65536)</f>
        <v>0</v>
      </c>
      <c r="AG40" s="91">
        <f>SUM(AG42:AG65536)</f>
        <v>-3.9412917374193057E-15</v>
      </c>
      <c r="AH40" s="92"/>
      <c r="AI40" s="93">
        <v>1</v>
      </c>
      <c r="AJ40" s="92">
        <f>AJ44+AF44</f>
        <v>721417.90347383928</v>
      </c>
      <c r="AK40" s="92">
        <f>AK44+AG44</f>
        <v>459021.97848764725</v>
      </c>
      <c r="AL40" s="92"/>
      <c r="AM40" s="51"/>
      <c r="AN40" s="57"/>
      <c r="AO40" s="52"/>
      <c r="AP40" s="103"/>
    </row>
    <row r="41" spans="1:44">
      <c r="A41" s="34" t="str">
        <f>IF(A22=0, " ",  A22)</f>
        <v>BBML1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-138.56999999994878</v>
      </c>
      <c r="G41" s="72">
        <f>IF(D42=0,D41-$D$41,D41-D42)</f>
        <v>3401.109999999986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3403.9316792497307</v>
      </c>
      <c r="N41" s="36">
        <f>IF(F41=0,,ATAN(G41/F41))</f>
        <v>-1.5300762669267143</v>
      </c>
      <c r="O41" s="36">
        <f>ABS(DEGREES(N41))</f>
        <v>87.666912428033115</v>
      </c>
      <c r="P41" s="37" t="str">
        <f>TEXT(INT(O41),"00")</f>
        <v>87</v>
      </c>
      <c r="Q41" s="38" t="str">
        <f>TEXT((O41-P41)*60,"00")</f>
        <v>40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87.666666666666671</v>
      </c>
      <c r="X41" s="22">
        <f>IF(R41="",W41,IF(R41="N",IF(U41="E",180+W41,180-W41),IF(U41="E",360-W41,W41)))</f>
        <v>92.333333333333329</v>
      </c>
      <c r="Y41" s="22">
        <f>RADIANS(X41)</f>
        <v>1.6115206760080976</v>
      </c>
      <c r="Z41" s="64"/>
      <c r="AA41" s="58">
        <f>-M41*COS(Y41)</f>
        <v>138.58458853291009</v>
      </c>
      <c r="AB41" s="58">
        <f>-M41*SIN(Y41)</f>
        <v>-3401.1094055941594</v>
      </c>
      <c r="AC41" s="64"/>
      <c r="AD41" s="22">
        <v>0</v>
      </c>
      <c r="AE41" s="22">
        <v>0</v>
      </c>
      <c r="AF41" s="22">
        <f t="shared" ref="AF41:AG43" si="0">AA41-AD41</f>
        <v>138.58458853291009</v>
      </c>
      <c r="AG41" s="22">
        <f t="shared" si="0"/>
        <v>-3401.1094055941594</v>
      </c>
      <c r="AH41" s="63"/>
      <c r="AI41" s="36" t="str">
        <f>A41</f>
        <v>BBML1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BBML1 - 1</v>
      </c>
      <c r="AN41" s="42"/>
      <c r="AO41" s="43"/>
      <c r="AP41" s="9"/>
    </row>
    <row r="42" spans="1:44">
      <c r="A42" s="20">
        <v>1</v>
      </c>
      <c r="B42" s="44"/>
      <c r="C42" s="60">
        <v>721367.19</v>
      </c>
      <c r="D42" s="60">
        <v>459049.11</v>
      </c>
      <c r="E42" s="79"/>
      <c r="F42" s="72">
        <f>IF(C43=0,C42-$C$42,C42-C43)</f>
        <v>-0.78000000002793968</v>
      </c>
      <c r="G42" s="72">
        <f>IF(D43=0,D42-$D$42,D42-D43)</f>
        <v>29.989999999990687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30.000141666323593</v>
      </c>
      <c r="N42" s="36">
        <f>IF(F42=0,,ATAN(G42/F42))</f>
        <v>-1.5447935193875899</v>
      </c>
      <c r="O42" s="36">
        <f>ABS(DEGREES(N42))</f>
        <v>88.510148880069821</v>
      </c>
      <c r="P42" s="37" t="str">
        <f>TEXT(INT(O42),"00")</f>
        <v>88</v>
      </c>
      <c r="Q42" s="38" t="str">
        <f>TEXT((O42-P42)*60,"00")</f>
        <v>31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31</v>
      </c>
      <c r="U42" s="40" t="str">
        <f>IF(L42="",IF(G42&gt;0,"W","E"),"")</f>
        <v>W</v>
      </c>
      <c r="V42" s="44"/>
      <c r="W42" s="22">
        <f>IF(S42="due",90*(I42+K42),S42+T42/60)</f>
        <v>88.516666666666666</v>
      </c>
      <c r="X42" s="22">
        <f>IF(R42="",W42,IF(R42="N",IF(U42="E",180+W42,180-W42),IF(U42="E",360-W42,W42)))</f>
        <v>91.483333333333334</v>
      </c>
      <c r="Y42" s="22">
        <f>RADIANS(X42)</f>
        <v>1.5966853773661458</v>
      </c>
      <c r="Z42" s="64"/>
      <c r="AA42" s="58">
        <f>-M42*COS(Y42)</f>
        <v>0.77658842747509038</v>
      </c>
      <c r="AB42" s="58">
        <f>-M42*SIN(Y42)</f>
        <v>-29.990088536278058</v>
      </c>
      <c r="AC42" s="64"/>
      <c r="AD42" s="82">
        <f>$AA$40/$M$40*M42</f>
        <v>-9.6127233190139026E-4</v>
      </c>
      <c r="AE42" s="82">
        <f>$AB$40/$M$40*M42</f>
        <v>1.3162717643055871E-3</v>
      </c>
      <c r="AF42" s="22">
        <f t="shared" si="0"/>
        <v>0.77754969980699173</v>
      </c>
      <c r="AG42" s="22">
        <f t="shared" si="0"/>
        <v>-29.991404808042365</v>
      </c>
      <c r="AH42" s="63"/>
      <c r="AI42" s="38">
        <f>A42</f>
        <v>1</v>
      </c>
      <c r="AJ42" s="82">
        <f t="shared" ref="AJ42:AK44" si="1">AJ41+AF41</f>
        <v>721367.20458853291</v>
      </c>
      <c r="AK42" s="82">
        <f t="shared" si="1"/>
        <v>459049.11059440579</v>
      </c>
      <c r="AL42" s="66"/>
      <c r="AM42" s="9" t="str">
        <f>IF(A43=0,A42&amp;" - 1",A42&amp;" - "&amp;A43)</f>
        <v>1 - 2</v>
      </c>
      <c r="AN42" s="18">
        <f>F42</f>
        <v>-0.78000000002793968</v>
      </c>
      <c r="AO42" s="18">
        <f>AN42*G42</f>
        <v>-23.392200000830648</v>
      </c>
      <c r="AP42" s="9" t="str">
        <f>D42&amp;","&amp;C42</f>
        <v>459049.11,721367.19</v>
      </c>
    </row>
    <row r="43" spans="1:44">
      <c r="A43" s="20">
        <f>A42+1</f>
        <v>2</v>
      </c>
      <c r="B43" s="44"/>
      <c r="C43" s="60">
        <v>721367.97</v>
      </c>
      <c r="D43" s="60">
        <v>459019.12</v>
      </c>
      <c r="E43" s="79"/>
      <c r="F43" s="72">
        <f>IF(C44=0,C43-$C$42,C43-C44)</f>
        <v>-47</v>
      </c>
      <c r="G43" s="72">
        <f>IF(D44=0,D43-$D$42,D43-D44)</f>
        <v>0.21999999997206032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47.000514890796545</v>
      </c>
      <c r="N43" s="36">
        <f>IF(F43=0,,ATAN(G43/F43))</f>
        <v>-4.6808168772970232E-3</v>
      </c>
      <c r="O43" s="36">
        <f>ABS(DEGREES(N43))</f>
        <v>0.26819105174272473</v>
      </c>
      <c r="P43" s="37" t="str">
        <f>TEXT(INT(O43),"00")</f>
        <v>00</v>
      </c>
      <c r="Q43" s="38" t="str">
        <f>TEXT((O43-P43)*60,"00")</f>
        <v>16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16</v>
      </c>
      <c r="U43" s="40" t="str">
        <f>IF(L43="",IF(G43&gt;0,"W","E"),"")</f>
        <v>W</v>
      </c>
      <c r="V43" s="44"/>
      <c r="W43" s="22">
        <f>IF(S43="due",90*(I43+K43),S43+T43/60)</f>
        <v>0.26666666666666666</v>
      </c>
      <c r="X43" s="22">
        <f>IF(R43="",W43,IF(R43="N",IF(U43="E",180+W43,180-W43),IF(U43="E",360-W43,W43)))</f>
        <v>179.73333333333332</v>
      </c>
      <c r="Y43" s="22">
        <f>RADIANS(X43)</f>
        <v>3.1369384422511413</v>
      </c>
      <c r="Z43" s="64"/>
      <c r="AA43" s="58">
        <f>-M43*COS(Y43)</f>
        <v>47.000005836583917</v>
      </c>
      <c r="AB43" s="58">
        <f>-M43*SIN(Y43)</f>
        <v>-0.21874953957802634</v>
      </c>
      <c r="AC43" s="64"/>
      <c r="AD43" s="82">
        <f>$AA$40/$M$40*M43</f>
        <v>-1.5060027066591747E-3</v>
      </c>
      <c r="AE43" s="82">
        <f>$AB$40/$M$40*M43</f>
        <v>2.0621719506086975E-3</v>
      </c>
      <c r="AF43" s="22">
        <f t="shared" si="0"/>
        <v>47.001511839290579</v>
      </c>
      <c r="AG43" s="22">
        <f t="shared" si="0"/>
        <v>-0.22081171152863505</v>
      </c>
      <c r="AH43" s="64"/>
      <c r="AI43" s="25">
        <f>A43</f>
        <v>2</v>
      </c>
      <c r="AJ43" s="82">
        <f t="shared" si="1"/>
        <v>721367.98213823268</v>
      </c>
      <c r="AK43" s="82">
        <f t="shared" si="1"/>
        <v>459019.11918959772</v>
      </c>
      <c r="AL43" s="66"/>
      <c r="AM43" s="9" t="str">
        <f>IF(A44=0,A43&amp;" - 1",A43&amp;" - "&amp;A44)</f>
        <v>2 - 3</v>
      </c>
      <c r="AN43" s="18">
        <f>AN42+F42+F43</f>
        <v>-48.560000000055879</v>
      </c>
      <c r="AO43" s="18">
        <f>AN43*G43</f>
        <v>-10.683199998655542</v>
      </c>
      <c r="AP43" s="9" t="str">
        <f>D43&amp;","&amp;C43</f>
        <v>459019.12,721367.97</v>
      </c>
    </row>
    <row r="44" spans="1:44" s="46" customFormat="1">
      <c r="A44" s="20">
        <f>A43+1</f>
        <v>3</v>
      </c>
      <c r="B44" s="44"/>
      <c r="C44" s="60">
        <v>721414.97</v>
      </c>
      <c r="D44" s="60">
        <v>459018.9</v>
      </c>
      <c r="E44" s="79"/>
      <c r="F44" s="72">
        <f>IF(C45=0,C44-$C$42,C44-C45)</f>
        <v>-2.9200000000419095</v>
      </c>
      <c r="G44" s="72">
        <f>IF(D45=0,D44-$D$42,D44-D45)</f>
        <v>-3.0799999999580905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4.2441489135027517</v>
      </c>
      <c r="N44" s="22">
        <f>IF(F44=0,,ATAN(G44/F44))</f>
        <v>0.81205851175808641</v>
      </c>
      <c r="O44" s="22">
        <f>ABS(DEGREES(N44))</f>
        <v>46.52752544141309</v>
      </c>
      <c r="P44" s="24" t="str">
        <f>TEXT(INT(O44),"00")</f>
        <v>46</v>
      </c>
      <c r="Q44" s="25" t="str">
        <f>TEXT((O44-P44)*60,"00")</f>
        <v>32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32</v>
      </c>
      <c r="U44" s="24" t="str">
        <f>IF(L44="",IF(G44&gt;0,"W","E"),"")</f>
        <v>E</v>
      </c>
      <c r="V44" s="44"/>
      <c r="W44" s="22">
        <f>IF(S44="due",90*(I44+K44),S44+T44/60)</f>
        <v>46.533333333333331</v>
      </c>
      <c r="X44" s="22">
        <f>IF(R44="",W44,IF(R44="N",IF(U44="E",180+W44,180-W44),IF(U44="E",360-W44,W44)))</f>
        <v>226.53333333333333</v>
      </c>
      <c r="Y44" s="22">
        <f>RADIANS(X44)</f>
        <v>3.9537525321844877</v>
      </c>
      <c r="Z44" s="64"/>
      <c r="AA44" s="58">
        <f>-M44*COS(Y44)</f>
        <v>2.9196877751838515</v>
      </c>
      <c r="AB44" s="58">
        <f>-M44*SIN(Y44)</f>
        <v>3.0802959752966204</v>
      </c>
      <c r="AC44" s="64"/>
      <c r="AD44" s="82">
        <f>$AA$40/$M$40*M44</f>
        <v>-1.3599212191718642E-4</v>
      </c>
      <c r="AE44" s="82">
        <f>$AB$40/$M$40*M44</f>
        <v>1.8621423326886931E-4</v>
      </c>
      <c r="AF44" s="22">
        <f>AA44-AD44</f>
        <v>2.9198237673057688</v>
      </c>
      <c r="AG44" s="22">
        <f>AB44-AE44</f>
        <v>3.0801097610633517</v>
      </c>
      <c r="AH44" s="64"/>
      <c r="AI44" s="25">
        <f>A44</f>
        <v>3</v>
      </c>
      <c r="AJ44" s="82">
        <f t="shared" si="1"/>
        <v>721414.98365007201</v>
      </c>
      <c r="AK44" s="82">
        <f t="shared" si="1"/>
        <v>459018.89837788622</v>
      </c>
      <c r="AL44" s="66"/>
      <c r="AM44" s="9" t="str">
        <f>IF(A45=0,A44&amp;" - 1",A44&amp;" - "&amp;A45)</f>
        <v>3 - 4</v>
      </c>
      <c r="AN44" s="18">
        <f>AN43+F43+F44</f>
        <v>-98.480000000097789</v>
      </c>
      <c r="AO44" s="18">
        <f>AN44*G44</f>
        <v>303.31839999617392</v>
      </c>
      <c r="AP44" s="9" t="str">
        <f>D44&amp;","&amp;C44</f>
        <v>459018.9,721414.97</v>
      </c>
    </row>
    <row r="45" spans="1:44" s="46" customFormat="1">
      <c r="A45" s="20">
        <f t="shared" ref="A45:A46" si="2">A44+1</f>
        <v>4</v>
      </c>
      <c r="B45" s="44"/>
      <c r="C45" s="60">
        <v>721417.89</v>
      </c>
      <c r="D45" s="60">
        <v>459021.98</v>
      </c>
      <c r="E45" s="79"/>
      <c r="F45" s="72">
        <f t="shared" ref="F45:F46" si="3">IF(C46=0,C45-$C$42,C45-C46)</f>
        <v>0.7099999999627471</v>
      </c>
      <c r="G45" s="72">
        <f t="shared" ref="G45:G46" si="4">IF(D46=0,D45-$D$42,D45-D46)</f>
        <v>-27.470000000030268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27.47917393230026</v>
      </c>
      <c r="N45" s="22">
        <f t="shared" ref="N45:N46" si="11">IF(F45=0,,ATAN(G45/F45))</f>
        <v>-1.5449557020542084</v>
      </c>
      <c r="O45" s="22">
        <f t="shared" ref="O45:O46" si="12">ABS(DEGREES(N45))</f>
        <v>88.519441262377228</v>
      </c>
      <c r="P45" s="24" t="str">
        <f t="shared" ref="P45:P46" si="13">TEXT(INT(O45),"00")</f>
        <v>88</v>
      </c>
      <c r="Q45" s="25" t="str">
        <f t="shared" ref="Q45:Q46" si="14">TEXT((O45-P45)*60,"00")</f>
        <v>31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88.516666666666666</v>
      </c>
      <c r="X45" s="22">
        <f t="shared" ref="X45:X46" si="20">IF(R45="",W45,IF(R45="N",IF(U45="E",180+W45,180-W45),IF(U45="E",360-W45,W45)))</f>
        <v>271.48333333333335</v>
      </c>
      <c r="Y45" s="22">
        <f t="shared" ref="Y45:Y46" si="21">RADIANS(X45)</f>
        <v>4.7382780309559394</v>
      </c>
      <c r="Z45" s="64"/>
      <c r="AA45" s="58">
        <f t="shared" ref="AA45:AA46" si="22">-M45*COS(Y45)</f>
        <v>-0.71133025669524974</v>
      </c>
      <c r="AB45" s="58">
        <f t="shared" ref="AB45:AB46" si="23">-M45*SIN(Y45)</f>
        <v>27.469965585481173</v>
      </c>
      <c r="AC45" s="64"/>
      <c r="AD45" s="82">
        <f t="shared" ref="AD45:AD46" si="24">$AA$40/$M$40*M45</f>
        <v>-8.8049482893869362E-4</v>
      </c>
      <c r="AE45" s="82">
        <f t="shared" ref="AE45:AE46" si="25">$AB$40/$M$40*M45</f>
        <v>1.2056629983894828E-3</v>
      </c>
      <c r="AF45" s="22">
        <f t="shared" ref="AF45:AF46" si="26">AA45-AD45</f>
        <v>-0.71044976186631104</v>
      </c>
      <c r="AG45" s="22">
        <f t="shared" ref="AG45:AG46" si="27">AB45-AE45</f>
        <v>27.468759922482782</v>
      </c>
      <c r="AH45" s="64"/>
      <c r="AI45" s="25">
        <f t="shared" ref="AI45:AI46" si="28">A45</f>
        <v>4</v>
      </c>
      <c r="AJ45" s="82">
        <f t="shared" ref="AJ45:AJ46" si="29">AJ44+AF44</f>
        <v>721417.90347383928</v>
      </c>
      <c r="AK45" s="82">
        <f t="shared" ref="AK45:AK46" si="30">AK44+AG44</f>
        <v>459021.97848764725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-100.69000000017695</v>
      </c>
      <c r="AO45" s="18">
        <f t="shared" ref="AO45:AO46" si="33">AN45*G45</f>
        <v>2765.9543000079084</v>
      </c>
      <c r="AP45" s="9" t="str">
        <f t="shared" ref="AP45:AP46" si="34">D45&amp;","&amp;C45</f>
        <v>459021.98,721417.89</v>
      </c>
    </row>
    <row r="46" spans="1:44" s="46" customFormat="1">
      <c r="A46" s="20">
        <f t="shared" si="2"/>
        <v>5</v>
      </c>
      <c r="B46" s="44"/>
      <c r="C46" s="60">
        <v>721417.18</v>
      </c>
      <c r="D46" s="60">
        <v>459049.45</v>
      </c>
      <c r="E46" s="79"/>
      <c r="F46" s="72">
        <f t="shared" si="3"/>
        <v>49.990000000107102</v>
      </c>
      <c r="G46" s="72">
        <f t="shared" si="4"/>
        <v>0.34000000002561137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49.99115621798245</v>
      </c>
      <c r="N46" s="22">
        <f t="shared" si="11"/>
        <v>6.8012554018845976E-3</v>
      </c>
      <c r="O46" s="22">
        <f t="shared" si="12"/>
        <v>0.38968322991853999</v>
      </c>
      <c r="P46" s="24" t="str">
        <f t="shared" si="13"/>
        <v>00</v>
      </c>
      <c r="Q46" s="25" t="str">
        <f t="shared" si="14"/>
        <v>23</v>
      </c>
      <c r="R46" s="23" t="str">
        <f t="shared" si="15"/>
        <v>S</v>
      </c>
      <c r="S46" s="25" t="str">
        <f t="shared" si="16"/>
        <v>00</v>
      </c>
      <c r="T46" s="25" t="str">
        <f t="shared" si="17"/>
        <v>23</v>
      </c>
      <c r="U46" s="24" t="str">
        <f t="shared" si="18"/>
        <v>W</v>
      </c>
      <c r="V46" s="44"/>
      <c r="W46" s="22">
        <f t="shared" si="19"/>
        <v>0.38333333333333336</v>
      </c>
      <c r="X46" s="22">
        <f t="shared" si="20"/>
        <v>0.38333333333333336</v>
      </c>
      <c r="Y46" s="22">
        <f t="shared" si="21"/>
        <v>6.6904287993115969E-3</v>
      </c>
      <c r="Z46" s="64"/>
      <c r="AA46" s="58">
        <f t="shared" si="22"/>
        <v>-49.990037374149921</v>
      </c>
      <c r="AB46" s="58">
        <f t="shared" si="23"/>
        <v>-0.33445977608628547</v>
      </c>
      <c r="AC46" s="64"/>
      <c r="AD46" s="82">
        <f t="shared" si="24"/>
        <v>-1.6018296128931465E-3</v>
      </c>
      <c r="AE46" s="82">
        <f t="shared" si="25"/>
        <v>2.1933878888507181E-3</v>
      </c>
      <c r="AF46" s="22">
        <f t="shared" si="26"/>
        <v>-49.988435544537026</v>
      </c>
      <c r="AG46" s="22">
        <f t="shared" si="27"/>
        <v>-0.33665316397513617</v>
      </c>
      <c r="AH46" s="64"/>
      <c r="AI46" s="25">
        <f t="shared" si="28"/>
        <v>5</v>
      </c>
      <c r="AJ46" s="82">
        <f t="shared" si="29"/>
        <v>721417.19302407745</v>
      </c>
      <c r="AK46" s="82">
        <f t="shared" si="30"/>
        <v>459049.44724756974</v>
      </c>
      <c r="AL46" s="66"/>
      <c r="AM46" s="9" t="str">
        <f t="shared" si="31"/>
        <v>5 - 1</v>
      </c>
      <c r="AN46" s="18">
        <f t="shared" si="32"/>
        <v>-49.990000000107102</v>
      </c>
      <c r="AO46" s="18">
        <f t="shared" si="33"/>
        <v>-16.996600001316729</v>
      </c>
      <c r="AP46" s="9" t="str">
        <f t="shared" si="34"/>
        <v>459049.45,721417.18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opLeftCell="A11" workbookViewId="0">
      <selection activeCell="D17" sqref="D17"/>
    </sheetView>
  </sheetViews>
  <sheetFormatPr defaultRowHeight="12.75"/>
  <cols>
    <col min="1" max="1" width="13.5703125" style="5" customWidth="1"/>
    <col min="2" max="2" width="6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99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100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104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71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105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3078.9356000024941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1539.467800001247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7.1648626720165632E-3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22704.375903081997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23000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23000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162.67373539942454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3.9882278110825453E-4</v>
      </c>
      <c r="AB40" s="91">
        <f>SUM(AB42:AB65536)</f>
        <v>-7.1537540842641079E-3</v>
      </c>
      <c r="AC40" s="91"/>
      <c r="AD40" s="91">
        <f>SUM(AD42:AD65536)</f>
        <v>3.9882278110825453E-4</v>
      </c>
      <c r="AE40" s="91">
        <f>SUM(AE42:AE65536)</f>
        <v>-7.1537540842641079E-3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721400.32491686195</v>
      </c>
      <c r="AK40" s="92">
        <f>AK44+AG44</f>
        <v>459130.00932822458</v>
      </c>
      <c r="AL40" s="92"/>
      <c r="AM40" s="51"/>
      <c r="AN40" s="57"/>
      <c r="AO40" s="52"/>
      <c r="AP40" s="103"/>
    </row>
    <row r="41" spans="1:44">
      <c r="A41" s="34" t="str">
        <f>IF(A22=0, " ",  A22)</f>
        <v>BBLM1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-170.14000000001397</v>
      </c>
      <c r="G41" s="72">
        <f>IF(D42=0,D41-$D$41,D41-D42)</f>
        <v>3268.8699999999953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3273.2947769029261</v>
      </c>
      <c r="N41" s="36">
        <f>IF(F41=0,,ATAN(G41/F41))</f>
        <v>-1.5187946840857955</v>
      </c>
      <c r="O41" s="36">
        <f>ABS(DEGREES(N41))</f>
        <v>87.020525345021269</v>
      </c>
      <c r="P41" s="37" t="str">
        <f>TEXT(INT(O41),"00")</f>
        <v>87</v>
      </c>
      <c r="Q41" s="38" t="str">
        <f>TEXT((O41-P41)*60,"00")</f>
        <v>01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87.016666666666666</v>
      </c>
      <c r="X41" s="22">
        <f>IF(R41="",W41,IF(R41="N",IF(U41="E",180+W41,180-W41),IF(U41="E",360-W41,W41)))</f>
        <v>92.983333333333334</v>
      </c>
      <c r="Y41" s="22">
        <f>RADIANS(X41)</f>
        <v>1.6228653161460607</v>
      </c>
      <c r="Z41" s="64"/>
      <c r="AA41" s="58">
        <f>-M41*COS(Y41)</f>
        <v>170.36014703184676</v>
      </c>
      <c r="AB41" s="58">
        <f>-M41*SIN(Y41)</f>
        <v>-3268.858534229229</v>
      </c>
      <c r="AC41" s="64"/>
      <c r="AD41" s="22">
        <v>0</v>
      </c>
      <c r="AE41" s="22">
        <v>0</v>
      </c>
      <c r="AF41" s="22">
        <f t="shared" ref="AF41:AG43" si="0">AA41-AD41</f>
        <v>170.36014703184676</v>
      </c>
      <c r="AG41" s="22">
        <f t="shared" si="0"/>
        <v>-3268.858534229229</v>
      </c>
      <c r="AH41" s="63"/>
      <c r="AI41" s="36" t="str">
        <f>A41</f>
        <v>BBLM1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BBLM1 - 1</v>
      </c>
      <c r="AN41" s="42"/>
      <c r="AO41" s="43"/>
      <c r="AP41" s="9"/>
    </row>
    <row r="42" spans="1:44">
      <c r="A42" s="20">
        <v>1</v>
      </c>
      <c r="B42" s="44"/>
      <c r="C42" s="60">
        <v>721398.76</v>
      </c>
      <c r="D42" s="60">
        <v>459181.35</v>
      </c>
      <c r="E42" s="79"/>
      <c r="F42" s="72">
        <f>IF(C43=0,C42-$C$42,C42-C43)</f>
        <v>29.930000000051223</v>
      </c>
      <c r="G42" s="72">
        <f>IF(D43=0,D42-$D$42,D42-D43)</f>
        <v>0.77999999996973202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29.940161990260155</v>
      </c>
      <c r="N42" s="36">
        <f>IF(F42=0,,ATAN(G42/F42))</f>
        <v>2.6054911085800343E-2</v>
      </c>
      <c r="O42" s="36">
        <f>ABS(DEGREES(N42))</f>
        <v>1.4928364408049808</v>
      </c>
      <c r="P42" s="37" t="str">
        <f>TEXT(INT(O42),"00")</f>
        <v>01</v>
      </c>
      <c r="Q42" s="38" t="str">
        <f>TEXT((O42-P42)*60,"00")</f>
        <v>30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30</v>
      </c>
      <c r="U42" s="40" t="str">
        <f>IF(L42="",IF(G42&gt;0,"W","E"),"")</f>
        <v>W</v>
      </c>
      <c r="V42" s="44"/>
      <c r="W42" s="22">
        <f>IF(S42="due",90*(I42+K42),S42+T42/60)</f>
        <v>1.5</v>
      </c>
      <c r="X42" s="22">
        <f>IF(R42="",W42,IF(R42="N",IF(U42="E",180+W42,180-W42),IF(U42="E",360-W42,W42)))</f>
        <v>1.5</v>
      </c>
      <c r="Y42" s="22">
        <f>RADIANS(X42)</f>
        <v>2.6179938779914945E-2</v>
      </c>
      <c r="Z42" s="64"/>
      <c r="AA42" s="58">
        <f>-M42*COS(Y42)</f>
        <v>-29.929902244518324</v>
      </c>
      <c r="AB42" s="58">
        <f>-M42*SIN(Y42)</f>
        <v>-0.78374207274838859</v>
      </c>
      <c r="AC42" s="64"/>
      <c r="AD42" s="82">
        <f>$AA$40/$M$40*M42</f>
        <v>7.340348239049196E-5</v>
      </c>
      <c r="AE42" s="82">
        <f>$AB$40/$M$40*M42</f>
        <v>-1.3166511213100862E-3</v>
      </c>
      <c r="AF42" s="22">
        <f t="shared" si="0"/>
        <v>-29.929975648000713</v>
      </c>
      <c r="AG42" s="22">
        <f t="shared" si="0"/>
        <v>-0.78242542162707851</v>
      </c>
      <c r="AH42" s="63"/>
      <c r="AI42" s="38">
        <f>A42</f>
        <v>1</v>
      </c>
      <c r="AJ42" s="82">
        <f t="shared" ref="AJ42:AK44" si="1">AJ41+AF41</f>
        <v>721398.98014703183</v>
      </c>
      <c r="AK42" s="82">
        <f t="shared" si="1"/>
        <v>459181.36146577075</v>
      </c>
      <c r="AL42" s="66"/>
      <c r="AM42" s="9" t="str">
        <f>IF(A43=0,A42&amp;" - 1",A42&amp;" - "&amp;A43)</f>
        <v>1 - 2</v>
      </c>
      <c r="AN42" s="18">
        <f>F42</f>
        <v>29.930000000051223</v>
      </c>
      <c r="AO42" s="18">
        <f>AN42*G42</f>
        <v>23.345399999134035</v>
      </c>
      <c r="AP42" s="9" t="str">
        <f>D42&amp;","&amp;C42</f>
        <v>459181.35,721398.76</v>
      </c>
    </row>
    <row r="43" spans="1:44">
      <c r="A43" s="20">
        <f>A42+1</f>
        <v>2</v>
      </c>
      <c r="B43" s="44"/>
      <c r="C43" s="60">
        <v>721368.83</v>
      </c>
      <c r="D43" s="60">
        <v>459180.57</v>
      </c>
      <c r="E43" s="79"/>
      <c r="F43" s="72">
        <f>IF(C44=0,C43-$C$42,C43-C44)</f>
        <v>-1.2800000000279397</v>
      </c>
      <c r="G43" s="72">
        <f>IF(D44=0,D43-$D$42,D43-D44)</f>
        <v>51.350000000034925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51.365950784577699</v>
      </c>
      <c r="N43" s="36">
        <f>IF(F43=0,,ATAN(G43/F43))</f>
        <v>-1.5458745159319274</v>
      </c>
      <c r="O43" s="36">
        <f>ABS(DEGREES(N43))</f>
        <v>88.57208541972858</v>
      </c>
      <c r="P43" s="37" t="str">
        <f>TEXT(INT(O43),"00")</f>
        <v>88</v>
      </c>
      <c r="Q43" s="38" t="str">
        <f>TEXT((O43-P43)*60,"00")</f>
        <v>34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34</v>
      </c>
      <c r="U43" s="40" t="str">
        <f>IF(L43="",IF(G43&gt;0,"W","E"),"")</f>
        <v>W</v>
      </c>
      <c r="V43" s="44"/>
      <c r="W43" s="22">
        <f>IF(S43="due",90*(I43+K43),S43+T43/60)</f>
        <v>88.566666666666663</v>
      </c>
      <c r="X43" s="22">
        <f>IF(R43="",W43,IF(R43="N",IF(U43="E",180+W43,180-W43),IF(U43="E",360-W43,W43)))</f>
        <v>91.433333333333337</v>
      </c>
      <c r="Y43" s="22">
        <f>RADIANS(X43)</f>
        <v>1.5958127127401487</v>
      </c>
      <c r="Z43" s="64"/>
      <c r="AA43" s="58">
        <f>-M43*COS(Y43)</f>
        <v>1.2848564247714835</v>
      </c>
      <c r="AB43" s="58">
        <f>-M43*SIN(Y43)</f>
        <v>-51.349878714281125</v>
      </c>
      <c r="AC43" s="64"/>
      <c r="AD43" s="82">
        <f>$AA$40/$M$40*M43</f>
        <v>1.2593250714919944E-4</v>
      </c>
      <c r="AE43" s="82">
        <f>$AB$40/$M$40*M43</f>
        <v>-2.2588734396184629E-3</v>
      </c>
      <c r="AF43" s="22">
        <f t="shared" si="0"/>
        <v>1.2847304922643343</v>
      </c>
      <c r="AG43" s="22">
        <f t="shared" si="0"/>
        <v>-51.34761984084151</v>
      </c>
      <c r="AH43" s="64"/>
      <c r="AI43" s="25">
        <f>A43</f>
        <v>2</v>
      </c>
      <c r="AJ43" s="82">
        <f t="shared" si="1"/>
        <v>721369.05017138389</v>
      </c>
      <c r="AK43" s="82">
        <f t="shared" si="1"/>
        <v>459180.57904034911</v>
      </c>
      <c r="AL43" s="66"/>
      <c r="AM43" s="9" t="str">
        <f>IF(A44=0,A43&amp;" - 1",A43&amp;" - "&amp;A44)</f>
        <v>2 - 3</v>
      </c>
      <c r="AN43" s="18">
        <f>AN42+F42+F43</f>
        <v>58.580000000074506</v>
      </c>
      <c r="AO43" s="18">
        <f>AN43*G43</f>
        <v>3008.0830000058718</v>
      </c>
      <c r="AP43" s="9" t="str">
        <f>D43&amp;","&amp;C43</f>
        <v>459180.57,721368.83</v>
      </c>
    </row>
    <row r="44" spans="1:44" s="46" customFormat="1">
      <c r="A44" s="20">
        <f>A43+1</f>
        <v>3</v>
      </c>
      <c r="B44" s="44"/>
      <c r="C44" s="60">
        <v>721370.11</v>
      </c>
      <c r="D44" s="60">
        <v>459129.22</v>
      </c>
      <c r="E44" s="79"/>
      <c r="F44" s="72">
        <f>IF(C45=0,C44-$C$42,C44-C45)</f>
        <v>-29.989999999990687</v>
      </c>
      <c r="G44" s="72">
        <f>IF(D45=0,D44-$D$42,D44-D45)</f>
        <v>-0.78000000002793968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30.000141666323593</v>
      </c>
      <c r="N44" s="22">
        <f>IF(F44=0,,ATAN(G44/F44))</f>
        <v>2.6002807407306778E-2</v>
      </c>
      <c r="O44" s="22">
        <f>ABS(DEGREES(N44))</f>
        <v>1.4898511199301929</v>
      </c>
      <c r="P44" s="24" t="str">
        <f>TEXT(INT(O44),"00")</f>
        <v>01</v>
      </c>
      <c r="Q44" s="25" t="str">
        <f>TEXT((O44-P44)*60,"00")</f>
        <v>29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29</v>
      </c>
      <c r="U44" s="24" t="str">
        <f>IF(L44="",IF(G44&gt;0,"W","E"),"")</f>
        <v>E</v>
      </c>
      <c r="V44" s="44"/>
      <c r="W44" s="22">
        <f>IF(S44="due",90*(I44+K44),S44+T44/60)</f>
        <v>1.4833333333333334</v>
      </c>
      <c r="X44" s="22">
        <f>IF(R44="",W44,IF(R44="N",IF(U44="E",180+W44,180-W44),IF(U44="E",360-W44,W44)))</f>
        <v>181.48333333333332</v>
      </c>
      <c r="Y44" s="22">
        <f>RADIANS(X44)</f>
        <v>3.1674817041610424</v>
      </c>
      <c r="Z44" s="64"/>
      <c r="AA44" s="58">
        <f>-M44*COS(Y44)</f>
        <v>29.990088536278058</v>
      </c>
      <c r="AB44" s="58">
        <f>-M44*SIN(Y44)</f>
        <v>0.77658842747508849</v>
      </c>
      <c r="AC44" s="64"/>
      <c r="AD44" s="82">
        <f>$AA$40/$M$40*M44</f>
        <v>7.3550532934077604E-5</v>
      </c>
      <c r="AE44" s="82">
        <f>$AB$40/$M$40*M44</f>
        <v>-1.3192887926683917E-3</v>
      </c>
      <c r="AF44" s="22">
        <f>AA44-AD44</f>
        <v>29.990014985745123</v>
      </c>
      <c r="AG44" s="22">
        <f>AB44-AE44</f>
        <v>0.7779077162677569</v>
      </c>
      <c r="AH44" s="64"/>
      <c r="AI44" s="25">
        <f>A44</f>
        <v>3</v>
      </c>
      <c r="AJ44" s="82">
        <f t="shared" si="1"/>
        <v>721370.33490187617</v>
      </c>
      <c r="AK44" s="82">
        <f t="shared" si="1"/>
        <v>459129.23142050829</v>
      </c>
      <c r="AL44" s="66"/>
      <c r="AM44" s="9" t="str">
        <f>IF(A45=0,A44&amp;" - 1",A44&amp;" - "&amp;A45)</f>
        <v>3 - 4</v>
      </c>
      <c r="AN44" s="18">
        <f>AN43+F43+F44</f>
        <v>27.310000000055879</v>
      </c>
      <c r="AO44" s="18">
        <f>AN44*G44</f>
        <v>-21.301800000806619</v>
      </c>
      <c r="AP44" s="9" t="str">
        <f>D44&amp;","&amp;C44</f>
        <v>459129.22,721370.11</v>
      </c>
    </row>
    <row r="45" spans="1:44" s="46" customFormat="1">
      <c r="A45" s="20">
        <f>A44+1</f>
        <v>4</v>
      </c>
      <c r="B45" s="44"/>
      <c r="C45" s="60">
        <v>721400.1</v>
      </c>
      <c r="D45" s="60">
        <v>459130</v>
      </c>
      <c r="E45" s="79"/>
      <c r="F45" s="72">
        <f>IF(C46=0,C45-$C$42,C45-C46)</f>
        <v>1.3399999999674037</v>
      </c>
      <c r="G45" s="72">
        <f>IF(D46=0,D45-$D$42,D45-D46)</f>
        <v>-51.349999999976717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51.367480958263094</v>
      </c>
      <c r="N45" s="22">
        <f>IF(F45=0,,ATAN(G45/F45))</f>
        <v>-1.5447068242227475</v>
      </c>
      <c r="O45" s="22">
        <f>ABS(DEGREES(N45))</f>
        <v>88.505181613020156</v>
      </c>
      <c r="P45" s="24" t="str">
        <f>TEXT(INT(O45),"00")</f>
        <v>88</v>
      </c>
      <c r="Q45" s="25" t="str">
        <f>TEXT((O45-P45)*60,"00")</f>
        <v>30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30</v>
      </c>
      <c r="U45" s="24" t="str">
        <f>IF(L45="",IF(G45&gt;0,"W","E"),"")</f>
        <v>E</v>
      </c>
      <c r="V45" s="44"/>
      <c r="W45" s="22">
        <f>IF(S45="due",90*(I45+K45),S45+T45/60)</f>
        <v>88.5</v>
      </c>
      <c r="X45" s="22">
        <f>IF(R45="",W45,IF(R45="N",IF(U45="E",180+W45,180-W45),IF(U45="E",360-W45,W45)))</f>
        <v>271.5</v>
      </c>
      <c r="Y45" s="22">
        <f>RADIANS(X45)</f>
        <v>4.7385689191646048</v>
      </c>
      <c r="Z45" s="64"/>
      <c r="AA45" s="58">
        <f>-M45*COS(Y45)</f>
        <v>-1.3446438937501095</v>
      </c>
      <c r="AB45" s="58">
        <f>-M45*SIN(Y45)</f>
        <v>51.34987860547016</v>
      </c>
      <c r="AC45" s="64"/>
      <c r="AD45" s="82">
        <f>$AA$40/$M$40*M45</f>
        <v>1.2593625863448554E-4</v>
      </c>
      <c r="AE45" s="82">
        <f>$AB$40/$M$40*M45</f>
        <v>-2.2589407306671666E-3</v>
      </c>
      <c r="AF45" s="22">
        <f>AA45-AD45</f>
        <v>-1.3447698300087441</v>
      </c>
      <c r="AG45" s="22">
        <f>AB45-AE45</f>
        <v>51.352137546200829</v>
      </c>
      <c r="AH45" s="64"/>
      <c r="AI45" s="25">
        <f>A45</f>
        <v>4</v>
      </c>
      <c r="AJ45" s="82">
        <f t="shared" ref="AJ45" si="2">AJ44+AF44</f>
        <v>721400.32491686195</v>
      </c>
      <c r="AK45" s="82">
        <f t="shared" ref="AK45" si="3">AK44+AG44</f>
        <v>459130.00932822458</v>
      </c>
      <c r="AL45" s="66"/>
      <c r="AM45" s="9" t="str">
        <f>IF(A46=0,A45&amp;" - 1",A45&amp;" - "&amp;A46)</f>
        <v>4 - 1</v>
      </c>
      <c r="AN45" s="18">
        <f>AN44+F44+F45</f>
        <v>-1.3399999999674037</v>
      </c>
      <c r="AO45" s="18">
        <f>AN45*G45</f>
        <v>68.808999998294979</v>
      </c>
      <c r="AP45" s="9" t="str">
        <f>D45&amp;","&amp;C45</f>
        <v>459130,721400.1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C10" sqref="C10:D1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100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72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3022.4960000003357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1511.2480000001678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1.004282179789704E-2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15976.39659136756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160.44810393963411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-2.0629734136151656E-3</v>
      </c>
      <c r="AB40" s="91">
        <f>SUM(AB42:AB65536)</f>
        <v>-9.8286525200066421E-3</v>
      </c>
      <c r="AC40" s="91"/>
      <c r="AD40" s="91">
        <f>SUM(AD42:AD65536)</f>
        <v>-2.0629734136151656E-3</v>
      </c>
      <c r="AE40" s="91">
        <f>SUM(AE42:AE65536)</f>
        <v>-9.8286525200066421E-3</v>
      </c>
      <c r="AF40" s="91">
        <f>SUM(AF42:AF65536)</f>
        <v>3.7747582837255322E-15</v>
      </c>
      <c r="AG40" s="91">
        <f>SUM(AG42:AG65536)</f>
        <v>0</v>
      </c>
      <c r="AH40" s="92"/>
      <c r="AI40" s="93">
        <v>1</v>
      </c>
      <c r="AJ40" s="92">
        <f>AJ44+AF44</f>
        <v>721366.42761437641</v>
      </c>
      <c r="AK40" s="92">
        <f>AK44+AG44</f>
        <v>459079.09884520789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BBLM1   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-138.56999999994878</v>
      </c>
      <c r="G41" s="72">
        <f>IF(D42=0,D41-$D$41,D41-D42)</f>
        <v>3401.109999999986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3403.9316792497307</v>
      </c>
      <c r="N41" s="36">
        <f>IF(F41=0,,ATAN(G41/F41))</f>
        <v>-1.5300762669267143</v>
      </c>
      <c r="O41" s="36">
        <f>ABS(DEGREES(N41))</f>
        <v>87.666912428033115</v>
      </c>
      <c r="P41" s="37" t="str">
        <f>TEXT(INT(O41),"00")</f>
        <v>87</v>
      </c>
      <c r="Q41" s="38" t="str">
        <f>TEXT((O41-P41)*60,"00")</f>
        <v>40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87.666666666666671</v>
      </c>
      <c r="X41" s="22">
        <f>IF(R41="",W41,IF(R41="N",IF(U41="E",180+W41,180-W41),IF(U41="E",360-W41,W41)))</f>
        <v>92.333333333333329</v>
      </c>
      <c r="Y41" s="22">
        <f>RADIANS(X41)</f>
        <v>1.6115206760080976</v>
      </c>
      <c r="Z41" s="64"/>
      <c r="AA41" s="58">
        <f>-M41*COS(Y41)</f>
        <v>138.58458853291009</v>
      </c>
      <c r="AB41" s="58">
        <f>-M41*SIN(Y41)</f>
        <v>-3401.1094055941594</v>
      </c>
      <c r="AC41" s="64"/>
      <c r="AD41" s="22">
        <v>0</v>
      </c>
      <c r="AE41" s="22">
        <v>0</v>
      </c>
      <c r="AF41" s="22">
        <f t="shared" ref="AF41:AG43" si="0">AA41-AD41</f>
        <v>138.58458853291009</v>
      </c>
      <c r="AG41" s="22">
        <f t="shared" si="0"/>
        <v>-3401.1094055941594</v>
      </c>
      <c r="AH41" s="63"/>
      <c r="AI41" s="36" t="str">
        <f>A41</f>
        <v xml:space="preserve">BBLM1   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   - 1</v>
      </c>
      <c r="AN41" s="42"/>
      <c r="AO41" s="43"/>
      <c r="AP41" s="9"/>
    </row>
    <row r="42" spans="1:44">
      <c r="A42" s="20">
        <v>1</v>
      </c>
      <c r="B42" s="44"/>
      <c r="C42" s="60">
        <v>721367.19</v>
      </c>
      <c r="D42" s="60">
        <v>459049.11</v>
      </c>
      <c r="E42" s="79"/>
      <c r="F42" s="72">
        <f>IF(C43=0,C42-$C$42,C42-C43)</f>
        <v>-49.990000000107102</v>
      </c>
      <c r="G42" s="72">
        <f>IF(D43=0,D42-$D$42,D42-D43)</f>
        <v>-0.34000000002561137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49.99115621798245</v>
      </c>
      <c r="N42" s="36">
        <f>IF(F42=0,,ATAN(G42/F42))</f>
        <v>6.8012554018845976E-3</v>
      </c>
      <c r="O42" s="36">
        <f>ABS(DEGREES(N42))</f>
        <v>0.38968322991853999</v>
      </c>
      <c r="P42" s="37" t="str">
        <f>TEXT(INT(O42),"00")</f>
        <v>00</v>
      </c>
      <c r="Q42" s="38" t="str">
        <f>TEXT((O42-P42)*60,"00")</f>
        <v>23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23</v>
      </c>
      <c r="U42" s="40" t="str">
        <f>IF(L42="",IF(G42&gt;0,"W","E"),"")</f>
        <v>E</v>
      </c>
      <c r="V42" s="44"/>
      <c r="W42" s="22">
        <f>IF(S42="due",90*(I42+K42),S42+T42/60)</f>
        <v>0.38333333333333336</v>
      </c>
      <c r="X42" s="22">
        <f>IF(R42="",W42,IF(R42="N",IF(U42="E",180+W42,180-W42),IF(U42="E",360-W42,W42)))</f>
        <v>180.38333333333333</v>
      </c>
      <c r="Y42" s="22">
        <f>RADIANS(X42)</f>
        <v>3.1482830823891046</v>
      </c>
      <c r="Z42" s="64"/>
      <c r="AA42" s="58">
        <f>-M42*COS(Y42)</f>
        <v>49.990037374149921</v>
      </c>
      <c r="AB42" s="58">
        <f>-M42*SIN(Y42)</f>
        <v>0.33445977608627331</v>
      </c>
      <c r="AC42" s="64"/>
      <c r="AD42" s="82">
        <f>$AA$40/$M$40*M42</f>
        <v>-6.4276500414352884E-4</v>
      </c>
      <c r="AE42" s="82">
        <f>$AB$40/$M$40*M42</f>
        <v>-3.0623341222204749E-3</v>
      </c>
      <c r="AF42" s="22">
        <f t="shared" si="0"/>
        <v>49.990680139154065</v>
      </c>
      <c r="AG42" s="22">
        <f t="shared" si="0"/>
        <v>0.33752211020849376</v>
      </c>
      <c r="AH42" s="63"/>
      <c r="AI42" s="38">
        <f>A42</f>
        <v>1</v>
      </c>
      <c r="AJ42" s="82">
        <f t="shared" ref="AJ42:AK44" si="1">AJ41+AF41</f>
        <v>721367.20458853291</v>
      </c>
      <c r="AK42" s="82">
        <f t="shared" si="1"/>
        <v>459049.11059440579</v>
      </c>
      <c r="AL42" s="66"/>
      <c r="AM42" s="9" t="str">
        <f>IF(A43=0,A42&amp;" - 1",A42&amp;" - "&amp;A43)</f>
        <v>1 - 2</v>
      </c>
      <c r="AN42" s="18">
        <f>F42</f>
        <v>-49.990000000107102</v>
      </c>
      <c r="AO42" s="18">
        <f>AN42*G42</f>
        <v>16.996600001316729</v>
      </c>
      <c r="AP42" s="9" t="str">
        <f>D42&amp;","&amp;C42</f>
        <v>459049.11,721367.19</v>
      </c>
    </row>
    <row r="43" spans="1:44">
      <c r="A43" s="20">
        <f>A42+1</f>
        <v>2</v>
      </c>
      <c r="B43" s="44"/>
      <c r="C43" s="60">
        <v>721417.18</v>
      </c>
      <c r="D43" s="60">
        <v>459049.45</v>
      </c>
      <c r="E43" s="79"/>
      <c r="F43" s="72">
        <f>IF(C44=0,C43-$C$42,C43-C44)</f>
        <v>0.7900000000372529</v>
      </c>
      <c r="G43" s="72">
        <f>IF(D44=0,D43-$D$42,D43-D44)</f>
        <v>-30.459999999962747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30.470242860827177</v>
      </c>
      <c r="N43" s="36">
        <f>IF(F43=0,,ATAN(G43/F43))</f>
        <v>-1.5448664864078026</v>
      </c>
      <c r="O43" s="36">
        <f>ABS(DEGREES(N43))</f>
        <v>88.514329582371644</v>
      </c>
      <c r="P43" s="37" t="str">
        <f>TEXT(INT(O43),"00")</f>
        <v>88</v>
      </c>
      <c r="Q43" s="38" t="str">
        <f>TEXT((O43-P43)*60,"00")</f>
        <v>31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31</v>
      </c>
      <c r="U43" s="40" t="str">
        <f>IF(L43="",IF(G43&gt;0,"W","E"),"")</f>
        <v>E</v>
      </c>
      <c r="V43" s="44"/>
      <c r="W43" s="22">
        <f>IF(S43="due",90*(I43+K43),S43+T43/60)</f>
        <v>88.516666666666666</v>
      </c>
      <c r="X43" s="22">
        <f>IF(R43="",W43,IF(R43="N",IF(U43="E",180+W43,180-W43),IF(U43="E",360-W43,W43)))</f>
        <v>271.48333333333335</v>
      </c>
      <c r="Y43" s="22">
        <f>RADIANS(X43)</f>
        <v>4.7382780309559394</v>
      </c>
      <c r="Z43" s="64"/>
      <c r="AA43" s="58">
        <f>-M43*COS(Y43)</f>
        <v>-0.78875754158976819</v>
      </c>
      <c r="AB43" s="58">
        <f>-M43*SIN(Y43)</f>
        <v>30.460032198577448</v>
      </c>
      <c r="AC43" s="64"/>
      <c r="AD43" s="82">
        <f>$AA$40/$M$40*M43</f>
        <v>-3.9177341074677653E-4</v>
      </c>
      <c r="AE43" s="82">
        <f>$AB$40/$M$40*M43</f>
        <v>-1.8665314324434663E-3</v>
      </c>
      <c r="AF43" s="22">
        <f t="shared" si="0"/>
        <v>-0.78836576817902138</v>
      </c>
      <c r="AG43" s="22">
        <f t="shared" si="0"/>
        <v>30.461898730009892</v>
      </c>
      <c r="AH43" s="64"/>
      <c r="AI43" s="25">
        <f>A43</f>
        <v>2</v>
      </c>
      <c r="AJ43" s="82">
        <f t="shared" si="1"/>
        <v>721417.19526867208</v>
      </c>
      <c r="AK43" s="82">
        <f t="shared" si="1"/>
        <v>459049.448116516</v>
      </c>
      <c r="AL43" s="66"/>
      <c r="AM43" s="9" t="str">
        <f>IF(A44=0,A43&amp;" - 1",A43&amp;" - "&amp;A44)</f>
        <v>2 - 3</v>
      </c>
      <c r="AN43" s="18">
        <f>AN42+F42+F43</f>
        <v>-99.190000000176951</v>
      </c>
      <c r="AO43" s="18">
        <f>AN43*G43</f>
        <v>3021.327400001695</v>
      </c>
      <c r="AP43" s="9" t="str">
        <f>D43&amp;","&amp;C43</f>
        <v>459049.45,721417.18</v>
      </c>
    </row>
    <row r="44" spans="1:44" s="46" customFormat="1">
      <c r="A44" s="20">
        <f>A43+1</f>
        <v>3</v>
      </c>
      <c r="B44" s="44"/>
      <c r="C44" s="60">
        <v>721416.39</v>
      </c>
      <c r="D44" s="60">
        <v>459079.91</v>
      </c>
      <c r="E44" s="79"/>
      <c r="F44" s="72">
        <f>IF(C45=0,C44-$C$42,C44-C45)</f>
        <v>49.979999999981374</v>
      </c>
      <c r="G44" s="72">
        <f>IF(D45=0,D44-$D$42,D44-D45)</f>
        <v>0.80999999999767169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49.986563194503923</v>
      </c>
      <c r="N44" s="22">
        <f>IF(F44=0,,ATAN(G44/F44))</f>
        <v>1.6205063938583189E-2</v>
      </c>
      <c r="O44" s="22">
        <f>ABS(DEGREES(N44))</f>
        <v>0.92848177042046387</v>
      </c>
      <c r="P44" s="24" t="str">
        <f>TEXT(INT(O44),"00")</f>
        <v>00</v>
      </c>
      <c r="Q44" s="25" t="str">
        <f>TEXT((O44-P44)*60,"00")</f>
        <v>56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56</v>
      </c>
      <c r="U44" s="24" t="str">
        <f>IF(L44="",IF(G44&gt;0,"W","E"),"")</f>
        <v>W</v>
      </c>
      <c r="V44" s="44"/>
      <c r="W44" s="22">
        <f>IF(S44="due",90*(I44+K44),S44+T44/60)</f>
        <v>0.93333333333333335</v>
      </c>
      <c r="X44" s="22">
        <f>IF(R44="",W44,IF(R44="N",IF(U44="E",180+W44,180-W44),IF(U44="E",360-W44,W44)))</f>
        <v>0.93333333333333335</v>
      </c>
      <c r="Y44" s="22">
        <f>RADIANS(X44)</f>
        <v>1.628973968528041E-2</v>
      </c>
      <c r="Z44" s="64"/>
      <c r="AA44" s="58">
        <f>-M44*COS(Y44)</f>
        <v>-49.979931233448781</v>
      </c>
      <c r="AB44" s="58">
        <f>-M44*SIN(Y44)</f>
        <v>-0.81423209090869708</v>
      </c>
      <c r="AC44" s="64"/>
      <c r="AD44" s="82">
        <f>$AA$40/$M$40*M44</f>
        <v>-6.4270594900300891E-4</v>
      </c>
      <c r="AE44" s="82">
        <f>$AB$40/$M$40*M44</f>
        <v>-3.0620527650047878E-3</v>
      </c>
      <c r="AF44" s="22">
        <f>AA44-AD44</f>
        <v>-49.979288527499776</v>
      </c>
      <c r="AG44" s="22">
        <f>AB44-AE44</f>
        <v>-0.81117003814369226</v>
      </c>
      <c r="AH44" s="64"/>
      <c r="AI44" s="25">
        <f>A44</f>
        <v>3</v>
      </c>
      <c r="AJ44" s="82">
        <f t="shared" si="1"/>
        <v>721416.40690290392</v>
      </c>
      <c r="AK44" s="82">
        <f t="shared" si="1"/>
        <v>459079.91001524602</v>
      </c>
      <c r="AL44" s="66"/>
      <c r="AM44" s="9" t="str">
        <f>IF(A45=0,A44&amp;" - 1",A44&amp;" - "&amp;A45)</f>
        <v>3 - 4</v>
      </c>
      <c r="AN44" s="18">
        <f>AN43+F43+F44</f>
        <v>-48.420000000158325</v>
      </c>
      <c r="AO44" s="18">
        <f>AN44*G44</f>
        <v>-39.22020000001551</v>
      </c>
      <c r="AP44" s="9" t="str">
        <f>D44&amp;","&amp;C44</f>
        <v>459079.91,721416.39</v>
      </c>
    </row>
    <row r="45" spans="1:44" s="46" customFormat="1">
      <c r="A45" s="20">
        <f>A44+1</f>
        <v>4</v>
      </c>
      <c r="B45" s="44"/>
      <c r="C45" s="60">
        <v>721366.41</v>
      </c>
      <c r="D45" s="60">
        <v>459079.1</v>
      </c>
      <c r="E45" s="79"/>
      <c r="F45" s="72">
        <f>IF(C46=0,C45-$C$42,C45-C46)</f>
        <v>-0.77999999991152436</v>
      </c>
      <c r="G45" s="72">
        <f>IF(D46=0,D45-$D$42,D45-D46)</f>
        <v>29.989999999990687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30.000141666320566</v>
      </c>
      <c r="N45" s="22">
        <f>IF(F45=0,,ATAN(G45/F45))</f>
        <v>-1.544793519391469</v>
      </c>
      <c r="O45" s="22">
        <f>ABS(DEGREES(N45))</f>
        <v>88.510148880292064</v>
      </c>
      <c r="P45" s="24" t="str">
        <f>TEXT(INT(O45),"00")</f>
        <v>88</v>
      </c>
      <c r="Q45" s="25" t="str">
        <f>TEXT((O45-P45)*60,"00")</f>
        <v>31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31</v>
      </c>
      <c r="U45" s="24" t="str">
        <f>IF(L45="",IF(G45&gt;0,"W","E"),"")</f>
        <v>W</v>
      </c>
      <c r="V45" s="44"/>
      <c r="W45" s="22">
        <f>IF(S45="due",90*(I45+K45),S45+T45/60)</f>
        <v>88.516666666666666</v>
      </c>
      <c r="X45" s="22">
        <f>IF(R45="",W45,IF(R45="N",IF(U45="E",180+W45,180-W45),IF(U45="E",360-W45,W45)))</f>
        <v>91.483333333333334</v>
      </c>
      <c r="Y45" s="22">
        <f>RADIANS(X45)</f>
        <v>1.5966853773661458</v>
      </c>
      <c r="Z45" s="64"/>
      <c r="AA45" s="58">
        <f>-M45*COS(Y45)</f>
        <v>0.776588427475012</v>
      </c>
      <c r="AB45" s="58">
        <f>-M45*SIN(Y45)</f>
        <v>-29.990088536275032</v>
      </c>
      <c r="AC45" s="64"/>
      <c r="AD45" s="82">
        <f>$AA$40/$M$40*M45</f>
        <v>-3.8572904972185133E-4</v>
      </c>
      <c r="AE45" s="82">
        <f>$AB$40/$M$40*M45</f>
        <v>-1.8377342003379133E-3</v>
      </c>
      <c r="AF45" s="22">
        <f>AA45-AD45</f>
        <v>0.77697415652473389</v>
      </c>
      <c r="AG45" s="22">
        <f>AB45-AE45</f>
        <v>-29.988250802074695</v>
      </c>
      <c r="AH45" s="64"/>
      <c r="AI45" s="25">
        <f>A45</f>
        <v>4</v>
      </c>
      <c r="AJ45" s="82">
        <f t="shared" ref="AJ45" si="2">AJ44+AF44</f>
        <v>721366.42761437641</v>
      </c>
      <c r="AK45" s="82">
        <f t="shared" ref="AK45" si="3">AK44+AG44</f>
        <v>459079.09884520789</v>
      </c>
      <c r="AL45" s="66"/>
      <c r="AM45" s="9" t="str">
        <f>IF(A46=0,A45&amp;" - 1",A45&amp;" - "&amp;A46)</f>
        <v>4 - 1</v>
      </c>
      <c r="AN45" s="18">
        <f>AN44+F44+F45</f>
        <v>0.77999999991152436</v>
      </c>
      <c r="AO45" s="18">
        <f>AN45*G45</f>
        <v>23.39219999733935</v>
      </c>
      <c r="AP45" s="9" t="str">
        <f>D45&amp;","&amp;C45</f>
        <v>459079.1,721366.41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9" workbookViewId="0">
      <selection activeCell="C10" sqref="C10:D1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102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101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3014.3826000041677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1507.1913000020838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3.5775337847316329E-3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44361.808581010904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158.70586895036416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2.5165171469011538E-3</v>
      </c>
      <c r="AB40" s="91">
        <f>SUM(AB42:AB65536)</f>
        <v>-2.5428113241545702E-3</v>
      </c>
      <c r="AC40" s="91"/>
      <c r="AD40" s="91">
        <f>SUM(AD42:AD65536)</f>
        <v>2.5165171469011534E-3</v>
      </c>
      <c r="AE40" s="91">
        <f>SUM(AE42:AE65536)</f>
        <v>-2.5428113241545707E-3</v>
      </c>
      <c r="AF40" s="91">
        <f>SUM(AF42:AF65536)</f>
        <v>1.3322676295501878E-15</v>
      </c>
      <c r="AG40" s="91">
        <f>SUM(AG42:AG65536)</f>
        <v>0</v>
      </c>
      <c r="AH40" s="92"/>
      <c r="AI40" s="93">
        <v>1</v>
      </c>
      <c r="AJ40" s="92">
        <f>AJ44+AF44</f>
        <v>721412.1703327815</v>
      </c>
      <c r="AK40" s="92">
        <f>AK44+AG44</f>
        <v>459110.2877818353</v>
      </c>
      <c r="AL40" s="92"/>
      <c r="AM40" s="51"/>
      <c r="AN40" s="57"/>
      <c r="AO40" s="52"/>
      <c r="AP40" s="103"/>
    </row>
    <row r="41" spans="1:44">
      <c r="A41" s="34" t="str">
        <f>IF(A22=0, " ",  A22)</f>
        <v>BBLM1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-137.79000000003725</v>
      </c>
      <c r="G41" s="72">
        <f>IF(D42=0,D41-$D$41,D41-D42)</f>
        <v>3371.1199999999953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3373.9348153898854</v>
      </c>
      <c r="N41" s="36">
        <f>IF(F41=0,,ATAN(G41/F41))</f>
        <v>-1.5299454097093124</v>
      </c>
      <c r="O41" s="36">
        <f>ABS(DEGREES(N41))</f>
        <v>87.659414861757156</v>
      </c>
      <c r="P41" s="37" t="str">
        <f>TEXT(INT(O41),"00")</f>
        <v>87</v>
      </c>
      <c r="Q41" s="38" t="str">
        <f>TEXT((O41-P41)*60,"00")</f>
        <v>40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87.666666666666671</v>
      </c>
      <c r="X41" s="22">
        <f>IF(R41="",W41,IF(R41="N",IF(U41="E",180+W41,180-W41),IF(U41="E",360-W41,W41)))</f>
        <v>92.333333333333329</v>
      </c>
      <c r="Y41" s="22">
        <f>RADIANS(X41)</f>
        <v>1.6115206760080976</v>
      </c>
      <c r="Z41" s="64"/>
      <c r="AA41" s="58">
        <f>-M41*COS(Y41)</f>
        <v>137.36332341156938</v>
      </c>
      <c r="AB41" s="58">
        <f>-M41*SIN(Y41)</f>
        <v>-3371.1374127853805</v>
      </c>
      <c r="AC41" s="64"/>
      <c r="AD41" s="22">
        <v>0</v>
      </c>
      <c r="AE41" s="22">
        <v>0</v>
      </c>
      <c r="AF41" s="22">
        <f t="shared" ref="AF41:AG43" si="0">AA41-AD41</f>
        <v>137.36332341156938</v>
      </c>
      <c r="AG41" s="22">
        <f t="shared" si="0"/>
        <v>-3371.1374127853805</v>
      </c>
      <c r="AH41" s="63"/>
      <c r="AI41" s="36" t="str">
        <f>A41</f>
        <v>BBLM1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BBLM1 - 1</v>
      </c>
      <c r="AN41" s="42"/>
      <c r="AO41" s="43"/>
      <c r="AP41" s="9"/>
    </row>
    <row r="42" spans="1:44">
      <c r="A42" s="20">
        <v>1</v>
      </c>
      <c r="B42" s="44"/>
      <c r="C42" s="60">
        <v>721366.41</v>
      </c>
      <c r="D42" s="60">
        <v>459079.1</v>
      </c>
      <c r="E42" s="79"/>
      <c r="F42" s="72">
        <f>IF(C43=0,C42-$C$42,C42-C43)</f>
        <v>-49.979999999981374</v>
      </c>
      <c r="G42" s="72">
        <f>IF(D43=0,D42-$D$42,D42-D43)</f>
        <v>-0.80999999999767169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49.986563194503923</v>
      </c>
      <c r="N42" s="36">
        <f>IF(F42=0,,ATAN(G42/F42))</f>
        <v>1.6205063938583189E-2</v>
      </c>
      <c r="O42" s="36">
        <f>ABS(DEGREES(N42))</f>
        <v>0.92848177042046387</v>
      </c>
      <c r="P42" s="37" t="str">
        <f>TEXT(INT(O42),"00")</f>
        <v>00</v>
      </c>
      <c r="Q42" s="38" t="str">
        <f>TEXT((O42-P42)*60,"00")</f>
        <v>56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56</v>
      </c>
      <c r="U42" s="40" t="str">
        <f>IF(L42="",IF(G42&gt;0,"W","E"),"")</f>
        <v>E</v>
      </c>
      <c r="V42" s="44"/>
      <c r="W42" s="22">
        <f>IF(S42="due",90*(I42+K42),S42+T42/60)</f>
        <v>0.93333333333333335</v>
      </c>
      <c r="X42" s="22">
        <f>IF(R42="",W42,IF(R42="N",IF(U42="E",180+W42,180-W42),IF(U42="E",360-W42,W42)))</f>
        <v>180.93333333333334</v>
      </c>
      <c r="Y42" s="22">
        <f>RADIANS(X42)</f>
        <v>3.1578823932750737</v>
      </c>
      <c r="Z42" s="64"/>
      <c r="AA42" s="58">
        <f>-M42*COS(Y42)</f>
        <v>49.979931233448781</v>
      </c>
      <c r="AB42" s="58">
        <f>-M42*SIN(Y42)</f>
        <v>0.81423209090869952</v>
      </c>
      <c r="AC42" s="64"/>
      <c r="AD42" s="82">
        <f>$AA$40/$M$40*M42</f>
        <v>7.9261116318873589E-4</v>
      </c>
      <c r="AE42" s="82">
        <f>$AB$40/$M$40*M42</f>
        <v>-8.0089287048549932E-4</v>
      </c>
      <c r="AF42" s="22">
        <f t="shared" si="0"/>
        <v>49.979138622285589</v>
      </c>
      <c r="AG42" s="22">
        <f t="shared" si="0"/>
        <v>0.81503298377918498</v>
      </c>
      <c r="AH42" s="63"/>
      <c r="AI42" s="38">
        <f>A42</f>
        <v>1</v>
      </c>
      <c r="AJ42" s="82">
        <f t="shared" ref="AJ42:AK44" si="1">AJ41+AF41</f>
        <v>721365.98332341155</v>
      </c>
      <c r="AK42" s="82">
        <f t="shared" si="1"/>
        <v>459079.08258721459</v>
      </c>
      <c r="AL42" s="66"/>
      <c r="AM42" s="9" t="str">
        <f>IF(A43=0,A42&amp;" - 1",A42&amp;" - "&amp;A43)</f>
        <v>1 - 2</v>
      </c>
      <c r="AN42" s="18">
        <f>F42</f>
        <v>-49.979999999981374</v>
      </c>
      <c r="AO42" s="18">
        <f>AN42*G42</f>
        <v>40.483799999868545</v>
      </c>
      <c r="AP42" s="9" t="str">
        <f>D42&amp;","&amp;C42</f>
        <v>459079.1,721366.41</v>
      </c>
    </row>
    <row r="43" spans="1:44">
      <c r="A43" s="20">
        <f>A42+1</f>
        <v>2</v>
      </c>
      <c r="B43" s="44"/>
      <c r="C43" s="60">
        <v>721416.39</v>
      </c>
      <c r="D43" s="60">
        <v>459079.91</v>
      </c>
      <c r="E43" s="79"/>
      <c r="F43" s="72">
        <f>IF(C44=0,C43-$C$42,C43-C44)</f>
        <v>0.7099999999627471</v>
      </c>
      <c r="G43" s="72">
        <f>IF(D44=0,D43-$D$42,D43-D44)</f>
        <v>-27.470000000030268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27.47917393230026</v>
      </c>
      <c r="N43" s="36">
        <f>IF(F43=0,,ATAN(G43/F43))</f>
        <v>-1.5449557020542084</v>
      </c>
      <c r="O43" s="36">
        <f>ABS(DEGREES(N43))</f>
        <v>88.519441262377228</v>
      </c>
      <c r="P43" s="37" t="str">
        <f>TEXT(INT(O43),"00")</f>
        <v>88</v>
      </c>
      <c r="Q43" s="38" t="str">
        <f>TEXT((O43-P43)*60,"00")</f>
        <v>31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31</v>
      </c>
      <c r="U43" s="40" t="str">
        <f>IF(L43="",IF(G43&gt;0,"W","E"),"")</f>
        <v>E</v>
      </c>
      <c r="V43" s="44"/>
      <c r="W43" s="22">
        <f>IF(S43="due",90*(I43+K43),S43+T43/60)</f>
        <v>88.516666666666666</v>
      </c>
      <c r="X43" s="22">
        <f>IF(R43="",W43,IF(R43="N",IF(U43="E",180+W43,180-W43),IF(U43="E",360-W43,W43)))</f>
        <v>271.48333333333335</v>
      </c>
      <c r="Y43" s="22">
        <f>RADIANS(X43)</f>
        <v>4.7382780309559394</v>
      </c>
      <c r="Z43" s="64"/>
      <c r="AA43" s="58">
        <f>-M43*COS(Y43)</f>
        <v>-0.71133025669524974</v>
      </c>
      <c r="AB43" s="58">
        <f>-M43*SIN(Y43)</f>
        <v>27.469965585481173</v>
      </c>
      <c r="AC43" s="64"/>
      <c r="AD43" s="82">
        <f>$AA$40/$M$40*M43</f>
        <v>4.3572309480842376E-4</v>
      </c>
      <c r="AE43" s="82">
        <f>$AB$40/$M$40*M43</f>
        <v>-4.4027580779208383E-4</v>
      </c>
      <c r="AF43" s="22">
        <f t="shared" si="0"/>
        <v>-0.71176597979005818</v>
      </c>
      <c r="AG43" s="22">
        <f t="shared" si="0"/>
        <v>27.470405861288967</v>
      </c>
      <c r="AH43" s="64"/>
      <c r="AI43" s="25">
        <f>A43</f>
        <v>2</v>
      </c>
      <c r="AJ43" s="82">
        <f t="shared" si="1"/>
        <v>721415.96246203384</v>
      </c>
      <c r="AK43" s="82">
        <f t="shared" si="1"/>
        <v>459079.89762019838</v>
      </c>
      <c r="AL43" s="66"/>
      <c r="AM43" s="9" t="str">
        <f>IF(A44=0,A43&amp;" - 1",A43&amp;" - "&amp;A44)</f>
        <v>2 - 3</v>
      </c>
      <c r="AN43" s="18">
        <f>AN42+F42+F43</f>
        <v>-99.25</v>
      </c>
      <c r="AO43" s="18">
        <f>AN43*G43</f>
        <v>2726.3975000030041</v>
      </c>
      <c r="AP43" s="9" t="str">
        <f>D43&amp;","&amp;C43</f>
        <v>459079.91,721416.39</v>
      </c>
    </row>
    <row r="44" spans="1:44" s="46" customFormat="1">
      <c r="A44" s="20">
        <f>A43+1</f>
        <v>3</v>
      </c>
      <c r="B44" s="44"/>
      <c r="C44" s="60">
        <v>721415.68000000005</v>
      </c>
      <c r="D44" s="60">
        <v>459107.38</v>
      </c>
      <c r="E44" s="79"/>
      <c r="F44" s="72">
        <f>IF(C45=0,C44-$C$42,C44-C45)</f>
        <v>3.0800000000745058</v>
      </c>
      <c r="G44" s="72">
        <f>IF(D45=0,D44-$D$42,D44-D45)</f>
        <v>-2.9199999999837019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4.2441489135471882</v>
      </c>
      <c r="N44" s="22">
        <f>IF(F44=0,,ATAN(G44/F44))</f>
        <v>-0.75873781500798565</v>
      </c>
      <c r="O44" s="22">
        <f>ABS(DEGREES(N44))</f>
        <v>43.472474556935389</v>
      </c>
      <c r="P44" s="24" t="str">
        <f>TEXT(INT(O44),"00")</f>
        <v>43</v>
      </c>
      <c r="Q44" s="25" t="str">
        <f>TEXT((O44-P44)*60,"00")</f>
        <v>28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28</v>
      </c>
      <c r="U44" s="24" t="str">
        <f>IF(L44="",IF(G44&gt;0,"W","E"),"")</f>
        <v>E</v>
      </c>
      <c r="V44" s="44"/>
      <c r="W44" s="22">
        <f>IF(S44="due",90*(I44+K44),S44+T44/60)</f>
        <v>43.466666666666669</v>
      </c>
      <c r="X44" s="22">
        <f>IF(R44="",W44,IF(R44="N",IF(U44="E",180+W44,180-W44),IF(U44="E",360-W44,W44)))</f>
        <v>316.5333333333333</v>
      </c>
      <c r="Y44" s="22">
        <f>RADIANS(X44)</f>
        <v>5.5245488589793839</v>
      </c>
      <c r="Z44" s="64"/>
      <c r="AA44" s="58">
        <f>-M44*COS(Y44)</f>
        <v>-3.0802959753288701</v>
      </c>
      <c r="AB44" s="58">
        <f>-M44*SIN(Y44)</f>
        <v>2.9196877752144221</v>
      </c>
      <c r="AC44" s="64"/>
      <c r="AD44" s="82">
        <f>$AA$40/$M$40*M44</f>
        <v>6.7297281351855729E-5</v>
      </c>
      <c r="AE44" s="82">
        <f>$AB$40/$M$40*M44</f>
        <v>-6.8000446298185514E-5</v>
      </c>
      <c r="AF44" s="22">
        <f>AA44-AD44</f>
        <v>-3.0803632726102221</v>
      </c>
      <c r="AG44" s="22">
        <f>AB44-AE44</f>
        <v>2.9197557756607204</v>
      </c>
      <c r="AH44" s="64"/>
      <c r="AI44" s="25">
        <f>A44</f>
        <v>3</v>
      </c>
      <c r="AJ44" s="82">
        <f t="shared" si="1"/>
        <v>721415.25069605408</v>
      </c>
      <c r="AK44" s="82">
        <f t="shared" si="1"/>
        <v>459107.36802605964</v>
      </c>
      <c r="AL44" s="66"/>
      <c r="AM44" s="9" t="str">
        <f>IF(A45=0,A44&amp;" - 1",A44&amp;" - "&amp;A45)</f>
        <v>3 - 4</v>
      </c>
      <c r="AN44" s="18">
        <f>AN43+F43+F44</f>
        <v>-95.459999999962747</v>
      </c>
      <c r="AO44" s="18">
        <f>AN44*G44</f>
        <v>278.7431999983354</v>
      </c>
      <c r="AP44" s="9" t="str">
        <f>D44&amp;","&amp;C44</f>
        <v>459107.38,721415.68</v>
      </c>
    </row>
    <row r="45" spans="1:44" s="46" customFormat="1">
      <c r="A45" s="20">
        <f t="shared" ref="A45:A46" si="2">A44+1</f>
        <v>4</v>
      </c>
      <c r="B45" s="44"/>
      <c r="C45" s="60">
        <v>721412.6</v>
      </c>
      <c r="D45" s="60">
        <v>459110.3</v>
      </c>
      <c r="E45" s="79"/>
      <c r="F45" s="72">
        <f t="shared" ref="F45:F46" si="3">IF(C46=0,C45-$C$42,C45-C46)</f>
        <v>46.979999999981374</v>
      </c>
      <c r="G45" s="72">
        <f t="shared" ref="G45:G46" si="4">IF(D46=0,D45-$D$42,D45-D46)</f>
        <v>1.2099999999627471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46.995579579340863</v>
      </c>
      <c r="N45" s="22">
        <f t="shared" ref="N45:N46" si="11">IF(F45=0,,ATAN(G45/F45))</f>
        <v>2.5749947935588838E-2</v>
      </c>
      <c r="O45" s="22">
        <f t="shared" ref="O45:O46" si="12">ABS(DEGREES(N45))</f>
        <v>1.4753633393908474</v>
      </c>
      <c r="P45" s="24" t="str">
        <f t="shared" ref="P45:P46" si="13">TEXT(INT(O45),"00")</f>
        <v>01</v>
      </c>
      <c r="Q45" s="25" t="str">
        <f t="shared" ref="Q45:Q46" si="14">TEXT((O45-P45)*60,"00")</f>
        <v>29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1.4833333333333334</v>
      </c>
      <c r="X45" s="22">
        <f t="shared" ref="X45:X46" si="20">IF(R45="",W45,IF(R45="N",IF(U45="E",180+W45,180-W45),IF(U45="E",360-W45,W45)))</f>
        <v>1.4833333333333334</v>
      </c>
      <c r="Y45" s="22">
        <f t="shared" ref="Y45:Y46" si="21">RADIANS(X45)</f>
        <v>2.5889050571249222E-2</v>
      </c>
      <c r="Z45" s="64"/>
      <c r="AA45" s="58">
        <f t="shared" ref="AA45:AA46" si="22">-M45*COS(Y45)</f>
        <v>-46.979831231272001</v>
      </c>
      <c r="AB45" s="58">
        <f t="shared" ref="AB45:AB46" si="23">-M45*SIN(Y45)</f>
        <v>-1.2165350300585207</v>
      </c>
      <c r="AC45" s="64"/>
      <c r="AD45" s="82">
        <f t="shared" ref="AD45:AD46" si="24">$AA$40/$M$40*M45</f>
        <v>7.4518467793372432E-4</v>
      </c>
      <c r="AE45" s="82">
        <f t="shared" ref="AE45:AE46" si="25">$AB$40/$M$40*M45</f>
        <v>-7.529708430438043E-4</v>
      </c>
      <c r="AF45" s="22">
        <f t="shared" ref="AF45:AF46" si="26">AA45-AD45</f>
        <v>-46.980576415949933</v>
      </c>
      <c r="AG45" s="22">
        <f t="shared" ref="AG45:AG46" si="27">AB45-AE45</f>
        <v>-1.2157820592154769</v>
      </c>
      <c r="AH45" s="64"/>
      <c r="AI45" s="25">
        <f t="shared" ref="AI45:AI46" si="28">A45</f>
        <v>4</v>
      </c>
      <c r="AJ45" s="82">
        <f t="shared" ref="AJ45:AJ46" si="29">AJ44+AF44</f>
        <v>721412.1703327815</v>
      </c>
      <c r="AK45" s="82">
        <f t="shared" ref="AK45:AK46" si="30">AK44+AG44</f>
        <v>459110.2877818353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-45.399999999906868</v>
      </c>
      <c r="AO45" s="18">
        <f t="shared" ref="AO45:AO46" si="33">AN45*G45</f>
        <v>-54.933999998196029</v>
      </c>
      <c r="AP45" s="9" t="str">
        <f t="shared" ref="AP45:AP46" si="34">D45&amp;","&amp;C45</f>
        <v>459110.3,721412.6</v>
      </c>
    </row>
    <row r="46" spans="1:44" s="46" customFormat="1">
      <c r="A46" s="20">
        <f t="shared" si="2"/>
        <v>5</v>
      </c>
      <c r="B46" s="44"/>
      <c r="C46" s="60">
        <v>721365.62</v>
      </c>
      <c r="D46" s="60">
        <v>459109.09</v>
      </c>
      <c r="E46" s="79"/>
      <c r="F46" s="72">
        <f t="shared" si="3"/>
        <v>-0.7900000000372529</v>
      </c>
      <c r="G46" s="72">
        <f t="shared" si="4"/>
        <v>29.990000000048894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30.000403330671933</v>
      </c>
      <c r="N46" s="22">
        <f t="shared" si="11"/>
        <v>-1.5444603032123563</v>
      </c>
      <c r="O46" s="22">
        <f t="shared" si="12"/>
        <v>88.49105699956344</v>
      </c>
      <c r="P46" s="24" t="str">
        <f t="shared" si="13"/>
        <v>88</v>
      </c>
      <c r="Q46" s="25" t="str">
        <f t="shared" si="14"/>
        <v>29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29</v>
      </c>
      <c r="U46" s="24" t="str">
        <f t="shared" si="18"/>
        <v>W</v>
      </c>
      <c r="V46" s="44"/>
      <c r="W46" s="22">
        <f t="shared" si="19"/>
        <v>88.483333333333334</v>
      </c>
      <c r="X46" s="22">
        <f t="shared" si="20"/>
        <v>91.516666666666666</v>
      </c>
      <c r="Y46" s="22">
        <f t="shared" si="21"/>
        <v>1.5972671537834773</v>
      </c>
      <c r="Z46" s="64"/>
      <c r="AA46" s="58">
        <f t="shared" si="22"/>
        <v>0.79404274699424338</v>
      </c>
      <c r="AB46" s="58">
        <f t="shared" si="23"/>
        <v>-29.989893232869928</v>
      </c>
      <c r="AC46" s="64"/>
      <c r="AD46" s="82">
        <f t="shared" si="24"/>
        <v>4.7570092961841389E-4</v>
      </c>
      <c r="AE46" s="82">
        <f t="shared" si="25"/>
        <v>-4.806713565349975E-4</v>
      </c>
      <c r="AF46" s="22">
        <f t="shared" si="26"/>
        <v>0.79356704606462491</v>
      </c>
      <c r="AG46" s="22">
        <f t="shared" si="27"/>
        <v>-29.989412561513394</v>
      </c>
      <c r="AH46" s="64"/>
      <c r="AI46" s="25">
        <f t="shared" si="28"/>
        <v>5</v>
      </c>
      <c r="AJ46" s="82">
        <f t="shared" si="29"/>
        <v>721365.18975636561</v>
      </c>
      <c r="AK46" s="82">
        <f t="shared" si="30"/>
        <v>459109.07199977606</v>
      </c>
      <c r="AL46" s="66"/>
      <c r="AM46" s="9" t="str">
        <f t="shared" si="31"/>
        <v>5 - 1</v>
      </c>
      <c r="AN46" s="18">
        <f t="shared" si="32"/>
        <v>0.7900000000372529</v>
      </c>
      <c r="AO46" s="18">
        <f t="shared" si="33"/>
        <v>23.69210000115584</v>
      </c>
      <c r="AP46" s="9" t="str">
        <f t="shared" si="34"/>
        <v>459109.09,721365.62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6" workbookViewId="0">
      <selection activeCell="C10" sqref="C10:D1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100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2992.174599997114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1496.087299998557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7.7519767202214361E-3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20417.868629953417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158.27884229593843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5.7347986370104298E-4</v>
      </c>
      <c r="AB40" s="91">
        <f>SUM(AB42:AB65536)</f>
        <v>-7.7307350178870138E-3</v>
      </c>
      <c r="AC40" s="91"/>
      <c r="AD40" s="91">
        <f>SUM(AD42:AD65536)</f>
        <v>5.7347986370104298E-4</v>
      </c>
      <c r="AE40" s="91">
        <f>SUM(AE42:AE65536)</f>
        <v>-7.7307350178870129E-3</v>
      </c>
      <c r="AF40" s="91">
        <f>SUM(AF42:AF65536)</f>
        <v>1.7763568394002505E-15</v>
      </c>
      <c r="AG40" s="91">
        <f>SUM(AG42:AG65536)</f>
        <v>0</v>
      </c>
      <c r="AH40" s="92"/>
      <c r="AI40" s="93">
        <v>1</v>
      </c>
      <c r="AJ40" s="92">
        <f>AJ44+AF44</f>
        <v>721320.98137976474</v>
      </c>
      <c r="AK40" s="92">
        <f>AK44+AG44</f>
        <v>459017.89968494524</v>
      </c>
      <c r="AL40" s="92"/>
      <c r="AM40" s="51"/>
      <c r="AN40" s="57"/>
      <c r="AO40" s="52"/>
      <c r="AP40" s="103"/>
    </row>
    <row r="41" spans="1:44">
      <c r="A41" s="34" t="str">
        <f>IF(A22=0, " ",  A22)</f>
        <v>BBLM1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-138.56999999994878</v>
      </c>
      <c r="G41" s="72">
        <f>IF(D42=0,D41-$D$41,D41-D42)</f>
        <v>3401.109999999986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3403.9316792497307</v>
      </c>
      <c r="N41" s="36">
        <f>IF(F41=0,,ATAN(G41/F41))</f>
        <v>-1.5300762669267143</v>
      </c>
      <c r="O41" s="36">
        <f>ABS(DEGREES(N41))</f>
        <v>87.666912428033115</v>
      </c>
      <c r="P41" s="37" t="str">
        <f>TEXT(INT(O41),"00")</f>
        <v>87</v>
      </c>
      <c r="Q41" s="38" t="str">
        <f>TEXT((O41-P41)*60,"00")</f>
        <v>40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87.666666666666671</v>
      </c>
      <c r="X41" s="22">
        <f>IF(R41="",W41,IF(R41="N",IF(U41="E",180+W41,180-W41),IF(U41="E",360-W41,W41)))</f>
        <v>92.333333333333329</v>
      </c>
      <c r="Y41" s="22">
        <f>RADIANS(X41)</f>
        <v>1.6115206760080976</v>
      </c>
      <c r="Z41" s="64"/>
      <c r="AA41" s="58">
        <f>-M41*COS(Y41)</f>
        <v>138.58458853291009</v>
      </c>
      <c r="AB41" s="58">
        <f>-M41*SIN(Y41)</f>
        <v>-3401.1094055941594</v>
      </c>
      <c r="AC41" s="64"/>
      <c r="AD41" s="22">
        <v>0</v>
      </c>
      <c r="AE41" s="22">
        <v>0</v>
      </c>
      <c r="AF41" s="22">
        <f t="shared" ref="AF41:AG43" si="0">AA41-AD41</f>
        <v>138.58458853291009</v>
      </c>
      <c r="AG41" s="22">
        <f t="shared" si="0"/>
        <v>-3401.1094055941594</v>
      </c>
      <c r="AH41" s="63"/>
      <c r="AI41" s="36" t="str">
        <f>A41</f>
        <v>BBLM1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BBLM1 - 1</v>
      </c>
      <c r="AN41" s="42"/>
      <c r="AO41" s="43"/>
      <c r="AP41" s="9"/>
    </row>
    <row r="42" spans="1:44">
      <c r="A42" s="20">
        <v>1</v>
      </c>
      <c r="B42" s="44"/>
      <c r="C42" s="60">
        <v>721367.19</v>
      </c>
      <c r="D42" s="60">
        <v>459049.11</v>
      </c>
      <c r="E42" s="79"/>
      <c r="F42" s="72">
        <f>IF(C43=0,C42-$C$42,C42-C43)</f>
        <v>50</v>
      </c>
      <c r="G42" s="72">
        <f>IF(D43=0,D42-$D$42,D42-D43)</f>
        <v>1.2899999999790452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50.016638231691921</v>
      </c>
      <c r="N42" s="36">
        <f>IF(F42=0,,ATAN(G42/F42))</f>
        <v>2.5794277780770026E-2</v>
      </c>
      <c r="O42" s="36">
        <f>ABS(DEGREES(N42))</f>
        <v>1.4779032524261979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-49.999877518553419</v>
      </c>
      <c r="AB42" s="58">
        <f>-M42*SIN(Y42)</f>
        <v>-1.2947386337025975</v>
      </c>
      <c r="AC42" s="64"/>
      <c r="AD42" s="82">
        <f>$AA$40/$M$40*M42</f>
        <v>1.8122153573921549E-4</v>
      </c>
      <c r="AE42" s="82">
        <f>$AB$40/$M$40*M42</f>
        <v>-2.4429378623566627E-3</v>
      </c>
      <c r="AF42" s="22">
        <f t="shared" si="0"/>
        <v>-50.000058740089159</v>
      </c>
      <c r="AG42" s="22">
        <f t="shared" si="0"/>
        <v>-1.2922956958402407</v>
      </c>
      <c r="AH42" s="63"/>
      <c r="AI42" s="38">
        <f>A42</f>
        <v>1</v>
      </c>
      <c r="AJ42" s="82">
        <f t="shared" ref="AJ42:AK44" si="1">AJ41+AF41</f>
        <v>721367.20458853291</v>
      </c>
      <c r="AK42" s="82">
        <f t="shared" si="1"/>
        <v>459049.11059440579</v>
      </c>
      <c r="AL42" s="66"/>
      <c r="AM42" s="9" t="str">
        <f>IF(A43=0,A42&amp;" - 1",A42&amp;" - "&amp;A43)</f>
        <v>1 - 2</v>
      </c>
      <c r="AN42" s="18">
        <f>F42</f>
        <v>50</v>
      </c>
      <c r="AO42" s="18">
        <f>AN42*G42</f>
        <v>64.499999998952262</v>
      </c>
      <c r="AP42" s="9" t="str">
        <f>D42&amp;","&amp;C42</f>
        <v>459049.11,721367.19</v>
      </c>
    </row>
    <row r="43" spans="1:44">
      <c r="A43" s="20">
        <f>A42+1</f>
        <v>2</v>
      </c>
      <c r="B43" s="44"/>
      <c r="C43" s="60">
        <v>721317.19</v>
      </c>
      <c r="D43" s="60">
        <v>459047.82</v>
      </c>
      <c r="E43" s="79"/>
      <c r="F43" s="72">
        <f>IF(C44=0,C43-$C$42,C43-C44)</f>
        <v>-0.71000000007916242</v>
      </c>
      <c r="G43" s="72">
        <f>IF(D44=0,D43-$D$42,D43-D44)</f>
        <v>27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27.009333571936061</v>
      </c>
      <c r="N43" s="36">
        <f>IF(F43=0,,ATAN(G43/F43))</f>
        <v>-1.5445060892363276</v>
      </c>
      <c r="O43" s="36">
        <f>ABS(DEGREES(N43))</f>
        <v>88.49368034549768</v>
      </c>
      <c r="P43" s="37" t="str">
        <f>TEXT(INT(O43),"00")</f>
        <v>88</v>
      </c>
      <c r="Q43" s="38" t="str">
        <f>TEXT((O43-P43)*60,"00")</f>
        <v>30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30</v>
      </c>
      <c r="U43" s="40" t="str">
        <f>IF(L43="",IF(G43&gt;0,"W","E"),"")</f>
        <v>W</v>
      </c>
      <c r="V43" s="44"/>
      <c r="W43" s="22">
        <f>IF(S43="due",90*(I43+K43),S43+T43/60)</f>
        <v>88.5</v>
      </c>
      <c r="X43" s="22">
        <f>IF(R43="",W43,IF(R43="N",IF(U43="E",180+W43,180-W43),IF(U43="E",360-W43,W43)))</f>
        <v>91.5</v>
      </c>
      <c r="Y43" s="22">
        <f>RADIANS(X43)</f>
        <v>1.5969762655748114</v>
      </c>
      <c r="Z43" s="64"/>
      <c r="AA43" s="58">
        <f>-M43*COS(Y43)</f>
        <v>0.70702192874266956</v>
      </c>
      <c r="AB43" s="58">
        <f>-M43*SIN(Y43)</f>
        <v>-27.000078147894115</v>
      </c>
      <c r="AC43" s="64"/>
      <c r="AD43" s="82">
        <f>$AA$40/$M$40*M43</f>
        <v>9.7860893539574283E-5</v>
      </c>
      <c r="AE43" s="82">
        <f>$AB$40/$M$40*M43</f>
        <v>-1.3192034881323838E-3</v>
      </c>
      <c r="AF43" s="22">
        <f t="shared" si="0"/>
        <v>0.70692406784912998</v>
      </c>
      <c r="AG43" s="22">
        <f t="shared" si="0"/>
        <v>-26.998758944405981</v>
      </c>
      <c r="AH43" s="64"/>
      <c r="AI43" s="25">
        <f>A43</f>
        <v>2</v>
      </c>
      <c r="AJ43" s="82">
        <f t="shared" si="1"/>
        <v>721317.20452979277</v>
      </c>
      <c r="AK43" s="82">
        <f t="shared" si="1"/>
        <v>459047.81829870993</v>
      </c>
      <c r="AL43" s="66"/>
      <c r="AM43" s="9" t="str">
        <f>IF(A44=0,A43&amp;" - 1",A43&amp;" - "&amp;A44)</f>
        <v>2 - 3</v>
      </c>
      <c r="AN43" s="18">
        <f>AN42+F42+F43</f>
        <v>99.289999999920838</v>
      </c>
      <c r="AO43" s="18">
        <f>AN43*G43</f>
        <v>2680.8299999978626</v>
      </c>
      <c r="AP43" s="9" t="str">
        <f>D43&amp;","&amp;C43</f>
        <v>459047.82,721317.19</v>
      </c>
    </row>
    <row r="44" spans="1:44" s="46" customFormat="1">
      <c r="A44" s="20">
        <f>A43+1</f>
        <v>3</v>
      </c>
      <c r="B44" s="44"/>
      <c r="C44" s="60">
        <v>721317.9</v>
      </c>
      <c r="D44" s="60">
        <v>459020.82</v>
      </c>
      <c r="E44" s="79"/>
      <c r="F44" s="72">
        <f>IF(C45=0,C44-$C$42,C44-C45)</f>
        <v>-3.0699999999487773</v>
      </c>
      <c r="G44" s="72">
        <f>IF(D45=0,D44-$D$42,D44-D45)</f>
        <v>2.9199999999837019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4.2368974497372855</v>
      </c>
      <c r="N44" s="22">
        <f>IF(F44=0,,ATAN(G44/F44))</f>
        <v>-0.76036165966939429</v>
      </c>
      <c r="O44" s="22">
        <f>ABS(DEGREES(N44))</f>
        <v>43.565514002618954</v>
      </c>
      <c r="P44" s="24" t="str">
        <f>TEXT(INT(O44),"00")</f>
        <v>43</v>
      </c>
      <c r="Q44" s="25" t="str">
        <f>TEXT((O44-P44)*60,"00")</f>
        <v>34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34</v>
      </c>
      <c r="U44" s="24" t="str">
        <f>IF(L44="",IF(G44&gt;0,"W","E"),"")</f>
        <v>W</v>
      </c>
      <c r="V44" s="44"/>
      <c r="W44" s="22">
        <f>IF(S44="due",90*(I44+K44),S44+T44/60)</f>
        <v>43.56666666666667</v>
      </c>
      <c r="X44" s="22">
        <f>IF(R44="",W44,IF(R44="N",IF(U44="E",180+W44,180-W44),IF(U44="E",360-W44,W44)))</f>
        <v>136.43333333333334</v>
      </c>
      <c r="Y44" s="22">
        <f>RADIANS(X44)</f>
        <v>2.381210876137597</v>
      </c>
      <c r="Z44" s="64"/>
      <c r="AA44" s="58">
        <f>-M44*COS(Y44)</f>
        <v>3.0699412554017469</v>
      </c>
      <c r="AB44" s="58">
        <f>-M44*SIN(Y44)</f>
        <v>-2.9200617609860005</v>
      </c>
      <c r="AC44" s="64"/>
      <c r="AD44" s="82">
        <f>$AA$40/$M$40*M44</f>
        <v>1.5351232904822587E-5</v>
      </c>
      <c r="AE44" s="82">
        <f>$AB$40/$M$40*M44</f>
        <v>-2.0694068143762713E-4</v>
      </c>
      <c r="AF44" s="22">
        <f>AA44-AD44</f>
        <v>3.069925904168842</v>
      </c>
      <c r="AG44" s="22">
        <f>AB44-AE44</f>
        <v>-2.9198548203045629</v>
      </c>
      <c r="AH44" s="64"/>
      <c r="AI44" s="25">
        <f>A44</f>
        <v>3</v>
      </c>
      <c r="AJ44" s="82">
        <f t="shared" si="1"/>
        <v>721317.91145386058</v>
      </c>
      <c r="AK44" s="82">
        <f t="shared" si="1"/>
        <v>459020.81953976554</v>
      </c>
      <c r="AL44" s="66"/>
      <c r="AM44" s="9" t="str">
        <f>IF(A45=0,A44&amp;" - 1",A44&amp;" - "&amp;A45)</f>
        <v>3 - 4</v>
      </c>
      <c r="AN44" s="18">
        <f>AN43+F43+F44</f>
        <v>95.509999999892898</v>
      </c>
      <c r="AO44" s="18">
        <f>AN44*G44</f>
        <v>278.88919999813061</v>
      </c>
      <c r="AP44" s="9" t="str">
        <f>D44&amp;","&amp;C44</f>
        <v>459020.82,721317.9</v>
      </c>
    </row>
    <row r="45" spans="1:44" s="46" customFormat="1">
      <c r="A45" s="20">
        <f t="shared" ref="A45:A46" si="2">A44+1</f>
        <v>4</v>
      </c>
      <c r="B45" s="44"/>
      <c r="C45" s="60">
        <v>721320.97</v>
      </c>
      <c r="D45" s="60">
        <v>459017.9</v>
      </c>
      <c r="E45" s="79"/>
      <c r="F45" s="72">
        <f t="shared" ref="F45:F46" si="3">IF(C46=0,C45-$C$42,C45-C46)</f>
        <v>-47</v>
      </c>
      <c r="G45" s="72">
        <f t="shared" ref="G45:G46" si="4">IF(D46=0,D45-$D$42,D45-D46)</f>
        <v>-1.2199999999720603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47.015831376249551</v>
      </c>
      <c r="N45" s="22">
        <f t="shared" ref="N45:N46" si="11">IF(F45=0,,ATAN(G45/F45))</f>
        <v>2.5951619215912151E-2</v>
      </c>
      <c r="O45" s="22">
        <f t="shared" ref="O45:O46" si="12">ABS(DEGREES(N45))</f>
        <v>1.486918252602373</v>
      </c>
      <c r="P45" s="24" t="str">
        <f t="shared" ref="P45:P46" si="13">TEXT(INT(O45),"00")</f>
        <v>01</v>
      </c>
      <c r="Q45" s="25" t="str">
        <f t="shared" ref="Q45:Q46" si="14">TEXT((O45-P45)*60,"00")</f>
        <v>29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1.4833333333333334</v>
      </c>
      <c r="X45" s="22">
        <f t="shared" ref="X45:X46" si="20">IF(R45="",W45,IF(R45="N",IF(U45="E",180+W45,180-W45),IF(U45="E",360-W45,W45)))</f>
        <v>181.48333333333332</v>
      </c>
      <c r="Y45" s="22">
        <f t="shared" ref="Y45:Y46" si="21">RADIANS(X45)</f>
        <v>3.1674817041610424</v>
      </c>
      <c r="Z45" s="64"/>
      <c r="AA45" s="58">
        <f t="shared" ref="AA45:AA46" si="22">-M45*COS(Y45)</f>
        <v>47.000076241747806</v>
      </c>
      <c r="AB45" s="58">
        <f t="shared" ref="AB45:AB46" si="23">-M45*SIN(Y45)</f>
        <v>1.2170592712867669</v>
      </c>
      <c r="AC45" s="64"/>
      <c r="AD45" s="82">
        <f t="shared" ref="AD45:AD46" si="24">$AA$40/$M$40*M45</f>
        <v>1.7034893721948015E-4</v>
      </c>
      <c r="AE45" s="82">
        <f t="shared" ref="AE45:AE46" si="25">$AB$40/$M$40*M45</f>
        <v>-2.2963709409490056E-3</v>
      </c>
      <c r="AF45" s="22">
        <f t="shared" ref="AF45:AF46" si="26">AA45-AD45</f>
        <v>46.999905892810588</v>
      </c>
      <c r="AG45" s="22">
        <f t="shared" ref="AG45:AG46" si="27">AB45-AE45</f>
        <v>1.2193556422277159</v>
      </c>
      <c r="AH45" s="64"/>
      <c r="AI45" s="25">
        <f t="shared" ref="AI45:AI46" si="28">A45</f>
        <v>4</v>
      </c>
      <c r="AJ45" s="82">
        <f t="shared" ref="AJ45:AJ46" si="29">AJ44+AF44</f>
        <v>721320.98137976474</v>
      </c>
      <c r="AK45" s="82">
        <f t="shared" ref="AK45:AK46" si="30">AK44+AG44</f>
        <v>459017.89968494524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45.439999999944121</v>
      </c>
      <c r="AO45" s="18">
        <f t="shared" ref="AO45:AO46" si="33">AN45*G45</f>
        <v>-55.436799998662245</v>
      </c>
      <c r="AP45" s="9" t="str">
        <f t="shared" ref="AP45:AP46" si="34">D45&amp;","&amp;C45</f>
        <v>459017.9,721320.97</v>
      </c>
    </row>
    <row r="46" spans="1:44" s="46" customFormat="1">
      <c r="A46" s="20">
        <f t="shared" si="2"/>
        <v>5</v>
      </c>
      <c r="B46" s="44"/>
      <c r="C46" s="60">
        <v>721367.97</v>
      </c>
      <c r="D46" s="60">
        <v>459019.12</v>
      </c>
      <c r="E46" s="79"/>
      <c r="F46" s="72">
        <f t="shared" si="3"/>
        <v>0.78000000002793968</v>
      </c>
      <c r="G46" s="72">
        <f t="shared" si="4"/>
        <v>-29.989999999990687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30.000141666323593</v>
      </c>
      <c r="N46" s="22">
        <f t="shared" si="11"/>
        <v>-1.5447935193875899</v>
      </c>
      <c r="O46" s="22">
        <f t="shared" si="12"/>
        <v>88.510148880069821</v>
      </c>
      <c r="P46" s="24" t="str">
        <f t="shared" si="13"/>
        <v>88</v>
      </c>
      <c r="Q46" s="25" t="str">
        <f t="shared" si="14"/>
        <v>31</v>
      </c>
      <c r="R46" s="23" t="str">
        <f t="shared" si="15"/>
        <v>S</v>
      </c>
      <c r="S46" s="25" t="str">
        <f t="shared" si="16"/>
        <v>88</v>
      </c>
      <c r="T46" s="25" t="str">
        <f t="shared" si="17"/>
        <v>31</v>
      </c>
      <c r="U46" s="24" t="str">
        <f t="shared" si="18"/>
        <v>E</v>
      </c>
      <c r="V46" s="44"/>
      <c r="W46" s="22">
        <f t="shared" si="19"/>
        <v>88.516666666666666</v>
      </c>
      <c r="X46" s="22">
        <f t="shared" si="20"/>
        <v>271.48333333333335</v>
      </c>
      <c r="Y46" s="22">
        <f t="shared" si="21"/>
        <v>4.7382780309559394</v>
      </c>
      <c r="Z46" s="64"/>
      <c r="AA46" s="58">
        <f t="shared" si="22"/>
        <v>-0.77658842747509993</v>
      </c>
      <c r="AB46" s="58">
        <f t="shared" si="23"/>
        <v>29.990088536278058</v>
      </c>
      <c r="AC46" s="64"/>
      <c r="AD46" s="82">
        <f t="shared" si="24"/>
        <v>1.0869726429795043E-4</v>
      </c>
      <c r="AE46" s="82">
        <f t="shared" si="25"/>
        <v>-1.4652820450113339E-3</v>
      </c>
      <c r="AF46" s="22">
        <f t="shared" si="26"/>
        <v>-0.77669712473939789</v>
      </c>
      <c r="AG46" s="22">
        <f t="shared" si="27"/>
        <v>29.991553818323069</v>
      </c>
      <c r="AH46" s="64"/>
      <c r="AI46" s="25">
        <f t="shared" si="28"/>
        <v>5</v>
      </c>
      <c r="AJ46" s="82">
        <f t="shared" si="29"/>
        <v>721367.9812856575</v>
      </c>
      <c r="AK46" s="82">
        <f t="shared" si="30"/>
        <v>459019.11904058745</v>
      </c>
      <c r="AL46" s="66"/>
      <c r="AM46" s="9" t="str">
        <f t="shared" si="31"/>
        <v>5 - 1</v>
      </c>
      <c r="AN46" s="18">
        <f t="shared" si="32"/>
        <v>-0.78000000002793968</v>
      </c>
      <c r="AO46" s="18">
        <f t="shared" si="33"/>
        <v>23.392200000830648</v>
      </c>
      <c r="AP46" s="9" t="str">
        <f t="shared" si="34"/>
        <v>459019.12,721367.97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17" workbookViewId="0">
      <selection activeCell="C47" sqref="C47"/>
    </sheetView>
  </sheetViews>
  <sheetFormatPr defaultRowHeight="12.75"/>
  <cols>
    <col min="1" max="1" width="15.7109375" style="5" customWidth="1"/>
    <col min="2" max="2" width="2.7109375" style="5" customWidth="1"/>
    <col min="3" max="3" width="18.7109375" style="5" customWidth="1"/>
    <col min="4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30" t="s">
        <v>83</v>
      </c>
      <c r="D16" s="13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77</v>
      </c>
      <c r="B22" s="132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3001.0123999988077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1500.5061999994039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4.4408920985006262E-15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3.60363540132076E+16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36000000000000000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3.6E+16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160.03355979602497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-4.4408920985006262E-15</v>
      </c>
      <c r="AC40" s="91"/>
      <c r="AD40" s="91">
        <f>SUM(AD42:AD65536)</f>
        <v>0</v>
      </c>
      <c r="AE40" s="91">
        <f>SUM(AE42:AE65536)</f>
        <v>-4.4408920985006262E-15</v>
      </c>
      <c r="AF40" s="91">
        <f>SUM(AF42:AF65536)</f>
        <v>0</v>
      </c>
      <c r="AG40" s="91">
        <f>SUM(AG42:AG65536)</f>
        <v>-3.1086244689504383E-15</v>
      </c>
      <c r="AH40" s="92"/>
      <c r="AI40" s="93">
        <v>1</v>
      </c>
      <c r="AJ40" s="92">
        <f>AJ44+AF44</f>
        <v>721317.2047110144</v>
      </c>
      <c r="AK40" s="92">
        <f>AK44+AG44</f>
        <v>459047.81585577212</v>
      </c>
      <c r="AL40" s="92"/>
      <c r="AM40" s="51"/>
      <c r="AN40" s="57"/>
      <c r="AO40" s="52"/>
      <c r="AP40" s="103"/>
    </row>
    <row r="41" spans="1:44">
      <c r="A41" s="34" t="str">
        <f>IF(A22=0, " ",  A22)</f>
        <v>BBLM1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-138.56999999994878</v>
      </c>
      <c r="G41" s="72">
        <f>IF(D42=0,D41-$D$41,D41-D42)</f>
        <v>3401.109999999986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3403.9316792497307</v>
      </c>
      <c r="N41" s="36">
        <f>IF(F41=0,,ATAN(G41/F41))</f>
        <v>-1.5300762669267143</v>
      </c>
      <c r="O41" s="36">
        <f>ABS(DEGREES(N41))</f>
        <v>87.666912428033115</v>
      </c>
      <c r="P41" s="37" t="str">
        <f>TEXT(INT(O41),"00")</f>
        <v>87</v>
      </c>
      <c r="Q41" s="38" t="str">
        <f>TEXT((O41-P41)*60,"00")</f>
        <v>40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87.666666666666671</v>
      </c>
      <c r="X41" s="22">
        <f>IF(R41="",W41,IF(R41="N",IF(U41="E",180+W41,180-W41),IF(U41="E",360-W41,W41)))</f>
        <v>92.333333333333329</v>
      </c>
      <c r="Y41" s="22">
        <f>RADIANS(X41)</f>
        <v>1.6115206760080976</v>
      </c>
      <c r="Z41" s="64"/>
      <c r="AA41" s="58">
        <f>-M41*COS(Y41)</f>
        <v>138.58458853291009</v>
      </c>
      <c r="AB41" s="58">
        <f>-M41*SIN(Y41)</f>
        <v>-3401.1094055941594</v>
      </c>
      <c r="AC41" s="64"/>
      <c r="AD41" s="22">
        <v>0</v>
      </c>
      <c r="AE41" s="22">
        <v>0</v>
      </c>
      <c r="AF41" s="22">
        <f t="shared" ref="AF41:AG43" si="0">AA41-AD41</f>
        <v>138.58458853291009</v>
      </c>
      <c r="AG41" s="22">
        <f t="shared" si="0"/>
        <v>-3401.1094055941594</v>
      </c>
      <c r="AH41" s="63"/>
      <c r="AI41" s="36" t="str">
        <f>A41</f>
        <v>BBLM1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BBLM1 - 1</v>
      </c>
      <c r="AN41" s="42"/>
      <c r="AO41" s="43"/>
      <c r="AP41" s="9"/>
    </row>
    <row r="42" spans="1:44">
      <c r="A42" s="20">
        <v>1</v>
      </c>
      <c r="B42" s="44"/>
      <c r="C42" s="60">
        <v>721367.19</v>
      </c>
      <c r="D42" s="60">
        <v>459049.11</v>
      </c>
      <c r="E42" s="79"/>
      <c r="F42" s="72">
        <f>IF(C43=0,C42-$C$42,C42-C43)</f>
        <v>0.77999999991152436</v>
      </c>
      <c r="G42" s="72">
        <f>IF(D43=0,D42-$D$42,D42-D43)</f>
        <v>-29.989999999990687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30.000141666320566</v>
      </c>
      <c r="N42" s="36">
        <f>IF(F42=0,,ATAN(G42/F42))</f>
        <v>-1.544793519391469</v>
      </c>
      <c r="O42" s="36">
        <f>ABS(DEGREES(N42))</f>
        <v>88.510148880292064</v>
      </c>
      <c r="P42" s="37" t="str">
        <f>TEXT(INT(O42),"00")</f>
        <v>88</v>
      </c>
      <c r="Q42" s="38" t="str">
        <f>TEXT((O42-P42)*60,"00")</f>
        <v>31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31</v>
      </c>
      <c r="U42" s="40" t="str">
        <f>IF(L42="",IF(G42&gt;0,"W","E"),"")</f>
        <v>E</v>
      </c>
      <c r="V42" s="44"/>
      <c r="W42" s="22">
        <f>IF(S42="due",90*(I42+K42),S42+T42/60)</f>
        <v>88.516666666666666</v>
      </c>
      <c r="X42" s="22">
        <f>IF(R42="",W42,IF(R42="N",IF(U42="E",180+W42,180-W42),IF(U42="E",360-W42,W42)))</f>
        <v>271.48333333333335</v>
      </c>
      <c r="Y42" s="22">
        <f>RADIANS(X42)</f>
        <v>4.7382780309559394</v>
      </c>
      <c r="Z42" s="64"/>
      <c r="AA42" s="58">
        <f>-M42*COS(Y42)</f>
        <v>-0.77658842747502166</v>
      </c>
      <c r="AB42" s="58">
        <f>-M42*SIN(Y42)</f>
        <v>29.990088536275032</v>
      </c>
      <c r="AC42" s="64"/>
      <c r="AD42" s="82">
        <f>$AA$40/$M$40*M42</f>
        <v>0</v>
      </c>
      <c r="AE42" s="82">
        <f>$AB$40/$M$40*M42</f>
        <v>-8.3249658540165528E-16</v>
      </c>
      <c r="AF42" s="22">
        <f t="shared" si="0"/>
        <v>-0.77658842747502166</v>
      </c>
      <c r="AG42" s="22">
        <f t="shared" si="0"/>
        <v>29.990088536275032</v>
      </c>
      <c r="AH42" s="63"/>
      <c r="AI42" s="38">
        <f>A42</f>
        <v>1</v>
      </c>
      <c r="AJ42" s="82">
        <f t="shared" ref="AJ42:AK44" si="1">AJ41+AF41</f>
        <v>721367.20458853291</v>
      </c>
      <c r="AK42" s="82">
        <f t="shared" si="1"/>
        <v>459049.11059440579</v>
      </c>
      <c r="AL42" s="66"/>
      <c r="AM42" s="9" t="str">
        <f>IF(A43=0,A42&amp;" - 1",A42&amp;" - "&amp;A43)</f>
        <v>1 - 2</v>
      </c>
      <c r="AN42" s="18">
        <f>F42</f>
        <v>0.77999999991152436</v>
      </c>
      <c r="AO42" s="18">
        <f>AN42*G42</f>
        <v>-23.39219999733935</v>
      </c>
      <c r="AP42" s="9" t="str">
        <f>D42&amp;","&amp;C42</f>
        <v>459049.11,721367.19</v>
      </c>
    </row>
    <row r="43" spans="1:44">
      <c r="A43" s="20">
        <f>A42+1</f>
        <v>2</v>
      </c>
      <c r="B43" s="44"/>
      <c r="C43" s="60">
        <v>721366.41</v>
      </c>
      <c r="D43" s="60">
        <v>459079.1</v>
      </c>
      <c r="E43" s="79"/>
      <c r="F43" s="72">
        <f>IF(C44=0,C43-$C$42,C43-C44)</f>
        <v>50</v>
      </c>
      <c r="G43" s="72">
        <f>IF(D44=0,D43-$D$42,D43-D44)</f>
        <v>1.2899999999790452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50.016638231691921</v>
      </c>
      <c r="N43" s="36">
        <f>IF(F43=0,,ATAN(G43/F43))</f>
        <v>2.5794277780770026E-2</v>
      </c>
      <c r="O43" s="36">
        <f>ABS(DEGREES(N43))</f>
        <v>1.4779032524261979</v>
      </c>
      <c r="P43" s="37" t="str">
        <f>TEXT(INT(O43),"00")</f>
        <v>01</v>
      </c>
      <c r="Q43" s="38" t="str">
        <f>TEXT((O43-P43)*60,"00")</f>
        <v>29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29</v>
      </c>
      <c r="U43" s="40" t="str">
        <f>IF(L43="",IF(G43&gt;0,"W","E"),"")</f>
        <v>W</v>
      </c>
      <c r="V43" s="44"/>
      <c r="W43" s="22">
        <f>IF(S43="due",90*(I43+K43),S43+T43/60)</f>
        <v>1.4833333333333334</v>
      </c>
      <c r="X43" s="22">
        <f>IF(R43="",W43,IF(R43="N",IF(U43="E",180+W43,180-W43),IF(U43="E",360-W43,W43)))</f>
        <v>1.4833333333333334</v>
      </c>
      <c r="Y43" s="22">
        <f>RADIANS(X43)</f>
        <v>2.5889050571249222E-2</v>
      </c>
      <c r="Z43" s="64"/>
      <c r="AA43" s="58">
        <f>-M43*COS(Y43)</f>
        <v>-49.999877518553419</v>
      </c>
      <c r="AB43" s="58">
        <f>-M43*SIN(Y43)</f>
        <v>-1.2947386337025975</v>
      </c>
      <c r="AC43" s="64"/>
      <c r="AD43" s="82">
        <f>$AA$40/$M$40*M43</f>
        <v>0</v>
      </c>
      <c r="AE43" s="82">
        <f>$AB$40/$M$40*M43</f>
        <v>-1.3879494638486578E-15</v>
      </c>
      <c r="AF43" s="22">
        <f t="shared" si="0"/>
        <v>-49.999877518553419</v>
      </c>
      <c r="AG43" s="22">
        <f t="shared" si="0"/>
        <v>-1.2947386337025961</v>
      </c>
      <c r="AH43" s="64"/>
      <c r="AI43" s="25">
        <f>A43</f>
        <v>2</v>
      </c>
      <c r="AJ43" s="82">
        <f t="shared" si="1"/>
        <v>721366.42800010543</v>
      </c>
      <c r="AK43" s="82">
        <f t="shared" si="1"/>
        <v>459079.10068294208</v>
      </c>
      <c r="AL43" s="66"/>
      <c r="AM43" s="9" t="str">
        <f>IF(A44=0,A43&amp;" - 1",A43&amp;" - "&amp;A44)</f>
        <v>2 - 3</v>
      </c>
      <c r="AN43" s="18">
        <f>AN42+F42+F43</f>
        <v>51.559999999823049</v>
      </c>
      <c r="AO43" s="18">
        <f>AN43*G43</f>
        <v>66.512399998691308</v>
      </c>
      <c r="AP43" s="9" t="str">
        <f>D43&amp;","&amp;C43</f>
        <v>459079.1,721366.41</v>
      </c>
    </row>
    <row r="44" spans="1:44" s="46" customFormat="1">
      <c r="A44" s="20">
        <f>A43+1</f>
        <v>3</v>
      </c>
      <c r="B44" s="44"/>
      <c r="C44" s="60">
        <v>721316.41</v>
      </c>
      <c r="D44" s="60">
        <v>459077.81</v>
      </c>
      <c r="E44" s="79"/>
      <c r="F44" s="72">
        <f>IF(C45=0,C44-$C$42,C44-C45)</f>
        <v>-0.77999999991152436</v>
      </c>
      <c r="G44" s="72">
        <f>IF(D45=0,D44-$D$42,D44-D45)</f>
        <v>29.989999999990687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30.000141666320566</v>
      </c>
      <c r="N44" s="22">
        <f>IF(F44=0,,ATAN(G44/F44))</f>
        <v>-1.544793519391469</v>
      </c>
      <c r="O44" s="22">
        <f>ABS(DEGREES(N44))</f>
        <v>88.510148880292064</v>
      </c>
      <c r="P44" s="24" t="str">
        <f>TEXT(INT(O44),"00")</f>
        <v>88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31</v>
      </c>
      <c r="U44" s="24" t="str">
        <f>IF(L44="",IF(G44&gt;0,"W","E"),"")</f>
        <v>W</v>
      </c>
      <c r="V44" s="44"/>
      <c r="W44" s="22">
        <f>IF(S44="due",90*(I44+K44),S44+T44/60)</f>
        <v>88.516666666666666</v>
      </c>
      <c r="X44" s="22">
        <f>IF(R44="",W44,IF(R44="N",IF(U44="E",180+W44,180-W44),IF(U44="E",360-W44,W44)))</f>
        <v>91.483333333333334</v>
      </c>
      <c r="Y44" s="22">
        <f>RADIANS(X44)</f>
        <v>1.5966853773661458</v>
      </c>
      <c r="Z44" s="64"/>
      <c r="AA44" s="58">
        <f>-M44*COS(Y44)</f>
        <v>0.776588427475012</v>
      </c>
      <c r="AB44" s="58">
        <f>-M44*SIN(Y44)</f>
        <v>-29.990088536275032</v>
      </c>
      <c r="AC44" s="64"/>
      <c r="AD44" s="82">
        <f>$AA$40/$M$40*M44</f>
        <v>0</v>
      </c>
      <c r="AE44" s="82">
        <f>$AB$40/$M$40*M44</f>
        <v>-8.3249658540165528E-16</v>
      </c>
      <c r="AF44" s="22">
        <f>AA44-AD44</f>
        <v>0.776588427475012</v>
      </c>
      <c r="AG44" s="22">
        <f>AB44-AE44</f>
        <v>-29.990088536275032</v>
      </c>
      <c r="AH44" s="64"/>
      <c r="AI44" s="25">
        <f>A44</f>
        <v>3</v>
      </c>
      <c r="AJ44" s="82">
        <f t="shared" si="1"/>
        <v>721316.42812258692</v>
      </c>
      <c r="AK44" s="82">
        <f t="shared" si="1"/>
        <v>459077.80594430841</v>
      </c>
      <c r="AL44" s="66"/>
      <c r="AM44" s="9" t="str">
        <f>IF(A45=0,A44&amp;" - 1",A44&amp;" - "&amp;A45)</f>
        <v>3 - 4</v>
      </c>
      <c r="AN44" s="18">
        <f>AN43+F43+F44</f>
        <v>100.77999999991152</v>
      </c>
      <c r="AO44" s="18">
        <f>AN44*G44</f>
        <v>3022.3921999964082</v>
      </c>
      <c r="AP44" s="9" t="str">
        <f>D44&amp;","&amp;C44</f>
        <v>459077.81,721316.41</v>
      </c>
    </row>
    <row r="45" spans="1:44" s="46" customFormat="1">
      <c r="A45" s="20">
        <f>A44+1</f>
        <v>4</v>
      </c>
      <c r="B45" s="44"/>
      <c r="C45" s="60">
        <v>721317.19</v>
      </c>
      <c r="D45" s="60">
        <v>459047.82</v>
      </c>
      <c r="E45" s="79"/>
      <c r="F45" s="72">
        <f>IF(C46=0,C45-$C$42,C45-C46)</f>
        <v>-50</v>
      </c>
      <c r="G45" s="72">
        <f>IF(D46=0,D45-$D$42,D45-D46)</f>
        <v>-1.2899999999790452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50.016638231691921</v>
      </c>
      <c r="N45" s="22">
        <f>IF(F45=0,,ATAN(G45/F45))</f>
        <v>2.5794277780770026E-2</v>
      </c>
      <c r="O45" s="22">
        <f>ABS(DEGREES(N45))</f>
        <v>1.4779032524261979</v>
      </c>
      <c r="P45" s="24" t="str">
        <f>TEXT(INT(O45),"00")</f>
        <v>01</v>
      </c>
      <c r="Q45" s="25" t="str">
        <f>TEXT((O45-P45)*60,"00")</f>
        <v>29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29</v>
      </c>
      <c r="U45" s="24" t="str">
        <f>IF(L45="",IF(G45&gt;0,"W","E"),"")</f>
        <v>E</v>
      </c>
      <c r="V45" s="44"/>
      <c r="W45" s="22">
        <f>IF(S45="due",90*(I45+K45),S45+T45/60)</f>
        <v>1.4833333333333334</v>
      </c>
      <c r="X45" s="22">
        <f>IF(R45="",W45,IF(R45="N",IF(U45="E",180+W45,180-W45),IF(U45="E",360-W45,W45)))</f>
        <v>181.48333333333332</v>
      </c>
      <c r="Y45" s="22">
        <f>RADIANS(X45)</f>
        <v>3.1674817041610424</v>
      </c>
      <c r="Z45" s="64"/>
      <c r="AA45" s="58">
        <f>-M45*COS(Y45)</f>
        <v>49.999877518553419</v>
      </c>
      <c r="AB45" s="58">
        <f>-M45*SIN(Y45)</f>
        <v>1.2947386337025923</v>
      </c>
      <c r="AC45" s="64"/>
      <c r="AD45" s="82">
        <f>$AA$40/$M$40*M45</f>
        <v>0</v>
      </c>
      <c r="AE45" s="82">
        <f>$AB$40/$M$40*M45</f>
        <v>-1.3879494638486578E-15</v>
      </c>
      <c r="AF45" s="22">
        <f>AA45-AD45</f>
        <v>49.999877518553419</v>
      </c>
      <c r="AG45" s="22">
        <f>AB45-AE45</f>
        <v>1.2947386337025937</v>
      </c>
      <c r="AH45" s="64"/>
      <c r="AI45" s="25">
        <f>A45</f>
        <v>4</v>
      </c>
      <c r="AJ45" s="82">
        <f t="shared" ref="AJ45" si="2">AJ44+AF44</f>
        <v>721317.2047110144</v>
      </c>
      <c r="AK45" s="82">
        <f t="shared" ref="AK45" si="3">AK44+AG44</f>
        <v>459047.81585577212</v>
      </c>
      <c r="AL45" s="66"/>
      <c r="AM45" s="9" t="str">
        <f>IF(A46=0,A45&amp;" - 1",A45&amp;" - "&amp;A46)</f>
        <v>4 - 1</v>
      </c>
      <c r="AN45" s="18">
        <f>AN44+F44+F45</f>
        <v>50</v>
      </c>
      <c r="AO45" s="18">
        <f>AN45*G45</f>
        <v>-64.499999998952262</v>
      </c>
      <c r="AP45" s="9" t="str">
        <f>D45&amp;","&amp;C45</f>
        <v>459047.82,721317.19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C10" sqref="C10:D1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100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87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2991.8398000038901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1495.9199000019451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5.3876409444227223E-3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29376.905004363347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158.27221622192474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-4.7839160660458901E-3</v>
      </c>
      <c r="AB40" s="91">
        <f>SUM(AB42:AB65536)</f>
        <v>-2.4780682030662859E-3</v>
      </c>
      <c r="AC40" s="91"/>
      <c r="AD40" s="91">
        <f>SUM(AD42:AD65536)</f>
        <v>-4.7839160660458901E-3</v>
      </c>
      <c r="AE40" s="91">
        <f>SUM(AE42:AE65536)</f>
        <v>-2.4780682030662859E-3</v>
      </c>
      <c r="AF40" s="91">
        <f>SUM(AF42:AF65536)</f>
        <v>0</v>
      </c>
      <c r="AG40" s="91">
        <f>SUM(AG42:AG65536)</f>
        <v>-2.2204460492503131E-15</v>
      </c>
      <c r="AH40" s="92"/>
      <c r="AI40" s="93">
        <v>1</v>
      </c>
      <c r="AJ40" s="92">
        <f>AJ44+AF44</f>
        <v>721315.2816977516</v>
      </c>
      <c r="AK40" s="92">
        <f>AK44+AG44</f>
        <v>459104.78665761818</v>
      </c>
      <c r="AL40" s="92"/>
      <c r="AM40" s="51"/>
      <c r="AN40" s="57"/>
      <c r="AO40" s="52"/>
      <c r="AP40" s="103"/>
    </row>
    <row r="41" spans="1:44">
      <c r="A41" s="34" t="str">
        <f>IF(A22=0, " ",  A22)</f>
        <v>BBLM1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-137.79000000003725</v>
      </c>
      <c r="G41" s="72">
        <f>IF(D42=0,D41-$D$41,D41-D42)</f>
        <v>3371.1199999999953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3373.9348153898854</v>
      </c>
      <c r="N41" s="36">
        <f>IF(F41=0,,ATAN(G41/F41))</f>
        <v>-1.5299454097093124</v>
      </c>
      <c r="O41" s="36">
        <f>ABS(DEGREES(N41))</f>
        <v>87.659414861757156</v>
      </c>
      <c r="P41" s="37" t="str">
        <f>TEXT(INT(O41),"00")</f>
        <v>87</v>
      </c>
      <c r="Q41" s="38" t="str">
        <f>TEXT((O41-P41)*60,"00")</f>
        <v>40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40</v>
      </c>
      <c r="U41" s="40" t="str">
        <f>IF(L41="",IF(G41&gt;0,"W","E"),"")</f>
        <v>W</v>
      </c>
      <c r="V41" s="41"/>
      <c r="W41" s="22">
        <f>IF(S41="due",90*(I41+K41),S41+T41/60)</f>
        <v>87.666666666666671</v>
      </c>
      <c r="X41" s="22">
        <f>IF(R41="",W41,IF(R41="N",IF(U41="E",180+W41,180-W41),IF(U41="E",360-W41,W41)))</f>
        <v>92.333333333333329</v>
      </c>
      <c r="Y41" s="22">
        <f>RADIANS(X41)</f>
        <v>1.6115206760080976</v>
      </c>
      <c r="Z41" s="64"/>
      <c r="AA41" s="58">
        <f>-M41*COS(Y41)</f>
        <v>137.36332341156938</v>
      </c>
      <c r="AB41" s="58">
        <f>-M41*SIN(Y41)</f>
        <v>-3371.1374127853805</v>
      </c>
      <c r="AC41" s="64"/>
      <c r="AD41" s="22">
        <v>0</v>
      </c>
      <c r="AE41" s="22">
        <v>0</v>
      </c>
      <c r="AF41" s="22">
        <f t="shared" ref="AF41:AG43" si="0">AA41-AD41</f>
        <v>137.36332341156938</v>
      </c>
      <c r="AG41" s="22">
        <f t="shared" si="0"/>
        <v>-3371.1374127853805</v>
      </c>
      <c r="AH41" s="63"/>
      <c r="AI41" s="36" t="str">
        <f>A41</f>
        <v>BBLM1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BBLM1 - 1</v>
      </c>
      <c r="AN41" s="42"/>
      <c r="AO41" s="43"/>
      <c r="AP41" s="9"/>
    </row>
    <row r="42" spans="1:44">
      <c r="A42" s="20">
        <v>1</v>
      </c>
      <c r="B42" s="44"/>
      <c r="C42" s="60">
        <v>721366.41</v>
      </c>
      <c r="D42" s="60">
        <v>459079.1</v>
      </c>
      <c r="E42" s="79"/>
      <c r="F42" s="72">
        <f>IF(C43=0,C42-$C$42,C42-C43)</f>
        <v>0.7900000000372529</v>
      </c>
      <c r="G42" s="72">
        <f>IF(D43=0,D42-$D$42,D42-D43)</f>
        <v>-29.990000000048894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30.000403330671933</v>
      </c>
      <c r="N42" s="36">
        <f>IF(F42=0,,ATAN(G42/F42))</f>
        <v>-1.5444603032123563</v>
      </c>
      <c r="O42" s="36">
        <f>ABS(DEGREES(N42))</f>
        <v>88.49105699956344</v>
      </c>
      <c r="P42" s="37" t="str">
        <f>TEXT(INT(O42),"00")</f>
        <v>88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29</v>
      </c>
      <c r="U42" s="40" t="str">
        <f>IF(L42="",IF(G42&gt;0,"W","E"),"")</f>
        <v>E</v>
      </c>
      <c r="V42" s="44"/>
      <c r="W42" s="22">
        <f>IF(S42="due",90*(I42+K42),S42+T42/60)</f>
        <v>88.483333333333334</v>
      </c>
      <c r="X42" s="22">
        <f>IF(R42="",W42,IF(R42="N",IF(U42="E",180+W42,180-W42),IF(U42="E",360-W42,W42)))</f>
        <v>271.51666666666665</v>
      </c>
      <c r="Y42" s="22">
        <f>RADIANS(X42)</f>
        <v>4.7388598073732702</v>
      </c>
      <c r="Z42" s="64"/>
      <c r="AA42" s="58">
        <f>-M42*COS(Y42)</f>
        <v>-0.79404274699423305</v>
      </c>
      <c r="AB42" s="58">
        <f>-M42*SIN(Y42)</f>
        <v>29.989893232869928</v>
      </c>
      <c r="AC42" s="64"/>
      <c r="AD42" s="82">
        <f>$AA$40/$M$40*M42</f>
        <v>-9.0678841117773515E-4</v>
      </c>
      <c r="AE42" s="82">
        <f>$AB$40/$M$40*M42</f>
        <v>-4.6971633649623215E-4</v>
      </c>
      <c r="AF42" s="22">
        <f t="shared" si="0"/>
        <v>-0.7931359585830553</v>
      </c>
      <c r="AG42" s="22">
        <f t="shared" si="0"/>
        <v>29.990362949206425</v>
      </c>
      <c r="AH42" s="63"/>
      <c r="AI42" s="38">
        <f>A42</f>
        <v>1</v>
      </c>
      <c r="AJ42" s="82">
        <f t="shared" ref="AJ42:AK44" si="1">AJ41+AF41</f>
        <v>721365.98332341155</v>
      </c>
      <c r="AK42" s="82">
        <f t="shared" si="1"/>
        <v>459079.08258721459</v>
      </c>
      <c r="AL42" s="66"/>
      <c r="AM42" s="9" t="str">
        <f>IF(A43=0,A42&amp;" - 1",A42&amp;" - "&amp;A43)</f>
        <v>1 - 2</v>
      </c>
      <c r="AN42" s="18">
        <f>F42</f>
        <v>0.7900000000372529</v>
      </c>
      <c r="AO42" s="18">
        <f>AN42*G42</f>
        <v>-23.69210000115584</v>
      </c>
      <c r="AP42" s="9" t="str">
        <f>D42&amp;","&amp;C42</f>
        <v>459079.1,721366.41</v>
      </c>
    </row>
    <row r="43" spans="1:44">
      <c r="A43" s="20">
        <f>A42+1</f>
        <v>2</v>
      </c>
      <c r="B43" s="44"/>
      <c r="C43" s="60">
        <v>721365.62</v>
      </c>
      <c r="D43" s="60">
        <v>459109.09</v>
      </c>
      <c r="E43" s="79"/>
      <c r="F43" s="72">
        <f>IF(C44=0,C43-$C$42,C43-C44)</f>
        <v>47</v>
      </c>
      <c r="G43" s="72">
        <f>IF(D44=0,D43-$D$42,D43-D44)</f>
        <v>1.220000000030268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47.015831376251064</v>
      </c>
      <c r="N43" s="36">
        <f>IF(F43=0,,ATAN(G43/F43))</f>
        <v>2.5951619217149776E-2</v>
      </c>
      <c r="O43" s="36">
        <f>ABS(DEGREES(N43))</f>
        <v>1.4869182526732836</v>
      </c>
      <c r="P43" s="37" t="str">
        <f>TEXT(INT(O43),"00")</f>
        <v>01</v>
      </c>
      <c r="Q43" s="38" t="str">
        <f>TEXT((O43-P43)*60,"00")</f>
        <v>29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29</v>
      </c>
      <c r="U43" s="40" t="str">
        <f>IF(L43="",IF(G43&gt;0,"W","E"),"")</f>
        <v>W</v>
      </c>
      <c r="V43" s="44"/>
      <c r="W43" s="22">
        <f>IF(S43="due",90*(I43+K43),S43+T43/60)</f>
        <v>1.4833333333333334</v>
      </c>
      <c r="X43" s="22">
        <f>IF(R43="",W43,IF(R43="N",IF(U43="E",180+W43,180-W43),IF(U43="E",360-W43,W43)))</f>
        <v>1.4833333333333334</v>
      </c>
      <c r="Y43" s="22">
        <f>RADIANS(X43)</f>
        <v>2.5889050571249222E-2</v>
      </c>
      <c r="Z43" s="64"/>
      <c r="AA43" s="58">
        <f>-M43*COS(Y43)</f>
        <v>-47.000076241749319</v>
      </c>
      <c r="AB43" s="58">
        <f>-M43*SIN(Y43)</f>
        <v>-1.2170592712868109</v>
      </c>
      <c r="AC43" s="64"/>
      <c r="AD43" s="82">
        <f>$AA$40/$M$40*M43</f>
        <v>-1.4210945954277652E-3</v>
      </c>
      <c r="AE43" s="82">
        <f>$AB$40/$M$40*M43</f>
        <v>-7.3612690562725931E-4</v>
      </c>
      <c r="AF43" s="22">
        <f t="shared" si="0"/>
        <v>-46.99865514715389</v>
      </c>
      <c r="AG43" s="22">
        <f t="shared" si="0"/>
        <v>-1.2163231443811837</v>
      </c>
      <c r="AH43" s="64"/>
      <c r="AI43" s="25">
        <f>A43</f>
        <v>2</v>
      </c>
      <c r="AJ43" s="82">
        <f t="shared" si="1"/>
        <v>721365.19018745294</v>
      </c>
      <c r="AK43" s="82">
        <f t="shared" si="1"/>
        <v>459109.0729501638</v>
      </c>
      <c r="AL43" s="66"/>
      <c r="AM43" s="9" t="str">
        <f>IF(A44=0,A43&amp;" - 1",A43&amp;" - "&amp;A44)</f>
        <v>2 - 3</v>
      </c>
      <c r="AN43" s="18">
        <f>AN42+F42+F43</f>
        <v>48.580000000074506</v>
      </c>
      <c r="AO43" s="18">
        <f>AN43*G43</f>
        <v>59.267600001561313</v>
      </c>
      <c r="AP43" s="9" t="str">
        <f>D43&amp;","&amp;C43</f>
        <v>459109.09,721365.62</v>
      </c>
    </row>
    <row r="44" spans="1:44" s="46" customFormat="1">
      <c r="A44" s="20">
        <f>A43+1</f>
        <v>3</v>
      </c>
      <c r="B44" s="44"/>
      <c r="C44" s="60">
        <v>721318.62</v>
      </c>
      <c r="D44" s="60">
        <v>459107.87</v>
      </c>
      <c r="E44" s="79"/>
      <c r="F44" s="72">
        <f>IF(C45=0,C44-$C$42,C44-C45)</f>
        <v>2.9100000000325963</v>
      </c>
      <c r="G44" s="72">
        <f>IF(D45=0,D44-$D$42,D44-D45)</f>
        <v>3.0700000000069849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4.2300118203419474</v>
      </c>
      <c r="N44" s="22">
        <f>IF(F44=0,,ATAN(G44/F44))</f>
        <v>0.81214763435547344</v>
      </c>
      <c r="O44" s="22">
        <f>ABS(DEGREES(N44))</f>
        <v>46.532631790102606</v>
      </c>
      <c r="P44" s="24" t="str">
        <f>TEXT(INT(O44),"00")</f>
        <v>46</v>
      </c>
      <c r="Q44" s="25" t="str">
        <f>TEXT((O44-P44)*60,"00")</f>
        <v>32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32</v>
      </c>
      <c r="U44" s="24" t="str">
        <f>IF(L44="",IF(G44&gt;0,"W","E"),"")</f>
        <v>W</v>
      </c>
      <c r="V44" s="44"/>
      <c r="W44" s="22">
        <f>IF(S44="due",90*(I44+K44),S44+T44/60)</f>
        <v>46.533333333333331</v>
      </c>
      <c r="X44" s="22">
        <f>IF(R44="",W44,IF(R44="N",IF(U44="E",180+W44,180-W44),IF(U44="E",360-W44,W44)))</f>
        <v>46.533333333333331</v>
      </c>
      <c r="Y44" s="22">
        <f>RADIANS(X44)</f>
        <v>0.81215987859469463</v>
      </c>
      <c r="Z44" s="64"/>
      <c r="AA44" s="58">
        <f>-M44*COS(Y44)</f>
        <v>-2.9099624100000527</v>
      </c>
      <c r="AB44" s="58">
        <f>-M44*SIN(Y44)</f>
        <v>-3.0700356305129883</v>
      </c>
      <c r="AC44" s="64"/>
      <c r="AD44" s="82">
        <f>$AA$40/$M$40*M44</f>
        <v>-1.2785580432211487E-4</v>
      </c>
      <c r="AE44" s="82">
        <f>$AB$40/$M$40*M44</f>
        <v>-6.6229298109315654E-5</v>
      </c>
      <c r="AF44" s="22">
        <f>AA44-AD44</f>
        <v>-2.9098345541957307</v>
      </c>
      <c r="AG44" s="22">
        <f>AB44-AE44</f>
        <v>-3.069969401214879</v>
      </c>
      <c r="AH44" s="64"/>
      <c r="AI44" s="25">
        <f>A44</f>
        <v>3</v>
      </c>
      <c r="AJ44" s="82">
        <f t="shared" si="1"/>
        <v>721318.19153230579</v>
      </c>
      <c r="AK44" s="82">
        <f t="shared" si="1"/>
        <v>459107.85662701941</v>
      </c>
      <c r="AL44" s="66"/>
      <c r="AM44" s="9" t="str">
        <f>IF(A45=0,A44&amp;" - 1",A44&amp;" - "&amp;A45)</f>
        <v>3 - 4</v>
      </c>
      <c r="AN44" s="18">
        <f>AN43+F43+F44</f>
        <v>98.490000000107102</v>
      </c>
      <c r="AO44" s="18">
        <f>AN44*G44</f>
        <v>302.36430000101677</v>
      </c>
      <c r="AP44" s="9" t="str">
        <f>D44&amp;","&amp;C44</f>
        <v>459107.87,721318.62</v>
      </c>
    </row>
    <row r="45" spans="1:44" s="46" customFormat="1">
      <c r="A45" s="20">
        <f t="shared" ref="A45:A46" si="2">A44+1</f>
        <v>4</v>
      </c>
      <c r="B45" s="44"/>
      <c r="C45" s="60">
        <v>721315.71</v>
      </c>
      <c r="D45" s="60">
        <v>459104.8</v>
      </c>
      <c r="E45" s="79"/>
      <c r="F45" s="72">
        <f t="shared" ref="F45:F46" si="3">IF(C46=0,C45-$C$42,C45-C46)</f>
        <v>-0.70000000006984919</v>
      </c>
      <c r="G45" s="72">
        <f t="shared" ref="G45:G46" si="4">IF(D46=0,D45-$D$42,D45-D46)</f>
        <v>27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27.00907254979515</v>
      </c>
      <c r="N45" s="22">
        <f t="shared" ref="N45:N46" si="11">IF(F45=0,,ATAN(G45/F45))</f>
        <v>-1.5448762072600104</v>
      </c>
      <c r="O45" s="22">
        <f t="shared" ref="O45:O46" si="12">ABS(DEGREES(N45))</f>
        <v>88.514886546176427</v>
      </c>
      <c r="P45" s="24" t="str">
        <f t="shared" ref="P45:P46" si="13">TEXT(INT(O45),"00")</f>
        <v>88</v>
      </c>
      <c r="Q45" s="25" t="str">
        <f t="shared" ref="Q45:Q46" si="14">TEXT((O45-P45)*60,"00")</f>
        <v>31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88.516666666666666</v>
      </c>
      <c r="X45" s="22">
        <f t="shared" ref="X45:X46" si="20">IF(R45="",W45,IF(R45="N",IF(U45="E",180+W45,180-W45),IF(U45="E",360-W45,W45)))</f>
        <v>91.483333333333334</v>
      </c>
      <c r="Y45" s="22">
        <f t="shared" ref="Y45:Y46" si="21">RADIANS(X45)</f>
        <v>1.5966853773661458</v>
      </c>
      <c r="Z45" s="64"/>
      <c r="AA45" s="58">
        <f t="shared" ref="AA45:AA46" si="22">-M45*COS(Y45)</f>
        <v>0.69916113771393551</v>
      </c>
      <c r="AB45" s="58">
        <f t="shared" ref="AB45:AB46" si="23">-M45*SIN(Y45)</f>
        <v>-27.000021735243259</v>
      </c>
      <c r="AC45" s="64"/>
      <c r="AD45" s="82">
        <f t="shared" ref="AD45:AD46" si="24">$AA$40/$M$40*M45</f>
        <v>-8.1637282388711055E-4</v>
      </c>
      <c r="AE45" s="82">
        <f t="shared" ref="AE45:AE46" si="25">$AB$40/$M$40*M45</f>
        <v>-4.2288106831150983E-4</v>
      </c>
      <c r="AF45" s="22">
        <f t="shared" ref="AF45:AF46" si="26">AA45-AD45</f>
        <v>0.69997751053782264</v>
      </c>
      <c r="AG45" s="22">
        <f t="shared" ref="AG45:AG46" si="27">AB45-AE45</f>
        <v>-26.999598854174948</v>
      </c>
      <c r="AH45" s="64"/>
      <c r="AI45" s="25">
        <f t="shared" ref="AI45:AI46" si="28">A45</f>
        <v>4</v>
      </c>
      <c r="AJ45" s="82">
        <f t="shared" ref="AJ45:AJ46" si="29">AJ44+AF44</f>
        <v>721315.2816977516</v>
      </c>
      <c r="AK45" s="82">
        <f t="shared" ref="AK45:AK46" si="30">AK44+AG44</f>
        <v>459104.78665761818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100.70000000006985</v>
      </c>
      <c r="AO45" s="18">
        <f t="shared" ref="AO45:AO46" si="33">AN45*G45</f>
        <v>2718.9000000018859</v>
      </c>
      <c r="AP45" s="9" t="str">
        <f t="shared" ref="AP45:AP46" si="34">D45&amp;","&amp;C45</f>
        <v>459104.8,721315.71</v>
      </c>
    </row>
    <row r="46" spans="1:44" s="46" customFormat="1">
      <c r="A46" s="20">
        <f t="shared" si="2"/>
        <v>5</v>
      </c>
      <c r="B46" s="44"/>
      <c r="C46" s="60">
        <v>721316.41</v>
      </c>
      <c r="D46" s="60">
        <v>459077.8</v>
      </c>
      <c r="E46" s="79"/>
      <c r="F46" s="72">
        <f t="shared" si="3"/>
        <v>-50</v>
      </c>
      <c r="G46" s="72">
        <f t="shared" si="4"/>
        <v>-1.2999999999883585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50.01689714486465</v>
      </c>
      <c r="N46" s="22">
        <f t="shared" si="11"/>
        <v>2.599414370822906E-2</v>
      </c>
      <c r="O46" s="22">
        <f t="shared" si="12"/>
        <v>1.4893547265380682</v>
      </c>
      <c r="P46" s="24" t="str">
        <f t="shared" si="13"/>
        <v>01</v>
      </c>
      <c r="Q46" s="25" t="str">
        <f t="shared" si="14"/>
        <v>29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29</v>
      </c>
      <c r="U46" s="24" t="str">
        <f t="shared" si="18"/>
        <v>E</v>
      </c>
      <c r="V46" s="44"/>
      <c r="W46" s="22">
        <f t="shared" si="19"/>
        <v>1.4833333333333334</v>
      </c>
      <c r="X46" s="22">
        <f t="shared" si="20"/>
        <v>181.48333333333332</v>
      </c>
      <c r="Y46" s="22">
        <f t="shared" si="21"/>
        <v>3.1674817041610424</v>
      </c>
      <c r="Z46" s="64"/>
      <c r="AA46" s="58">
        <f t="shared" si="22"/>
        <v>50.000136344963629</v>
      </c>
      <c r="AB46" s="58">
        <f t="shared" si="23"/>
        <v>1.2947453359700649</v>
      </c>
      <c r="AC46" s="64"/>
      <c r="AD46" s="82">
        <f t="shared" si="24"/>
        <v>-1.5118044312311643E-3</v>
      </c>
      <c r="AE46" s="82">
        <f t="shared" si="25"/>
        <v>-7.8311459452196888E-4</v>
      </c>
      <c r="AF46" s="22">
        <f t="shared" si="26"/>
        <v>50.00164814939486</v>
      </c>
      <c r="AG46" s="22">
        <f t="shared" si="27"/>
        <v>1.295528450564587</v>
      </c>
      <c r="AH46" s="64"/>
      <c r="AI46" s="25">
        <f t="shared" si="28"/>
        <v>5</v>
      </c>
      <c r="AJ46" s="82">
        <f t="shared" si="29"/>
        <v>721315.9816752621</v>
      </c>
      <c r="AK46" s="82">
        <f t="shared" si="30"/>
        <v>459077.78705876402</v>
      </c>
      <c r="AL46" s="66"/>
      <c r="AM46" s="9" t="str">
        <f t="shared" si="31"/>
        <v>5 - 1</v>
      </c>
      <c r="AN46" s="18">
        <f t="shared" si="32"/>
        <v>50</v>
      </c>
      <c r="AO46" s="18">
        <f t="shared" si="33"/>
        <v>-64.999999999417923</v>
      </c>
      <c r="AP46" s="9" t="str">
        <f t="shared" si="34"/>
        <v>459077.8,721316.41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9"/>
  <sheetViews>
    <sheetView workbookViewId="0">
      <selection activeCell="C10" sqref="C10:D1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100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8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27503.782600006267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13751.891300003133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2.7337431419214634E-2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19437.533373229599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531.37223554935986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-2.6603485831181217E-2</v>
      </c>
      <c r="AB40" s="91">
        <f>SUM(AB42:AB65536)</f>
        <v>-6.2920345064536587E-3</v>
      </c>
      <c r="AC40" s="91"/>
      <c r="AD40" s="91">
        <f>SUM(AD42:AD65536)</f>
        <v>-2.6603485831181217E-2</v>
      </c>
      <c r="AE40" s="91">
        <f>SUM(AE42:AE65536)</f>
        <v>-6.2920345064536587E-3</v>
      </c>
      <c r="AF40" s="91">
        <f>SUM(AF42:AF65536)</f>
        <v>0</v>
      </c>
      <c r="AG40" s="91">
        <f>SUM(AG42:AG65536)</f>
        <v>2.6645352591003757E-15</v>
      </c>
      <c r="AH40" s="92"/>
      <c r="AI40" s="93">
        <v>1</v>
      </c>
      <c r="AJ40" s="92">
        <f>AJ44+AF44</f>
        <v>721234.78936239704</v>
      </c>
      <c r="AK40" s="92">
        <f>AK44+AG44</f>
        <v>458905.08265807171</v>
      </c>
      <c r="AL40" s="92"/>
      <c r="AM40" s="51"/>
      <c r="AN40" s="57"/>
      <c r="AO40" s="52"/>
      <c r="AP40" s="103"/>
    </row>
    <row r="41" spans="1:44">
      <c r="A41" s="34" t="str">
        <f>IF(A22=0, " ",  A22)</f>
        <v>BBLM1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-0.96999999997206032</v>
      </c>
      <c r="G41" s="72">
        <f>IF(D42=0,D41-$D$41,D41-D42)</f>
        <v>3344.6399999999558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3344.6401406578411</v>
      </c>
      <c r="N41" s="36">
        <f>IF(F41=0,,ATAN(G41/F41))</f>
        <v>-1.5705063105382062</v>
      </c>
      <c r="O41" s="36">
        <f>ABS(DEGREES(N41))</f>
        <v>89.983383292501458</v>
      </c>
      <c r="P41" s="37" t="str">
        <f>TEXT(INT(O41),"00")</f>
        <v>89</v>
      </c>
      <c r="Q41" s="38" t="str">
        <f>TEXT((O41-P41)*60,"00")</f>
        <v>59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89.983333333333334</v>
      </c>
      <c r="X41" s="22">
        <f>IF(R41="",W41,IF(R41="N",IF(U41="E",180+W41,180-W41),IF(U41="E",360-W41,W41)))</f>
        <v>90.016666666666666</v>
      </c>
      <c r="Y41" s="22">
        <f>RADIANS(X41)</f>
        <v>1.5710872150035622</v>
      </c>
      <c r="Z41" s="64"/>
      <c r="AA41" s="58">
        <f>-M41*COS(Y41)</f>
        <v>0.9729163654262063</v>
      </c>
      <c r="AB41" s="58">
        <f>-M41*SIN(Y41)</f>
        <v>-3344.6399991528906</v>
      </c>
      <c r="AC41" s="64"/>
      <c r="AD41" s="22">
        <v>0</v>
      </c>
      <c r="AE41" s="22">
        <v>0</v>
      </c>
      <c r="AF41" s="22">
        <f t="shared" ref="AF41:AG43" si="0">AA41-AD41</f>
        <v>0.9729163654262063</v>
      </c>
      <c r="AG41" s="22">
        <f t="shared" si="0"/>
        <v>-3344.6399991528906</v>
      </c>
      <c r="AH41" s="63"/>
      <c r="AI41" s="36" t="str">
        <f>A41</f>
        <v>BBLM1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BBLM1 - 1</v>
      </c>
      <c r="AN41" s="42"/>
      <c r="AO41" s="43"/>
      <c r="AP41" s="9"/>
    </row>
    <row r="42" spans="1:44">
      <c r="A42" s="20">
        <v>1</v>
      </c>
      <c r="B42" s="44"/>
      <c r="C42" s="60">
        <v>721229.59</v>
      </c>
      <c r="D42" s="60">
        <v>459105.58</v>
      </c>
      <c r="E42" s="79"/>
      <c r="F42" s="72">
        <f>IF(C43=0,C42-$C$42,C42-C43)</f>
        <v>2.9299999999348074</v>
      </c>
      <c r="G42" s="72">
        <f>IF(D43=0,D42-$D$42,D42-D43)</f>
        <v>3.0900000000256114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4.2582860401546831</v>
      </c>
      <c r="N42" s="36">
        <f>IF(F42=0,,ATAN(G42/F42))</f>
        <v>0.8119699809566634</v>
      </c>
      <c r="O42" s="36">
        <f>ABS(DEGREES(N42))</f>
        <v>46.522453000134639</v>
      </c>
      <c r="P42" s="37" t="str">
        <f>TEXT(INT(O42),"00")</f>
        <v>46</v>
      </c>
      <c r="Q42" s="38" t="str">
        <f>TEXT((O42-P42)*60,"00")</f>
        <v>31</v>
      </c>
      <c r="R42" s="39" t="str">
        <f>IF(L42="",IF(F42&gt;0,"S","N"),"")</f>
        <v>S</v>
      </c>
      <c r="S42" s="25" t="str">
        <f>IF(L42="",IF(INT(Q42)=60,INT(P42+1),P42),"due")</f>
        <v>46</v>
      </c>
      <c r="T42" s="38" t="str">
        <f>IF(L42="",IF(INT(Q42)=60,"00",Q42),L42)</f>
        <v>31</v>
      </c>
      <c r="U42" s="40" t="str">
        <f>IF(L42="",IF(G42&gt;0,"W","E"),"")</f>
        <v>W</v>
      </c>
      <c r="V42" s="44"/>
      <c r="W42" s="22">
        <f>IF(S42="due",90*(I42+K42),S42+T42/60)</f>
        <v>46.516666666666666</v>
      </c>
      <c r="X42" s="22">
        <f>IF(R42="",W42,IF(R42="N",IF(U42="E",180+W42,180-W42),IF(U42="E",360-W42,W42)))</f>
        <v>46.516666666666666</v>
      </c>
      <c r="Y42" s="22">
        <f>RADIANS(X42)</f>
        <v>0.811868990386029</v>
      </c>
      <c r="Z42" s="64"/>
      <c r="AA42" s="58">
        <f>-M42*COS(Y42)</f>
        <v>-2.9303120458558651</v>
      </c>
      <c r="AB42" s="58">
        <f>-M42*SIN(Y42)</f>
        <v>-3.08970408189656</v>
      </c>
      <c r="AC42" s="64"/>
      <c r="AD42" s="82">
        <f>$AA$40/$M$40*M42</f>
        <v>-2.1319377407299383E-4</v>
      </c>
      <c r="AE42" s="82">
        <f>$AB$40/$M$40*M42</f>
        <v>-5.0422812692317108E-5</v>
      </c>
      <c r="AF42" s="22">
        <f t="shared" si="0"/>
        <v>-2.9300988520817923</v>
      </c>
      <c r="AG42" s="22">
        <f t="shared" si="0"/>
        <v>-3.0896536590838677</v>
      </c>
      <c r="AH42" s="63"/>
      <c r="AI42" s="38">
        <f>A42</f>
        <v>1</v>
      </c>
      <c r="AJ42" s="82">
        <f t="shared" ref="AJ42:AK44" si="1">AJ41+AF41</f>
        <v>721229.59291636536</v>
      </c>
      <c r="AK42" s="82">
        <f t="shared" si="1"/>
        <v>459105.58000084705</v>
      </c>
      <c r="AL42" s="66"/>
      <c r="AM42" s="9" t="str">
        <f>IF(A43=0,A42&amp;" - 1",A42&amp;" - "&amp;A43)</f>
        <v>1 - 2</v>
      </c>
      <c r="AN42" s="18">
        <f>F42</f>
        <v>2.9299999999348074</v>
      </c>
      <c r="AO42" s="18">
        <f>AN42*G42</f>
        <v>9.0536999998735954</v>
      </c>
      <c r="AP42" s="9" t="str">
        <f>D42&amp;","&amp;C42</f>
        <v>459105.58,721229.59</v>
      </c>
    </row>
    <row r="43" spans="1:44">
      <c r="A43" s="20">
        <f>A42+1</f>
        <v>2</v>
      </c>
      <c r="B43" s="44"/>
      <c r="C43" s="60">
        <v>721226.66</v>
      </c>
      <c r="D43" s="60">
        <v>459102.49</v>
      </c>
      <c r="E43" s="79"/>
      <c r="F43" s="72">
        <f>IF(C44=0,C43-$C$42,C43-C44)</f>
        <v>-5.0499999999301508</v>
      </c>
      <c r="G43" s="72">
        <f>IF(D44=0,D43-$D$42,D43-D44)</f>
        <v>194.48999999999069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194.55555144995392</v>
      </c>
      <c r="N43" s="36">
        <f>IF(F43=0,,ATAN(G43/F43))</f>
        <v>-1.5448368144452169</v>
      </c>
      <c r="O43" s="36">
        <f>ABS(DEGREES(N43))</f>
        <v>88.512629504145622</v>
      </c>
      <c r="P43" s="37" t="str">
        <f>TEXT(INT(O43),"00")</f>
        <v>88</v>
      </c>
      <c r="Q43" s="38" t="str">
        <f>TEXT((O43-P43)*60,"00")</f>
        <v>31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31</v>
      </c>
      <c r="U43" s="40" t="str">
        <f>IF(L43="",IF(G43&gt;0,"W","E"),"")</f>
        <v>W</v>
      </c>
      <c r="V43" s="44"/>
      <c r="W43" s="22">
        <f>IF(S43="due",90*(I43+K43),S43+T43/60)</f>
        <v>88.516666666666666</v>
      </c>
      <c r="X43" s="22">
        <f>IF(R43="",W43,IF(R43="N",IF(U43="E",180+W43,180-W43),IF(U43="E",360-W43,W43)))</f>
        <v>91.483333333333334</v>
      </c>
      <c r="Y43" s="22">
        <f>RADIANS(X43)</f>
        <v>1.5966853773661458</v>
      </c>
      <c r="Z43" s="64"/>
      <c r="AA43" s="58">
        <f>-M43*COS(Y43)</f>
        <v>5.036295876118249</v>
      </c>
      <c r="AB43" s="58">
        <f>-M43*SIN(Y43)</f>
        <v>-194.49035534916342</v>
      </c>
      <c r="AC43" s="64"/>
      <c r="AD43" s="82">
        <f>$AA$40/$M$40*M43</f>
        <v>-9.7405462877175591E-3</v>
      </c>
      <c r="AE43" s="82">
        <f>$AB$40/$M$40*M43</f>
        <v>-2.3037527391314319E-3</v>
      </c>
      <c r="AF43" s="22">
        <f t="shared" si="0"/>
        <v>5.0460364224059662</v>
      </c>
      <c r="AG43" s="22">
        <f t="shared" si="0"/>
        <v>-194.4880515964243</v>
      </c>
      <c r="AH43" s="64"/>
      <c r="AI43" s="25">
        <f>A43</f>
        <v>2</v>
      </c>
      <c r="AJ43" s="82">
        <f t="shared" si="1"/>
        <v>721226.66281751334</v>
      </c>
      <c r="AK43" s="82">
        <f t="shared" si="1"/>
        <v>459102.49034718797</v>
      </c>
      <c r="AL43" s="66"/>
      <c r="AM43" s="9" t="str">
        <f>IF(A44=0,A43&amp;" - 1",A43&amp;" - "&amp;A44)</f>
        <v>2 - 3</v>
      </c>
      <c r="AN43" s="18">
        <f>AN42+F42+F43</f>
        <v>0.80999999993946403</v>
      </c>
      <c r="AO43" s="18">
        <f>AN43*G43</f>
        <v>157.53689998821881</v>
      </c>
      <c r="AP43" s="9" t="str">
        <f>D43&amp;","&amp;C43</f>
        <v>459102.49,721226.66</v>
      </c>
    </row>
    <row r="44" spans="1:44" s="46" customFormat="1">
      <c r="A44" s="20">
        <f>A43+1</f>
        <v>3</v>
      </c>
      <c r="B44" s="44"/>
      <c r="C44" s="60">
        <v>721231.71</v>
      </c>
      <c r="D44" s="60">
        <v>458908</v>
      </c>
      <c r="E44" s="79"/>
      <c r="F44" s="72">
        <f>IF(C45=0,C44-$C$42,C44-C45)</f>
        <v>-3.0800000000745058</v>
      </c>
      <c r="G44" s="72">
        <f>IF(D45=0,D44-$D$42,D44-D45)</f>
        <v>2.9199999999837019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4.2441489135471882</v>
      </c>
      <c r="N44" s="22">
        <f>IF(F44=0,,ATAN(G44/F44))</f>
        <v>-0.75873781500798565</v>
      </c>
      <c r="O44" s="22">
        <f>ABS(DEGREES(N44))</f>
        <v>43.472474556935389</v>
      </c>
      <c r="P44" s="24" t="str">
        <f>TEXT(INT(O44),"00")</f>
        <v>43</v>
      </c>
      <c r="Q44" s="25" t="str">
        <f>TEXT((O44-P44)*60,"00")</f>
        <v>28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28</v>
      </c>
      <c r="U44" s="24" t="str">
        <f>IF(L44="",IF(G44&gt;0,"W","E"),"")</f>
        <v>W</v>
      </c>
      <c r="V44" s="44"/>
      <c r="W44" s="22">
        <f>IF(S44="due",90*(I44+K44),S44+T44/60)</f>
        <v>43.466666666666669</v>
      </c>
      <c r="X44" s="22">
        <f>IF(R44="",W44,IF(R44="N",IF(U44="E",180+W44,180-W44),IF(U44="E",360-W44,W44)))</f>
        <v>136.53333333333333</v>
      </c>
      <c r="Y44" s="22">
        <f>RADIANS(X44)</f>
        <v>2.3829562053895912</v>
      </c>
      <c r="Z44" s="64"/>
      <c r="AA44" s="58">
        <f>-M44*COS(Y44)</f>
        <v>3.0802959753288719</v>
      </c>
      <c r="AB44" s="58">
        <f>-M44*SIN(Y44)</f>
        <v>-2.9196877752144204</v>
      </c>
      <c r="AC44" s="64"/>
      <c r="AD44" s="82">
        <f>$AA$40/$M$40*M44</f>
        <v>-2.1248598992050179E-4</v>
      </c>
      <c r="AE44" s="82">
        <f>$AB$40/$M$40*M44</f>
        <v>-5.0255413489864418E-5</v>
      </c>
      <c r="AF44" s="22">
        <f>AA44-AD44</f>
        <v>3.0805084613187925</v>
      </c>
      <c r="AG44" s="22">
        <f>AB44-AE44</f>
        <v>-2.9196375198009306</v>
      </c>
      <c r="AH44" s="64"/>
      <c r="AI44" s="25">
        <f>A44</f>
        <v>3</v>
      </c>
      <c r="AJ44" s="82">
        <f t="shared" si="1"/>
        <v>721231.70885393571</v>
      </c>
      <c r="AK44" s="82">
        <f t="shared" si="1"/>
        <v>458908.00229559152</v>
      </c>
      <c r="AL44" s="66"/>
      <c r="AM44" s="9" t="str">
        <f>IF(A45=0,A44&amp;" - 1",A44&amp;" - "&amp;A45)</f>
        <v>3 - 4</v>
      </c>
      <c r="AN44" s="18">
        <f>AN43+F43+F44</f>
        <v>-7.3200000000651926</v>
      </c>
      <c r="AO44" s="18">
        <f>AN44*G44</f>
        <v>-21.374400000071059</v>
      </c>
      <c r="AP44" s="9" t="str">
        <f>D44&amp;","&amp;C44</f>
        <v>458908,721231.71</v>
      </c>
    </row>
    <row r="45" spans="1:44" s="46" customFormat="1">
      <c r="A45" s="20">
        <f t="shared" ref="A45:A49" si="2">A44+1</f>
        <v>4</v>
      </c>
      <c r="B45" s="44"/>
      <c r="C45" s="60">
        <v>721234.79</v>
      </c>
      <c r="D45" s="60">
        <v>458905.08</v>
      </c>
      <c r="E45" s="79"/>
      <c r="F45" s="72">
        <f t="shared" ref="F45:F49" si="3">IF(C46=0,C45-$C$42,C45-C46)</f>
        <v>-62.659999999916181</v>
      </c>
      <c r="G45" s="72">
        <f t="shared" ref="G45:G49" si="4">IF(D46=0,D45-$D$42,D45-D46)</f>
        <v>-1.6799999999930151</v>
      </c>
      <c r="H45" s="76" t="str">
        <f t="shared" ref="H45:H49" si="5">IF(G45=0,IF(F45&gt;0,"South","North"),"")</f>
        <v/>
      </c>
      <c r="I45" s="76">
        <f t="shared" ref="I45:I49" si="6">IF(H45="North",2,IF(H45="",0,0))</f>
        <v>0</v>
      </c>
      <c r="J45" s="76" t="str">
        <f t="shared" ref="J45:J49" si="7">IF(F45=0,IF(G45&gt;0,"West","East"),"")</f>
        <v/>
      </c>
      <c r="K45" s="76">
        <f t="shared" ref="K45:K49" si="8">IF(J45="West",1,IF(J45="",0,3))</f>
        <v>0</v>
      </c>
      <c r="L45" s="76" t="str">
        <f t="shared" ref="L45:L49" si="9">H45&amp;J45</f>
        <v/>
      </c>
      <c r="M45" s="22">
        <f t="shared" ref="M45:M49" si="10">SQRT(F45^2+G45^2)</f>
        <v>62.682517498816779</v>
      </c>
      <c r="N45" s="22">
        <f t="shared" ref="N45:N49" si="11">IF(F45=0,,ATAN(G45/F45))</f>
        <v>2.6804941238282125E-2</v>
      </c>
      <c r="O45" s="22">
        <f t="shared" ref="O45:O49" si="12">ABS(DEGREES(N45))</f>
        <v>1.5358100030497406</v>
      </c>
      <c r="P45" s="24" t="str">
        <f t="shared" ref="P45:P49" si="13">TEXT(INT(O45),"00")</f>
        <v>01</v>
      </c>
      <c r="Q45" s="25" t="str">
        <f t="shared" ref="Q45:Q49" si="14">TEXT((O45-P45)*60,"00")</f>
        <v>32</v>
      </c>
      <c r="R45" s="23" t="str">
        <f t="shared" ref="R45:R49" si="15">IF(L45="",IF(F45&gt;0,"S","N"),"")</f>
        <v>N</v>
      </c>
      <c r="S45" s="25" t="str">
        <f t="shared" ref="S45:S49" si="16">IF(L45="",IF(INT(Q45)=60,INT(P45+1),P45),"due")</f>
        <v>01</v>
      </c>
      <c r="T45" s="25" t="str">
        <f t="shared" ref="T45:T49" si="17">IF(L45="",IF(INT(Q45)=60,"00",Q45),L45)</f>
        <v>32</v>
      </c>
      <c r="U45" s="24" t="str">
        <f t="shared" ref="U45:U49" si="18">IF(L45="",IF(G45&gt;0,"W","E"),"")</f>
        <v>E</v>
      </c>
      <c r="V45" s="44"/>
      <c r="W45" s="22">
        <f t="shared" ref="W45:W49" si="19">IF(S45="due",90*(I45+K45),S45+T45/60)</f>
        <v>1.5333333333333332</v>
      </c>
      <c r="X45" s="22">
        <f t="shared" ref="X45:X49" si="20">IF(R45="",W45,IF(R45="N",IF(U45="E",180+W45,180-W45),IF(U45="E",360-W45,W45)))</f>
        <v>181.53333333333333</v>
      </c>
      <c r="Y45" s="22">
        <f t="shared" ref="Y45:Y49" si="21">RADIANS(X45)</f>
        <v>3.1683543687870395</v>
      </c>
      <c r="Z45" s="64"/>
      <c r="AA45" s="58">
        <f t="shared" ref="AA45:AA49" si="22">-M45*COS(Y45)</f>
        <v>62.660072561125283</v>
      </c>
      <c r="AB45" s="58">
        <f t="shared" ref="AB45:AB49" si="23">-M45*SIN(Y45)</f>
        <v>1.6772914546930207</v>
      </c>
      <c r="AC45" s="64"/>
      <c r="AD45" s="82">
        <f t="shared" ref="AD45:AD49" si="24">$AA$40/$M$40*M45</f>
        <v>-3.1382397396403634E-3</v>
      </c>
      <c r="AE45" s="82">
        <f t="shared" ref="AE45:AE49" si="25">$AB$40/$M$40*M45</f>
        <v>-7.4223027977024232E-4</v>
      </c>
      <c r="AF45" s="22">
        <f t="shared" ref="AF45:AF49" si="26">AA45-AD45</f>
        <v>62.663210800864924</v>
      </c>
      <c r="AG45" s="22">
        <f t="shared" ref="AG45:AG49" si="27">AB45-AE45</f>
        <v>1.6780336849727908</v>
      </c>
      <c r="AH45" s="64"/>
      <c r="AI45" s="25">
        <f t="shared" ref="AI45:AI49" si="28">A45</f>
        <v>4</v>
      </c>
      <c r="AJ45" s="82">
        <f t="shared" ref="AJ45:AJ49" si="29">AJ44+AF44</f>
        <v>721234.78936239704</v>
      </c>
      <c r="AK45" s="82">
        <f t="shared" ref="AK45:AK49" si="30">AK44+AG44</f>
        <v>458905.08265807171</v>
      </c>
      <c r="AL45" s="66"/>
      <c r="AM45" s="9" t="str">
        <f t="shared" ref="AM45:AM49" si="31">IF(A46=0,A45&amp;" - 1",A45&amp;" - "&amp;A46)</f>
        <v>4 - 5</v>
      </c>
      <c r="AN45" s="18">
        <f t="shared" ref="AN45:AN49" si="32">AN44+F44+F45</f>
        <v>-73.060000000055879</v>
      </c>
      <c r="AO45" s="18">
        <f t="shared" ref="AO45:AO49" si="33">AN45*G45</f>
        <v>122.74079999958356</v>
      </c>
      <c r="AP45" s="9" t="str">
        <f t="shared" ref="AP45:AP49" si="34">D45&amp;","&amp;C45</f>
        <v>458905.08,721234.79</v>
      </c>
    </row>
    <row r="46" spans="1:44" s="46" customFormat="1">
      <c r="A46" s="20">
        <f t="shared" si="2"/>
        <v>5</v>
      </c>
      <c r="B46" s="44"/>
      <c r="C46" s="60">
        <v>721297.45</v>
      </c>
      <c r="D46" s="60">
        <v>458906.76</v>
      </c>
      <c r="E46" s="79"/>
      <c r="F46" s="72">
        <f t="shared" si="3"/>
        <v>-2.9200000000419095</v>
      </c>
      <c r="G46" s="72">
        <f t="shared" si="4"/>
        <v>-3.0200000000186265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4.2008094458517462</v>
      </c>
      <c r="N46" s="22">
        <f t="shared" si="11"/>
        <v>0.80223159005101141</v>
      </c>
      <c r="O46" s="22">
        <f t="shared" si="12"/>
        <v>45.964484301992194</v>
      </c>
      <c r="P46" s="24" t="str">
        <f t="shared" si="13"/>
        <v>45</v>
      </c>
      <c r="Q46" s="25" t="str">
        <f t="shared" si="14"/>
        <v>58</v>
      </c>
      <c r="R46" s="23" t="str">
        <f t="shared" si="15"/>
        <v>N</v>
      </c>
      <c r="S46" s="25" t="str">
        <f t="shared" si="16"/>
        <v>45</v>
      </c>
      <c r="T46" s="25" t="str">
        <f t="shared" si="17"/>
        <v>58</v>
      </c>
      <c r="U46" s="24" t="str">
        <f t="shared" si="18"/>
        <v>E</v>
      </c>
      <c r="V46" s="44"/>
      <c r="W46" s="22">
        <f t="shared" si="19"/>
        <v>45.966666666666669</v>
      </c>
      <c r="X46" s="22">
        <f t="shared" si="20"/>
        <v>225.96666666666667</v>
      </c>
      <c r="Y46" s="22">
        <f t="shared" si="21"/>
        <v>3.9438623330898532</v>
      </c>
      <c r="Z46" s="64"/>
      <c r="AA46" s="58">
        <f t="shared" si="22"/>
        <v>2.9198849677876328</v>
      </c>
      <c r="AB46" s="58">
        <f t="shared" si="23"/>
        <v>3.020111219019106</v>
      </c>
      <c r="AC46" s="64"/>
      <c r="AD46" s="82">
        <f t="shared" si="24"/>
        <v>-2.1031617215880671E-4</v>
      </c>
      <c r="AE46" s="82">
        <f t="shared" si="25"/>
        <v>-4.974222629642905E-5</v>
      </c>
      <c r="AF46" s="22">
        <f t="shared" si="26"/>
        <v>2.9200952839597916</v>
      </c>
      <c r="AG46" s="22">
        <f t="shared" si="27"/>
        <v>3.0201609612454026</v>
      </c>
      <c r="AH46" s="64"/>
      <c r="AI46" s="25">
        <f t="shared" si="28"/>
        <v>5</v>
      </c>
      <c r="AJ46" s="82">
        <f t="shared" si="29"/>
        <v>721297.45257319789</v>
      </c>
      <c r="AK46" s="82">
        <f t="shared" si="30"/>
        <v>458906.76069175667</v>
      </c>
      <c r="AL46" s="66"/>
      <c r="AM46" s="9" t="str">
        <f t="shared" si="31"/>
        <v>5 - 6</v>
      </c>
      <c r="AN46" s="18">
        <f t="shared" si="32"/>
        <v>-138.64000000001397</v>
      </c>
      <c r="AO46" s="18">
        <f t="shared" si="33"/>
        <v>418.69280000262455</v>
      </c>
      <c r="AP46" s="9" t="str">
        <f t="shared" si="34"/>
        <v>458906.76,721297.45</v>
      </c>
    </row>
    <row r="47" spans="1:44" s="46" customFormat="1">
      <c r="A47" s="20">
        <f t="shared" si="2"/>
        <v>6</v>
      </c>
      <c r="B47" s="44"/>
      <c r="C47" s="60">
        <v>721300.37</v>
      </c>
      <c r="D47" s="60">
        <v>458909.78</v>
      </c>
      <c r="E47" s="79"/>
      <c r="F47" s="72">
        <f t="shared" si="3"/>
        <v>5.0799999999580905</v>
      </c>
      <c r="G47" s="72">
        <f t="shared" si="4"/>
        <v>-194.47999999998137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194.54633586884211</v>
      </c>
      <c r="N47" s="22">
        <f t="shared" si="11"/>
        <v>-1.5446813272801352</v>
      </c>
      <c r="O47" s="22">
        <f t="shared" si="12"/>
        <v>88.503720745817986</v>
      </c>
      <c r="P47" s="24" t="str">
        <f t="shared" si="13"/>
        <v>88</v>
      </c>
      <c r="Q47" s="25" t="str">
        <f t="shared" si="14"/>
        <v>30</v>
      </c>
      <c r="R47" s="23" t="str">
        <f t="shared" si="15"/>
        <v>S</v>
      </c>
      <c r="S47" s="25" t="str">
        <f t="shared" si="16"/>
        <v>88</v>
      </c>
      <c r="T47" s="25" t="str">
        <f t="shared" si="17"/>
        <v>30</v>
      </c>
      <c r="U47" s="24" t="str">
        <f t="shared" si="18"/>
        <v>E</v>
      </c>
      <c r="V47" s="44"/>
      <c r="W47" s="22">
        <f t="shared" si="19"/>
        <v>88.5</v>
      </c>
      <c r="X47" s="22">
        <f t="shared" si="20"/>
        <v>271.5</v>
      </c>
      <c r="Y47" s="22">
        <f t="shared" si="21"/>
        <v>4.7385689191646048</v>
      </c>
      <c r="Z47" s="64"/>
      <c r="AA47" s="58">
        <f t="shared" si="22"/>
        <v>-5.0926293775248013</v>
      </c>
      <c r="AB47" s="58">
        <f t="shared" si="23"/>
        <v>194.47966969844302</v>
      </c>
      <c r="AC47" s="64"/>
      <c r="AD47" s="82">
        <f t="shared" si="24"/>
        <v>-9.740084903841751E-3</v>
      </c>
      <c r="AE47" s="82">
        <f t="shared" si="25"/>
        <v>-2.3036436164666158E-3</v>
      </c>
      <c r="AF47" s="22">
        <f t="shared" si="26"/>
        <v>-5.0828892926209592</v>
      </c>
      <c r="AG47" s="22">
        <f t="shared" si="27"/>
        <v>194.48197334205949</v>
      </c>
      <c r="AH47" s="64"/>
      <c r="AI47" s="25">
        <f t="shared" si="28"/>
        <v>6</v>
      </c>
      <c r="AJ47" s="82">
        <f t="shared" si="29"/>
        <v>721300.3726684819</v>
      </c>
      <c r="AK47" s="82">
        <f t="shared" si="30"/>
        <v>458909.78085271793</v>
      </c>
      <c r="AL47" s="66"/>
      <c r="AM47" s="9" t="str">
        <f t="shared" si="31"/>
        <v>6 - 7</v>
      </c>
      <c r="AN47" s="18">
        <f t="shared" si="32"/>
        <v>-136.48000000009779</v>
      </c>
      <c r="AO47" s="18">
        <f t="shared" si="33"/>
        <v>26542.630400016475</v>
      </c>
      <c r="AP47" s="9" t="str">
        <f t="shared" si="34"/>
        <v>458909.78,721300.37</v>
      </c>
    </row>
    <row r="48" spans="1:44" s="46" customFormat="1">
      <c r="A48" s="20">
        <f t="shared" si="2"/>
        <v>7</v>
      </c>
      <c r="B48" s="44"/>
      <c r="C48" s="60">
        <v>721295.29</v>
      </c>
      <c r="D48" s="60">
        <v>459104.26</v>
      </c>
      <c r="E48" s="79"/>
      <c r="F48" s="72">
        <f t="shared" si="3"/>
        <v>3.0800000000745058</v>
      </c>
      <c r="G48" s="72">
        <f t="shared" si="4"/>
        <v>-2.9199999999837019</v>
      </c>
      <c r="H48" s="76" t="str">
        <f t="shared" si="5"/>
        <v/>
      </c>
      <c r="I48" s="76">
        <f t="shared" si="6"/>
        <v>0</v>
      </c>
      <c r="J48" s="76" t="str">
        <f t="shared" si="7"/>
        <v/>
      </c>
      <c r="K48" s="76">
        <f t="shared" si="8"/>
        <v>0</v>
      </c>
      <c r="L48" s="76" t="str">
        <f t="shared" si="9"/>
        <v/>
      </c>
      <c r="M48" s="22">
        <f t="shared" si="10"/>
        <v>4.2441489135471882</v>
      </c>
      <c r="N48" s="22">
        <f t="shared" si="11"/>
        <v>-0.75873781500798565</v>
      </c>
      <c r="O48" s="22">
        <f t="shared" si="12"/>
        <v>43.472474556935389</v>
      </c>
      <c r="P48" s="24" t="str">
        <f t="shared" si="13"/>
        <v>43</v>
      </c>
      <c r="Q48" s="25" t="str">
        <f t="shared" si="14"/>
        <v>28</v>
      </c>
      <c r="R48" s="23" t="str">
        <f t="shared" si="15"/>
        <v>S</v>
      </c>
      <c r="S48" s="25" t="str">
        <f t="shared" si="16"/>
        <v>43</v>
      </c>
      <c r="T48" s="25" t="str">
        <f t="shared" si="17"/>
        <v>28</v>
      </c>
      <c r="U48" s="24" t="str">
        <f t="shared" si="18"/>
        <v>E</v>
      </c>
      <c r="V48" s="44"/>
      <c r="W48" s="22">
        <f t="shared" si="19"/>
        <v>43.466666666666669</v>
      </c>
      <c r="X48" s="22">
        <f t="shared" si="20"/>
        <v>316.5333333333333</v>
      </c>
      <c r="Y48" s="22">
        <f t="shared" si="21"/>
        <v>5.5245488589793839</v>
      </c>
      <c r="Z48" s="64"/>
      <c r="AA48" s="58">
        <f t="shared" si="22"/>
        <v>-3.0802959753288701</v>
      </c>
      <c r="AB48" s="58">
        <f t="shared" si="23"/>
        <v>2.9196877752144221</v>
      </c>
      <c r="AC48" s="64"/>
      <c r="AD48" s="82">
        <f t="shared" si="24"/>
        <v>-2.1248598992050179E-4</v>
      </c>
      <c r="AE48" s="82">
        <f t="shared" si="25"/>
        <v>-5.0255413489864418E-5</v>
      </c>
      <c r="AF48" s="22">
        <f t="shared" si="26"/>
        <v>-3.0800834893389495</v>
      </c>
      <c r="AG48" s="22">
        <f t="shared" si="27"/>
        <v>2.9197380306279119</v>
      </c>
      <c r="AH48" s="64"/>
      <c r="AI48" s="25">
        <f t="shared" si="28"/>
        <v>7</v>
      </c>
      <c r="AJ48" s="82">
        <f t="shared" si="29"/>
        <v>721295.28977918928</v>
      </c>
      <c r="AK48" s="82">
        <f t="shared" si="30"/>
        <v>459104.26282606</v>
      </c>
      <c r="AL48" s="66"/>
      <c r="AM48" s="9" t="str">
        <f t="shared" si="31"/>
        <v>7 - 8</v>
      </c>
      <c r="AN48" s="18">
        <f t="shared" si="32"/>
        <v>-128.32000000006519</v>
      </c>
      <c r="AO48" s="18">
        <f t="shared" si="33"/>
        <v>374.69439999809896</v>
      </c>
      <c r="AP48" s="9" t="str">
        <f t="shared" si="34"/>
        <v>459104.26,721295.29</v>
      </c>
    </row>
    <row r="49" spans="1:42" s="46" customFormat="1">
      <c r="A49" s="20">
        <f t="shared" si="2"/>
        <v>8</v>
      </c>
      <c r="B49" s="44"/>
      <c r="C49" s="60">
        <v>721292.21</v>
      </c>
      <c r="D49" s="60">
        <v>459107.18</v>
      </c>
      <c r="E49" s="79"/>
      <c r="F49" s="72">
        <f t="shared" si="3"/>
        <v>62.619999999995343</v>
      </c>
      <c r="G49" s="72">
        <f t="shared" si="4"/>
        <v>1.5999999999767169</v>
      </c>
      <c r="H49" s="76" t="str">
        <f t="shared" si="5"/>
        <v/>
      </c>
      <c r="I49" s="76">
        <f t="shared" si="6"/>
        <v>0</v>
      </c>
      <c r="J49" s="76" t="str">
        <f t="shared" si="7"/>
        <v/>
      </c>
      <c r="K49" s="76">
        <f t="shared" si="8"/>
        <v>0</v>
      </c>
      <c r="L49" s="76" t="str">
        <f t="shared" si="9"/>
        <v/>
      </c>
      <c r="M49" s="22">
        <f t="shared" si="10"/>
        <v>62.640437418646286</v>
      </c>
      <c r="N49" s="22">
        <f t="shared" si="11"/>
        <v>2.5545384051263172E-2</v>
      </c>
      <c r="O49" s="22">
        <f t="shared" si="12"/>
        <v>1.4636426921781844</v>
      </c>
      <c r="P49" s="24" t="str">
        <f t="shared" si="13"/>
        <v>01</v>
      </c>
      <c r="Q49" s="25" t="str">
        <f t="shared" si="14"/>
        <v>28</v>
      </c>
      <c r="R49" s="23" t="str">
        <f t="shared" si="15"/>
        <v>S</v>
      </c>
      <c r="S49" s="25" t="str">
        <f t="shared" si="16"/>
        <v>01</v>
      </c>
      <c r="T49" s="25" t="str">
        <f t="shared" si="17"/>
        <v>28</v>
      </c>
      <c r="U49" s="24" t="str">
        <f t="shared" si="18"/>
        <v>W</v>
      </c>
      <c r="V49" s="44"/>
      <c r="W49" s="22">
        <f t="shared" si="19"/>
        <v>1.4666666666666668</v>
      </c>
      <c r="X49" s="22">
        <f t="shared" si="20"/>
        <v>1.4666666666666668</v>
      </c>
      <c r="Y49" s="22">
        <f t="shared" si="21"/>
        <v>2.5598162362583502E-2</v>
      </c>
      <c r="Z49" s="64"/>
      <c r="AA49" s="58">
        <f t="shared" si="22"/>
        <v>-62.61991546748169</v>
      </c>
      <c r="AB49" s="58">
        <f t="shared" si="23"/>
        <v>-1.6033049756016211</v>
      </c>
      <c r="AC49" s="64"/>
      <c r="AD49" s="82">
        <f t="shared" si="24"/>
        <v>-3.1361329739087417E-3</v>
      </c>
      <c r="AE49" s="82">
        <f t="shared" si="25"/>
        <v>-7.4173200511689437E-4</v>
      </c>
      <c r="AF49" s="22">
        <f t="shared" si="26"/>
        <v>-62.616779334507783</v>
      </c>
      <c r="AG49" s="22">
        <f t="shared" si="27"/>
        <v>-1.6025632435965043</v>
      </c>
      <c r="AH49" s="64"/>
      <c r="AI49" s="25">
        <f t="shared" si="28"/>
        <v>8</v>
      </c>
      <c r="AJ49" s="82">
        <f t="shared" si="29"/>
        <v>721292.20969569997</v>
      </c>
      <c r="AK49" s="82">
        <f t="shared" si="30"/>
        <v>459107.18256409065</v>
      </c>
      <c r="AL49" s="66"/>
      <c r="AM49" s="9" t="str">
        <f t="shared" si="31"/>
        <v>8 - 1</v>
      </c>
      <c r="AN49" s="18">
        <f t="shared" si="32"/>
        <v>-62.619999999995343</v>
      </c>
      <c r="AO49" s="18">
        <f t="shared" si="33"/>
        <v>-100.19199999853457</v>
      </c>
      <c r="AP49" s="9" t="str">
        <f t="shared" si="34"/>
        <v>459107.18,721292.21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C10" sqref="C10:D1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103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83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2458.8645000020565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1229.4322500010283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5.9412000339144283E-3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26429.692091008776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157.02408754744923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5.7971715316504913E-3</v>
      </c>
      <c r="AB40" s="91">
        <f>SUM(AB42:AB65536)</f>
        <v>1.3002538504484074E-3</v>
      </c>
      <c r="AC40" s="91"/>
      <c r="AD40" s="91">
        <f>SUM(AD42:AD65536)</f>
        <v>5.7971715316504913E-3</v>
      </c>
      <c r="AE40" s="91">
        <f>SUM(AE42:AE65536)</f>
        <v>1.3002538504484074E-3</v>
      </c>
      <c r="AF40" s="91">
        <f>SUM(AF42:AF65536)</f>
        <v>0</v>
      </c>
      <c r="AG40" s="91">
        <f>SUM(AG42:AG65536)</f>
        <v>3.2474023470285829E-15</v>
      </c>
      <c r="AH40" s="92"/>
      <c r="AI40" s="93">
        <v>1</v>
      </c>
      <c r="AJ40" s="92">
        <f>AJ44+AF44</f>
        <v>721434.57254983613</v>
      </c>
      <c r="AK40" s="92">
        <f>AK44+AG44</f>
        <v>459182.13824179489</v>
      </c>
      <c r="AL40" s="92"/>
      <c r="AM40" s="51"/>
      <c r="AN40" s="57"/>
      <c r="AO40" s="52"/>
      <c r="AP40" s="103"/>
    </row>
    <row r="41" spans="1:44">
      <c r="A41" s="34" t="str">
        <f>IF(A22=0, " ",  A22)</f>
        <v>BBLM1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-195.13000000000466</v>
      </c>
      <c r="G41" s="72">
        <f>IF(D42=0,D41-$D$41,D41-D42)</f>
        <v>3268.2199999999721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3274.0399639130583</v>
      </c>
      <c r="N41" s="36">
        <f>IF(F41=0,,ATAN(G41/F41))</f>
        <v>-1.5111618366660418</v>
      </c>
      <c r="O41" s="36">
        <f>ABS(DEGREES(N41))</f>
        <v>86.583195402202051</v>
      </c>
      <c r="P41" s="37" t="str">
        <f>TEXT(INT(O41),"00")</f>
        <v>86</v>
      </c>
      <c r="Q41" s="38" t="str">
        <f>TEXT((O41-P41)*60,"00")</f>
        <v>35</v>
      </c>
      <c r="R41" s="39" t="str">
        <f>IF(L41="",IF(F41&gt;0,"S","N"),"")</f>
        <v>N</v>
      </c>
      <c r="S41" s="25" t="str">
        <f>IF(L41="",IF(INT(Q41)=60,INT(P41+1),P41),"due")</f>
        <v>86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86.583333333333329</v>
      </c>
      <c r="X41" s="22">
        <f>IF(R41="",W41,IF(R41="N",IF(U41="E",180+W41,180-W41),IF(U41="E",360-W41,W41)))</f>
        <v>93.416666666666671</v>
      </c>
      <c r="Y41" s="22">
        <f>RADIANS(X41)</f>
        <v>1.6304284095713697</v>
      </c>
      <c r="Z41" s="64"/>
      <c r="AA41" s="58">
        <f>-M41*COS(Y41)</f>
        <v>195.12213224223777</v>
      </c>
      <c r="AB41" s="58">
        <f>-M41*SIN(Y41)</f>
        <v>-3268.2204697371722</v>
      </c>
      <c r="AC41" s="64"/>
      <c r="AD41" s="22">
        <v>0</v>
      </c>
      <c r="AE41" s="22">
        <v>0</v>
      </c>
      <c r="AF41" s="22">
        <f t="shared" ref="AF41:AG43" si="0">AA41-AD41</f>
        <v>195.12213224223777</v>
      </c>
      <c r="AG41" s="22">
        <f t="shared" si="0"/>
        <v>-3268.2204697371722</v>
      </c>
      <c r="AH41" s="63"/>
      <c r="AI41" s="36" t="str">
        <f>A41</f>
        <v>BBLM1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BBLM1 - 1</v>
      </c>
      <c r="AN41" s="42"/>
      <c r="AO41" s="43"/>
      <c r="AP41" s="9"/>
    </row>
    <row r="42" spans="1:44">
      <c r="A42" s="20">
        <v>1</v>
      </c>
      <c r="B42" s="44"/>
      <c r="C42" s="60">
        <v>721423.75</v>
      </c>
      <c r="D42" s="60">
        <v>459182</v>
      </c>
      <c r="E42" s="79"/>
      <c r="F42" s="72">
        <f>IF(C43=0,C42-$C$42,C42-C43)</f>
        <v>-1.3399999999674037</v>
      </c>
      <c r="G42" s="72">
        <f>IF(D43=0,D42-$D$42,D42-D43)</f>
        <v>51.35999999998603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51.377477555816981</v>
      </c>
      <c r="N42" s="36">
        <f>IF(F42=0,,ATAN(G42/F42))</f>
        <v>-1.5447119016504938</v>
      </c>
      <c r="O42" s="36">
        <f>ABS(DEGREES(N42))</f>
        <v>88.505472528200798</v>
      </c>
      <c r="P42" s="37" t="str">
        <f>TEXT(INT(O42),"00")</f>
        <v>88</v>
      </c>
      <c r="Q42" s="38" t="str">
        <f>TEXT((O42-P42)*60,"00")</f>
        <v>30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30</v>
      </c>
      <c r="U42" s="40" t="str">
        <f>IF(L42="",IF(G42&gt;0,"W","E"),"")</f>
        <v>W</v>
      </c>
      <c r="V42" s="44"/>
      <c r="W42" s="22">
        <f>IF(S42="due",90*(I42+K42),S42+T42/60)</f>
        <v>88.5</v>
      </c>
      <c r="X42" s="22">
        <f>IF(R42="",W42,IF(R42="N",IF(U42="E",180+W42,180-W42),IF(U42="E",360-W42,W42)))</f>
        <v>91.5</v>
      </c>
      <c r="Y42" s="22">
        <f>RADIANS(X42)</f>
        <v>1.5969762655748114</v>
      </c>
      <c r="Z42" s="64"/>
      <c r="AA42" s="58">
        <f>-M42*COS(Y42)</f>
        <v>1.3449055741675273</v>
      </c>
      <c r="AB42" s="58">
        <f>-M42*SIN(Y42)</f>
        <v>-51.359871777439736</v>
      </c>
      <c r="AC42" s="64"/>
      <c r="AD42" s="82">
        <f>$AA$40/$M$40*M42</f>
        <v>1.8968048463557691E-3</v>
      </c>
      <c r="AE42" s="82">
        <f>$AB$40/$M$40*M42</f>
        <v>4.2543640317662106E-4</v>
      </c>
      <c r="AF42" s="22">
        <f t="shared" si="0"/>
        <v>1.3430087693211716</v>
      </c>
      <c r="AG42" s="22">
        <f t="shared" si="0"/>
        <v>-51.360297213842912</v>
      </c>
      <c r="AH42" s="63"/>
      <c r="AI42" s="38">
        <f>A42</f>
        <v>1</v>
      </c>
      <c r="AJ42" s="82">
        <f t="shared" ref="AJ42:AK44" si="1">AJ41+AF41</f>
        <v>721423.74213224219</v>
      </c>
      <c r="AK42" s="82">
        <f t="shared" si="1"/>
        <v>459181.99953026278</v>
      </c>
      <c r="AL42" s="66"/>
      <c r="AM42" s="9" t="str">
        <f>IF(A43=0,A42&amp;" - 1",A42&amp;" - "&amp;A43)</f>
        <v>1 - 2</v>
      </c>
      <c r="AN42" s="18">
        <f>F42</f>
        <v>-1.3399999999674037</v>
      </c>
      <c r="AO42" s="18">
        <f>AN42*G42</f>
        <v>-68.822399998307134</v>
      </c>
      <c r="AP42" s="9" t="str">
        <f>D42&amp;","&amp;C42</f>
        <v>459182,721423.75</v>
      </c>
    </row>
    <row r="43" spans="1:44">
      <c r="A43" s="20">
        <f>A42+1</f>
        <v>2</v>
      </c>
      <c r="B43" s="44"/>
      <c r="C43" s="60">
        <v>721425.09</v>
      </c>
      <c r="D43" s="60">
        <v>459130.64</v>
      </c>
      <c r="E43" s="79"/>
      <c r="F43" s="72">
        <f>IF(C44=0,C43-$C$42,C43-C44)</f>
        <v>-37.090000000083819</v>
      </c>
      <c r="G43" s="72">
        <f>IF(D44=0,D43-$D$42,D43-D44)</f>
        <v>-0.80999999999767169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37.098843647831046</v>
      </c>
      <c r="N43" s="36">
        <f>IF(F43=0,,ATAN(G43/F43))</f>
        <v>2.1835299682383565E-2</v>
      </c>
      <c r="O43" s="36">
        <f>ABS(DEGREES(N43))</f>
        <v>1.2510705162039253</v>
      </c>
      <c r="P43" s="37" t="str">
        <f>TEXT(INT(O43),"00")</f>
        <v>01</v>
      </c>
      <c r="Q43" s="38" t="str">
        <f>TEXT((O43-P43)*60,"00")</f>
        <v>15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15</v>
      </c>
      <c r="U43" s="40" t="str">
        <f>IF(L43="",IF(G43&gt;0,"W","E"),"")</f>
        <v>E</v>
      </c>
      <c r="V43" s="44"/>
      <c r="W43" s="22">
        <f>IF(S43="due",90*(I43+K43),S43+T43/60)</f>
        <v>1.25</v>
      </c>
      <c r="X43" s="22">
        <f>IF(R43="",W43,IF(R43="N",IF(U43="E",180+W43,180-W43),IF(U43="E",360-W43,W43)))</f>
        <v>181.25</v>
      </c>
      <c r="Y43" s="22">
        <f>RADIANS(X43)</f>
        <v>3.1634092692397222</v>
      </c>
      <c r="Z43" s="64"/>
      <c r="AA43" s="58">
        <f>-M43*COS(Y43)</f>
        <v>37.090015127676175</v>
      </c>
      <c r="AB43" s="58">
        <f>-M43*SIN(Y43)</f>
        <v>0.80930700909258702</v>
      </c>
      <c r="AC43" s="64"/>
      <c r="AD43" s="82">
        <f>$AA$40/$M$40*M43</f>
        <v>1.3696520298987242E-3</v>
      </c>
      <c r="AE43" s="82">
        <f>$AB$40/$M$40*M43</f>
        <v>3.0720072986062928E-4</v>
      </c>
      <c r="AF43" s="22">
        <f t="shared" si="0"/>
        <v>37.088645475646274</v>
      </c>
      <c r="AG43" s="22">
        <f t="shared" si="0"/>
        <v>0.80899980836272634</v>
      </c>
      <c r="AH43" s="64"/>
      <c r="AI43" s="25">
        <f>A43</f>
        <v>2</v>
      </c>
      <c r="AJ43" s="82">
        <f t="shared" si="1"/>
        <v>721425.08514101151</v>
      </c>
      <c r="AK43" s="82">
        <f t="shared" si="1"/>
        <v>459130.63923304895</v>
      </c>
      <c r="AL43" s="66"/>
      <c r="AM43" s="9" t="str">
        <f>IF(A44=0,A43&amp;" - 1",A43&amp;" - "&amp;A44)</f>
        <v>2 - 3</v>
      </c>
      <c r="AN43" s="18">
        <f>AN42+F42+F43</f>
        <v>-39.770000000018626</v>
      </c>
      <c r="AO43" s="18">
        <f>AN43*G43</f>
        <v>32.21369999992249</v>
      </c>
      <c r="AP43" s="9" t="str">
        <f>D43&amp;","&amp;C43</f>
        <v>459130.64,721425.09</v>
      </c>
    </row>
    <row r="44" spans="1:44" s="46" customFormat="1">
      <c r="A44" s="20">
        <f>A43+1</f>
        <v>3</v>
      </c>
      <c r="B44" s="44"/>
      <c r="C44" s="60">
        <v>721462.18</v>
      </c>
      <c r="D44" s="60">
        <v>459131.45</v>
      </c>
      <c r="E44" s="79"/>
      <c r="F44" s="72">
        <f>IF(C45=0,C44-$C$42,C44-C45)</f>
        <v>27.600000000093132</v>
      </c>
      <c r="G44" s="72">
        <f>IF(D45=0,D44-$D$42,D44-D45)</f>
        <v>-50.690000000002328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57.716861487830201</v>
      </c>
      <c r="N44" s="22">
        <f>IF(F44=0,,ATAN(G44/F44))</f>
        <v>-1.0721962967153562</v>
      </c>
      <c r="O44" s="22">
        <f>ABS(DEGREES(N44))</f>
        <v>61.432322611346443</v>
      </c>
      <c r="P44" s="24" t="str">
        <f>TEXT(INT(O44),"00")</f>
        <v>61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61</v>
      </c>
      <c r="T44" s="25" t="str">
        <f>IF(L44="",IF(INT(Q44)=60,"00",Q44),L44)</f>
        <v>26</v>
      </c>
      <c r="U44" s="24" t="str">
        <f>IF(L44="",IF(G44&gt;0,"W","E"),"")</f>
        <v>E</v>
      </c>
      <c r="V44" s="44"/>
      <c r="W44" s="22">
        <f>IF(S44="due",90*(I44+K44),S44+T44/60)</f>
        <v>61.43333333333333</v>
      </c>
      <c r="X44" s="22">
        <f>IF(R44="",W44,IF(R44="N",IF(U44="E",180+W44,180-W44),IF(U44="E",360-W44,W44)))</f>
        <v>298.56666666666666</v>
      </c>
      <c r="Y44" s="22">
        <f>RADIANS(X44)</f>
        <v>5.2109713700377362</v>
      </c>
      <c r="Z44" s="64"/>
      <c r="AA44" s="58">
        <f>-M44*COS(Y44)</f>
        <v>-27.599105802579842</v>
      </c>
      <c r="AB44" s="58">
        <f>-M44*SIN(Y44)</f>
        <v>50.69048686788657</v>
      </c>
      <c r="AC44" s="64"/>
      <c r="AD44" s="82">
        <f>$AA$40/$M$40*M44</f>
        <v>2.1308485311997546E-3</v>
      </c>
      <c r="AE44" s="82">
        <f>$AB$40/$M$40*M44</f>
        <v>4.7793031347926913E-4</v>
      </c>
      <c r="AF44" s="22">
        <f>AA44-AD44</f>
        <v>-27.601236651111041</v>
      </c>
      <c r="AG44" s="22">
        <f>AB44-AE44</f>
        <v>50.69000893757309</v>
      </c>
      <c r="AH44" s="64"/>
      <c r="AI44" s="25">
        <f>A44</f>
        <v>3</v>
      </c>
      <c r="AJ44" s="82">
        <f t="shared" si="1"/>
        <v>721462.1737864872</v>
      </c>
      <c r="AK44" s="82">
        <f t="shared" si="1"/>
        <v>459131.44823285734</v>
      </c>
      <c r="AL44" s="66"/>
      <c r="AM44" s="9" t="str">
        <f>IF(A45=0,A44&amp;" - 1",A44&amp;" - "&amp;A45)</f>
        <v>3 - 4</v>
      </c>
      <c r="AN44" s="18">
        <f>AN43+F43+F44</f>
        <v>-49.260000000009313</v>
      </c>
      <c r="AO44" s="18">
        <f>AN44*G44</f>
        <v>2496.9894000005866</v>
      </c>
      <c r="AP44" s="9" t="str">
        <f>D44&amp;","&amp;C44</f>
        <v>459131.45,721462.18</v>
      </c>
    </row>
    <row r="45" spans="1:44" s="46" customFormat="1">
      <c r="A45" s="20">
        <f>A44+1</f>
        <v>4</v>
      </c>
      <c r="B45" s="44"/>
      <c r="C45" s="60">
        <v>721434.58</v>
      </c>
      <c r="D45" s="60">
        <v>459182.14</v>
      </c>
      <c r="E45" s="79"/>
      <c r="F45" s="72">
        <f>IF(C46=0,C45-$C$42,C45-C46)</f>
        <v>10.82999999995809</v>
      </c>
      <c r="G45" s="72">
        <f>IF(D46=0,D45-$D$42,D45-D46)</f>
        <v>0.14000000001396984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10.830904855970998</v>
      </c>
      <c r="N45" s="22">
        <f>IF(F45=0,,ATAN(G45/F45))</f>
        <v>1.292633447724615E-2</v>
      </c>
      <c r="O45" s="22">
        <f>ABS(DEGREES(N45))</f>
        <v>0.74062441012064961</v>
      </c>
      <c r="P45" s="24" t="str">
        <f>TEXT(INT(O45),"00")</f>
        <v>00</v>
      </c>
      <c r="Q45" s="25" t="str">
        <f>TEXT((O45-P45)*60,"00")</f>
        <v>44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44</v>
      </c>
      <c r="U45" s="24" t="str">
        <f>IF(L45="",IF(G45&gt;0,"W","E"),"")</f>
        <v>W</v>
      </c>
      <c r="V45" s="44"/>
      <c r="W45" s="22">
        <f>IF(S45="due",90*(I45+K45),S45+T45/60)</f>
        <v>0.73333333333333328</v>
      </c>
      <c r="X45" s="22">
        <f>IF(R45="",W45,IF(R45="N",IF(U45="E",180+W45,180-W45),IF(U45="E",360-W45,W45)))</f>
        <v>0.73333333333333328</v>
      </c>
      <c r="Y45" s="22">
        <f>RADIANS(X45)</f>
        <v>1.2799081181291749E-2</v>
      </c>
      <c r="Z45" s="64"/>
      <c r="AA45" s="58">
        <f>-M45*COS(Y45)</f>
        <v>-10.830017727732208</v>
      </c>
      <c r="AB45" s="58">
        <f>-M45*SIN(Y45)</f>
        <v>-0.1386218456889704</v>
      </c>
      <c r="AC45" s="64"/>
      <c r="AD45" s="82">
        <f>$AA$40/$M$40*M45</f>
        <v>3.9986612419624343E-4</v>
      </c>
      <c r="AE45" s="82">
        <f>$AB$40/$M$40*M45</f>
        <v>8.9686403931887784E-5</v>
      </c>
      <c r="AF45" s="22">
        <f>AA45-AD45</f>
        <v>-10.830417593856405</v>
      </c>
      <c r="AG45" s="22">
        <f>AB45-AE45</f>
        <v>-0.1387115320929023</v>
      </c>
      <c r="AH45" s="64"/>
      <c r="AI45" s="25">
        <f>A45</f>
        <v>4</v>
      </c>
      <c r="AJ45" s="82">
        <f t="shared" ref="AJ45" si="2">AJ44+AF44</f>
        <v>721434.57254983613</v>
      </c>
      <c r="AK45" s="82">
        <f t="shared" ref="AK45" si="3">AK44+AG44</f>
        <v>459182.13824179489</v>
      </c>
      <c r="AL45" s="66"/>
      <c r="AM45" s="9" t="str">
        <f>IF(A46=0,A45&amp;" - 1",A45&amp;" - "&amp;A46)</f>
        <v>4 - 1</v>
      </c>
      <c r="AN45" s="18">
        <f>AN44+F44+F45</f>
        <v>-10.82999999995809</v>
      </c>
      <c r="AO45" s="18">
        <f>AN45*G45</f>
        <v>-1.5162000001454261</v>
      </c>
      <c r="AP45" s="9" t="str">
        <f>D45&amp;","&amp;C45</f>
        <v>459182.14,721434.58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C10" sqref="C10:D1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100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2568.4514999981202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1284.2257499990601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2.7374823702616697E-3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55796.379206013196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56000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56000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152.74160440089594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-3.3243267641580587E-4</v>
      </c>
      <c r="AB40" s="91">
        <f>SUM(AB42:AB65536)</f>
        <v>2.7172225236709036E-3</v>
      </c>
      <c r="AC40" s="91"/>
      <c r="AD40" s="91">
        <f>SUM(AD42:AD65536)</f>
        <v>-3.3243267641580582E-4</v>
      </c>
      <c r="AE40" s="91">
        <f>SUM(AE42:AE65536)</f>
        <v>2.7172225236709036E-3</v>
      </c>
      <c r="AF40" s="91">
        <f>SUM(AF42:AF65536)</f>
        <v>0</v>
      </c>
      <c r="AG40" s="91">
        <f>SUM(AG42:AG65536)</f>
        <v>3.6637359812630166E-15</v>
      </c>
      <c r="AH40" s="92"/>
      <c r="AI40" s="93">
        <v>1</v>
      </c>
      <c r="AJ40" s="92">
        <f>AJ44+AF44</f>
        <v>721423.97016752628</v>
      </c>
      <c r="AK40" s="92">
        <f>AK44+AG44</f>
        <v>459182.00902437884</v>
      </c>
      <c r="AL40" s="92"/>
      <c r="AM40" s="51"/>
      <c r="AN40" s="57"/>
      <c r="AO40" s="52"/>
      <c r="AP40" s="103"/>
    </row>
    <row r="41" spans="1:44">
      <c r="A41" s="34" t="str">
        <f>IF(A22=0, " ",  A22)</f>
        <v>BBLM1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-170.14000000001397</v>
      </c>
      <c r="G41" s="72">
        <f>IF(D42=0,D41-$D$41,D41-D42)</f>
        <v>3268.8699999999953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3273.2947769029261</v>
      </c>
      <c r="N41" s="36">
        <f>IF(F41=0,,ATAN(G41/F41))</f>
        <v>-1.5187946840857955</v>
      </c>
      <c r="O41" s="36">
        <f>ABS(DEGREES(N41))</f>
        <v>87.020525345021269</v>
      </c>
      <c r="P41" s="37" t="str">
        <f>TEXT(INT(O41),"00")</f>
        <v>87</v>
      </c>
      <c r="Q41" s="38" t="str">
        <f>TEXT((O41-P41)*60,"00")</f>
        <v>01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87.016666666666666</v>
      </c>
      <c r="X41" s="22">
        <f>IF(R41="",W41,IF(R41="N",IF(U41="E",180+W41,180-W41),IF(U41="E",360-W41,W41)))</f>
        <v>92.983333333333334</v>
      </c>
      <c r="Y41" s="22">
        <f>RADIANS(X41)</f>
        <v>1.6228653161460607</v>
      </c>
      <c r="Z41" s="64"/>
      <c r="AA41" s="58">
        <f>-M41*COS(Y41)</f>
        <v>170.36014703184676</v>
      </c>
      <c r="AB41" s="58">
        <f>-M41*SIN(Y41)</f>
        <v>-3268.858534229229</v>
      </c>
      <c r="AC41" s="64"/>
      <c r="AD41" s="22">
        <v>0</v>
      </c>
      <c r="AE41" s="22">
        <v>0</v>
      </c>
      <c r="AF41" s="22">
        <f t="shared" ref="AF41:AG43" si="0">AA41-AD41</f>
        <v>170.36014703184676</v>
      </c>
      <c r="AG41" s="22">
        <f t="shared" si="0"/>
        <v>-3268.858534229229</v>
      </c>
      <c r="AH41" s="63"/>
      <c r="AI41" s="36" t="str">
        <f>A41</f>
        <v>BBLM1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BBLM1 - 1</v>
      </c>
      <c r="AN41" s="42"/>
      <c r="AO41" s="43"/>
      <c r="AP41" s="9"/>
    </row>
    <row r="42" spans="1:44">
      <c r="A42" s="20">
        <v>1</v>
      </c>
      <c r="B42" s="44"/>
      <c r="C42" s="60">
        <v>721398.76</v>
      </c>
      <c r="D42" s="60">
        <v>459181.35</v>
      </c>
      <c r="E42" s="79"/>
      <c r="F42" s="72">
        <f>IF(C43=0,C42-$C$42,C42-C43)</f>
        <v>-1.3399999999674037</v>
      </c>
      <c r="G42" s="72">
        <f>IF(D43=0,D42-$D$42,D42-D43)</f>
        <v>51.349999999976717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51.367480958263094</v>
      </c>
      <c r="N42" s="36">
        <f>IF(F42=0,,ATAN(G42/F42))</f>
        <v>-1.5447068242227475</v>
      </c>
      <c r="O42" s="36">
        <f>ABS(DEGREES(N42))</f>
        <v>88.505181613020156</v>
      </c>
      <c r="P42" s="37" t="str">
        <f>TEXT(INT(O42),"00")</f>
        <v>88</v>
      </c>
      <c r="Q42" s="38" t="str">
        <f>TEXT((O42-P42)*60,"00")</f>
        <v>30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30</v>
      </c>
      <c r="U42" s="40" t="str">
        <f>IF(L42="",IF(G42&gt;0,"W","E"),"")</f>
        <v>W</v>
      </c>
      <c r="V42" s="44"/>
      <c r="W42" s="22">
        <f>IF(S42="due",90*(I42+K42),S42+T42/60)</f>
        <v>88.5</v>
      </c>
      <c r="X42" s="22">
        <f>IF(R42="",W42,IF(R42="N",IF(U42="E",180+W42,180-W42),IF(U42="E",360-W42,W42)))</f>
        <v>91.5</v>
      </c>
      <c r="Y42" s="22">
        <f>RADIANS(X42)</f>
        <v>1.5969762655748114</v>
      </c>
      <c r="Z42" s="64"/>
      <c r="AA42" s="58">
        <f>-M42*COS(Y42)</f>
        <v>1.3446438937501046</v>
      </c>
      <c r="AB42" s="58">
        <f>-M42*SIN(Y42)</f>
        <v>-51.34987860547016</v>
      </c>
      <c r="AC42" s="64"/>
      <c r="AD42" s="82">
        <f>$AA$40/$M$40*M42</f>
        <v>-1.1179815245932548E-4</v>
      </c>
      <c r="AE42" s="82">
        <f>$AB$40/$M$40*M42</f>
        <v>9.1381046304637363E-4</v>
      </c>
      <c r="AF42" s="22">
        <f t="shared" si="0"/>
        <v>1.3447556919025641</v>
      </c>
      <c r="AG42" s="22">
        <f t="shared" si="0"/>
        <v>-51.350792415933206</v>
      </c>
      <c r="AH42" s="63"/>
      <c r="AI42" s="38">
        <f>A42</f>
        <v>1</v>
      </c>
      <c r="AJ42" s="82">
        <f t="shared" ref="AJ42:AK44" si="1">AJ41+AF41</f>
        <v>721398.98014703183</v>
      </c>
      <c r="AK42" s="82">
        <f t="shared" si="1"/>
        <v>459181.36146577075</v>
      </c>
      <c r="AL42" s="66"/>
      <c r="AM42" s="9" t="str">
        <f>IF(A43=0,A42&amp;" - 1",A42&amp;" - "&amp;A43)</f>
        <v>1 - 2</v>
      </c>
      <c r="AN42" s="18">
        <f>F42</f>
        <v>-1.3399999999674037</v>
      </c>
      <c r="AO42" s="18">
        <f>AN42*G42</f>
        <v>-68.808999998294979</v>
      </c>
      <c r="AP42" s="9" t="str">
        <f>D42&amp;","&amp;C42</f>
        <v>459181.35,721398.76</v>
      </c>
    </row>
    <row r="43" spans="1:44">
      <c r="A43" s="20">
        <f>A42+1</f>
        <v>2</v>
      </c>
      <c r="B43" s="44"/>
      <c r="C43" s="60">
        <v>721400.1</v>
      </c>
      <c r="D43" s="60">
        <v>459130</v>
      </c>
      <c r="E43" s="79"/>
      <c r="F43" s="72">
        <f>IF(C44=0,C43-$C$42,C43-C44)</f>
        <v>-24.989999999990687</v>
      </c>
      <c r="G43" s="72">
        <f>IF(D44=0,D43-$D$42,D43-D44)</f>
        <v>-0.64000000001396984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24.998193934753616</v>
      </c>
      <c r="N43" s="36">
        <f>IF(F43=0,,ATAN(G43/F43))</f>
        <v>2.5604647179010051E-2</v>
      </c>
      <c r="O43" s="36">
        <f>ABS(DEGREES(N43))</f>
        <v>1.4670382192788252</v>
      </c>
      <c r="P43" s="37" t="str">
        <f>TEXT(INT(O43),"00")</f>
        <v>01</v>
      </c>
      <c r="Q43" s="38" t="str">
        <f>TEXT((O43-P43)*60,"00")</f>
        <v>28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28</v>
      </c>
      <c r="U43" s="40" t="str">
        <f>IF(L43="",IF(G43&gt;0,"W","E"),"")</f>
        <v>E</v>
      </c>
      <c r="V43" s="44"/>
      <c r="W43" s="22">
        <f>IF(S43="due",90*(I43+K43),S43+T43/60)</f>
        <v>1.4666666666666668</v>
      </c>
      <c r="X43" s="22">
        <f>IF(R43="",W43,IF(R43="N",IF(U43="E",180+W43,180-W43),IF(U43="E",360-W43,W43)))</f>
        <v>181.46666666666667</v>
      </c>
      <c r="Y43" s="22">
        <f>RADIANS(X43)</f>
        <v>3.1671908159523765</v>
      </c>
      <c r="Z43" s="64"/>
      <c r="AA43" s="58">
        <f>-M43*COS(Y43)</f>
        <v>24.990004149747751</v>
      </c>
      <c r="AB43" s="58">
        <f>-M43*SIN(Y43)</f>
        <v>0.63983794443800879</v>
      </c>
      <c r="AC43" s="64"/>
      <c r="AD43" s="82">
        <f>$AA$40/$M$40*M43</f>
        <v>-5.4407026480355366E-5</v>
      </c>
      <c r="AE43" s="82">
        <f>$AB$40/$M$40*M43</f>
        <v>4.4470958568906756E-4</v>
      </c>
      <c r="AF43" s="22">
        <f t="shared" si="0"/>
        <v>24.99005855677423</v>
      </c>
      <c r="AG43" s="22">
        <f t="shared" si="0"/>
        <v>0.63939323485231969</v>
      </c>
      <c r="AH43" s="64"/>
      <c r="AI43" s="25">
        <f>A43</f>
        <v>2</v>
      </c>
      <c r="AJ43" s="82">
        <f t="shared" si="1"/>
        <v>721400.32490272378</v>
      </c>
      <c r="AK43" s="82">
        <f t="shared" si="1"/>
        <v>459130.01067335485</v>
      </c>
      <c r="AL43" s="66"/>
      <c r="AM43" s="9" t="str">
        <f>IF(A44=0,A43&amp;" - 1",A43&amp;" - "&amp;A44)</f>
        <v>2 - 3</v>
      </c>
      <c r="AN43" s="18">
        <f>AN42+F42+F43</f>
        <v>-27.669999999925494</v>
      </c>
      <c r="AO43" s="18">
        <f>AN43*G43</f>
        <v>17.708800000338861</v>
      </c>
      <c r="AP43" s="9" t="str">
        <f>D43&amp;","&amp;C43</f>
        <v>459130,721400.1</v>
      </c>
    </row>
    <row r="44" spans="1:44" s="46" customFormat="1">
      <c r="A44" s="20">
        <f>A43+1</f>
        <v>3</v>
      </c>
      <c r="B44" s="44"/>
      <c r="C44" s="60">
        <v>721425.09</v>
      </c>
      <c r="D44" s="60">
        <v>459130.64</v>
      </c>
      <c r="E44" s="79"/>
      <c r="F44" s="72">
        <f>IF(C45=0,C44-$C$42,C44-C45)</f>
        <v>1.3399999999674037</v>
      </c>
      <c r="G44" s="72">
        <f>IF(D45=0,D44-$D$42,D44-D45)</f>
        <v>-51.35999999998603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51.377477555816981</v>
      </c>
      <c r="N44" s="22">
        <f>IF(F44=0,,ATAN(G44/F44))</f>
        <v>-1.5447119016504938</v>
      </c>
      <c r="O44" s="22">
        <f>ABS(DEGREES(N44))</f>
        <v>88.505472528200798</v>
      </c>
      <c r="P44" s="24" t="str">
        <f>TEXT(INT(O44),"00")</f>
        <v>88</v>
      </c>
      <c r="Q44" s="25" t="str">
        <f>TEXT((O44-P44)*60,"00")</f>
        <v>30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30</v>
      </c>
      <c r="U44" s="24" t="str">
        <f>IF(L44="",IF(G44&gt;0,"W","E"),"")</f>
        <v>E</v>
      </c>
      <c r="V44" s="44"/>
      <c r="W44" s="22">
        <f>IF(S44="due",90*(I44+K44),S44+T44/60)</f>
        <v>88.5</v>
      </c>
      <c r="X44" s="22">
        <f>IF(R44="",W44,IF(R44="N",IF(U44="E",180+W44,180-W44),IF(U44="E",360-W44,W44)))</f>
        <v>271.5</v>
      </c>
      <c r="Y44" s="22">
        <f>RADIANS(X44)</f>
        <v>4.7385689191646048</v>
      </c>
      <c r="Z44" s="64"/>
      <c r="AA44" s="58">
        <f>-M44*COS(Y44)</f>
        <v>-1.3449055741675322</v>
      </c>
      <c r="AB44" s="58">
        <f>-M44*SIN(Y44)</f>
        <v>51.359871777439736</v>
      </c>
      <c r="AC44" s="64"/>
      <c r="AD44" s="82">
        <f>$AA$40/$M$40*M44</f>
        <v>-1.1181990943701943E-4</v>
      </c>
      <c r="AE44" s="82">
        <f>$AB$40/$M$40*M44</f>
        <v>9.1398829920398127E-4</v>
      </c>
      <c r="AF44" s="22">
        <f>AA44-AD44</f>
        <v>-1.3447937542580952</v>
      </c>
      <c r="AG44" s="22">
        <f>AB44-AE44</f>
        <v>51.358957789140533</v>
      </c>
      <c r="AH44" s="64"/>
      <c r="AI44" s="25">
        <f>A44</f>
        <v>3</v>
      </c>
      <c r="AJ44" s="82">
        <f t="shared" si="1"/>
        <v>721425.31496128056</v>
      </c>
      <c r="AK44" s="82">
        <f t="shared" si="1"/>
        <v>459130.6500665897</v>
      </c>
      <c r="AL44" s="66"/>
      <c r="AM44" s="9" t="str">
        <f>IF(A45=0,A44&amp;" - 1",A44&amp;" - "&amp;A45)</f>
        <v>3 - 4</v>
      </c>
      <c r="AN44" s="18">
        <f>AN43+F43+F44</f>
        <v>-51.319999999948777</v>
      </c>
      <c r="AO44" s="18">
        <f>AN44*G44</f>
        <v>2635.7951999966522</v>
      </c>
      <c r="AP44" s="9" t="str">
        <f>D44&amp;","&amp;C44</f>
        <v>459130.64,721425.09</v>
      </c>
    </row>
    <row r="45" spans="1:44" s="46" customFormat="1">
      <c r="A45" s="20">
        <f>A44+1</f>
        <v>4</v>
      </c>
      <c r="B45" s="44"/>
      <c r="C45" s="60">
        <v>721423.75</v>
      </c>
      <c r="D45" s="60">
        <v>459182</v>
      </c>
      <c r="E45" s="79"/>
      <c r="F45" s="72">
        <f>IF(C46=0,C45-$C$42,C45-C46)</f>
        <v>24.989999999990687</v>
      </c>
      <c r="G45" s="72">
        <f>IF(D46=0,D45-$D$42,D45-D46)</f>
        <v>0.65000000002328306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24.998451952062247</v>
      </c>
      <c r="N45" s="22">
        <f>IF(F45=0,,ATAN(G45/F45))</f>
        <v>2.6004540839794123E-2</v>
      </c>
      <c r="O45" s="22">
        <f>ABS(DEGREES(N45))</f>
        <v>1.4899504382957887</v>
      </c>
      <c r="P45" s="24" t="str">
        <f>TEXT(INT(O45),"00")</f>
        <v>01</v>
      </c>
      <c r="Q45" s="25" t="str">
        <f>TEXT((O45-P45)*60,"00")</f>
        <v>29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29</v>
      </c>
      <c r="U45" s="24" t="str">
        <f>IF(L45="",IF(G45&gt;0,"W","E"),"")</f>
        <v>W</v>
      </c>
      <c r="V45" s="44"/>
      <c r="W45" s="22">
        <f>IF(S45="due",90*(I45+K45),S45+T45/60)</f>
        <v>1.4833333333333334</v>
      </c>
      <c r="X45" s="22">
        <f>IF(R45="",W45,IF(R45="N",IF(U45="E",180+W45,180-W45),IF(U45="E",360-W45,W45)))</f>
        <v>1.4833333333333334</v>
      </c>
      <c r="Y45" s="22">
        <f>RADIANS(X45)</f>
        <v>2.5889050571249222E-2</v>
      </c>
      <c r="Z45" s="64"/>
      <c r="AA45" s="58">
        <f>-M45*COS(Y45)</f>
        <v>-24.990074902006739</v>
      </c>
      <c r="AB45" s="58">
        <f>-M45*SIN(Y45)</f>
        <v>-0.64711389388391205</v>
      </c>
      <c r="AC45" s="64"/>
      <c r="AD45" s="82">
        <f>$AA$40/$M$40*M45</f>
        <v>-5.4407588039105557E-5</v>
      </c>
      <c r="AE45" s="82">
        <f>$AB$40/$M$40*M45</f>
        <v>4.447141757314811E-4</v>
      </c>
      <c r="AF45" s="22">
        <f>AA45-AD45</f>
        <v>-24.990020494418701</v>
      </c>
      <c r="AG45" s="22">
        <f>AB45-AE45</f>
        <v>-0.64755860805964349</v>
      </c>
      <c r="AH45" s="64"/>
      <c r="AI45" s="25">
        <f>A45</f>
        <v>4</v>
      </c>
      <c r="AJ45" s="82">
        <f t="shared" ref="AJ45" si="2">AJ44+AF44</f>
        <v>721423.97016752628</v>
      </c>
      <c r="AK45" s="82">
        <f t="shared" ref="AK45" si="3">AK44+AG44</f>
        <v>459182.00902437884</v>
      </c>
      <c r="AL45" s="66"/>
      <c r="AM45" s="9" t="str">
        <f>IF(A46=0,A45&amp;" - 1",A45&amp;" - "&amp;A46)</f>
        <v>4 - 1</v>
      </c>
      <c r="AN45" s="18">
        <f>AN44+F44+F45</f>
        <v>-24.989999999990687</v>
      </c>
      <c r="AO45" s="18">
        <f>AN45*G45</f>
        <v>-16.243500000575789</v>
      </c>
      <c r="AP45" s="9" t="str">
        <f>D45&amp;","&amp;C45</f>
        <v>459182,721423.75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2135</vt:lpstr>
      <vt:lpstr>2136</vt:lpstr>
      <vt:lpstr>2137</vt:lpstr>
      <vt:lpstr>2138</vt:lpstr>
      <vt:lpstr>2139</vt:lpstr>
      <vt:lpstr>2140</vt:lpstr>
      <vt:lpstr>2141</vt:lpstr>
      <vt:lpstr>2142</vt:lpstr>
      <vt:lpstr>2143</vt:lpstr>
      <vt:lpstr>2144</vt:lpstr>
      <vt:lpstr>'2135'!Print_Area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2007-04-01T22:52:20Z</dcterms:modified>
</cp:coreProperties>
</file>